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3 NIRS Requests\23-0174 ADS-B N46PD\"/>
    </mc:Choice>
  </mc:AlternateContent>
  <bookViews>
    <workbookView xWindow="0" yWindow="0" windowWidth="23040" windowHeight="9192"/>
  </bookViews>
  <sheets>
    <sheet name="20221006_A5988B_497259184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D2" i="1"/>
  <c r="CE2" i="1"/>
  <c r="A3" i="1"/>
  <c r="C3" i="1"/>
  <c r="S3" i="1"/>
  <c r="T3" i="1"/>
  <c r="U3" i="1"/>
  <c r="BD3" i="1"/>
  <c r="CE3" i="1"/>
  <c r="A4" i="1"/>
  <c r="C4" i="1"/>
  <c r="S4" i="1"/>
  <c r="T4" i="1"/>
  <c r="U4" i="1"/>
  <c r="BD4" i="1"/>
  <c r="CE4" i="1"/>
  <c r="A5" i="1"/>
  <c r="C5" i="1"/>
  <c r="S5" i="1"/>
  <c r="T5" i="1"/>
  <c r="U5" i="1"/>
  <c r="BD5" i="1"/>
  <c r="CE5" i="1"/>
  <c r="A6" i="1"/>
  <c r="C6" i="1"/>
  <c r="S6" i="1"/>
  <c r="T6" i="1"/>
  <c r="U6" i="1"/>
  <c r="BD6" i="1"/>
  <c r="CE6" i="1"/>
  <c r="A7" i="1"/>
  <c r="C7" i="1"/>
  <c r="S7" i="1"/>
  <c r="T7" i="1"/>
  <c r="U7" i="1"/>
  <c r="BD7" i="1"/>
  <c r="CE7" i="1"/>
  <c r="A8" i="1"/>
  <c r="C8" i="1"/>
  <c r="S8" i="1"/>
  <c r="T8" i="1"/>
  <c r="U8" i="1"/>
  <c r="BD8" i="1"/>
  <c r="CE8" i="1"/>
  <c r="A9" i="1"/>
  <c r="C9" i="1"/>
  <c r="S9" i="1"/>
  <c r="T9" i="1"/>
  <c r="U9" i="1"/>
  <c r="BD9" i="1"/>
  <c r="CE9" i="1"/>
  <c r="A10" i="1"/>
  <c r="C10" i="1"/>
  <c r="S10" i="1"/>
  <c r="T10" i="1"/>
  <c r="U10" i="1"/>
  <c r="BD10" i="1"/>
  <c r="CE10" i="1"/>
  <c r="A11" i="1"/>
  <c r="C11" i="1"/>
  <c r="S11" i="1"/>
  <c r="T11" i="1"/>
  <c r="U11" i="1"/>
  <c r="BD11" i="1"/>
  <c r="CE11" i="1"/>
  <c r="A12" i="1"/>
  <c r="C12" i="1"/>
  <c r="S12" i="1"/>
  <c r="T12" i="1"/>
  <c r="U12" i="1"/>
  <c r="BD12" i="1"/>
  <c r="CE12" i="1"/>
  <c r="A13" i="1"/>
  <c r="C13" i="1"/>
  <c r="S13" i="1"/>
  <c r="T13" i="1"/>
  <c r="U13" i="1"/>
  <c r="BD13" i="1"/>
  <c r="CE13" i="1"/>
  <c r="A14" i="1"/>
  <c r="C14" i="1"/>
  <c r="S14" i="1"/>
  <c r="T14" i="1"/>
  <c r="U14" i="1"/>
  <c r="BD14" i="1"/>
  <c r="CE14" i="1"/>
  <c r="A15" i="1"/>
  <c r="C15" i="1"/>
  <c r="S15" i="1"/>
  <c r="T15" i="1"/>
  <c r="U15" i="1"/>
  <c r="BD15" i="1"/>
  <c r="CE15" i="1"/>
  <c r="A16" i="1"/>
  <c r="C16" i="1"/>
  <c r="S16" i="1"/>
  <c r="T16" i="1"/>
  <c r="U16" i="1"/>
  <c r="BD16" i="1"/>
  <c r="CE16" i="1"/>
  <c r="A17" i="1"/>
  <c r="C17" i="1"/>
  <c r="S17" i="1"/>
  <c r="T17" i="1"/>
  <c r="U17" i="1"/>
  <c r="BD17" i="1"/>
  <c r="CE17" i="1"/>
  <c r="A18" i="1"/>
  <c r="C18" i="1"/>
  <c r="S18" i="1"/>
  <c r="T18" i="1"/>
  <c r="U18" i="1"/>
  <c r="BD18" i="1"/>
  <c r="CE18" i="1"/>
  <c r="A19" i="1"/>
  <c r="C19" i="1"/>
  <c r="S19" i="1"/>
  <c r="T19" i="1"/>
  <c r="U19" i="1"/>
  <c r="BD19" i="1"/>
  <c r="CE19" i="1"/>
  <c r="A20" i="1"/>
  <c r="C20" i="1"/>
  <c r="S20" i="1"/>
  <c r="T20" i="1"/>
  <c r="U20" i="1"/>
  <c r="BD20" i="1"/>
  <c r="CE20" i="1"/>
  <c r="A21" i="1"/>
  <c r="C21" i="1"/>
  <c r="S21" i="1"/>
  <c r="T21" i="1"/>
  <c r="U21" i="1"/>
  <c r="BD21" i="1"/>
  <c r="CE21" i="1"/>
  <c r="A22" i="1"/>
  <c r="C22" i="1"/>
  <c r="S22" i="1"/>
  <c r="T22" i="1"/>
  <c r="U22" i="1"/>
  <c r="BD22" i="1"/>
  <c r="CE22" i="1"/>
  <c r="A23" i="1"/>
  <c r="C23" i="1"/>
  <c r="S23" i="1"/>
  <c r="T23" i="1"/>
  <c r="U23" i="1"/>
  <c r="BD23" i="1"/>
  <c r="CE23" i="1"/>
  <c r="A24" i="1"/>
  <c r="C24" i="1"/>
  <c r="S24" i="1"/>
  <c r="T24" i="1"/>
  <c r="U24" i="1"/>
  <c r="BD24" i="1"/>
  <c r="CE24" i="1"/>
  <c r="A25" i="1"/>
  <c r="C25" i="1"/>
  <c r="S25" i="1"/>
  <c r="T25" i="1"/>
  <c r="U25" i="1"/>
  <c r="BD25" i="1"/>
  <c r="CE25" i="1"/>
  <c r="A26" i="1"/>
  <c r="C26" i="1"/>
  <c r="S26" i="1"/>
  <c r="T26" i="1"/>
  <c r="U26" i="1"/>
  <c r="BD26" i="1"/>
  <c r="CE26" i="1"/>
  <c r="A27" i="1"/>
  <c r="C27" i="1"/>
  <c r="S27" i="1"/>
  <c r="T27" i="1"/>
  <c r="U27" i="1"/>
  <c r="BD27" i="1"/>
  <c r="CE27" i="1"/>
  <c r="A28" i="1"/>
  <c r="C28" i="1"/>
  <c r="S28" i="1"/>
  <c r="T28" i="1"/>
  <c r="U28" i="1"/>
  <c r="BD28" i="1"/>
  <c r="CE28" i="1"/>
  <c r="A29" i="1"/>
  <c r="C29" i="1"/>
  <c r="S29" i="1"/>
  <c r="T29" i="1"/>
  <c r="U29" i="1"/>
  <c r="BD29" i="1"/>
  <c r="CE29" i="1"/>
  <c r="A30" i="1"/>
  <c r="C30" i="1"/>
  <c r="S30" i="1"/>
  <c r="T30" i="1"/>
  <c r="U30" i="1"/>
  <c r="BD30" i="1"/>
  <c r="CE30" i="1"/>
  <c r="A31" i="1"/>
  <c r="C31" i="1"/>
  <c r="S31" i="1"/>
  <c r="T31" i="1"/>
  <c r="U31" i="1"/>
  <c r="BD31" i="1"/>
  <c r="CE31" i="1"/>
  <c r="A32" i="1"/>
  <c r="C32" i="1"/>
  <c r="S32" i="1"/>
  <c r="T32" i="1"/>
  <c r="U32" i="1"/>
  <c r="BD32" i="1"/>
  <c r="CE32" i="1"/>
  <c r="A33" i="1"/>
  <c r="C33" i="1"/>
  <c r="S33" i="1"/>
  <c r="T33" i="1"/>
  <c r="U33" i="1"/>
  <c r="BD33" i="1"/>
  <c r="CE33" i="1"/>
  <c r="A34" i="1"/>
  <c r="C34" i="1"/>
  <c r="S34" i="1"/>
  <c r="T34" i="1"/>
  <c r="U34" i="1"/>
  <c r="BD34" i="1"/>
  <c r="CE34" i="1"/>
  <c r="A35" i="1"/>
  <c r="C35" i="1"/>
  <c r="S35" i="1"/>
  <c r="T35" i="1"/>
  <c r="U35" i="1"/>
  <c r="BD35" i="1"/>
  <c r="CE35" i="1"/>
  <c r="A36" i="1"/>
  <c r="C36" i="1"/>
  <c r="S36" i="1"/>
  <c r="T36" i="1"/>
  <c r="U36" i="1"/>
  <c r="BD36" i="1"/>
  <c r="CE36" i="1"/>
  <c r="A37" i="1"/>
  <c r="C37" i="1"/>
  <c r="S37" i="1"/>
  <c r="T37" i="1"/>
  <c r="U37" i="1"/>
  <c r="BD37" i="1"/>
  <c r="CE37" i="1"/>
  <c r="A38" i="1"/>
  <c r="C38" i="1"/>
  <c r="S38" i="1"/>
  <c r="T38" i="1"/>
  <c r="U38" i="1"/>
  <c r="BD38" i="1"/>
  <c r="CE38" i="1"/>
  <c r="A39" i="1"/>
  <c r="C39" i="1"/>
  <c r="S39" i="1"/>
  <c r="T39" i="1"/>
  <c r="U39" i="1"/>
  <c r="BD39" i="1"/>
  <c r="CE39" i="1"/>
  <c r="A40" i="1"/>
  <c r="C40" i="1"/>
  <c r="S40" i="1"/>
  <c r="T40" i="1"/>
  <c r="U40" i="1"/>
  <c r="BD40" i="1"/>
  <c r="CE40" i="1"/>
  <c r="A41" i="1"/>
  <c r="C41" i="1"/>
  <c r="S41" i="1"/>
  <c r="T41" i="1"/>
  <c r="U41" i="1"/>
  <c r="BD41" i="1"/>
  <c r="CE41" i="1"/>
  <c r="A42" i="1"/>
  <c r="C42" i="1"/>
  <c r="S42" i="1"/>
  <c r="T42" i="1"/>
  <c r="U42" i="1"/>
  <c r="BD42" i="1"/>
  <c r="CE42" i="1"/>
  <c r="A43" i="1"/>
  <c r="C43" i="1"/>
  <c r="S43" i="1"/>
  <c r="T43" i="1"/>
  <c r="U43" i="1"/>
  <c r="BD43" i="1"/>
  <c r="CE43" i="1"/>
  <c r="A44" i="1"/>
  <c r="C44" i="1"/>
  <c r="S44" i="1"/>
  <c r="T44" i="1"/>
  <c r="U44" i="1"/>
  <c r="BD44" i="1"/>
  <c r="CE44" i="1"/>
  <c r="A45" i="1"/>
  <c r="C45" i="1"/>
  <c r="S45" i="1"/>
  <c r="T45" i="1"/>
  <c r="U45" i="1"/>
  <c r="BD45" i="1"/>
  <c r="CE45" i="1"/>
  <c r="A46" i="1"/>
  <c r="C46" i="1"/>
  <c r="S46" i="1"/>
  <c r="T46" i="1"/>
  <c r="U46" i="1"/>
  <c r="BD46" i="1"/>
  <c r="CE46" i="1"/>
  <c r="A47" i="1"/>
  <c r="C47" i="1"/>
  <c r="S47" i="1"/>
  <c r="T47" i="1"/>
  <c r="U47" i="1"/>
  <c r="BD47" i="1"/>
  <c r="CE47" i="1"/>
  <c r="A48" i="1"/>
  <c r="C48" i="1"/>
  <c r="S48" i="1"/>
  <c r="T48" i="1"/>
  <c r="U48" i="1"/>
  <c r="BD48" i="1"/>
  <c r="CE48" i="1"/>
  <c r="A49" i="1"/>
  <c r="C49" i="1"/>
  <c r="S49" i="1"/>
  <c r="T49" i="1"/>
  <c r="U49" i="1"/>
  <c r="BD49" i="1"/>
  <c r="CE49" i="1"/>
  <c r="A50" i="1"/>
  <c r="C50" i="1"/>
  <c r="S50" i="1"/>
  <c r="T50" i="1"/>
  <c r="U50" i="1"/>
  <c r="BD50" i="1"/>
  <c r="CE50" i="1"/>
  <c r="A51" i="1"/>
  <c r="C51" i="1"/>
  <c r="S51" i="1"/>
  <c r="T51" i="1"/>
  <c r="U51" i="1"/>
  <c r="BD51" i="1"/>
  <c r="CE51" i="1"/>
  <c r="A52" i="1"/>
  <c r="C52" i="1"/>
  <c r="S52" i="1"/>
  <c r="T52" i="1"/>
  <c r="U52" i="1"/>
  <c r="BD52" i="1"/>
  <c r="CE52" i="1"/>
  <c r="A53" i="1"/>
  <c r="C53" i="1"/>
  <c r="S53" i="1"/>
  <c r="T53" i="1"/>
  <c r="U53" i="1"/>
  <c r="BD53" i="1"/>
  <c r="CE53" i="1"/>
  <c r="A54" i="1"/>
  <c r="C54" i="1"/>
  <c r="S54" i="1"/>
  <c r="T54" i="1"/>
  <c r="U54" i="1"/>
  <c r="BD54" i="1"/>
  <c r="CE54" i="1"/>
  <c r="A55" i="1"/>
  <c r="C55" i="1"/>
  <c r="S55" i="1"/>
  <c r="T55" i="1"/>
  <c r="U55" i="1"/>
  <c r="BD55" i="1"/>
  <c r="CE55" i="1"/>
  <c r="A56" i="1"/>
  <c r="C56" i="1"/>
  <c r="S56" i="1"/>
  <c r="T56" i="1"/>
  <c r="U56" i="1"/>
  <c r="BD56" i="1"/>
  <c r="CE56" i="1"/>
  <c r="A57" i="1"/>
  <c r="C57" i="1"/>
  <c r="S57" i="1"/>
  <c r="T57" i="1"/>
  <c r="U57" i="1"/>
  <c r="BD57" i="1"/>
  <c r="CE57" i="1"/>
  <c r="A58" i="1"/>
  <c r="C58" i="1"/>
  <c r="S58" i="1"/>
  <c r="T58" i="1"/>
  <c r="U58" i="1"/>
  <c r="BD58" i="1"/>
  <c r="CE58" i="1"/>
  <c r="A59" i="1"/>
  <c r="C59" i="1"/>
  <c r="S59" i="1"/>
  <c r="T59" i="1"/>
  <c r="U59" i="1"/>
  <c r="BD59" i="1"/>
  <c r="CE59" i="1"/>
  <c r="A60" i="1"/>
  <c r="C60" i="1"/>
  <c r="S60" i="1"/>
  <c r="T60" i="1"/>
  <c r="U60" i="1"/>
  <c r="BD60" i="1"/>
  <c r="CE60" i="1"/>
  <c r="A61" i="1"/>
  <c r="C61" i="1"/>
  <c r="S61" i="1"/>
  <c r="T61" i="1"/>
  <c r="U61" i="1"/>
  <c r="BD61" i="1"/>
  <c r="CE61" i="1"/>
  <c r="A62" i="1"/>
  <c r="C62" i="1"/>
  <c r="S62" i="1"/>
  <c r="T62" i="1"/>
  <c r="U62" i="1"/>
  <c r="BD62" i="1"/>
  <c r="CE62" i="1"/>
  <c r="A63" i="1"/>
  <c r="C63" i="1"/>
  <c r="S63" i="1"/>
  <c r="T63" i="1"/>
  <c r="U63" i="1"/>
  <c r="BD63" i="1"/>
  <c r="CE63" i="1"/>
  <c r="A64" i="1"/>
  <c r="C64" i="1"/>
  <c r="S64" i="1"/>
  <c r="T64" i="1"/>
  <c r="U64" i="1"/>
  <c r="BD64" i="1"/>
  <c r="CE64" i="1"/>
  <c r="A65" i="1"/>
  <c r="C65" i="1"/>
  <c r="S65" i="1"/>
  <c r="T65" i="1"/>
  <c r="U65" i="1"/>
  <c r="BD65" i="1"/>
  <c r="CE65" i="1"/>
  <c r="A66" i="1"/>
  <c r="C66" i="1"/>
  <c r="S66" i="1"/>
  <c r="T66" i="1"/>
  <c r="U66" i="1"/>
  <c r="BD66" i="1"/>
  <c r="CE66" i="1"/>
  <c r="A67" i="1"/>
  <c r="C67" i="1"/>
  <c r="S67" i="1"/>
  <c r="T67" i="1"/>
  <c r="U67" i="1"/>
  <c r="BD67" i="1"/>
  <c r="CE67" i="1"/>
  <c r="A68" i="1"/>
  <c r="C68" i="1"/>
  <c r="S68" i="1"/>
  <c r="T68" i="1"/>
  <c r="U68" i="1"/>
  <c r="BD68" i="1"/>
  <c r="CE68" i="1"/>
  <c r="A69" i="1"/>
  <c r="C69" i="1"/>
  <c r="S69" i="1"/>
  <c r="T69" i="1"/>
  <c r="U69" i="1"/>
  <c r="BD69" i="1"/>
  <c r="CE69" i="1"/>
  <c r="A70" i="1"/>
  <c r="C70" i="1"/>
  <c r="S70" i="1"/>
  <c r="T70" i="1"/>
  <c r="U70" i="1"/>
  <c r="BD70" i="1"/>
  <c r="CE70" i="1"/>
  <c r="A71" i="1"/>
  <c r="C71" i="1"/>
  <c r="S71" i="1"/>
  <c r="T71" i="1"/>
  <c r="U71" i="1"/>
  <c r="BD71" i="1"/>
  <c r="CE71" i="1"/>
  <c r="A72" i="1"/>
  <c r="C72" i="1"/>
  <c r="S72" i="1"/>
  <c r="T72" i="1"/>
  <c r="U72" i="1"/>
  <c r="BD72" i="1"/>
  <c r="CE72" i="1"/>
  <c r="A73" i="1"/>
  <c r="C73" i="1"/>
  <c r="S73" i="1"/>
  <c r="T73" i="1"/>
  <c r="U73" i="1"/>
  <c r="BD73" i="1"/>
  <c r="CE73" i="1"/>
  <c r="A74" i="1"/>
  <c r="C74" i="1"/>
  <c r="S74" i="1"/>
  <c r="T74" i="1"/>
  <c r="U74" i="1"/>
  <c r="BD74" i="1"/>
  <c r="CE74" i="1"/>
  <c r="A75" i="1"/>
  <c r="C75" i="1"/>
  <c r="S75" i="1"/>
  <c r="T75" i="1"/>
  <c r="U75" i="1"/>
  <c r="BD75" i="1"/>
  <c r="CE75" i="1"/>
  <c r="A76" i="1"/>
  <c r="C76" i="1"/>
  <c r="S76" i="1"/>
  <c r="T76" i="1"/>
  <c r="U76" i="1"/>
  <c r="BD76" i="1"/>
  <c r="CE76" i="1"/>
  <c r="A77" i="1"/>
  <c r="C77" i="1"/>
  <c r="S77" i="1"/>
  <c r="T77" i="1"/>
  <c r="U77" i="1"/>
  <c r="BD77" i="1"/>
  <c r="CE77" i="1"/>
  <c r="A78" i="1"/>
  <c r="C78" i="1"/>
  <c r="S78" i="1"/>
  <c r="T78" i="1"/>
  <c r="U78" i="1"/>
  <c r="BD78" i="1"/>
  <c r="CE78" i="1"/>
  <c r="A79" i="1"/>
  <c r="C79" i="1"/>
  <c r="S79" i="1"/>
  <c r="T79" i="1"/>
  <c r="U79" i="1"/>
  <c r="BD79" i="1"/>
  <c r="CE79" i="1"/>
  <c r="A80" i="1"/>
  <c r="C80" i="1"/>
  <c r="S80" i="1"/>
  <c r="T80" i="1"/>
  <c r="U80" i="1"/>
  <c r="BD80" i="1"/>
  <c r="CE80" i="1"/>
  <c r="A81" i="1"/>
  <c r="C81" i="1"/>
  <c r="S81" i="1"/>
  <c r="T81" i="1"/>
  <c r="U81" i="1"/>
  <c r="BD81" i="1"/>
  <c r="CE81" i="1"/>
  <c r="A82" i="1"/>
  <c r="C82" i="1"/>
  <c r="S82" i="1"/>
  <c r="T82" i="1"/>
  <c r="U82" i="1"/>
  <c r="BD82" i="1"/>
  <c r="CE82" i="1"/>
  <c r="A83" i="1"/>
  <c r="C83" i="1"/>
  <c r="S83" i="1"/>
  <c r="T83" i="1"/>
  <c r="U83" i="1"/>
  <c r="BD83" i="1"/>
  <c r="CE83" i="1"/>
  <c r="A84" i="1"/>
  <c r="C84" i="1"/>
  <c r="S84" i="1"/>
  <c r="T84" i="1"/>
  <c r="U84" i="1"/>
  <c r="BD84" i="1"/>
  <c r="CE84" i="1"/>
  <c r="A85" i="1"/>
  <c r="C85" i="1"/>
  <c r="S85" i="1"/>
  <c r="T85" i="1"/>
  <c r="U85" i="1"/>
  <c r="BD85" i="1"/>
  <c r="CE85" i="1"/>
  <c r="A86" i="1"/>
  <c r="C86" i="1"/>
  <c r="S86" i="1"/>
  <c r="T86" i="1"/>
  <c r="U86" i="1"/>
  <c r="BD86" i="1"/>
  <c r="CE86" i="1"/>
  <c r="A87" i="1"/>
  <c r="C87" i="1"/>
  <c r="S87" i="1"/>
  <c r="T87" i="1"/>
  <c r="U87" i="1"/>
  <c r="BD87" i="1"/>
  <c r="CE87" i="1"/>
  <c r="A88" i="1"/>
  <c r="C88" i="1"/>
  <c r="S88" i="1"/>
  <c r="T88" i="1"/>
  <c r="U88" i="1"/>
  <c r="BD88" i="1"/>
  <c r="CE88" i="1"/>
  <c r="A89" i="1"/>
  <c r="C89" i="1"/>
  <c r="S89" i="1"/>
  <c r="T89" i="1"/>
  <c r="U89" i="1"/>
  <c r="BD89" i="1"/>
  <c r="CE89" i="1"/>
  <c r="A90" i="1"/>
  <c r="C90" i="1"/>
  <c r="S90" i="1"/>
  <c r="T90" i="1"/>
  <c r="U90" i="1"/>
  <c r="BD90" i="1"/>
  <c r="CE90" i="1"/>
  <c r="A91" i="1"/>
  <c r="C91" i="1"/>
  <c r="S91" i="1"/>
  <c r="T91" i="1"/>
  <c r="U91" i="1"/>
  <c r="BD91" i="1"/>
  <c r="CE91" i="1"/>
  <c r="A92" i="1"/>
  <c r="C92" i="1"/>
  <c r="S92" i="1"/>
  <c r="T92" i="1"/>
  <c r="U92" i="1"/>
  <c r="BD92" i="1"/>
  <c r="CE92" i="1"/>
  <c r="A93" i="1"/>
  <c r="C93" i="1"/>
  <c r="S93" i="1"/>
  <c r="T93" i="1"/>
  <c r="U93" i="1"/>
  <c r="BD93" i="1"/>
  <c r="CE93" i="1"/>
  <c r="A94" i="1"/>
  <c r="C94" i="1"/>
  <c r="S94" i="1"/>
  <c r="T94" i="1"/>
  <c r="U94" i="1"/>
  <c r="BD94" i="1"/>
  <c r="CE94" i="1"/>
  <c r="A95" i="1"/>
  <c r="C95" i="1"/>
  <c r="S95" i="1"/>
  <c r="T95" i="1"/>
  <c r="U95" i="1"/>
  <c r="BD95" i="1"/>
  <c r="CE95" i="1"/>
  <c r="A96" i="1"/>
  <c r="C96" i="1"/>
  <c r="S96" i="1"/>
  <c r="T96" i="1"/>
  <c r="U96" i="1"/>
  <c r="BD96" i="1"/>
  <c r="CE96" i="1"/>
  <c r="A97" i="1"/>
  <c r="C97" i="1"/>
  <c r="S97" i="1"/>
  <c r="T97" i="1"/>
  <c r="U97" i="1"/>
  <c r="BD97" i="1"/>
  <c r="CE97" i="1"/>
  <c r="A98" i="1"/>
  <c r="C98" i="1"/>
  <c r="S98" i="1"/>
  <c r="T98" i="1"/>
  <c r="U98" i="1"/>
  <c r="BD98" i="1"/>
  <c r="CE98" i="1"/>
  <c r="A99" i="1"/>
  <c r="C99" i="1"/>
  <c r="S99" i="1"/>
  <c r="T99" i="1"/>
  <c r="U99" i="1"/>
  <c r="BD99" i="1"/>
  <c r="CE99" i="1"/>
  <c r="A100" i="1"/>
  <c r="C100" i="1"/>
  <c r="S100" i="1"/>
  <c r="T100" i="1"/>
  <c r="U100" i="1"/>
  <c r="BD100" i="1"/>
  <c r="CE100" i="1"/>
  <c r="A101" i="1"/>
  <c r="C101" i="1"/>
  <c r="S101" i="1"/>
  <c r="T101" i="1"/>
  <c r="U101" i="1"/>
  <c r="BD101" i="1"/>
  <c r="CE101" i="1"/>
  <c r="A102" i="1"/>
  <c r="C102" i="1"/>
  <c r="S102" i="1"/>
  <c r="T102" i="1"/>
  <c r="U102" i="1"/>
  <c r="BD102" i="1"/>
  <c r="CE102" i="1"/>
  <c r="A103" i="1"/>
  <c r="C103" i="1"/>
  <c r="S103" i="1"/>
  <c r="T103" i="1"/>
  <c r="U103" i="1"/>
  <c r="BD103" i="1"/>
  <c r="CE103" i="1"/>
  <c r="A104" i="1"/>
  <c r="C104" i="1"/>
  <c r="S104" i="1"/>
  <c r="T104" i="1"/>
  <c r="U104" i="1"/>
  <c r="BD104" i="1"/>
  <c r="CE104" i="1"/>
  <c r="A105" i="1"/>
  <c r="C105" i="1"/>
  <c r="S105" i="1"/>
  <c r="T105" i="1"/>
  <c r="U105" i="1"/>
  <c r="BD105" i="1"/>
  <c r="CE105" i="1"/>
  <c r="A106" i="1"/>
  <c r="C106" i="1"/>
  <c r="S106" i="1"/>
  <c r="T106" i="1"/>
  <c r="U106" i="1"/>
  <c r="BD106" i="1"/>
  <c r="CE106" i="1"/>
  <c r="A107" i="1"/>
  <c r="C107" i="1"/>
  <c r="S107" i="1"/>
  <c r="T107" i="1"/>
  <c r="U107" i="1"/>
  <c r="BD107" i="1"/>
  <c r="CE107" i="1"/>
  <c r="A108" i="1"/>
  <c r="C108" i="1"/>
  <c r="S108" i="1"/>
  <c r="T108" i="1"/>
  <c r="U108" i="1"/>
  <c r="BD108" i="1"/>
  <c r="CE108" i="1"/>
  <c r="A109" i="1"/>
  <c r="C109" i="1"/>
  <c r="S109" i="1"/>
  <c r="T109" i="1"/>
  <c r="U109" i="1"/>
  <c r="BD109" i="1"/>
  <c r="CE109" i="1"/>
  <c r="A110" i="1"/>
  <c r="C110" i="1"/>
  <c r="S110" i="1"/>
  <c r="T110" i="1"/>
  <c r="U110" i="1"/>
  <c r="BD110" i="1"/>
  <c r="CE110" i="1"/>
  <c r="A111" i="1"/>
  <c r="C111" i="1"/>
  <c r="S111" i="1"/>
  <c r="T111" i="1"/>
  <c r="U111" i="1"/>
  <c r="BD111" i="1"/>
  <c r="CE111" i="1"/>
  <c r="A112" i="1"/>
  <c r="C112" i="1"/>
  <c r="S112" i="1"/>
  <c r="T112" i="1"/>
  <c r="U112" i="1"/>
  <c r="BD112" i="1"/>
  <c r="CE112" i="1"/>
  <c r="A113" i="1"/>
  <c r="C113" i="1"/>
  <c r="S113" i="1"/>
  <c r="T113" i="1"/>
  <c r="U113" i="1"/>
  <c r="BD113" i="1"/>
  <c r="CE113" i="1"/>
  <c r="A114" i="1"/>
  <c r="C114" i="1"/>
  <c r="S114" i="1"/>
  <c r="T114" i="1"/>
  <c r="U114" i="1"/>
  <c r="BD114" i="1"/>
  <c r="CE114" i="1"/>
  <c r="A115" i="1"/>
  <c r="C115" i="1"/>
  <c r="S115" i="1"/>
  <c r="T115" i="1"/>
  <c r="U115" i="1"/>
  <c r="BD115" i="1"/>
  <c r="CE115" i="1"/>
  <c r="A116" i="1"/>
  <c r="C116" i="1"/>
  <c r="S116" i="1"/>
  <c r="T116" i="1"/>
  <c r="U116" i="1"/>
  <c r="BD116" i="1"/>
  <c r="CE116" i="1"/>
  <c r="A117" i="1"/>
  <c r="C117" i="1"/>
  <c r="S117" i="1"/>
  <c r="T117" i="1"/>
  <c r="U117" i="1"/>
  <c r="BD117" i="1"/>
  <c r="CE117" i="1"/>
  <c r="A118" i="1"/>
  <c r="C118" i="1"/>
  <c r="S118" i="1"/>
  <c r="T118" i="1"/>
  <c r="U118" i="1"/>
  <c r="BD118" i="1"/>
  <c r="CE118" i="1"/>
  <c r="A119" i="1"/>
  <c r="C119" i="1"/>
  <c r="S119" i="1"/>
  <c r="T119" i="1"/>
  <c r="U119" i="1"/>
  <c r="BD119" i="1"/>
  <c r="CE119" i="1"/>
  <c r="A120" i="1"/>
  <c r="C120" i="1"/>
  <c r="S120" i="1"/>
  <c r="T120" i="1"/>
  <c r="U120" i="1"/>
  <c r="BD120" i="1"/>
  <c r="CE120" i="1"/>
  <c r="A121" i="1"/>
  <c r="C121" i="1"/>
  <c r="S121" i="1"/>
  <c r="T121" i="1"/>
  <c r="U121" i="1"/>
  <c r="BD121" i="1"/>
  <c r="CE121" i="1"/>
  <c r="A122" i="1"/>
  <c r="C122" i="1"/>
  <c r="S122" i="1"/>
  <c r="T122" i="1"/>
  <c r="U122" i="1"/>
  <c r="BD122" i="1"/>
  <c r="CE122" i="1"/>
  <c r="A123" i="1"/>
  <c r="C123" i="1"/>
  <c r="S123" i="1"/>
  <c r="T123" i="1"/>
  <c r="U123" i="1"/>
  <c r="BD123" i="1"/>
  <c r="CE123" i="1"/>
  <c r="A124" i="1"/>
  <c r="C124" i="1"/>
  <c r="S124" i="1"/>
  <c r="T124" i="1"/>
  <c r="U124" i="1"/>
  <c r="BD124" i="1"/>
  <c r="CE124" i="1"/>
  <c r="A125" i="1"/>
  <c r="C125" i="1"/>
  <c r="S125" i="1"/>
  <c r="T125" i="1"/>
  <c r="U125" i="1"/>
  <c r="BD125" i="1"/>
  <c r="CE125" i="1"/>
  <c r="A126" i="1"/>
  <c r="C126" i="1"/>
  <c r="S126" i="1"/>
  <c r="T126" i="1"/>
  <c r="U126" i="1"/>
  <c r="BD126" i="1"/>
  <c r="CE126" i="1"/>
  <c r="A127" i="1"/>
  <c r="C127" i="1"/>
  <c r="S127" i="1"/>
  <c r="T127" i="1"/>
  <c r="U127" i="1"/>
  <c r="BD127" i="1"/>
  <c r="CE127" i="1"/>
  <c r="A128" i="1"/>
  <c r="C128" i="1"/>
  <c r="S128" i="1"/>
  <c r="T128" i="1"/>
  <c r="U128" i="1"/>
  <c r="BD128" i="1"/>
  <c r="CE128" i="1"/>
  <c r="A129" i="1"/>
  <c r="C129" i="1"/>
  <c r="S129" i="1"/>
  <c r="T129" i="1"/>
  <c r="U129" i="1"/>
  <c r="BD129" i="1"/>
  <c r="CE129" i="1"/>
  <c r="A130" i="1"/>
  <c r="C130" i="1"/>
  <c r="S130" i="1"/>
  <c r="T130" i="1"/>
  <c r="U130" i="1"/>
  <c r="BD130" i="1"/>
  <c r="CE130" i="1"/>
  <c r="A131" i="1"/>
  <c r="C131" i="1"/>
  <c r="S131" i="1"/>
  <c r="T131" i="1"/>
  <c r="U131" i="1"/>
  <c r="BD131" i="1"/>
  <c r="CE131" i="1"/>
  <c r="A132" i="1"/>
  <c r="C132" i="1"/>
  <c r="S132" i="1"/>
  <c r="T132" i="1"/>
  <c r="U132" i="1"/>
  <c r="BD132" i="1"/>
  <c r="CE132" i="1"/>
  <c r="A133" i="1"/>
  <c r="C133" i="1"/>
  <c r="S133" i="1"/>
  <c r="T133" i="1"/>
  <c r="U133" i="1"/>
  <c r="BD133" i="1"/>
  <c r="CE133" i="1"/>
  <c r="A134" i="1"/>
  <c r="C134" i="1"/>
  <c r="S134" i="1"/>
  <c r="T134" i="1"/>
  <c r="U134" i="1"/>
  <c r="BD134" i="1"/>
  <c r="CE134" i="1"/>
  <c r="A135" i="1"/>
  <c r="C135" i="1"/>
  <c r="S135" i="1"/>
  <c r="T135" i="1"/>
  <c r="U135" i="1"/>
  <c r="BD135" i="1"/>
  <c r="CE135" i="1"/>
  <c r="A136" i="1"/>
  <c r="C136" i="1"/>
  <c r="S136" i="1"/>
  <c r="T136" i="1"/>
  <c r="U136" i="1"/>
  <c r="BD136" i="1"/>
  <c r="CE136" i="1"/>
  <c r="A137" i="1"/>
  <c r="C137" i="1"/>
  <c r="S137" i="1"/>
  <c r="T137" i="1"/>
  <c r="U137" i="1"/>
  <c r="BD137" i="1"/>
  <c r="CE137" i="1"/>
  <c r="A138" i="1"/>
  <c r="C138" i="1"/>
  <c r="S138" i="1"/>
  <c r="T138" i="1"/>
  <c r="U138" i="1"/>
  <c r="BD138" i="1"/>
  <c r="CE138" i="1"/>
  <c r="A139" i="1"/>
  <c r="C139" i="1"/>
  <c r="S139" i="1"/>
  <c r="T139" i="1"/>
  <c r="U139" i="1"/>
  <c r="BD139" i="1"/>
  <c r="CE139" i="1"/>
  <c r="A140" i="1"/>
  <c r="C140" i="1"/>
  <c r="S140" i="1"/>
  <c r="T140" i="1"/>
  <c r="U140" i="1"/>
  <c r="BD140" i="1"/>
  <c r="CE140" i="1"/>
  <c r="A141" i="1"/>
  <c r="C141" i="1"/>
  <c r="S141" i="1"/>
  <c r="T141" i="1"/>
  <c r="U141" i="1"/>
  <c r="BD141" i="1"/>
  <c r="CE141" i="1"/>
  <c r="A142" i="1"/>
  <c r="C142" i="1"/>
  <c r="S142" i="1"/>
  <c r="T142" i="1"/>
  <c r="U142" i="1"/>
  <c r="BD142" i="1"/>
  <c r="CE142" i="1"/>
  <c r="A143" i="1"/>
  <c r="C143" i="1"/>
  <c r="S143" i="1"/>
  <c r="T143" i="1"/>
  <c r="U143" i="1"/>
  <c r="BD143" i="1"/>
  <c r="CE143" i="1"/>
  <c r="A144" i="1"/>
  <c r="C144" i="1"/>
  <c r="S144" i="1"/>
  <c r="T144" i="1"/>
  <c r="U144" i="1"/>
  <c r="BD144" i="1"/>
  <c r="CE144" i="1"/>
  <c r="A145" i="1"/>
  <c r="C145" i="1"/>
  <c r="S145" i="1"/>
  <c r="T145" i="1"/>
  <c r="U145" i="1"/>
  <c r="BD145" i="1"/>
  <c r="CE145" i="1"/>
  <c r="A146" i="1"/>
  <c r="C146" i="1"/>
  <c r="S146" i="1"/>
  <c r="T146" i="1"/>
  <c r="U146" i="1"/>
  <c r="BD146" i="1"/>
  <c r="CE146" i="1"/>
  <c r="A147" i="1"/>
  <c r="C147" i="1"/>
  <c r="S147" i="1"/>
  <c r="T147" i="1"/>
  <c r="U147" i="1"/>
  <c r="BD147" i="1"/>
  <c r="CE147" i="1"/>
  <c r="A148" i="1"/>
  <c r="C148" i="1"/>
  <c r="S148" i="1"/>
  <c r="T148" i="1"/>
  <c r="U148" i="1"/>
  <c r="BD148" i="1"/>
  <c r="CE148" i="1"/>
  <c r="A149" i="1"/>
  <c r="C149" i="1"/>
  <c r="S149" i="1"/>
  <c r="T149" i="1"/>
  <c r="U149" i="1"/>
  <c r="BD149" i="1"/>
  <c r="CE149" i="1"/>
  <c r="A150" i="1"/>
  <c r="C150" i="1"/>
  <c r="S150" i="1"/>
  <c r="T150" i="1"/>
  <c r="U150" i="1"/>
  <c r="BD150" i="1"/>
  <c r="CE150" i="1"/>
  <c r="A151" i="1"/>
  <c r="C151" i="1"/>
  <c r="S151" i="1"/>
  <c r="T151" i="1"/>
  <c r="U151" i="1"/>
  <c r="BD151" i="1"/>
  <c r="CE151" i="1"/>
  <c r="A152" i="1"/>
  <c r="C152" i="1"/>
  <c r="S152" i="1"/>
  <c r="T152" i="1"/>
  <c r="U152" i="1"/>
  <c r="BD152" i="1"/>
  <c r="CE152" i="1"/>
  <c r="A153" i="1"/>
  <c r="C153" i="1"/>
  <c r="S153" i="1"/>
  <c r="T153" i="1"/>
  <c r="U153" i="1"/>
  <c r="BD153" i="1"/>
  <c r="CE153" i="1"/>
  <c r="A154" i="1"/>
  <c r="C154" i="1"/>
  <c r="S154" i="1"/>
  <c r="T154" i="1"/>
  <c r="U154" i="1"/>
  <c r="BD154" i="1"/>
  <c r="CE154" i="1"/>
  <c r="A155" i="1"/>
  <c r="C155" i="1"/>
  <c r="S155" i="1"/>
  <c r="T155" i="1"/>
  <c r="U155" i="1"/>
  <c r="BD155" i="1"/>
  <c r="CE155" i="1"/>
  <c r="A156" i="1"/>
  <c r="C156" i="1"/>
  <c r="S156" i="1"/>
  <c r="T156" i="1"/>
  <c r="U156" i="1"/>
  <c r="BD156" i="1"/>
  <c r="CE156" i="1"/>
  <c r="A157" i="1"/>
  <c r="C157" i="1"/>
  <c r="S157" i="1"/>
  <c r="T157" i="1"/>
  <c r="U157" i="1"/>
  <c r="BD157" i="1"/>
  <c r="CE157" i="1"/>
  <c r="A158" i="1"/>
  <c r="C158" i="1"/>
  <c r="S158" i="1"/>
  <c r="T158" i="1"/>
  <c r="U158" i="1"/>
  <c r="BD158" i="1"/>
  <c r="CE158" i="1"/>
  <c r="A159" i="1"/>
  <c r="C159" i="1"/>
  <c r="S159" i="1"/>
  <c r="T159" i="1"/>
  <c r="U159" i="1"/>
  <c r="BD159" i="1"/>
  <c r="CE159" i="1"/>
  <c r="A160" i="1"/>
  <c r="C160" i="1"/>
  <c r="S160" i="1"/>
  <c r="T160" i="1"/>
  <c r="U160" i="1"/>
  <c r="BD160" i="1"/>
  <c r="CE160" i="1"/>
  <c r="A161" i="1"/>
  <c r="C161" i="1"/>
  <c r="S161" i="1"/>
  <c r="T161" i="1"/>
  <c r="U161" i="1"/>
  <c r="BD161" i="1"/>
  <c r="CE161" i="1"/>
  <c r="A162" i="1"/>
  <c r="C162" i="1"/>
  <c r="S162" i="1"/>
  <c r="T162" i="1"/>
  <c r="U162" i="1"/>
  <c r="BD162" i="1"/>
  <c r="CE162" i="1"/>
  <c r="A163" i="1"/>
  <c r="C163" i="1"/>
  <c r="S163" i="1"/>
  <c r="T163" i="1"/>
  <c r="U163" i="1"/>
  <c r="BD163" i="1"/>
  <c r="CE163" i="1"/>
  <c r="A164" i="1"/>
  <c r="C164" i="1"/>
  <c r="S164" i="1"/>
  <c r="T164" i="1"/>
  <c r="U164" i="1"/>
  <c r="BD164" i="1"/>
  <c r="CE164" i="1"/>
  <c r="A165" i="1"/>
  <c r="C165" i="1"/>
  <c r="S165" i="1"/>
  <c r="T165" i="1"/>
  <c r="U165" i="1"/>
  <c r="BD165" i="1"/>
  <c r="CE165" i="1"/>
  <c r="A166" i="1"/>
  <c r="C166" i="1"/>
  <c r="S166" i="1"/>
  <c r="T166" i="1"/>
  <c r="U166" i="1"/>
  <c r="BD166" i="1"/>
  <c r="CE166" i="1"/>
  <c r="A167" i="1"/>
  <c r="C167" i="1"/>
  <c r="S167" i="1"/>
  <c r="T167" i="1"/>
  <c r="U167" i="1"/>
  <c r="BD167" i="1"/>
  <c r="CE167" i="1"/>
  <c r="A168" i="1"/>
  <c r="C168" i="1"/>
  <c r="S168" i="1"/>
  <c r="T168" i="1"/>
  <c r="U168" i="1"/>
  <c r="BD168" i="1"/>
  <c r="CE168" i="1"/>
  <c r="A169" i="1"/>
  <c r="C169" i="1"/>
  <c r="S169" i="1"/>
  <c r="T169" i="1"/>
  <c r="U169" i="1"/>
  <c r="BD169" i="1"/>
  <c r="CE169" i="1"/>
  <c r="A170" i="1"/>
  <c r="C170" i="1"/>
  <c r="S170" i="1"/>
  <c r="T170" i="1"/>
  <c r="U170" i="1"/>
  <c r="CE170" i="1"/>
  <c r="A171" i="1"/>
  <c r="C171" i="1"/>
  <c r="S171" i="1"/>
  <c r="T171" i="1"/>
  <c r="U171" i="1"/>
  <c r="CE171" i="1"/>
  <c r="A172" i="1"/>
  <c r="C172" i="1"/>
  <c r="S172" i="1"/>
  <c r="T172" i="1"/>
  <c r="U172" i="1"/>
  <c r="CE172" i="1"/>
  <c r="A173" i="1"/>
  <c r="C173" i="1"/>
  <c r="S173" i="1"/>
  <c r="T173" i="1"/>
  <c r="U173" i="1"/>
  <c r="CE173" i="1"/>
  <c r="A174" i="1"/>
  <c r="C174" i="1"/>
  <c r="S174" i="1"/>
  <c r="T174" i="1"/>
  <c r="U174" i="1"/>
  <c r="CE174" i="1"/>
  <c r="A175" i="1"/>
  <c r="C175" i="1"/>
  <c r="S175" i="1"/>
  <c r="T175" i="1"/>
  <c r="U175" i="1"/>
  <c r="BD175" i="1"/>
  <c r="CE175" i="1"/>
  <c r="A176" i="1"/>
  <c r="C176" i="1"/>
  <c r="S176" i="1"/>
  <c r="T176" i="1"/>
  <c r="U176" i="1"/>
  <c r="BD176" i="1"/>
  <c r="CE176" i="1"/>
  <c r="A177" i="1"/>
  <c r="C177" i="1"/>
  <c r="S177" i="1"/>
  <c r="T177" i="1"/>
  <c r="U177" i="1"/>
  <c r="BD177" i="1"/>
  <c r="CE177" i="1"/>
  <c r="A178" i="1"/>
  <c r="C178" i="1"/>
  <c r="S178" i="1"/>
  <c r="T178" i="1"/>
  <c r="U178" i="1"/>
  <c r="BD178" i="1"/>
  <c r="CE178" i="1"/>
  <c r="A179" i="1"/>
  <c r="C179" i="1"/>
  <c r="S179" i="1"/>
  <c r="T179" i="1"/>
  <c r="U179" i="1"/>
  <c r="BD179" i="1"/>
  <c r="CE179" i="1"/>
  <c r="A180" i="1"/>
  <c r="C180" i="1"/>
  <c r="S180" i="1"/>
  <c r="T180" i="1"/>
  <c r="U180" i="1"/>
  <c r="BD180" i="1"/>
  <c r="CE180" i="1"/>
  <c r="A181" i="1"/>
  <c r="C181" i="1"/>
  <c r="S181" i="1"/>
  <c r="T181" i="1"/>
  <c r="U181" i="1"/>
  <c r="BD181" i="1"/>
  <c r="CE181" i="1"/>
  <c r="A182" i="1"/>
  <c r="C182" i="1"/>
  <c r="S182" i="1"/>
  <c r="T182" i="1"/>
  <c r="U182" i="1"/>
  <c r="BD182" i="1"/>
  <c r="CE182" i="1"/>
  <c r="A183" i="1"/>
  <c r="C183" i="1"/>
  <c r="S183" i="1"/>
  <c r="T183" i="1"/>
  <c r="U183" i="1"/>
  <c r="BD183" i="1"/>
  <c r="CE183" i="1"/>
  <c r="A184" i="1"/>
  <c r="C184" i="1"/>
  <c r="S184" i="1"/>
  <c r="T184" i="1"/>
  <c r="U184" i="1"/>
  <c r="BD184" i="1"/>
  <c r="CE184" i="1"/>
  <c r="A185" i="1"/>
  <c r="C185" i="1"/>
  <c r="S185" i="1"/>
  <c r="T185" i="1"/>
  <c r="U185" i="1"/>
  <c r="BD185" i="1"/>
  <c r="CE185" i="1"/>
  <c r="A186" i="1"/>
  <c r="C186" i="1"/>
  <c r="S186" i="1"/>
  <c r="T186" i="1"/>
  <c r="U186" i="1"/>
  <c r="BD186" i="1"/>
  <c r="CE186" i="1"/>
  <c r="A187" i="1"/>
  <c r="C187" i="1"/>
  <c r="S187" i="1"/>
  <c r="T187" i="1"/>
  <c r="U187" i="1"/>
  <c r="BD187" i="1"/>
  <c r="CE187" i="1"/>
  <c r="A188" i="1"/>
  <c r="C188" i="1"/>
  <c r="S188" i="1"/>
  <c r="T188" i="1"/>
  <c r="U188" i="1"/>
  <c r="BD188" i="1"/>
  <c r="CE188" i="1"/>
  <c r="A189" i="1"/>
  <c r="C189" i="1"/>
  <c r="S189" i="1"/>
  <c r="T189" i="1"/>
  <c r="U189" i="1"/>
  <c r="CE189" i="1"/>
  <c r="A190" i="1"/>
  <c r="C190" i="1"/>
  <c r="S190" i="1"/>
  <c r="T190" i="1"/>
  <c r="U190" i="1"/>
  <c r="CE190" i="1"/>
  <c r="A191" i="1"/>
  <c r="C191" i="1"/>
  <c r="S191" i="1"/>
  <c r="T191" i="1"/>
  <c r="U191" i="1"/>
  <c r="CE191" i="1"/>
  <c r="A192" i="1"/>
  <c r="C192" i="1"/>
  <c r="S192" i="1"/>
  <c r="T192" i="1"/>
  <c r="U192" i="1"/>
  <c r="CE192" i="1"/>
  <c r="A193" i="1"/>
  <c r="C193" i="1"/>
  <c r="S193" i="1"/>
  <c r="T193" i="1"/>
  <c r="U193" i="1"/>
  <c r="CE193" i="1"/>
  <c r="A194" i="1"/>
  <c r="C194" i="1"/>
  <c r="S194" i="1"/>
  <c r="T194" i="1"/>
  <c r="U194" i="1"/>
  <c r="BD194" i="1"/>
  <c r="CE194" i="1"/>
  <c r="A195" i="1"/>
  <c r="C195" i="1"/>
  <c r="S195" i="1"/>
  <c r="T195" i="1"/>
  <c r="U195" i="1"/>
  <c r="BD195" i="1"/>
  <c r="CE195" i="1"/>
  <c r="A196" i="1"/>
  <c r="C196" i="1"/>
  <c r="S196" i="1"/>
  <c r="T196" i="1"/>
  <c r="U196" i="1"/>
  <c r="BD196" i="1"/>
  <c r="CE196" i="1"/>
  <c r="A197" i="1"/>
  <c r="C197" i="1"/>
  <c r="S197" i="1"/>
  <c r="T197" i="1"/>
  <c r="U197" i="1"/>
  <c r="BD197" i="1"/>
  <c r="CE197" i="1"/>
  <c r="A198" i="1"/>
  <c r="C198" i="1"/>
  <c r="S198" i="1"/>
  <c r="T198" i="1"/>
  <c r="U198" i="1"/>
  <c r="BD198" i="1"/>
  <c r="CE198" i="1"/>
  <c r="A199" i="1"/>
  <c r="C199" i="1"/>
  <c r="S199" i="1"/>
  <c r="T199" i="1"/>
  <c r="U199" i="1"/>
  <c r="BD199" i="1"/>
  <c r="CE199" i="1"/>
  <c r="A200" i="1"/>
  <c r="C200" i="1"/>
  <c r="S200" i="1"/>
  <c r="T200" i="1"/>
  <c r="U200" i="1"/>
  <c r="BD200" i="1"/>
  <c r="CE200" i="1"/>
  <c r="A201" i="1"/>
  <c r="C201" i="1"/>
  <c r="S201" i="1"/>
  <c r="T201" i="1"/>
  <c r="U201" i="1"/>
  <c r="BD201" i="1"/>
  <c r="CE201" i="1"/>
  <c r="A202" i="1"/>
  <c r="C202" i="1"/>
  <c r="S202" i="1"/>
  <c r="T202" i="1"/>
  <c r="U202" i="1"/>
  <c r="BD202" i="1"/>
  <c r="CE202" i="1"/>
  <c r="A203" i="1"/>
  <c r="C203" i="1"/>
  <c r="S203" i="1"/>
  <c r="T203" i="1"/>
  <c r="U203" i="1"/>
  <c r="BD203" i="1"/>
  <c r="CE203" i="1"/>
  <c r="A204" i="1"/>
  <c r="C204" i="1"/>
  <c r="S204" i="1"/>
  <c r="T204" i="1"/>
  <c r="U204" i="1"/>
  <c r="BD204" i="1"/>
  <c r="CE204" i="1"/>
  <c r="A205" i="1"/>
  <c r="C205" i="1"/>
  <c r="S205" i="1"/>
  <c r="T205" i="1"/>
  <c r="U205" i="1"/>
  <c r="BD205" i="1"/>
  <c r="CE205" i="1"/>
  <c r="A206" i="1"/>
  <c r="C206" i="1"/>
  <c r="S206" i="1"/>
  <c r="T206" i="1"/>
  <c r="U206" i="1"/>
  <c r="BD206" i="1"/>
  <c r="CE206" i="1"/>
  <c r="A207" i="1"/>
  <c r="C207" i="1"/>
  <c r="S207" i="1"/>
  <c r="T207" i="1"/>
  <c r="U207" i="1"/>
  <c r="BD207" i="1"/>
  <c r="CE207" i="1"/>
  <c r="A208" i="1"/>
  <c r="C208" i="1"/>
  <c r="S208" i="1"/>
  <c r="T208" i="1"/>
  <c r="U208" i="1"/>
  <c r="BD208" i="1"/>
  <c r="CE208" i="1"/>
  <c r="A209" i="1"/>
  <c r="C209" i="1"/>
  <c r="S209" i="1"/>
  <c r="T209" i="1"/>
  <c r="U209" i="1"/>
  <c r="BD209" i="1"/>
  <c r="CE209" i="1"/>
  <c r="A210" i="1"/>
  <c r="C210" i="1"/>
  <c r="S210" i="1"/>
  <c r="T210" i="1"/>
  <c r="U210" i="1"/>
  <c r="BD210" i="1"/>
  <c r="CE210" i="1"/>
  <c r="A211" i="1"/>
  <c r="C211" i="1"/>
  <c r="S211" i="1"/>
  <c r="T211" i="1"/>
  <c r="U211" i="1"/>
  <c r="BD211" i="1"/>
  <c r="CE211" i="1"/>
  <c r="A212" i="1"/>
  <c r="C212" i="1"/>
  <c r="S212" i="1"/>
  <c r="T212" i="1"/>
  <c r="U212" i="1"/>
  <c r="BD212" i="1"/>
  <c r="CE212" i="1"/>
  <c r="A213" i="1"/>
  <c r="C213" i="1"/>
  <c r="S213" i="1"/>
  <c r="T213" i="1"/>
  <c r="U213" i="1"/>
  <c r="BD213" i="1"/>
  <c r="CE213" i="1"/>
  <c r="A214" i="1"/>
  <c r="C214" i="1"/>
  <c r="S214" i="1"/>
  <c r="T214" i="1"/>
  <c r="U214" i="1"/>
  <c r="BD214" i="1"/>
  <c r="CE214" i="1"/>
  <c r="A215" i="1"/>
  <c r="C215" i="1"/>
  <c r="S215" i="1"/>
  <c r="T215" i="1"/>
  <c r="U215" i="1"/>
  <c r="BD215" i="1"/>
  <c r="CE215" i="1"/>
  <c r="A216" i="1"/>
  <c r="C216" i="1"/>
  <c r="S216" i="1"/>
  <c r="T216" i="1"/>
  <c r="U216" i="1"/>
  <c r="BD216" i="1"/>
  <c r="CE216" i="1"/>
  <c r="A217" i="1"/>
  <c r="C217" i="1"/>
  <c r="S217" i="1"/>
  <c r="T217" i="1"/>
  <c r="U217" i="1"/>
  <c r="BD217" i="1"/>
  <c r="CE217" i="1"/>
  <c r="A218" i="1"/>
  <c r="C218" i="1"/>
  <c r="S218" i="1"/>
  <c r="T218" i="1"/>
  <c r="U218" i="1"/>
  <c r="BD218" i="1"/>
  <c r="CE218" i="1"/>
  <c r="A219" i="1"/>
  <c r="C219" i="1"/>
  <c r="S219" i="1"/>
  <c r="T219" i="1"/>
  <c r="U219" i="1"/>
  <c r="BD219" i="1"/>
  <c r="CE219" i="1"/>
  <c r="A220" i="1"/>
  <c r="C220" i="1"/>
  <c r="S220" i="1"/>
  <c r="T220" i="1"/>
  <c r="U220" i="1"/>
  <c r="BD220" i="1"/>
  <c r="CE220" i="1"/>
  <c r="A221" i="1"/>
  <c r="C221" i="1"/>
  <c r="S221" i="1"/>
  <c r="T221" i="1"/>
  <c r="U221" i="1"/>
  <c r="BD221" i="1"/>
  <c r="CE221" i="1"/>
  <c r="A222" i="1"/>
  <c r="C222" i="1"/>
  <c r="S222" i="1"/>
  <c r="T222" i="1"/>
  <c r="U222" i="1"/>
  <c r="BD222" i="1"/>
  <c r="CE222" i="1"/>
  <c r="A223" i="1"/>
  <c r="C223" i="1"/>
  <c r="S223" i="1"/>
  <c r="T223" i="1"/>
  <c r="U223" i="1"/>
  <c r="BD223" i="1"/>
  <c r="CE223" i="1"/>
  <c r="A224" i="1"/>
  <c r="C224" i="1"/>
  <c r="S224" i="1"/>
  <c r="T224" i="1"/>
  <c r="U224" i="1"/>
  <c r="BD224" i="1"/>
  <c r="CE224" i="1"/>
  <c r="A225" i="1"/>
  <c r="C225" i="1"/>
  <c r="S225" i="1"/>
  <c r="T225" i="1"/>
  <c r="U225" i="1"/>
  <c r="BD225" i="1"/>
  <c r="CE225" i="1"/>
  <c r="A226" i="1"/>
  <c r="C226" i="1"/>
  <c r="S226" i="1"/>
  <c r="T226" i="1"/>
  <c r="U226" i="1"/>
  <c r="BD226" i="1"/>
  <c r="CE226" i="1"/>
  <c r="A227" i="1"/>
  <c r="C227" i="1"/>
  <c r="S227" i="1"/>
  <c r="T227" i="1"/>
  <c r="U227" i="1"/>
  <c r="BD227" i="1"/>
  <c r="CE227" i="1"/>
  <c r="A228" i="1"/>
  <c r="C228" i="1"/>
  <c r="S228" i="1"/>
  <c r="T228" i="1"/>
  <c r="U228" i="1"/>
  <c r="BD228" i="1"/>
  <c r="CE228" i="1"/>
  <c r="A229" i="1"/>
  <c r="C229" i="1"/>
  <c r="S229" i="1"/>
  <c r="T229" i="1"/>
  <c r="U229" i="1"/>
  <c r="BD229" i="1"/>
  <c r="CE229" i="1"/>
  <c r="A230" i="1"/>
  <c r="C230" i="1"/>
  <c r="S230" i="1"/>
  <c r="T230" i="1"/>
  <c r="U230" i="1"/>
  <c r="BD230" i="1"/>
  <c r="CE230" i="1"/>
  <c r="A231" i="1"/>
  <c r="C231" i="1"/>
  <c r="S231" i="1"/>
  <c r="T231" i="1"/>
  <c r="U231" i="1"/>
  <c r="BD231" i="1"/>
  <c r="CE231" i="1"/>
  <c r="A232" i="1"/>
  <c r="C232" i="1"/>
  <c r="S232" i="1"/>
  <c r="T232" i="1"/>
  <c r="U232" i="1"/>
  <c r="BD232" i="1"/>
  <c r="CE232" i="1"/>
  <c r="A233" i="1"/>
  <c r="C233" i="1"/>
  <c r="S233" i="1"/>
  <c r="T233" i="1"/>
  <c r="U233" i="1"/>
  <c r="BD233" i="1"/>
  <c r="CE233" i="1"/>
  <c r="A234" i="1"/>
  <c r="C234" i="1"/>
  <c r="S234" i="1"/>
  <c r="T234" i="1"/>
  <c r="U234" i="1"/>
  <c r="BD234" i="1"/>
  <c r="CE234" i="1"/>
  <c r="A235" i="1"/>
  <c r="C235" i="1"/>
  <c r="S235" i="1"/>
  <c r="T235" i="1"/>
  <c r="U235" i="1"/>
  <c r="BD235" i="1"/>
  <c r="CE235" i="1"/>
  <c r="A236" i="1"/>
  <c r="C236" i="1"/>
  <c r="S236" i="1"/>
  <c r="T236" i="1"/>
  <c r="U236" i="1"/>
  <c r="BD236" i="1"/>
  <c r="CE236" i="1"/>
  <c r="A237" i="1"/>
  <c r="C237" i="1"/>
  <c r="S237" i="1"/>
  <c r="T237" i="1"/>
  <c r="U237" i="1"/>
  <c r="BD237" i="1"/>
  <c r="CE237" i="1"/>
  <c r="A238" i="1"/>
  <c r="C238" i="1"/>
  <c r="S238" i="1"/>
  <c r="T238" i="1"/>
  <c r="U238" i="1"/>
  <c r="BD238" i="1"/>
  <c r="CE238" i="1"/>
  <c r="A239" i="1"/>
  <c r="C239" i="1"/>
  <c r="S239" i="1"/>
  <c r="T239" i="1"/>
  <c r="U239" i="1"/>
  <c r="BD239" i="1"/>
  <c r="CE239" i="1"/>
  <c r="A240" i="1"/>
  <c r="C240" i="1"/>
  <c r="S240" i="1"/>
  <c r="T240" i="1"/>
  <c r="U240" i="1"/>
  <c r="BD240" i="1"/>
  <c r="CE240" i="1"/>
  <c r="A241" i="1"/>
  <c r="C241" i="1"/>
  <c r="S241" i="1"/>
  <c r="T241" i="1"/>
  <c r="U241" i="1"/>
  <c r="BD241" i="1"/>
  <c r="CE241" i="1"/>
  <c r="A242" i="1"/>
  <c r="C242" i="1"/>
  <c r="S242" i="1"/>
  <c r="T242" i="1"/>
  <c r="U242" i="1"/>
  <c r="BD242" i="1"/>
  <c r="CE242" i="1"/>
  <c r="A243" i="1"/>
  <c r="C243" i="1"/>
  <c r="S243" i="1"/>
  <c r="T243" i="1"/>
  <c r="U243" i="1"/>
  <c r="BD243" i="1"/>
  <c r="CE243" i="1"/>
  <c r="A244" i="1"/>
  <c r="C244" i="1"/>
  <c r="S244" i="1"/>
  <c r="T244" i="1"/>
  <c r="U244" i="1"/>
  <c r="BD244" i="1"/>
  <c r="CE244" i="1"/>
  <c r="A245" i="1"/>
  <c r="C245" i="1"/>
  <c r="S245" i="1"/>
  <c r="T245" i="1"/>
  <c r="U245" i="1"/>
  <c r="BD245" i="1"/>
  <c r="CE245" i="1"/>
  <c r="A246" i="1"/>
  <c r="C246" i="1"/>
  <c r="S246" i="1"/>
  <c r="T246" i="1"/>
  <c r="U246" i="1"/>
  <c r="BD246" i="1"/>
  <c r="CE246" i="1"/>
  <c r="A247" i="1"/>
  <c r="C247" i="1"/>
  <c r="S247" i="1"/>
  <c r="T247" i="1"/>
  <c r="U247" i="1"/>
  <c r="BD247" i="1"/>
  <c r="CE247" i="1"/>
  <c r="A248" i="1"/>
  <c r="C248" i="1"/>
  <c r="S248" i="1"/>
  <c r="T248" i="1"/>
  <c r="U248" i="1"/>
  <c r="BD248" i="1"/>
  <c r="CE248" i="1"/>
  <c r="A249" i="1"/>
  <c r="C249" i="1"/>
  <c r="S249" i="1"/>
  <c r="T249" i="1"/>
  <c r="U249" i="1"/>
  <c r="BD249" i="1"/>
  <c r="CE249" i="1"/>
  <c r="A250" i="1"/>
  <c r="C250" i="1"/>
  <c r="S250" i="1"/>
  <c r="T250" i="1"/>
  <c r="U250" i="1"/>
  <c r="BD250" i="1"/>
  <c r="CE250" i="1"/>
  <c r="A251" i="1"/>
  <c r="C251" i="1"/>
  <c r="S251" i="1"/>
  <c r="T251" i="1"/>
  <c r="U251" i="1"/>
  <c r="BD251" i="1"/>
  <c r="CE251" i="1"/>
  <c r="A252" i="1"/>
  <c r="C252" i="1"/>
  <c r="S252" i="1"/>
  <c r="T252" i="1"/>
  <c r="U252" i="1"/>
  <c r="BD252" i="1"/>
  <c r="CE252" i="1"/>
  <c r="A253" i="1"/>
  <c r="C253" i="1"/>
  <c r="S253" i="1"/>
  <c r="T253" i="1"/>
  <c r="U253" i="1"/>
  <c r="BD253" i="1"/>
  <c r="CE253" i="1"/>
  <c r="A254" i="1"/>
  <c r="C254" i="1"/>
  <c r="S254" i="1"/>
  <c r="T254" i="1"/>
  <c r="U254" i="1"/>
  <c r="BD254" i="1"/>
  <c r="CE254" i="1"/>
  <c r="A255" i="1"/>
  <c r="C255" i="1"/>
  <c r="S255" i="1"/>
  <c r="T255" i="1"/>
  <c r="U255" i="1"/>
  <c r="BD255" i="1"/>
  <c r="CE255" i="1"/>
  <c r="A256" i="1"/>
  <c r="C256" i="1"/>
  <c r="S256" i="1"/>
  <c r="T256" i="1"/>
  <c r="U256" i="1"/>
  <c r="BD256" i="1"/>
  <c r="CE256" i="1"/>
  <c r="A257" i="1"/>
  <c r="C257" i="1"/>
  <c r="S257" i="1"/>
  <c r="T257" i="1"/>
  <c r="U257" i="1"/>
  <c r="BD257" i="1"/>
  <c r="CE257" i="1"/>
  <c r="A258" i="1"/>
  <c r="C258" i="1"/>
  <c r="S258" i="1"/>
  <c r="T258" i="1"/>
  <c r="U258" i="1"/>
  <c r="BD258" i="1"/>
  <c r="CE258" i="1"/>
  <c r="A259" i="1"/>
  <c r="C259" i="1"/>
  <c r="S259" i="1"/>
  <c r="T259" i="1"/>
  <c r="U259" i="1"/>
  <c r="BD259" i="1"/>
  <c r="CE259" i="1"/>
  <c r="A260" i="1"/>
  <c r="C260" i="1"/>
  <c r="S260" i="1"/>
  <c r="T260" i="1"/>
  <c r="U260" i="1"/>
  <c r="BD260" i="1"/>
  <c r="CE260" i="1"/>
  <c r="A261" i="1"/>
  <c r="C261" i="1"/>
  <c r="S261" i="1"/>
  <c r="T261" i="1"/>
  <c r="U261" i="1"/>
  <c r="BD261" i="1"/>
  <c r="CE261" i="1"/>
  <c r="A262" i="1"/>
  <c r="C262" i="1"/>
  <c r="S262" i="1"/>
  <c r="T262" i="1"/>
  <c r="U262" i="1"/>
  <c r="BD262" i="1"/>
  <c r="CE262" i="1"/>
  <c r="A263" i="1"/>
  <c r="C263" i="1"/>
  <c r="S263" i="1"/>
  <c r="T263" i="1"/>
  <c r="U263" i="1"/>
  <c r="BD263" i="1"/>
  <c r="CE263" i="1"/>
  <c r="A264" i="1"/>
  <c r="C264" i="1"/>
  <c r="S264" i="1"/>
  <c r="T264" i="1"/>
  <c r="U264" i="1"/>
  <c r="BD264" i="1"/>
  <c r="CE264" i="1"/>
  <c r="A265" i="1"/>
  <c r="C265" i="1"/>
  <c r="S265" i="1"/>
  <c r="T265" i="1"/>
  <c r="U265" i="1"/>
  <c r="BD265" i="1"/>
  <c r="CE265" i="1"/>
  <c r="A266" i="1"/>
  <c r="C266" i="1"/>
  <c r="S266" i="1"/>
  <c r="T266" i="1"/>
  <c r="U266" i="1"/>
  <c r="BD266" i="1"/>
  <c r="CE266" i="1"/>
  <c r="A267" i="1"/>
  <c r="C267" i="1"/>
  <c r="S267" i="1"/>
  <c r="T267" i="1"/>
  <c r="U267" i="1"/>
  <c r="BD267" i="1"/>
  <c r="CE267" i="1"/>
  <c r="A268" i="1"/>
  <c r="C268" i="1"/>
  <c r="S268" i="1"/>
  <c r="T268" i="1"/>
  <c r="U268" i="1"/>
  <c r="BD268" i="1"/>
  <c r="CE268" i="1"/>
  <c r="A269" i="1"/>
  <c r="C269" i="1"/>
  <c r="S269" i="1"/>
  <c r="T269" i="1"/>
  <c r="U269" i="1"/>
  <c r="BD269" i="1"/>
  <c r="CE269" i="1"/>
  <c r="A270" i="1"/>
  <c r="C270" i="1"/>
  <c r="S270" i="1"/>
  <c r="T270" i="1"/>
  <c r="U270" i="1"/>
  <c r="BD270" i="1"/>
  <c r="CE270" i="1"/>
  <c r="A271" i="1"/>
  <c r="C271" i="1"/>
  <c r="S271" i="1"/>
  <c r="T271" i="1"/>
  <c r="U271" i="1"/>
  <c r="BD271" i="1"/>
  <c r="CE271" i="1"/>
  <c r="A272" i="1"/>
  <c r="C272" i="1"/>
  <c r="S272" i="1"/>
  <c r="T272" i="1"/>
  <c r="U272" i="1"/>
  <c r="BD272" i="1"/>
  <c r="CE272" i="1"/>
  <c r="A273" i="1"/>
  <c r="C273" i="1"/>
  <c r="S273" i="1"/>
  <c r="T273" i="1"/>
  <c r="U273" i="1"/>
  <c r="BD273" i="1"/>
  <c r="CE273" i="1"/>
  <c r="A274" i="1"/>
  <c r="C274" i="1"/>
  <c r="S274" i="1"/>
  <c r="T274" i="1"/>
  <c r="U274" i="1"/>
  <c r="BD274" i="1"/>
  <c r="CE274" i="1"/>
  <c r="A275" i="1"/>
  <c r="C275" i="1"/>
  <c r="S275" i="1"/>
  <c r="T275" i="1"/>
  <c r="U275" i="1"/>
  <c r="BD275" i="1"/>
  <c r="CE275" i="1"/>
  <c r="A276" i="1"/>
  <c r="C276" i="1"/>
  <c r="S276" i="1"/>
  <c r="T276" i="1"/>
  <c r="U276" i="1"/>
  <c r="BD276" i="1"/>
  <c r="CE276" i="1"/>
  <c r="A277" i="1"/>
  <c r="C277" i="1"/>
  <c r="S277" i="1"/>
  <c r="T277" i="1"/>
  <c r="U277" i="1"/>
  <c r="BD277" i="1"/>
  <c r="CE277" i="1"/>
  <c r="A278" i="1"/>
  <c r="C278" i="1"/>
  <c r="S278" i="1"/>
  <c r="T278" i="1"/>
  <c r="U278" i="1"/>
  <c r="BD278" i="1"/>
  <c r="CE278" i="1"/>
  <c r="A279" i="1"/>
  <c r="C279" i="1"/>
  <c r="S279" i="1"/>
  <c r="T279" i="1"/>
  <c r="U279" i="1"/>
  <c r="BD279" i="1"/>
  <c r="CE279" i="1"/>
  <c r="A280" i="1"/>
  <c r="C280" i="1"/>
  <c r="S280" i="1"/>
  <c r="T280" i="1"/>
  <c r="U280" i="1"/>
  <c r="BD280" i="1"/>
  <c r="CE280" i="1"/>
  <c r="A281" i="1"/>
  <c r="C281" i="1"/>
  <c r="S281" i="1"/>
  <c r="T281" i="1"/>
  <c r="U281" i="1"/>
  <c r="BD281" i="1"/>
  <c r="CE281" i="1"/>
  <c r="A282" i="1"/>
  <c r="C282" i="1"/>
  <c r="S282" i="1"/>
  <c r="T282" i="1"/>
  <c r="U282" i="1"/>
  <c r="BD282" i="1"/>
  <c r="CE282" i="1"/>
  <c r="A283" i="1"/>
  <c r="C283" i="1"/>
  <c r="S283" i="1"/>
  <c r="T283" i="1"/>
  <c r="U283" i="1"/>
  <c r="BD283" i="1"/>
  <c r="CE283" i="1"/>
  <c r="A284" i="1"/>
  <c r="C284" i="1"/>
  <c r="S284" i="1"/>
  <c r="T284" i="1"/>
  <c r="U284" i="1"/>
  <c r="BD284" i="1"/>
  <c r="CE284" i="1"/>
  <c r="A285" i="1"/>
  <c r="C285" i="1"/>
  <c r="S285" i="1"/>
  <c r="T285" i="1"/>
  <c r="U285" i="1"/>
  <c r="BD285" i="1"/>
  <c r="CE285" i="1"/>
  <c r="A286" i="1"/>
  <c r="C286" i="1"/>
  <c r="S286" i="1"/>
  <c r="T286" i="1"/>
  <c r="U286" i="1"/>
  <c r="BD286" i="1"/>
  <c r="CE286" i="1"/>
  <c r="A287" i="1"/>
  <c r="C287" i="1"/>
  <c r="S287" i="1"/>
  <c r="T287" i="1"/>
  <c r="U287" i="1"/>
  <c r="BD287" i="1"/>
  <c r="CE287" i="1"/>
  <c r="A288" i="1"/>
  <c r="C288" i="1"/>
  <c r="S288" i="1"/>
  <c r="T288" i="1"/>
  <c r="U288" i="1"/>
  <c r="BD288" i="1"/>
  <c r="CE288" i="1"/>
  <c r="A289" i="1"/>
  <c r="C289" i="1"/>
  <c r="S289" i="1"/>
  <c r="T289" i="1"/>
  <c r="U289" i="1"/>
  <c r="BD289" i="1"/>
  <c r="CE289" i="1"/>
  <c r="A290" i="1"/>
  <c r="C290" i="1"/>
  <c r="S290" i="1"/>
  <c r="T290" i="1"/>
  <c r="U290" i="1"/>
  <c r="BD290" i="1"/>
  <c r="CE290" i="1"/>
  <c r="A291" i="1"/>
  <c r="C291" i="1"/>
  <c r="S291" i="1"/>
  <c r="T291" i="1"/>
  <c r="U291" i="1"/>
  <c r="BD291" i="1"/>
  <c r="CE291" i="1"/>
  <c r="A292" i="1"/>
  <c r="C292" i="1"/>
  <c r="S292" i="1"/>
  <c r="T292" i="1"/>
  <c r="U292" i="1"/>
  <c r="BD292" i="1"/>
  <c r="CE292" i="1"/>
  <c r="A293" i="1"/>
  <c r="C293" i="1"/>
  <c r="S293" i="1"/>
  <c r="T293" i="1"/>
  <c r="U293" i="1"/>
  <c r="BD293" i="1"/>
  <c r="CE293" i="1"/>
  <c r="A294" i="1"/>
  <c r="C294" i="1"/>
  <c r="S294" i="1"/>
  <c r="T294" i="1"/>
  <c r="U294" i="1"/>
  <c r="BD294" i="1"/>
  <c r="CE294" i="1"/>
  <c r="A295" i="1"/>
  <c r="C295" i="1"/>
  <c r="S295" i="1"/>
  <c r="T295" i="1"/>
  <c r="U295" i="1"/>
  <c r="BD295" i="1"/>
  <c r="CE295" i="1"/>
  <c r="A296" i="1"/>
  <c r="C296" i="1"/>
  <c r="S296" i="1"/>
  <c r="T296" i="1"/>
  <c r="U296" i="1"/>
  <c r="BD296" i="1"/>
  <c r="CE296" i="1"/>
  <c r="A297" i="1"/>
  <c r="C297" i="1"/>
  <c r="S297" i="1"/>
  <c r="T297" i="1"/>
  <c r="U297" i="1"/>
  <c r="BD297" i="1"/>
  <c r="CE297" i="1"/>
  <c r="A298" i="1"/>
  <c r="C298" i="1"/>
  <c r="S298" i="1"/>
  <c r="T298" i="1"/>
  <c r="U298" i="1"/>
  <c r="BD298" i="1"/>
  <c r="CE298" i="1"/>
  <c r="A299" i="1"/>
  <c r="C299" i="1"/>
  <c r="S299" i="1"/>
  <c r="T299" i="1"/>
  <c r="U299" i="1"/>
  <c r="BD299" i="1"/>
  <c r="CE299" i="1"/>
  <c r="A300" i="1"/>
  <c r="C300" i="1"/>
  <c r="S300" i="1"/>
  <c r="T300" i="1"/>
  <c r="U300" i="1"/>
  <c r="BD300" i="1"/>
  <c r="CE300" i="1"/>
  <c r="A301" i="1"/>
  <c r="C301" i="1"/>
  <c r="S301" i="1"/>
  <c r="T301" i="1"/>
  <c r="U301" i="1"/>
  <c r="BD301" i="1"/>
  <c r="CE301" i="1"/>
  <c r="A302" i="1"/>
  <c r="C302" i="1"/>
  <c r="S302" i="1"/>
  <c r="T302" i="1"/>
  <c r="U302" i="1"/>
  <c r="BD302" i="1"/>
  <c r="CE302" i="1"/>
  <c r="A303" i="1"/>
  <c r="C303" i="1"/>
  <c r="S303" i="1"/>
  <c r="T303" i="1"/>
  <c r="U303" i="1"/>
  <c r="BD303" i="1"/>
  <c r="CE303" i="1"/>
  <c r="A304" i="1"/>
  <c r="C304" i="1"/>
  <c r="S304" i="1"/>
  <c r="T304" i="1"/>
  <c r="U304" i="1"/>
  <c r="BD304" i="1"/>
  <c r="CE304" i="1"/>
  <c r="A305" i="1"/>
  <c r="C305" i="1"/>
  <c r="S305" i="1"/>
  <c r="T305" i="1"/>
  <c r="U305" i="1"/>
  <c r="BD305" i="1"/>
  <c r="CE305" i="1"/>
  <c r="A306" i="1"/>
  <c r="C306" i="1"/>
  <c r="S306" i="1"/>
  <c r="T306" i="1"/>
  <c r="U306" i="1"/>
  <c r="BD306" i="1"/>
  <c r="CE306" i="1"/>
  <c r="A307" i="1"/>
  <c r="C307" i="1"/>
  <c r="S307" i="1"/>
  <c r="T307" i="1"/>
  <c r="U307" i="1"/>
  <c r="BD307" i="1"/>
  <c r="CE307" i="1"/>
  <c r="A308" i="1"/>
  <c r="C308" i="1"/>
  <c r="S308" i="1"/>
  <c r="T308" i="1"/>
  <c r="U308" i="1"/>
  <c r="BD308" i="1"/>
  <c r="CE308" i="1"/>
  <c r="A309" i="1"/>
  <c r="C309" i="1"/>
  <c r="S309" i="1"/>
  <c r="T309" i="1"/>
  <c r="U309" i="1"/>
  <c r="BD309" i="1"/>
  <c r="CE309" i="1"/>
  <c r="A310" i="1"/>
  <c r="C310" i="1"/>
  <c r="S310" i="1"/>
  <c r="T310" i="1"/>
  <c r="U310" i="1"/>
  <c r="BD310" i="1"/>
  <c r="CE310" i="1"/>
  <c r="A311" i="1"/>
  <c r="C311" i="1"/>
  <c r="S311" i="1"/>
  <c r="T311" i="1"/>
  <c r="U311" i="1"/>
  <c r="BD311" i="1"/>
  <c r="CE311" i="1"/>
  <c r="A312" i="1"/>
  <c r="C312" i="1"/>
  <c r="S312" i="1"/>
  <c r="T312" i="1"/>
  <c r="U312" i="1"/>
  <c r="BD312" i="1"/>
  <c r="CE312" i="1"/>
  <c r="A313" i="1"/>
  <c r="C313" i="1"/>
  <c r="S313" i="1"/>
  <c r="T313" i="1"/>
  <c r="U313" i="1"/>
  <c r="BD313" i="1"/>
  <c r="CE313" i="1"/>
  <c r="A314" i="1"/>
  <c r="C314" i="1"/>
  <c r="S314" i="1"/>
  <c r="T314" i="1"/>
  <c r="U314" i="1"/>
  <c r="BD314" i="1"/>
  <c r="CE314" i="1"/>
  <c r="A315" i="1"/>
  <c r="C315" i="1"/>
  <c r="S315" i="1"/>
  <c r="T315" i="1"/>
  <c r="U315" i="1"/>
  <c r="BD315" i="1"/>
  <c r="CE315" i="1"/>
  <c r="A316" i="1"/>
  <c r="C316" i="1"/>
  <c r="S316" i="1"/>
  <c r="T316" i="1"/>
  <c r="U316" i="1"/>
  <c r="BD316" i="1"/>
  <c r="CE316" i="1"/>
  <c r="A317" i="1"/>
  <c r="C317" i="1"/>
  <c r="S317" i="1"/>
  <c r="T317" i="1"/>
  <c r="U317" i="1"/>
  <c r="BD317" i="1"/>
  <c r="CE317" i="1"/>
  <c r="A318" i="1"/>
  <c r="C318" i="1"/>
  <c r="S318" i="1"/>
  <c r="T318" i="1"/>
  <c r="U318" i="1"/>
  <c r="BD318" i="1"/>
  <c r="CE318" i="1"/>
  <c r="A319" i="1"/>
  <c r="C319" i="1"/>
  <c r="S319" i="1"/>
  <c r="T319" i="1"/>
  <c r="U319" i="1"/>
  <c r="BD319" i="1"/>
  <c r="CE319" i="1"/>
  <c r="A320" i="1"/>
  <c r="C320" i="1"/>
  <c r="S320" i="1"/>
  <c r="T320" i="1"/>
  <c r="U320" i="1"/>
  <c r="BD320" i="1"/>
  <c r="CE320" i="1"/>
  <c r="A321" i="1"/>
  <c r="C321" i="1"/>
  <c r="S321" i="1"/>
  <c r="T321" i="1"/>
  <c r="U321" i="1"/>
  <c r="BD321" i="1"/>
  <c r="CE321" i="1"/>
  <c r="A322" i="1"/>
  <c r="C322" i="1"/>
  <c r="S322" i="1"/>
  <c r="T322" i="1"/>
  <c r="U322" i="1"/>
  <c r="BD322" i="1"/>
  <c r="CE322" i="1"/>
  <c r="A323" i="1"/>
  <c r="C323" i="1"/>
  <c r="S323" i="1"/>
  <c r="T323" i="1"/>
  <c r="U323" i="1"/>
  <c r="BD323" i="1"/>
  <c r="CE323" i="1"/>
  <c r="A324" i="1"/>
  <c r="C324" i="1"/>
  <c r="S324" i="1"/>
  <c r="T324" i="1"/>
  <c r="U324" i="1"/>
  <c r="BD324" i="1"/>
  <c r="CE324" i="1"/>
  <c r="A325" i="1"/>
  <c r="C325" i="1"/>
  <c r="S325" i="1"/>
  <c r="T325" i="1"/>
  <c r="U325" i="1"/>
  <c r="BD325" i="1"/>
  <c r="CE325" i="1"/>
  <c r="A326" i="1"/>
  <c r="C326" i="1"/>
  <c r="S326" i="1"/>
  <c r="T326" i="1"/>
  <c r="U326" i="1"/>
  <c r="BD326" i="1"/>
  <c r="CE326" i="1"/>
  <c r="A327" i="1"/>
  <c r="C327" i="1"/>
  <c r="S327" i="1"/>
  <c r="T327" i="1"/>
  <c r="U327" i="1"/>
  <c r="BD327" i="1"/>
  <c r="CE327" i="1"/>
  <c r="A328" i="1"/>
  <c r="C328" i="1"/>
  <c r="S328" i="1"/>
  <c r="T328" i="1"/>
  <c r="U328" i="1"/>
  <c r="BD328" i="1"/>
  <c r="CE328" i="1"/>
  <c r="A329" i="1"/>
  <c r="C329" i="1"/>
  <c r="S329" i="1"/>
  <c r="T329" i="1"/>
  <c r="U329" i="1"/>
  <c r="BD329" i="1"/>
  <c r="CE329" i="1"/>
  <c r="A330" i="1"/>
  <c r="C330" i="1"/>
  <c r="S330" i="1"/>
  <c r="T330" i="1"/>
  <c r="U330" i="1"/>
  <c r="BD330" i="1"/>
  <c r="CE330" i="1"/>
  <c r="A331" i="1"/>
  <c r="C331" i="1"/>
  <c r="S331" i="1"/>
  <c r="T331" i="1"/>
  <c r="U331" i="1"/>
  <c r="BD331" i="1"/>
  <c r="CE331" i="1"/>
  <c r="A332" i="1"/>
  <c r="C332" i="1"/>
  <c r="S332" i="1"/>
  <c r="T332" i="1"/>
  <c r="U332" i="1"/>
  <c r="BD332" i="1"/>
  <c r="CE332" i="1"/>
  <c r="A333" i="1"/>
  <c r="C333" i="1"/>
  <c r="S333" i="1"/>
  <c r="T333" i="1"/>
  <c r="U333" i="1"/>
  <c r="BD333" i="1"/>
  <c r="CE333" i="1"/>
  <c r="A334" i="1"/>
  <c r="C334" i="1"/>
  <c r="S334" i="1"/>
  <c r="T334" i="1"/>
  <c r="U334" i="1"/>
  <c r="BD334" i="1"/>
  <c r="CE334" i="1"/>
  <c r="A335" i="1"/>
  <c r="C335" i="1"/>
  <c r="S335" i="1"/>
  <c r="T335" i="1"/>
  <c r="U335" i="1"/>
  <c r="BD335" i="1"/>
  <c r="CE335" i="1"/>
  <c r="A336" i="1"/>
  <c r="C336" i="1"/>
  <c r="S336" i="1"/>
  <c r="T336" i="1"/>
  <c r="U336" i="1"/>
  <c r="BD336" i="1"/>
  <c r="CE336" i="1"/>
  <c r="A337" i="1"/>
  <c r="C337" i="1"/>
  <c r="S337" i="1"/>
  <c r="T337" i="1"/>
  <c r="U337" i="1"/>
  <c r="BD337" i="1"/>
  <c r="CE337" i="1"/>
  <c r="A338" i="1"/>
  <c r="C338" i="1"/>
  <c r="S338" i="1"/>
  <c r="T338" i="1"/>
  <c r="U338" i="1"/>
  <c r="BD338" i="1"/>
  <c r="CE338" i="1"/>
  <c r="A339" i="1"/>
  <c r="C339" i="1"/>
  <c r="S339" i="1"/>
  <c r="T339" i="1"/>
  <c r="U339" i="1"/>
  <c r="BD339" i="1"/>
  <c r="CE339" i="1"/>
  <c r="A340" i="1"/>
  <c r="C340" i="1"/>
  <c r="S340" i="1"/>
  <c r="T340" i="1"/>
  <c r="U340" i="1"/>
  <c r="BD340" i="1"/>
  <c r="CE340" i="1"/>
  <c r="A341" i="1"/>
  <c r="C341" i="1"/>
  <c r="S341" i="1"/>
  <c r="T341" i="1"/>
  <c r="U341" i="1"/>
  <c r="BD341" i="1"/>
  <c r="CE341" i="1"/>
  <c r="A342" i="1"/>
  <c r="C342" i="1"/>
  <c r="S342" i="1"/>
  <c r="T342" i="1"/>
  <c r="U342" i="1"/>
  <c r="BD342" i="1"/>
  <c r="CE342" i="1"/>
  <c r="A343" i="1"/>
  <c r="C343" i="1"/>
  <c r="S343" i="1"/>
  <c r="T343" i="1"/>
  <c r="U343" i="1"/>
  <c r="BD343" i="1"/>
  <c r="CE343" i="1"/>
  <c r="A344" i="1"/>
  <c r="C344" i="1"/>
  <c r="S344" i="1"/>
  <c r="T344" i="1"/>
  <c r="U344" i="1"/>
  <c r="BD344" i="1"/>
  <c r="CE344" i="1"/>
  <c r="A345" i="1"/>
  <c r="C345" i="1"/>
  <c r="S345" i="1"/>
  <c r="T345" i="1"/>
  <c r="U345" i="1"/>
  <c r="BD345" i="1"/>
  <c r="CE345" i="1"/>
  <c r="A346" i="1"/>
  <c r="C346" i="1"/>
  <c r="S346" i="1"/>
  <c r="T346" i="1"/>
  <c r="U346" i="1"/>
  <c r="BD346" i="1"/>
  <c r="CE346" i="1"/>
  <c r="A347" i="1"/>
  <c r="C347" i="1"/>
  <c r="S347" i="1"/>
  <c r="T347" i="1"/>
  <c r="U347" i="1"/>
  <c r="BD347" i="1"/>
  <c r="CE347" i="1"/>
  <c r="A348" i="1"/>
  <c r="C348" i="1"/>
  <c r="S348" i="1"/>
  <c r="T348" i="1"/>
  <c r="U348" i="1"/>
  <c r="BD348" i="1"/>
  <c r="CE348" i="1"/>
  <c r="A349" i="1"/>
  <c r="C349" i="1"/>
  <c r="S349" i="1"/>
  <c r="T349" i="1"/>
  <c r="U349" i="1"/>
  <c r="BD349" i="1"/>
  <c r="CE349" i="1"/>
  <c r="A350" i="1"/>
  <c r="C350" i="1"/>
  <c r="S350" i="1"/>
  <c r="T350" i="1"/>
  <c r="U350" i="1"/>
  <c r="BD350" i="1"/>
  <c r="CE350" i="1"/>
  <c r="A351" i="1"/>
  <c r="C351" i="1"/>
  <c r="S351" i="1"/>
  <c r="T351" i="1"/>
  <c r="U351" i="1"/>
  <c r="BD351" i="1"/>
  <c r="CE351" i="1"/>
  <c r="A352" i="1"/>
  <c r="C352" i="1"/>
  <c r="S352" i="1"/>
  <c r="T352" i="1"/>
  <c r="U352" i="1"/>
  <c r="BD352" i="1"/>
  <c r="CE352" i="1"/>
  <c r="A353" i="1"/>
  <c r="C353" i="1"/>
  <c r="S353" i="1"/>
  <c r="T353" i="1"/>
  <c r="U353" i="1"/>
  <c r="BD353" i="1"/>
  <c r="CE353" i="1"/>
  <c r="A354" i="1"/>
  <c r="C354" i="1"/>
  <c r="S354" i="1"/>
  <c r="T354" i="1"/>
  <c r="U354" i="1"/>
  <c r="BD354" i="1"/>
  <c r="CE354" i="1"/>
  <c r="A355" i="1"/>
  <c r="C355" i="1"/>
  <c r="S355" i="1"/>
  <c r="T355" i="1"/>
  <c r="U355" i="1"/>
  <c r="BD355" i="1"/>
  <c r="CE355" i="1"/>
  <c r="A356" i="1"/>
  <c r="C356" i="1"/>
  <c r="S356" i="1"/>
  <c r="T356" i="1"/>
  <c r="U356" i="1"/>
  <c r="BD356" i="1"/>
  <c r="CE356" i="1"/>
  <c r="A357" i="1"/>
  <c r="C357" i="1"/>
  <c r="S357" i="1"/>
  <c r="T357" i="1"/>
  <c r="U357" i="1"/>
  <c r="BD357" i="1"/>
  <c r="CE357" i="1"/>
  <c r="A358" i="1"/>
  <c r="C358" i="1"/>
  <c r="S358" i="1"/>
  <c r="T358" i="1"/>
  <c r="U358" i="1"/>
  <c r="BD358" i="1"/>
  <c r="CE358" i="1"/>
  <c r="A359" i="1"/>
  <c r="C359" i="1"/>
  <c r="S359" i="1"/>
  <c r="T359" i="1"/>
  <c r="U359" i="1"/>
  <c r="BD359" i="1"/>
  <c r="CE359" i="1"/>
  <c r="A360" i="1"/>
  <c r="C360" i="1"/>
  <c r="S360" i="1"/>
  <c r="T360" i="1"/>
  <c r="U360" i="1"/>
  <c r="BD360" i="1"/>
  <c r="CE360" i="1"/>
  <c r="A361" i="1"/>
  <c r="C361" i="1"/>
  <c r="S361" i="1"/>
  <c r="T361" i="1"/>
  <c r="U361" i="1"/>
  <c r="BD361" i="1"/>
  <c r="CE361" i="1"/>
  <c r="A362" i="1"/>
  <c r="C362" i="1"/>
  <c r="S362" i="1"/>
  <c r="T362" i="1"/>
  <c r="U362" i="1"/>
  <c r="BD362" i="1"/>
  <c r="CE362" i="1"/>
  <c r="A363" i="1"/>
  <c r="C363" i="1"/>
  <c r="S363" i="1"/>
  <c r="T363" i="1"/>
  <c r="U363" i="1"/>
  <c r="BD363" i="1"/>
  <c r="CE363" i="1"/>
  <c r="A364" i="1"/>
  <c r="C364" i="1"/>
  <c r="S364" i="1"/>
  <c r="T364" i="1"/>
  <c r="U364" i="1"/>
  <c r="BD364" i="1"/>
  <c r="CE364" i="1"/>
  <c r="A365" i="1"/>
  <c r="C365" i="1"/>
  <c r="S365" i="1"/>
  <c r="T365" i="1"/>
  <c r="U365" i="1"/>
  <c r="BD365" i="1"/>
  <c r="CE365" i="1"/>
  <c r="A366" i="1"/>
  <c r="C366" i="1"/>
  <c r="S366" i="1"/>
  <c r="T366" i="1"/>
  <c r="U366" i="1"/>
  <c r="BD366" i="1"/>
  <c r="CE366" i="1"/>
  <c r="A367" i="1"/>
  <c r="C367" i="1"/>
  <c r="S367" i="1"/>
  <c r="T367" i="1"/>
  <c r="U367" i="1"/>
  <c r="BD367" i="1"/>
  <c r="CE367" i="1"/>
  <c r="A368" i="1"/>
  <c r="C368" i="1"/>
  <c r="S368" i="1"/>
  <c r="T368" i="1"/>
  <c r="U368" i="1"/>
  <c r="BD368" i="1"/>
  <c r="CE368" i="1"/>
  <c r="A369" i="1"/>
  <c r="C369" i="1"/>
  <c r="S369" i="1"/>
  <c r="T369" i="1"/>
  <c r="U369" i="1"/>
  <c r="BD369" i="1"/>
  <c r="CE369" i="1"/>
  <c r="A370" i="1"/>
  <c r="C370" i="1"/>
  <c r="S370" i="1"/>
  <c r="T370" i="1"/>
  <c r="U370" i="1"/>
  <c r="BD370" i="1"/>
  <c r="CE370" i="1"/>
  <c r="A371" i="1"/>
  <c r="C371" i="1"/>
  <c r="S371" i="1"/>
  <c r="T371" i="1"/>
  <c r="U371" i="1"/>
  <c r="BD371" i="1"/>
  <c r="CE371" i="1"/>
  <c r="A372" i="1"/>
  <c r="C372" i="1"/>
  <c r="S372" i="1"/>
  <c r="T372" i="1"/>
  <c r="U372" i="1"/>
  <c r="BD372" i="1"/>
  <c r="CE372" i="1"/>
  <c r="A373" i="1"/>
  <c r="C373" i="1"/>
  <c r="S373" i="1"/>
  <c r="T373" i="1"/>
  <c r="U373" i="1"/>
  <c r="BD373" i="1"/>
  <c r="CE373" i="1"/>
  <c r="A374" i="1"/>
  <c r="C374" i="1"/>
  <c r="S374" i="1"/>
  <c r="T374" i="1"/>
  <c r="U374" i="1"/>
  <c r="BD374" i="1"/>
  <c r="CE374" i="1"/>
  <c r="A375" i="1"/>
  <c r="C375" i="1"/>
  <c r="S375" i="1"/>
  <c r="T375" i="1"/>
  <c r="U375" i="1"/>
  <c r="BD375" i="1"/>
  <c r="CE375" i="1"/>
  <c r="A376" i="1"/>
  <c r="C376" i="1"/>
  <c r="S376" i="1"/>
  <c r="T376" i="1"/>
  <c r="U376" i="1"/>
  <c r="BD376" i="1"/>
  <c r="CE376" i="1"/>
  <c r="A377" i="1"/>
  <c r="C377" i="1"/>
  <c r="S377" i="1"/>
  <c r="T377" i="1"/>
  <c r="U377" i="1"/>
  <c r="BD377" i="1"/>
  <c r="CE377" i="1"/>
  <c r="A378" i="1"/>
  <c r="C378" i="1"/>
  <c r="S378" i="1"/>
  <c r="T378" i="1"/>
  <c r="U378" i="1"/>
  <c r="BD378" i="1"/>
  <c r="CE378" i="1"/>
  <c r="A379" i="1"/>
  <c r="C379" i="1"/>
  <c r="S379" i="1"/>
  <c r="T379" i="1"/>
  <c r="U379" i="1"/>
  <c r="BD379" i="1"/>
  <c r="CE379" i="1"/>
  <c r="A380" i="1"/>
  <c r="C380" i="1"/>
  <c r="S380" i="1"/>
  <c r="T380" i="1"/>
  <c r="U380" i="1"/>
  <c r="BD380" i="1"/>
  <c r="CE380" i="1"/>
  <c r="A381" i="1"/>
  <c r="C381" i="1"/>
  <c r="S381" i="1"/>
  <c r="T381" i="1"/>
  <c r="U381" i="1"/>
  <c r="BD381" i="1"/>
  <c r="CE381" i="1"/>
  <c r="A382" i="1"/>
  <c r="C382" i="1"/>
  <c r="S382" i="1"/>
  <c r="T382" i="1"/>
  <c r="U382" i="1"/>
  <c r="BD382" i="1"/>
  <c r="CE382" i="1"/>
  <c r="A383" i="1"/>
  <c r="C383" i="1"/>
  <c r="S383" i="1"/>
  <c r="T383" i="1"/>
  <c r="U383" i="1"/>
  <c r="BD383" i="1"/>
  <c r="CE383" i="1"/>
  <c r="A384" i="1"/>
  <c r="C384" i="1"/>
  <c r="S384" i="1"/>
  <c r="T384" i="1"/>
  <c r="U384" i="1"/>
  <c r="BD384" i="1"/>
  <c r="CE384" i="1"/>
  <c r="A385" i="1"/>
  <c r="C385" i="1"/>
  <c r="S385" i="1"/>
  <c r="T385" i="1"/>
  <c r="U385" i="1"/>
  <c r="BD385" i="1"/>
  <c r="CE385" i="1"/>
  <c r="A386" i="1"/>
  <c r="C386" i="1"/>
  <c r="S386" i="1"/>
  <c r="T386" i="1"/>
  <c r="U386" i="1"/>
  <c r="BD386" i="1"/>
  <c r="CE386" i="1"/>
  <c r="A387" i="1"/>
  <c r="C387" i="1"/>
  <c r="S387" i="1"/>
  <c r="T387" i="1"/>
  <c r="U387" i="1"/>
  <c r="BD387" i="1"/>
  <c r="CE387" i="1"/>
  <c r="A388" i="1"/>
  <c r="C388" i="1"/>
  <c r="S388" i="1"/>
  <c r="T388" i="1"/>
  <c r="U388" i="1"/>
  <c r="BD388" i="1"/>
  <c r="CE388" i="1"/>
  <c r="A389" i="1"/>
  <c r="C389" i="1"/>
  <c r="S389" i="1"/>
  <c r="T389" i="1"/>
  <c r="U389" i="1"/>
  <c r="BD389" i="1"/>
  <c r="CE389" i="1"/>
  <c r="A390" i="1"/>
  <c r="C390" i="1"/>
  <c r="S390" i="1"/>
  <c r="T390" i="1"/>
  <c r="U390" i="1"/>
  <c r="BD390" i="1"/>
  <c r="CE390" i="1"/>
  <c r="A391" i="1"/>
  <c r="C391" i="1"/>
  <c r="S391" i="1"/>
  <c r="T391" i="1"/>
  <c r="U391" i="1"/>
  <c r="BD391" i="1"/>
  <c r="CE391" i="1"/>
  <c r="A392" i="1"/>
  <c r="C392" i="1"/>
  <c r="S392" i="1"/>
  <c r="T392" i="1"/>
  <c r="U392" i="1"/>
  <c r="BD392" i="1"/>
  <c r="CE392" i="1"/>
  <c r="A393" i="1"/>
  <c r="C393" i="1"/>
  <c r="S393" i="1"/>
  <c r="T393" i="1"/>
  <c r="U393" i="1"/>
  <c r="BD393" i="1"/>
  <c r="CE393" i="1"/>
  <c r="A394" i="1"/>
  <c r="C394" i="1"/>
  <c r="S394" i="1"/>
  <c r="T394" i="1"/>
  <c r="U394" i="1"/>
  <c r="BD394" i="1"/>
  <c r="CE394" i="1"/>
  <c r="A395" i="1"/>
  <c r="C395" i="1"/>
  <c r="S395" i="1"/>
  <c r="T395" i="1"/>
  <c r="U395" i="1"/>
  <c r="BD395" i="1"/>
  <c r="CE395" i="1"/>
  <c r="A396" i="1"/>
  <c r="C396" i="1"/>
  <c r="S396" i="1"/>
  <c r="T396" i="1"/>
  <c r="U396" i="1"/>
  <c r="BD396" i="1"/>
  <c r="CE396" i="1"/>
  <c r="A397" i="1"/>
  <c r="C397" i="1"/>
  <c r="S397" i="1"/>
  <c r="T397" i="1"/>
  <c r="U397" i="1"/>
  <c r="BD397" i="1"/>
  <c r="CE397" i="1"/>
  <c r="A398" i="1"/>
  <c r="C398" i="1"/>
  <c r="S398" i="1"/>
  <c r="T398" i="1"/>
  <c r="U398" i="1"/>
  <c r="BD398" i="1"/>
  <c r="CE398" i="1"/>
  <c r="A399" i="1"/>
  <c r="C399" i="1"/>
  <c r="S399" i="1"/>
  <c r="T399" i="1"/>
  <c r="U399" i="1"/>
  <c r="BD399" i="1"/>
  <c r="CE399" i="1"/>
  <c r="A400" i="1"/>
  <c r="C400" i="1"/>
  <c r="S400" i="1"/>
  <c r="T400" i="1"/>
  <c r="U400" i="1"/>
  <c r="BD400" i="1"/>
  <c r="CE400" i="1"/>
  <c r="A401" i="1"/>
  <c r="C401" i="1"/>
  <c r="S401" i="1"/>
  <c r="T401" i="1"/>
  <c r="U401" i="1"/>
  <c r="BD401" i="1"/>
  <c r="CE401" i="1"/>
  <c r="A402" i="1"/>
  <c r="C402" i="1"/>
  <c r="S402" i="1"/>
  <c r="T402" i="1"/>
  <c r="U402" i="1"/>
  <c r="BD402" i="1"/>
  <c r="CE402" i="1"/>
  <c r="A403" i="1"/>
  <c r="C403" i="1"/>
  <c r="S403" i="1"/>
  <c r="T403" i="1"/>
  <c r="U403" i="1"/>
  <c r="BD403" i="1"/>
  <c r="CE403" i="1"/>
  <c r="A404" i="1"/>
  <c r="C404" i="1"/>
  <c r="S404" i="1"/>
  <c r="T404" i="1"/>
  <c r="U404" i="1"/>
  <c r="BD404" i="1"/>
  <c r="CE404" i="1"/>
  <c r="A405" i="1"/>
  <c r="C405" i="1"/>
  <c r="S405" i="1"/>
  <c r="T405" i="1"/>
  <c r="U405" i="1"/>
  <c r="BD405" i="1"/>
  <c r="CE405" i="1"/>
  <c r="A406" i="1"/>
  <c r="C406" i="1"/>
  <c r="S406" i="1"/>
  <c r="T406" i="1"/>
  <c r="U406" i="1"/>
  <c r="BD406" i="1"/>
  <c r="CE406" i="1"/>
  <c r="A407" i="1"/>
  <c r="C407" i="1"/>
  <c r="S407" i="1"/>
  <c r="T407" i="1"/>
  <c r="U407" i="1"/>
  <c r="BD407" i="1"/>
  <c r="CE407" i="1"/>
  <c r="A408" i="1"/>
  <c r="C408" i="1"/>
  <c r="S408" i="1"/>
  <c r="T408" i="1"/>
  <c r="U408" i="1"/>
  <c r="BD408" i="1"/>
  <c r="CE408" i="1"/>
  <c r="A409" i="1"/>
  <c r="C409" i="1"/>
  <c r="S409" i="1"/>
  <c r="T409" i="1"/>
  <c r="U409" i="1"/>
  <c r="BD409" i="1"/>
  <c r="CE409" i="1"/>
  <c r="A410" i="1"/>
  <c r="C410" i="1"/>
  <c r="S410" i="1"/>
  <c r="T410" i="1"/>
  <c r="U410" i="1"/>
  <c r="BD410" i="1"/>
  <c r="CE410" i="1"/>
  <c r="A411" i="1"/>
  <c r="C411" i="1"/>
  <c r="S411" i="1"/>
  <c r="T411" i="1"/>
  <c r="U411" i="1"/>
  <c r="BD411" i="1"/>
  <c r="CE411" i="1"/>
  <c r="A412" i="1"/>
  <c r="C412" i="1"/>
  <c r="S412" i="1"/>
  <c r="T412" i="1"/>
  <c r="U412" i="1"/>
  <c r="BD412" i="1"/>
  <c r="CE412" i="1"/>
  <c r="A413" i="1"/>
  <c r="C413" i="1"/>
  <c r="S413" i="1"/>
  <c r="T413" i="1"/>
  <c r="U413" i="1"/>
  <c r="BD413" i="1"/>
  <c r="CE413" i="1"/>
  <c r="A414" i="1"/>
  <c r="C414" i="1"/>
  <c r="S414" i="1"/>
  <c r="T414" i="1"/>
  <c r="U414" i="1"/>
  <c r="BD414" i="1"/>
  <c r="CE414" i="1"/>
  <c r="A415" i="1"/>
  <c r="C415" i="1"/>
  <c r="S415" i="1"/>
  <c r="T415" i="1"/>
  <c r="U415" i="1"/>
  <c r="BD415" i="1"/>
  <c r="CE415" i="1"/>
  <c r="A416" i="1"/>
  <c r="C416" i="1"/>
  <c r="S416" i="1"/>
  <c r="T416" i="1"/>
  <c r="U416" i="1"/>
  <c r="BD416" i="1"/>
  <c r="CE416" i="1"/>
  <c r="A417" i="1"/>
  <c r="C417" i="1"/>
  <c r="S417" i="1"/>
  <c r="T417" i="1"/>
  <c r="U417" i="1"/>
  <c r="BD417" i="1"/>
  <c r="CE417" i="1"/>
  <c r="A418" i="1"/>
  <c r="C418" i="1"/>
  <c r="S418" i="1"/>
  <c r="T418" i="1"/>
  <c r="U418" i="1"/>
  <c r="BD418" i="1"/>
  <c r="CE418" i="1"/>
  <c r="A419" i="1"/>
  <c r="C419" i="1"/>
  <c r="S419" i="1"/>
  <c r="T419" i="1"/>
  <c r="U419" i="1"/>
  <c r="BD419" i="1"/>
  <c r="CE419" i="1"/>
  <c r="A420" i="1"/>
  <c r="C420" i="1"/>
  <c r="S420" i="1"/>
  <c r="T420" i="1"/>
  <c r="U420" i="1"/>
  <c r="BD420" i="1"/>
  <c r="CE420" i="1"/>
  <c r="A421" i="1"/>
  <c r="C421" i="1"/>
  <c r="S421" i="1"/>
  <c r="T421" i="1"/>
  <c r="U421" i="1"/>
  <c r="BD421" i="1"/>
  <c r="CE421" i="1"/>
  <c r="A422" i="1"/>
  <c r="C422" i="1"/>
  <c r="S422" i="1"/>
  <c r="T422" i="1"/>
  <c r="U422" i="1"/>
  <c r="BD422" i="1"/>
  <c r="CE422" i="1"/>
  <c r="A423" i="1"/>
  <c r="C423" i="1"/>
  <c r="S423" i="1"/>
  <c r="T423" i="1"/>
  <c r="U423" i="1"/>
  <c r="BD423" i="1"/>
  <c r="CE423" i="1"/>
  <c r="A424" i="1"/>
  <c r="C424" i="1"/>
  <c r="S424" i="1"/>
  <c r="T424" i="1"/>
  <c r="U424" i="1"/>
  <c r="BD424" i="1"/>
  <c r="CE424" i="1"/>
  <c r="A425" i="1"/>
  <c r="C425" i="1"/>
  <c r="S425" i="1"/>
  <c r="T425" i="1"/>
  <c r="U425" i="1"/>
  <c r="BD425" i="1"/>
  <c r="CE425" i="1"/>
  <c r="A426" i="1"/>
  <c r="C426" i="1"/>
  <c r="S426" i="1"/>
  <c r="T426" i="1"/>
  <c r="U426" i="1"/>
  <c r="BD426" i="1"/>
  <c r="CE426" i="1"/>
  <c r="A427" i="1"/>
  <c r="C427" i="1"/>
  <c r="S427" i="1"/>
  <c r="T427" i="1"/>
  <c r="U427" i="1"/>
  <c r="BD427" i="1"/>
  <c r="CE427" i="1"/>
  <c r="A428" i="1"/>
  <c r="C428" i="1"/>
  <c r="S428" i="1"/>
  <c r="T428" i="1"/>
  <c r="U428" i="1"/>
  <c r="BD428" i="1"/>
  <c r="CE428" i="1"/>
  <c r="A429" i="1"/>
  <c r="C429" i="1"/>
  <c r="S429" i="1"/>
  <c r="T429" i="1"/>
  <c r="U429" i="1"/>
  <c r="BD429" i="1"/>
  <c r="CE429" i="1"/>
  <c r="A430" i="1"/>
  <c r="C430" i="1"/>
  <c r="S430" i="1"/>
  <c r="T430" i="1"/>
  <c r="U430" i="1"/>
  <c r="BD430" i="1"/>
  <c r="CE430" i="1"/>
  <c r="A431" i="1"/>
  <c r="C431" i="1"/>
  <c r="S431" i="1"/>
  <c r="T431" i="1"/>
  <c r="U431" i="1"/>
  <c r="BD431" i="1"/>
  <c r="CE431" i="1"/>
  <c r="A432" i="1"/>
  <c r="C432" i="1"/>
  <c r="S432" i="1"/>
  <c r="T432" i="1"/>
  <c r="U432" i="1"/>
  <c r="BD432" i="1"/>
  <c r="CE432" i="1"/>
  <c r="A433" i="1"/>
  <c r="C433" i="1"/>
  <c r="S433" i="1"/>
  <c r="T433" i="1"/>
  <c r="U433" i="1"/>
  <c r="BD433" i="1"/>
  <c r="CE433" i="1"/>
  <c r="A434" i="1"/>
  <c r="C434" i="1"/>
  <c r="S434" i="1"/>
  <c r="T434" i="1"/>
  <c r="U434" i="1"/>
  <c r="BD434" i="1"/>
  <c r="CE434" i="1"/>
  <c r="A435" i="1"/>
  <c r="C435" i="1"/>
  <c r="S435" i="1"/>
  <c r="T435" i="1"/>
  <c r="U435" i="1"/>
  <c r="BD435" i="1"/>
  <c r="CE435" i="1"/>
  <c r="A436" i="1"/>
  <c r="C436" i="1"/>
  <c r="S436" i="1"/>
  <c r="T436" i="1"/>
  <c r="U436" i="1"/>
  <c r="BD436" i="1"/>
  <c r="CE436" i="1"/>
  <c r="A437" i="1"/>
  <c r="C437" i="1"/>
  <c r="S437" i="1"/>
  <c r="T437" i="1"/>
  <c r="U437" i="1"/>
  <c r="BD437" i="1"/>
  <c r="CE437" i="1"/>
  <c r="A438" i="1"/>
  <c r="C438" i="1"/>
  <c r="S438" i="1"/>
  <c r="T438" i="1"/>
  <c r="U438" i="1"/>
  <c r="BD438" i="1"/>
  <c r="CE438" i="1"/>
  <c r="A439" i="1"/>
  <c r="C439" i="1"/>
  <c r="S439" i="1"/>
  <c r="T439" i="1"/>
  <c r="U439" i="1"/>
  <c r="BD439" i="1"/>
  <c r="CE439" i="1"/>
  <c r="A440" i="1"/>
  <c r="C440" i="1"/>
  <c r="S440" i="1"/>
  <c r="T440" i="1"/>
  <c r="U440" i="1"/>
  <c r="BD440" i="1"/>
  <c r="CE440" i="1"/>
  <c r="A441" i="1"/>
  <c r="C441" i="1"/>
  <c r="S441" i="1"/>
  <c r="T441" i="1"/>
  <c r="U441" i="1"/>
  <c r="BD441" i="1"/>
  <c r="CE441" i="1"/>
  <c r="A442" i="1"/>
  <c r="C442" i="1"/>
  <c r="S442" i="1"/>
  <c r="T442" i="1"/>
  <c r="U442" i="1"/>
  <c r="BD442" i="1"/>
  <c r="CE442" i="1"/>
  <c r="A443" i="1"/>
  <c r="C443" i="1"/>
  <c r="S443" i="1"/>
  <c r="T443" i="1"/>
  <c r="U443" i="1"/>
  <c r="BD443" i="1"/>
  <c r="CE443" i="1"/>
  <c r="A444" i="1"/>
  <c r="C444" i="1"/>
  <c r="S444" i="1"/>
  <c r="T444" i="1"/>
  <c r="U444" i="1"/>
  <c r="BD444" i="1"/>
  <c r="CE444" i="1"/>
  <c r="A445" i="1"/>
  <c r="C445" i="1"/>
  <c r="S445" i="1"/>
  <c r="T445" i="1"/>
  <c r="U445" i="1"/>
  <c r="BD445" i="1"/>
  <c r="CE445" i="1"/>
  <c r="A446" i="1"/>
  <c r="C446" i="1"/>
  <c r="S446" i="1"/>
  <c r="T446" i="1"/>
  <c r="U446" i="1"/>
  <c r="BD446" i="1"/>
  <c r="CE446" i="1"/>
  <c r="A447" i="1"/>
  <c r="C447" i="1"/>
  <c r="S447" i="1"/>
  <c r="T447" i="1"/>
  <c r="U447" i="1"/>
  <c r="BD447" i="1"/>
  <c r="CE447" i="1"/>
  <c r="A448" i="1"/>
  <c r="C448" i="1"/>
  <c r="S448" i="1"/>
  <c r="T448" i="1"/>
  <c r="U448" i="1"/>
  <c r="BD448" i="1"/>
  <c r="CE448" i="1"/>
  <c r="A449" i="1"/>
  <c r="C449" i="1"/>
  <c r="S449" i="1"/>
  <c r="T449" i="1"/>
  <c r="U449" i="1"/>
  <c r="BD449" i="1"/>
  <c r="CE449" i="1"/>
  <c r="A450" i="1"/>
  <c r="C450" i="1"/>
  <c r="S450" i="1"/>
  <c r="T450" i="1"/>
  <c r="U450" i="1"/>
  <c r="BD450" i="1"/>
  <c r="CE450" i="1"/>
  <c r="A451" i="1"/>
  <c r="C451" i="1"/>
  <c r="S451" i="1"/>
  <c r="T451" i="1"/>
  <c r="U451" i="1"/>
  <c r="BD451" i="1"/>
  <c r="CE451" i="1"/>
  <c r="A452" i="1"/>
  <c r="C452" i="1"/>
  <c r="S452" i="1"/>
  <c r="T452" i="1"/>
  <c r="U452" i="1"/>
  <c r="BD452" i="1"/>
  <c r="CE452" i="1"/>
  <c r="A453" i="1"/>
  <c r="C453" i="1"/>
  <c r="S453" i="1"/>
  <c r="T453" i="1"/>
  <c r="U453" i="1"/>
  <c r="BD453" i="1"/>
  <c r="CE453" i="1"/>
  <c r="A454" i="1"/>
  <c r="C454" i="1"/>
  <c r="S454" i="1"/>
  <c r="T454" i="1"/>
  <c r="U454" i="1"/>
  <c r="BD454" i="1"/>
  <c r="CE454" i="1"/>
  <c r="A455" i="1"/>
  <c r="C455" i="1"/>
  <c r="S455" i="1"/>
  <c r="T455" i="1"/>
  <c r="U455" i="1"/>
  <c r="BD455" i="1"/>
  <c r="CE455" i="1"/>
  <c r="A456" i="1"/>
  <c r="C456" i="1"/>
  <c r="S456" i="1"/>
  <c r="T456" i="1"/>
  <c r="U456" i="1"/>
  <c r="BD456" i="1"/>
  <c r="CE456" i="1"/>
  <c r="A457" i="1"/>
  <c r="C457" i="1"/>
  <c r="S457" i="1"/>
  <c r="T457" i="1"/>
  <c r="U457" i="1"/>
  <c r="BD457" i="1"/>
  <c r="CE457" i="1"/>
  <c r="A458" i="1"/>
  <c r="C458" i="1"/>
  <c r="S458" i="1"/>
  <c r="T458" i="1"/>
  <c r="U458" i="1"/>
  <c r="BD458" i="1"/>
  <c r="CE458" i="1"/>
  <c r="A459" i="1"/>
  <c r="C459" i="1"/>
  <c r="S459" i="1"/>
  <c r="T459" i="1"/>
  <c r="U459" i="1"/>
  <c r="BD459" i="1"/>
  <c r="CE459" i="1"/>
  <c r="A460" i="1"/>
  <c r="C460" i="1"/>
  <c r="S460" i="1"/>
  <c r="T460" i="1"/>
  <c r="U460" i="1"/>
  <c r="BD460" i="1"/>
  <c r="CE460" i="1"/>
  <c r="A461" i="1"/>
  <c r="C461" i="1"/>
  <c r="S461" i="1"/>
  <c r="T461" i="1"/>
  <c r="U461" i="1"/>
  <c r="BD461" i="1"/>
  <c r="CE461" i="1"/>
  <c r="A462" i="1"/>
  <c r="C462" i="1"/>
  <c r="S462" i="1"/>
  <c r="T462" i="1"/>
  <c r="U462" i="1"/>
  <c r="BD462" i="1"/>
  <c r="CE462" i="1"/>
  <c r="A463" i="1"/>
  <c r="C463" i="1"/>
  <c r="S463" i="1"/>
  <c r="T463" i="1"/>
  <c r="U463" i="1"/>
  <c r="BD463" i="1"/>
  <c r="CE463" i="1"/>
  <c r="A464" i="1"/>
  <c r="C464" i="1"/>
  <c r="S464" i="1"/>
  <c r="T464" i="1"/>
  <c r="U464" i="1"/>
  <c r="BD464" i="1"/>
  <c r="CE464" i="1"/>
  <c r="A465" i="1"/>
  <c r="C465" i="1"/>
  <c r="S465" i="1"/>
  <c r="T465" i="1"/>
  <c r="U465" i="1"/>
  <c r="BD465" i="1"/>
  <c r="CE465" i="1"/>
  <c r="A466" i="1"/>
  <c r="C466" i="1"/>
  <c r="S466" i="1"/>
  <c r="T466" i="1"/>
  <c r="U466" i="1"/>
  <c r="BD466" i="1"/>
  <c r="CE466" i="1"/>
  <c r="A467" i="1"/>
  <c r="C467" i="1"/>
  <c r="S467" i="1"/>
  <c r="T467" i="1"/>
  <c r="U467" i="1"/>
  <c r="BD467" i="1"/>
  <c r="CE467" i="1"/>
  <c r="A468" i="1"/>
  <c r="C468" i="1"/>
  <c r="S468" i="1"/>
  <c r="T468" i="1"/>
  <c r="U468" i="1"/>
  <c r="BD468" i="1"/>
  <c r="CE468" i="1"/>
  <c r="A469" i="1"/>
  <c r="C469" i="1"/>
  <c r="S469" i="1"/>
  <c r="T469" i="1"/>
  <c r="U469" i="1"/>
  <c r="BD469" i="1"/>
  <c r="CE469" i="1"/>
  <c r="A470" i="1"/>
  <c r="C470" i="1"/>
  <c r="S470" i="1"/>
  <c r="T470" i="1"/>
  <c r="U470" i="1"/>
  <c r="BD470" i="1"/>
  <c r="CE470" i="1"/>
  <c r="A471" i="1"/>
  <c r="C471" i="1"/>
  <c r="S471" i="1"/>
  <c r="T471" i="1"/>
  <c r="U471" i="1"/>
  <c r="BD471" i="1"/>
  <c r="CE471" i="1"/>
  <c r="A472" i="1"/>
  <c r="C472" i="1"/>
  <c r="S472" i="1"/>
  <c r="T472" i="1"/>
  <c r="U472" i="1"/>
  <c r="BD472" i="1"/>
  <c r="CE472" i="1"/>
  <c r="A473" i="1"/>
  <c r="C473" i="1"/>
  <c r="S473" i="1"/>
  <c r="T473" i="1"/>
  <c r="U473" i="1"/>
  <c r="BD473" i="1"/>
  <c r="CE473" i="1"/>
  <c r="A474" i="1"/>
  <c r="C474" i="1"/>
  <c r="S474" i="1"/>
  <c r="T474" i="1"/>
  <c r="U474" i="1"/>
  <c r="BD474" i="1"/>
  <c r="CE474" i="1"/>
  <c r="A475" i="1"/>
  <c r="C475" i="1"/>
  <c r="S475" i="1"/>
  <c r="T475" i="1"/>
  <c r="U475" i="1"/>
  <c r="BD475" i="1"/>
  <c r="CE475" i="1"/>
  <c r="A476" i="1"/>
  <c r="C476" i="1"/>
  <c r="S476" i="1"/>
  <c r="T476" i="1"/>
  <c r="U476" i="1"/>
  <c r="BD476" i="1"/>
  <c r="CE476" i="1"/>
  <c r="A477" i="1"/>
  <c r="C477" i="1"/>
  <c r="S477" i="1"/>
  <c r="T477" i="1"/>
  <c r="U477" i="1"/>
  <c r="BD477" i="1"/>
  <c r="CE477" i="1"/>
  <c r="A478" i="1"/>
  <c r="C478" i="1"/>
  <c r="S478" i="1"/>
  <c r="T478" i="1"/>
  <c r="U478" i="1"/>
  <c r="BD478" i="1"/>
  <c r="CE478" i="1"/>
  <c r="A479" i="1"/>
  <c r="C479" i="1"/>
  <c r="S479" i="1"/>
  <c r="T479" i="1"/>
  <c r="U479" i="1"/>
  <c r="BD479" i="1"/>
  <c r="CE479" i="1"/>
  <c r="A480" i="1"/>
  <c r="C480" i="1"/>
  <c r="S480" i="1"/>
  <c r="T480" i="1"/>
  <c r="U480" i="1"/>
  <c r="BD480" i="1"/>
  <c r="CE480" i="1"/>
  <c r="A481" i="1"/>
  <c r="C481" i="1"/>
  <c r="S481" i="1"/>
  <c r="T481" i="1"/>
  <c r="U481" i="1"/>
  <c r="BD481" i="1"/>
  <c r="CE481" i="1"/>
  <c r="A482" i="1"/>
  <c r="C482" i="1"/>
  <c r="S482" i="1"/>
  <c r="T482" i="1"/>
  <c r="U482" i="1"/>
  <c r="BD482" i="1"/>
  <c r="CE482" i="1"/>
  <c r="A483" i="1"/>
  <c r="C483" i="1"/>
  <c r="S483" i="1"/>
  <c r="T483" i="1"/>
  <c r="U483" i="1"/>
  <c r="BD483" i="1"/>
  <c r="CE483" i="1"/>
  <c r="A484" i="1"/>
  <c r="C484" i="1"/>
  <c r="S484" i="1"/>
  <c r="T484" i="1"/>
  <c r="U484" i="1"/>
  <c r="BD484" i="1"/>
  <c r="CE484" i="1"/>
  <c r="A485" i="1"/>
  <c r="C485" i="1"/>
  <c r="S485" i="1"/>
  <c r="T485" i="1"/>
  <c r="U485" i="1"/>
  <c r="BD485" i="1"/>
  <c r="CE485" i="1"/>
  <c r="A486" i="1"/>
  <c r="C486" i="1"/>
  <c r="S486" i="1"/>
  <c r="T486" i="1"/>
  <c r="U486" i="1"/>
  <c r="BD486" i="1"/>
  <c r="CE486" i="1"/>
  <c r="A487" i="1"/>
  <c r="C487" i="1"/>
  <c r="S487" i="1"/>
  <c r="T487" i="1"/>
  <c r="U487" i="1"/>
  <c r="BD487" i="1"/>
  <c r="CE487" i="1"/>
  <c r="A488" i="1"/>
  <c r="C488" i="1"/>
  <c r="S488" i="1"/>
  <c r="T488" i="1"/>
  <c r="U488" i="1"/>
  <c r="BD488" i="1"/>
  <c r="CE488" i="1"/>
  <c r="A489" i="1"/>
  <c r="C489" i="1"/>
  <c r="S489" i="1"/>
  <c r="T489" i="1"/>
  <c r="U489" i="1"/>
  <c r="BD489" i="1"/>
  <c r="CE489" i="1"/>
  <c r="A490" i="1"/>
  <c r="C490" i="1"/>
  <c r="S490" i="1"/>
  <c r="T490" i="1"/>
  <c r="U490" i="1"/>
  <c r="BD490" i="1"/>
  <c r="CE490" i="1"/>
  <c r="A491" i="1"/>
  <c r="C491" i="1"/>
  <c r="S491" i="1"/>
  <c r="T491" i="1"/>
  <c r="U491" i="1"/>
  <c r="BD491" i="1"/>
  <c r="CE491" i="1"/>
  <c r="A492" i="1"/>
  <c r="C492" i="1"/>
  <c r="S492" i="1"/>
  <c r="T492" i="1"/>
  <c r="U492" i="1"/>
  <c r="BD492" i="1"/>
  <c r="CE492" i="1"/>
  <c r="A493" i="1"/>
  <c r="C493" i="1"/>
  <c r="S493" i="1"/>
  <c r="T493" i="1"/>
  <c r="U493" i="1"/>
  <c r="BD493" i="1"/>
  <c r="CE493" i="1"/>
  <c r="A494" i="1"/>
  <c r="C494" i="1"/>
  <c r="S494" i="1"/>
  <c r="T494" i="1"/>
  <c r="U494" i="1"/>
  <c r="BD494" i="1"/>
  <c r="CE494" i="1"/>
  <c r="A495" i="1"/>
  <c r="C495" i="1"/>
  <c r="S495" i="1"/>
  <c r="T495" i="1"/>
  <c r="U495" i="1"/>
  <c r="BD495" i="1"/>
  <c r="CE495" i="1"/>
  <c r="A496" i="1"/>
  <c r="C496" i="1"/>
  <c r="S496" i="1"/>
  <c r="T496" i="1"/>
  <c r="U496" i="1"/>
  <c r="BD496" i="1"/>
  <c r="CE496" i="1"/>
  <c r="A497" i="1"/>
  <c r="C497" i="1"/>
  <c r="S497" i="1"/>
  <c r="T497" i="1"/>
  <c r="U497" i="1"/>
  <c r="BD497" i="1"/>
  <c r="CE497" i="1"/>
  <c r="A498" i="1"/>
  <c r="C498" i="1"/>
  <c r="S498" i="1"/>
  <c r="T498" i="1"/>
  <c r="U498" i="1"/>
  <c r="BD498" i="1"/>
  <c r="CE498" i="1"/>
  <c r="A499" i="1"/>
  <c r="C499" i="1"/>
  <c r="S499" i="1"/>
  <c r="T499" i="1"/>
  <c r="U499" i="1"/>
  <c r="BD499" i="1"/>
  <c r="CE499" i="1"/>
  <c r="A500" i="1"/>
  <c r="C500" i="1"/>
  <c r="S500" i="1"/>
  <c r="T500" i="1"/>
  <c r="U500" i="1"/>
  <c r="BD500" i="1"/>
  <c r="CE500" i="1"/>
  <c r="A501" i="1"/>
  <c r="C501" i="1"/>
  <c r="S501" i="1"/>
  <c r="T501" i="1"/>
  <c r="U501" i="1"/>
  <c r="BD501" i="1"/>
  <c r="CE501" i="1"/>
  <c r="A502" i="1"/>
  <c r="C502" i="1"/>
  <c r="S502" i="1"/>
  <c r="T502" i="1"/>
  <c r="U502" i="1"/>
  <c r="BD502" i="1"/>
  <c r="CE502" i="1"/>
  <c r="A503" i="1"/>
  <c r="C503" i="1"/>
  <c r="S503" i="1"/>
  <c r="T503" i="1"/>
  <c r="U503" i="1"/>
  <c r="BD503" i="1"/>
  <c r="CE503" i="1"/>
  <c r="A504" i="1"/>
  <c r="C504" i="1"/>
  <c r="S504" i="1"/>
  <c r="T504" i="1"/>
  <c r="U504" i="1"/>
  <c r="BD504" i="1"/>
  <c r="CE504" i="1"/>
  <c r="A505" i="1"/>
  <c r="C505" i="1"/>
  <c r="S505" i="1"/>
  <c r="T505" i="1"/>
  <c r="U505" i="1"/>
  <c r="BD505" i="1"/>
  <c r="CE505" i="1"/>
  <c r="A506" i="1"/>
  <c r="C506" i="1"/>
  <c r="S506" i="1"/>
  <c r="T506" i="1"/>
  <c r="U506" i="1"/>
  <c r="BD506" i="1"/>
  <c r="CE506" i="1"/>
  <c r="A507" i="1"/>
  <c r="C507" i="1"/>
  <c r="S507" i="1"/>
  <c r="T507" i="1"/>
  <c r="U507" i="1"/>
  <c r="BD507" i="1"/>
  <c r="CE507" i="1"/>
  <c r="A508" i="1"/>
  <c r="C508" i="1"/>
  <c r="S508" i="1"/>
  <c r="T508" i="1"/>
  <c r="U508" i="1"/>
  <c r="BD508" i="1"/>
  <c r="CE508" i="1"/>
  <c r="A509" i="1"/>
  <c r="C509" i="1"/>
  <c r="S509" i="1"/>
  <c r="T509" i="1"/>
  <c r="U509" i="1"/>
  <c r="BD509" i="1"/>
  <c r="CE509" i="1"/>
  <c r="A510" i="1"/>
  <c r="C510" i="1"/>
  <c r="S510" i="1"/>
  <c r="T510" i="1"/>
  <c r="U510" i="1"/>
  <c r="BD510" i="1"/>
  <c r="CE510" i="1"/>
  <c r="A511" i="1"/>
  <c r="C511" i="1"/>
  <c r="S511" i="1"/>
  <c r="T511" i="1"/>
  <c r="U511" i="1"/>
  <c r="BD511" i="1"/>
  <c r="CE511" i="1"/>
  <c r="A512" i="1"/>
  <c r="C512" i="1"/>
  <c r="S512" i="1"/>
  <c r="T512" i="1"/>
  <c r="U512" i="1"/>
  <c r="BD512" i="1"/>
  <c r="CE512" i="1"/>
  <c r="A513" i="1"/>
  <c r="C513" i="1"/>
  <c r="S513" i="1"/>
  <c r="T513" i="1"/>
  <c r="U513" i="1"/>
  <c r="BD513" i="1"/>
  <c r="CE513" i="1"/>
  <c r="A514" i="1"/>
  <c r="C514" i="1"/>
  <c r="S514" i="1"/>
  <c r="T514" i="1"/>
  <c r="U514" i="1"/>
  <c r="BD514" i="1"/>
  <c r="CE514" i="1"/>
  <c r="A515" i="1"/>
  <c r="C515" i="1"/>
  <c r="S515" i="1"/>
  <c r="T515" i="1"/>
  <c r="U515" i="1"/>
  <c r="BD515" i="1"/>
  <c r="CE515" i="1"/>
  <c r="A516" i="1"/>
  <c r="C516" i="1"/>
  <c r="S516" i="1"/>
  <c r="T516" i="1"/>
  <c r="U516" i="1"/>
  <c r="BD516" i="1"/>
  <c r="CE516" i="1"/>
  <c r="A517" i="1"/>
  <c r="C517" i="1"/>
  <c r="S517" i="1"/>
  <c r="T517" i="1"/>
  <c r="U517" i="1"/>
  <c r="BD517" i="1"/>
  <c r="CE517" i="1"/>
  <c r="A518" i="1"/>
  <c r="C518" i="1"/>
  <c r="S518" i="1"/>
  <c r="T518" i="1"/>
  <c r="U518" i="1"/>
  <c r="BD518" i="1"/>
  <c r="CE518" i="1"/>
  <c r="A519" i="1"/>
  <c r="C519" i="1"/>
  <c r="S519" i="1"/>
  <c r="T519" i="1"/>
  <c r="U519" i="1"/>
  <c r="BD519" i="1"/>
  <c r="CE519" i="1"/>
  <c r="A520" i="1"/>
  <c r="C520" i="1"/>
  <c r="S520" i="1"/>
  <c r="T520" i="1"/>
  <c r="U520" i="1"/>
  <c r="BD520" i="1"/>
  <c r="CE520" i="1"/>
  <c r="A521" i="1"/>
  <c r="C521" i="1"/>
  <c r="S521" i="1"/>
  <c r="T521" i="1"/>
  <c r="U521" i="1"/>
  <c r="BD521" i="1"/>
  <c r="CE521" i="1"/>
  <c r="A522" i="1"/>
  <c r="C522" i="1"/>
  <c r="S522" i="1"/>
  <c r="T522" i="1"/>
  <c r="U522" i="1"/>
  <c r="BD522" i="1"/>
  <c r="CE522" i="1"/>
  <c r="A523" i="1"/>
  <c r="C523" i="1"/>
  <c r="S523" i="1"/>
  <c r="T523" i="1"/>
  <c r="U523" i="1"/>
  <c r="BD523" i="1"/>
  <c r="CE523" i="1"/>
  <c r="A524" i="1"/>
  <c r="C524" i="1"/>
  <c r="S524" i="1"/>
  <c r="T524" i="1"/>
  <c r="U524" i="1"/>
  <c r="BD524" i="1"/>
  <c r="CE524" i="1"/>
  <c r="A525" i="1"/>
  <c r="C525" i="1"/>
  <c r="S525" i="1"/>
  <c r="T525" i="1"/>
  <c r="U525" i="1"/>
  <c r="BD525" i="1"/>
  <c r="CE525" i="1"/>
  <c r="A526" i="1"/>
  <c r="C526" i="1"/>
  <c r="S526" i="1"/>
  <c r="T526" i="1"/>
  <c r="U526" i="1"/>
  <c r="BD526" i="1"/>
  <c r="CE526" i="1"/>
  <c r="A527" i="1"/>
  <c r="C527" i="1"/>
  <c r="S527" i="1"/>
  <c r="T527" i="1"/>
  <c r="U527" i="1"/>
  <c r="BD527" i="1"/>
  <c r="CE527" i="1"/>
  <c r="A528" i="1"/>
  <c r="C528" i="1"/>
  <c r="S528" i="1"/>
  <c r="T528" i="1"/>
  <c r="U528" i="1"/>
  <c r="BD528" i="1"/>
  <c r="CE528" i="1"/>
  <c r="A529" i="1"/>
  <c r="C529" i="1"/>
  <c r="S529" i="1"/>
  <c r="T529" i="1"/>
  <c r="U529" i="1"/>
  <c r="BD529" i="1"/>
  <c r="CE529" i="1"/>
  <c r="A530" i="1"/>
  <c r="C530" i="1"/>
  <c r="S530" i="1"/>
  <c r="T530" i="1"/>
  <c r="U530" i="1"/>
  <c r="BD530" i="1"/>
  <c r="CE530" i="1"/>
  <c r="A531" i="1"/>
  <c r="C531" i="1"/>
  <c r="S531" i="1"/>
  <c r="T531" i="1"/>
  <c r="U531" i="1"/>
  <c r="BD531" i="1"/>
  <c r="CE531" i="1"/>
  <c r="A532" i="1"/>
  <c r="C532" i="1"/>
  <c r="S532" i="1"/>
  <c r="T532" i="1"/>
  <c r="U532" i="1"/>
  <c r="BD532" i="1"/>
  <c r="CE532" i="1"/>
  <c r="A533" i="1"/>
  <c r="C533" i="1"/>
  <c r="S533" i="1"/>
  <c r="T533" i="1"/>
  <c r="U533" i="1"/>
  <c r="BD533" i="1"/>
  <c r="CE533" i="1"/>
  <c r="A534" i="1"/>
  <c r="C534" i="1"/>
  <c r="S534" i="1"/>
  <c r="T534" i="1"/>
  <c r="U534" i="1"/>
  <c r="BD534" i="1"/>
  <c r="CE534" i="1"/>
  <c r="A535" i="1"/>
  <c r="C535" i="1"/>
  <c r="S535" i="1"/>
  <c r="T535" i="1"/>
  <c r="U535" i="1"/>
  <c r="BD535" i="1"/>
  <c r="CE535" i="1"/>
  <c r="A536" i="1"/>
  <c r="C536" i="1"/>
  <c r="S536" i="1"/>
  <c r="T536" i="1"/>
  <c r="U536" i="1"/>
  <c r="BD536" i="1"/>
  <c r="CE536" i="1"/>
  <c r="A537" i="1"/>
  <c r="C537" i="1"/>
  <c r="S537" i="1"/>
  <c r="T537" i="1"/>
  <c r="U537" i="1"/>
  <c r="BD537" i="1"/>
  <c r="CE537" i="1"/>
  <c r="A538" i="1"/>
  <c r="C538" i="1"/>
  <c r="S538" i="1"/>
  <c r="T538" i="1"/>
  <c r="U538" i="1"/>
  <c r="BD538" i="1"/>
  <c r="CE538" i="1"/>
  <c r="A539" i="1"/>
  <c r="C539" i="1"/>
  <c r="S539" i="1"/>
  <c r="T539" i="1"/>
  <c r="U539" i="1"/>
  <c r="BD539" i="1"/>
  <c r="CE539" i="1"/>
  <c r="A540" i="1"/>
  <c r="C540" i="1"/>
  <c r="S540" i="1"/>
  <c r="T540" i="1"/>
  <c r="U540" i="1"/>
  <c r="BD540" i="1"/>
  <c r="CE540" i="1"/>
  <c r="A541" i="1"/>
  <c r="C541" i="1"/>
  <c r="S541" i="1"/>
  <c r="T541" i="1"/>
  <c r="U541" i="1"/>
  <c r="BD541" i="1"/>
  <c r="CE541" i="1"/>
  <c r="A542" i="1"/>
  <c r="C542" i="1"/>
  <c r="S542" i="1"/>
  <c r="T542" i="1"/>
  <c r="U542" i="1"/>
  <c r="BD542" i="1"/>
  <c r="CE542" i="1"/>
  <c r="A543" i="1"/>
  <c r="C543" i="1"/>
  <c r="S543" i="1"/>
  <c r="T543" i="1"/>
  <c r="U543" i="1"/>
  <c r="BD543" i="1"/>
  <c r="CE543" i="1"/>
  <c r="A544" i="1"/>
  <c r="C544" i="1"/>
  <c r="S544" i="1"/>
  <c r="T544" i="1"/>
  <c r="U544" i="1"/>
  <c r="BD544" i="1"/>
  <c r="CE544" i="1"/>
  <c r="A545" i="1"/>
  <c r="C545" i="1"/>
  <c r="S545" i="1"/>
  <c r="T545" i="1"/>
  <c r="U545" i="1"/>
  <c r="BD545" i="1"/>
  <c r="CE545" i="1"/>
  <c r="A546" i="1"/>
  <c r="C546" i="1"/>
  <c r="S546" i="1"/>
  <c r="T546" i="1"/>
  <c r="U546" i="1"/>
  <c r="BD546" i="1"/>
  <c r="CE546" i="1"/>
  <c r="A547" i="1"/>
  <c r="C547" i="1"/>
  <c r="S547" i="1"/>
  <c r="T547" i="1"/>
  <c r="U547" i="1"/>
  <c r="BD547" i="1"/>
  <c r="CE547" i="1"/>
  <c r="A548" i="1"/>
  <c r="C548" i="1"/>
  <c r="S548" i="1"/>
  <c r="T548" i="1"/>
  <c r="U548" i="1"/>
  <c r="BD548" i="1"/>
  <c r="CE548" i="1"/>
  <c r="A549" i="1"/>
  <c r="C549" i="1"/>
  <c r="S549" i="1"/>
  <c r="T549" i="1"/>
  <c r="U549" i="1"/>
  <c r="BD549" i="1"/>
  <c r="CE549" i="1"/>
  <c r="A550" i="1"/>
  <c r="C550" i="1"/>
  <c r="S550" i="1"/>
  <c r="T550" i="1"/>
  <c r="U550" i="1"/>
  <c r="BD550" i="1"/>
  <c r="CE550" i="1"/>
  <c r="A551" i="1"/>
  <c r="C551" i="1"/>
  <c r="S551" i="1"/>
  <c r="T551" i="1"/>
  <c r="U551" i="1"/>
  <c r="BD551" i="1"/>
  <c r="CE551" i="1"/>
  <c r="A552" i="1"/>
  <c r="C552" i="1"/>
  <c r="S552" i="1"/>
  <c r="T552" i="1"/>
  <c r="U552" i="1"/>
  <c r="BD552" i="1"/>
  <c r="CE552" i="1"/>
  <c r="A553" i="1"/>
  <c r="C553" i="1"/>
  <c r="S553" i="1"/>
  <c r="T553" i="1"/>
  <c r="U553" i="1"/>
  <c r="BD553" i="1"/>
  <c r="CE553" i="1"/>
  <c r="A554" i="1"/>
  <c r="C554" i="1"/>
  <c r="S554" i="1"/>
  <c r="T554" i="1"/>
  <c r="U554" i="1"/>
  <c r="BD554" i="1"/>
  <c r="CE554" i="1"/>
  <c r="A555" i="1"/>
  <c r="C555" i="1"/>
  <c r="S555" i="1"/>
  <c r="T555" i="1"/>
  <c r="U555" i="1"/>
  <c r="BD555" i="1"/>
  <c r="CE555" i="1"/>
  <c r="A556" i="1"/>
  <c r="C556" i="1"/>
  <c r="S556" i="1"/>
  <c r="T556" i="1"/>
  <c r="U556" i="1"/>
  <c r="BD556" i="1"/>
  <c r="CE556" i="1"/>
  <c r="A557" i="1"/>
  <c r="C557" i="1"/>
  <c r="S557" i="1"/>
  <c r="T557" i="1"/>
  <c r="U557" i="1"/>
  <c r="BD557" i="1"/>
  <c r="CE557" i="1"/>
  <c r="A558" i="1"/>
  <c r="C558" i="1"/>
  <c r="S558" i="1"/>
  <c r="T558" i="1"/>
  <c r="U558" i="1"/>
  <c r="BD558" i="1"/>
  <c r="CE558" i="1"/>
  <c r="A559" i="1"/>
  <c r="C559" i="1"/>
  <c r="S559" i="1"/>
  <c r="T559" i="1"/>
  <c r="U559" i="1"/>
  <c r="BD559" i="1"/>
  <c r="CE559" i="1"/>
  <c r="A560" i="1"/>
  <c r="C560" i="1"/>
  <c r="S560" i="1"/>
  <c r="T560" i="1"/>
  <c r="U560" i="1"/>
  <c r="BD560" i="1"/>
  <c r="CE560" i="1"/>
  <c r="A561" i="1"/>
  <c r="C561" i="1"/>
  <c r="S561" i="1"/>
  <c r="T561" i="1"/>
  <c r="U561" i="1"/>
  <c r="BD561" i="1"/>
  <c r="CE561" i="1"/>
  <c r="A562" i="1"/>
  <c r="C562" i="1"/>
  <c r="S562" i="1"/>
  <c r="T562" i="1"/>
  <c r="U562" i="1"/>
  <c r="BD562" i="1"/>
  <c r="CE562" i="1"/>
  <c r="A563" i="1"/>
  <c r="C563" i="1"/>
  <c r="S563" i="1"/>
  <c r="T563" i="1"/>
  <c r="U563" i="1"/>
  <c r="BD563" i="1"/>
  <c r="CE563" i="1"/>
  <c r="A564" i="1"/>
  <c r="C564" i="1"/>
  <c r="S564" i="1"/>
  <c r="T564" i="1"/>
  <c r="U564" i="1"/>
  <c r="BD564" i="1"/>
  <c r="CE564" i="1"/>
  <c r="A565" i="1"/>
  <c r="C565" i="1"/>
  <c r="S565" i="1"/>
  <c r="T565" i="1"/>
  <c r="U565" i="1"/>
  <c r="BD565" i="1"/>
  <c r="CE565" i="1"/>
  <c r="A566" i="1"/>
  <c r="C566" i="1"/>
  <c r="S566" i="1"/>
  <c r="T566" i="1"/>
  <c r="U566" i="1"/>
  <c r="BD566" i="1"/>
  <c r="CE566" i="1"/>
  <c r="A567" i="1"/>
  <c r="C567" i="1"/>
  <c r="S567" i="1"/>
  <c r="T567" i="1"/>
  <c r="U567" i="1"/>
  <c r="BD567" i="1"/>
  <c r="CE567" i="1"/>
  <c r="A568" i="1"/>
  <c r="C568" i="1"/>
  <c r="S568" i="1"/>
  <c r="T568" i="1"/>
  <c r="U568" i="1"/>
  <c r="BD568" i="1"/>
  <c r="CE568" i="1"/>
  <c r="A569" i="1"/>
  <c r="C569" i="1"/>
  <c r="S569" i="1"/>
  <c r="T569" i="1"/>
  <c r="U569" i="1"/>
  <c r="BD569" i="1"/>
  <c r="CE569" i="1"/>
  <c r="A570" i="1"/>
  <c r="C570" i="1"/>
  <c r="S570" i="1"/>
  <c r="T570" i="1"/>
  <c r="U570" i="1"/>
  <c r="BD570" i="1"/>
  <c r="CE570" i="1"/>
  <c r="A571" i="1"/>
  <c r="C571" i="1"/>
  <c r="S571" i="1"/>
  <c r="T571" i="1"/>
  <c r="U571" i="1"/>
  <c r="BD571" i="1"/>
  <c r="CE571" i="1"/>
  <c r="A572" i="1"/>
  <c r="C572" i="1"/>
  <c r="S572" i="1"/>
  <c r="T572" i="1"/>
  <c r="U572" i="1"/>
  <c r="BD572" i="1"/>
  <c r="CE572" i="1"/>
  <c r="A573" i="1"/>
  <c r="C573" i="1"/>
  <c r="S573" i="1"/>
  <c r="T573" i="1"/>
  <c r="U573" i="1"/>
  <c r="BD573" i="1"/>
  <c r="CE573" i="1"/>
  <c r="A574" i="1"/>
  <c r="C574" i="1"/>
  <c r="S574" i="1"/>
  <c r="T574" i="1"/>
  <c r="U574" i="1"/>
  <c r="BD574" i="1"/>
  <c r="CE574" i="1"/>
  <c r="A575" i="1"/>
  <c r="C575" i="1"/>
  <c r="S575" i="1"/>
  <c r="T575" i="1"/>
  <c r="U575" i="1"/>
  <c r="BD575" i="1"/>
  <c r="CE575" i="1"/>
  <c r="A576" i="1"/>
  <c r="C576" i="1"/>
  <c r="S576" i="1"/>
  <c r="T576" i="1"/>
  <c r="U576" i="1"/>
  <c r="BD576" i="1"/>
  <c r="CE576" i="1"/>
  <c r="A577" i="1"/>
  <c r="C577" i="1"/>
  <c r="S577" i="1"/>
  <c r="T577" i="1"/>
  <c r="U577" i="1"/>
  <c r="BD577" i="1"/>
  <c r="CE577" i="1"/>
  <c r="A578" i="1"/>
  <c r="C578" i="1"/>
  <c r="S578" i="1"/>
  <c r="T578" i="1"/>
  <c r="U578" i="1"/>
  <c r="BD578" i="1"/>
  <c r="CE578" i="1"/>
  <c r="A579" i="1"/>
  <c r="C579" i="1"/>
  <c r="S579" i="1"/>
  <c r="T579" i="1"/>
  <c r="U579" i="1"/>
  <c r="BD579" i="1"/>
  <c r="CE579" i="1"/>
  <c r="A580" i="1"/>
  <c r="C580" i="1"/>
  <c r="S580" i="1"/>
  <c r="T580" i="1"/>
  <c r="U580" i="1"/>
  <c r="BD580" i="1"/>
  <c r="CE580" i="1"/>
  <c r="A581" i="1"/>
  <c r="C581" i="1"/>
  <c r="S581" i="1"/>
  <c r="T581" i="1"/>
  <c r="U581" i="1"/>
  <c r="BD581" i="1"/>
  <c r="CE581" i="1"/>
  <c r="A582" i="1"/>
  <c r="C582" i="1"/>
  <c r="S582" i="1"/>
  <c r="T582" i="1"/>
  <c r="U582" i="1"/>
  <c r="BD582" i="1"/>
  <c r="CE582" i="1"/>
  <c r="A583" i="1"/>
  <c r="C583" i="1"/>
  <c r="S583" i="1"/>
  <c r="T583" i="1"/>
  <c r="U583" i="1"/>
  <c r="BD583" i="1"/>
  <c r="CE583" i="1"/>
  <c r="A584" i="1"/>
  <c r="C584" i="1"/>
  <c r="S584" i="1"/>
  <c r="T584" i="1"/>
  <c r="U584" i="1"/>
  <c r="BD584" i="1"/>
  <c r="CE584" i="1"/>
  <c r="A585" i="1"/>
  <c r="C585" i="1"/>
  <c r="S585" i="1"/>
  <c r="T585" i="1"/>
  <c r="U585" i="1"/>
  <c r="BD585" i="1"/>
  <c r="CE585" i="1"/>
  <c r="A586" i="1"/>
  <c r="C586" i="1"/>
  <c r="S586" i="1"/>
  <c r="T586" i="1"/>
  <c r="U586" i="1"/>
  <c r="BD586" i="1"/>
  <c r="CE586" i="1"/>
  <c r="A587" i="1"/>
  <c r="C587" i="1"/>
  <c r="S587" i="1"/>
  <c r="T587" i="1"/>
  <c r="U587" i="1"/>
  <c r="BD587" i="1"/>
  <c r="CE587" i="1"/>
  <c r="A588" i="1"/>
  <c r="C588" i="1"/>
  <c r="S588" i="1"/>
  <c r="T588" i="1"/>
  <c r="U588" i="1"/>
  <c r="BD588" i="1"/>
  <c r="CE588" i="1"/>
  <c r="A589" i="1"/>
  <c r="C589" i="1"/>
  <c r="S589" i="1"/>
  <c r="T589" i="1"/>
  <c r="U589" i="1"/>
  <c r="BD589" i="1"/>
  <c r="CE589" i="1"/>
  <c r="A590" i="1"/>
  <c r="C590" i="1"/>
  <c r="S590" i="1"/>
  <c r="T590" i="1"/>
  <c r="U590" i="1"/>
  <c r="BD590" i="1"/>
  <c r="CE590" i="1"/>
  <c r="A591" i="1"/>
  <c r="C591" i="1"/>
  <c r="S591" i="1"/>
  <c r="T591" i="1"/>
  <c r="U591" i="1"/>
  <c r="BD591" i="1"/>
  <c r="CE591" i="1"/>
  <c r="A592" i="1"/>
  <c r="C592" i="1"/>
  <c r="S592" i="1"/>
  <c r="T592" i="1"/>
  <c r="U592" i="1"/>
  <c r="BD592" i="1"/>
  <c r="CE592" i="1"/>
  <c r="A593" i="1"/>
  <c r="C593" i="1"/>
  <c r="S593" i="1"/>
  <c r="T593" i="1"/>
  <c r="U593" i="1"/>
  <c r="BD593" i="1"/>
  <c r="CE593" i="1"/>
  <c r="A594" i="1"/>
  <c r="C594" i="1"/>
  <c r="S594" i="1"/>
  <c r="T594" i="1"/>
  <c r="U594" i="1"/>
  <c r="BD594" i="1"/>
  <c r="CE594" i="1"/>
  <c r="A595" i="1"/>
  <c r="C595" i="1"/>
  <c r="S595" i="1"/>
  <c r="T595" i="1"/>
  <c r="U595" i="1"/>
  <c r="BD595" i="1"/>
  <c r="CE595" i="1"/>
  <c r="A596" i="1"/>
  <c r="C596" i="1"/>
  <c r="S596" i="1"/>
  <c r="T596" i="1"/>
  <c r="U596" i="1"/>
  <c r="BD596" i="1"/>
  <c r="CE596" i="1"/>
  <c r="A597" i="1"/>
  <c r="C597" i="1"/>
  <c r="S597" i="1"/>
  <c r="T597" i="1"/>
  <c r="U597" i="1"/>
  <c r="BD597" i="1"/>
  <c r="CE597" i="1"/>
  <c r="A598" i="1"/>
  <c r="C598" i="1"/>
  <c r="S598" i="1"/>
  <c r="T598" i="1"/>
  <c r="U598" i="1"/>
  <c r="BD598" i="1"/>
  <c r="CE598" i="1"/>
  <c r="A599" i="1"/>
  <c r="C599" i="1"/>
  <c r="S599" i="1"/>
  <c r="T599" i="1"/>
  <c r="U599" i="1"/>
  <c r="BD599" i="1"/>
  <c r="CE599" i="1"/>
  <c r="A600" i="1"/>
  <c r="C600" i="1"/>
  <c r="S600" i="1"/>
  <c r="T600" i="1"/>
  <c r="U600" i="1"/>
  <c r="BD600" i="1"/>
  <c r="CE600" i="1"/>
  <c r="A601" i="1"/>
  <c r="C601" i="1"/>
  <c r="S601" i="1"/>
  <c r="T601" i="1"/>
  <c r="U601" i="1"/>
  <c r="BD601" i="1"/>
  <c r="CE601" i="1"/>
  <c r="A602" i="1"/>
  <c r="C602" i="1"/>
  <c r="S602" i="1"/>
  <c r="T602" i="1"/>
  <c r="U602" i="1"/>
  <c r="BD602" i="1"/>
  <c r="CE602" i="1"/>
  <c r="A603" i="1"/>
  <c r="C603" i="1"/>
  <c r="S603" i="1"/>
  <c r="T603" i="1"/>
  <c r="U603" i="1"/>
  <c r="BD603" i="1"/>
  <c r="CE603" i="1"/>
  <c r="A604" i="1"/>
  <c r="C604" i="1"/>
  <c r="S604" i="1"/>
  <c r="T604" i="1"/>
  <c r="U604" i="1"/>
  <c r="BD604" i="1"/>
  <c r="CE604" i="1"/>
  <c r="A605" i="1"/>
  <c r="C605" i="1"/>
  <c r="S605" i="1"/>
  <c r="T605" i="1"/>
  <c r="U605" i="1"/>
  <c r="BD605" i="1"/>
  <c r="CE605" i="1"/>
  <c r="A606" i="1"/>
  <c r="C606" i="1"/>
  <c r="S606" i="1"/>
  <c r="T606" i="1"/>
  <c r="U606" i="1"/>
  <c r="BD606" i="1"/>
  <c r="CE606" i="1"/>
  <c r="A607" i="1"/>
  <c r="C607" i="1"/>
  <c r="S607" i="1"/>
  <c r="T607" i="1"/>
  <c r="U607" i="1"/>
  <c r="BD607" i="1"/>
  <c r="CE607" i="1"/>
  <c r="A608" i="1"/>
  <c r="C608" i="1"/>
  <c r="S608" i="1"/>
  <c r="T608" i="1"/>
  <c r="U608" i="1"/>
  <c r="BD608" i="1"/>
  <c r="CE608" i="1"/>
  <c r="A609" i="1"/>
  <c r="C609" i="1"/>
  <c r="S609" i="1"/>
  <c r="T609" i="1"/>
  <c r="U609" i="1"/>
  <c r="BD609" i="1"/>
  <c r="CE609" i="1"/>
  <c r="A610" i="1"/>
  <c r="C610" i="1"/>
  <c r="S610" i="1"/>
  <c r="T610" i="1"/>
  <c r="U610" i="1"/>
  <c r="BD610" i="1"/>
  <c r="CE610" i="1"/>
  <c r="A611" i="1"/>
  <c r="C611" i="1"/>
  <c r="S611" i="1"/>
  <c r="T611" i="1"/>
  <c r="U611" i="1"/>
  <c r="BD611" i="1"/>
  <c r="CE611" i="1"/>
  <c r="A612" i="1"/>
  <c r="C612" i="1"/>
  <c r="S612" i="1"/>
  <c r="T612" i="1"/>
  <c r="U612" i="1"/>
  <c r="BD612" i="1"/>
  <c r="CE612" i="1"/>
  <c r="A613" i="1"/>
  <c r="C613" i="1"/>
  <c r="S613" i="1"/>
  <c r="T613" i="1"/>
  <c r="U613" i="1"/>
  <c r="BD613" i="1"/>
  <c r="CE613" i="1"/>
  <c r="A614" i="1"/>
  <c r="C614" i="1"/>
  <c r="S614" i="1"/>
  <c r="T614" i="1"/>
  <c r="U614" i="1"/>
  <c r="BD614" i="1"/>
  <c r="CE614" i="1"/>
  <c r="A615" i="1"/>
  <c r="C615" i="1"/>
  <c r="S615" i="1"/>
  <c r="T615" i="1"/>
  <c r="U615" i="1"/>
  <c r="BD615" i="1"/>
  <c r="CE615" i="1"/>
  <c r="A616" i="1"/>
  <c r="C616" i="1"/>
  <c r="S616" i="1"/>
  <c r="T616" i="1"/>
  <c r="U616" i="1"/>
  <c r="BD616" i="1"/>
  <c r="CE616" i="1"/>
  <c r="A617" i="1"/>
  <c r="C617" i="1"/>
  <c r="S617" i="1"/>
  <c r="T617" i="1"/>
  <c r="U617" i="1"/>
  <c r="BD617" i="1"/>
  <c r="CE617" i="1"/>
  <c r="A618" i="1"/>
  <c r="C618" i="1"/>
  <c r="S618" i="1"/>
  <c r="T618" i="1"/>
  <c r="U618" i="1"/>
  <c r="BD618" i="1"/>
  <c r="CE618" i="1"/>
  <c r="A619" i="1"/>
  <c r="C619" i="1"/>
  <c r="S619" i="1"/>
  <c r="T619" i="1"/>
  <c r="U619" i="1"/>
  <c r="BD619" i="1"/>
  <c r="CE619" i="1"/>
  <c r="A620" i="1"/>
  <c r="C620" i="1"/>
  <c r="S620" i="1"/>
  <c r="T620" i="1"/>
  <c r="U620" i="1"/>
  <c r="BD620" i="1"/>
  <c r="CE620" i="1"/>
  <c r="A621" i="1"/>
  <c r="C621" i="1"/>
  <c r="S621" i="1"/>
  <c r="T621" i="1"/>
  <c r="U621" i="1"/>
  <c r="BD621" i="1"/>
  <c r="CE621" i="1"/>
  <c r="A622" i="1"/>
  <c r="C622" i="1"/>
  <c r="S622" i="1"/>
  <c r="T622" i="1"/>
  <c r="U622" i="1"/>
  <c r="BD622" i="1"/>
  <c r="CE622" i="1"/>
  <c r="A623" i="1"/>
  <c r="C623" i="1"/>
  <c r="S623" i="1"/>
  <c r="T623" i="1"/>
  <c r="U623" i="1"/>
  <c r="BD623" i="1"/>
  <c r="CE623" i="1"/>
  <c r="A624" i="1"/>
  <c r="C624" i="1"/>
  <c r="S624" i="1"/>
  <c r="T624" i="1"/>
  <c r="U624" i="1"/>
  <c r="BD624" i="1"/>
  <c r="CE624" i="1"/>
  <c r="A625" i="1"/>
  <c r="C625" i="1"/>
  <c r="S625" i="1"/>
  <c r="T625" i="1"/>
  <c r="U625" i="1"/>
  <c r="BD625" i="1"/>
  <c r="CE625" i="1"/>
  <c r="A626" i="1"/>
  <c r="C626" i="1"/>
  <c r="S626" i="1"/>
  <c r="T626" i="1"/>
  <c r="U626" i="1"/>
  <c r="BD626" i="1"/>
  <c r="CE626" i="1"/>
  <c r="A627" i="1"/>
  <c r="C627" i="1"/>
  <c r="S627" i="1"/>
  <c r="T627" i="1"/>
  <c r="U627" i="1"/>
  <c r="BD627" i="1"/>
  <c r="CE627" i="1"/>
  <c r="A628" i="1"/>
  <c r="C628" i="1"/>
  <c r="S628" i="1"/>
  <c r="T628" i="1"/>
  <c r="U628" i="1"/>
  <c r="BD628" i="1"/>
  <c r="CE628" i="1"/>
  <c r="A629" i="1"/>
  <c r="C629" i="1"/>
  <c r="S629" i="1"/>
  <c r="T629" i="1"/>
  <c r="U629" i="1"/>
  <c r="BD629" i="1"/>
  <c r="CE629" i="1"/>
  <c r="A630" i="1"/>
  <c r="C630" i="1"/>
  <c r="S630" i="1"/>
  <c r="T630" i="1"/>
  <c r="U630" i="1"/>
  <c r="BD630" i="1"/>
  <c r="CE630" i="1"/>
  <c r="A631" i="1"/>
  <c r="C631" i="1"/>
  <c r="S631" i="1"/>
  <c r="T631" i="1"/>
  <c r="U631" i="1"/>
  <c r="BD631" i="1"/>
  <c r="CE631" i="1"/>
  <c r="A632" i="1"/>
  <c r="C632" i="1"/>
  <c r="S632" i="1"/>
  <c r="T632" i="1"/>
  <c r="U632" i="1"/>
  <c r="BD632" i="1"/>
  <c r="CE632" i="1"/>
  <c r="A633" i="1"/>
  <c r="C633" i="1"/>
  <c r="S633" i="1"/>
  <c r="T633" i="1"/>
  <c r="U633" i="1"/>
  <c r="BD633" i="1"/>
  <c r="CE633" i="1"/>
  <c r="A634" i="1"/>
  <c r="C634" i="1"/>
  <c r="S634" i="1"/>
  <c r="T634" i="1"/>
  <c r="U634" i="1"/>
  <c r="BD634" i="1"/>
  <c r="CE634" i="1"/>
  <c r="A635" i="1"/>
  <c r="C635" i="1"/>
  <c r="S635" i="1"/>
  <c r="T635" i="1"/>
  <c r="U635" i="1"/>
  <c r="BD635" i="1"/>
  <c r="CE635" i="1"/>
  <c r="A636" i="1"/>
  <c r="C636" i="1"/>
  <c r="S636" i="1"/>
  <c r="T636" i="1"/>
  <c r="U636" i="1"/>
  <c r="BD636" i="1"/>
  <c r="CE636" i="1"/>
  <c r="A637" i="1"/>
  <c r="C637" i="1"/>
  <c r="S637" i="1"/>
  <c r="T637" i="1"/>
  <c r="U637" i="1"/>
  <c r="BD637" i="1"/>
  <c r="CE637" i="1"/>
  <c r="A638" i="1"/>
  <c r="C638" i="1"/>
  <c r="S638" i="1"/>
  <c r="T638" i="1"/>
  <c r="U638" i="1"/>
  <c r="BD638" i="1"/>
  <c r="CE638" i="1"/>
  <c r="A639" i="1"/>
  <c r="C639" i="1"/>
  <c r="S639" i="1"/>
  <c r="T639" i="1"/>
  <c r="U639" i="1"/>
  <c r="BD639" i="1"/>
  <c r="CE639" i="1"/>
  <c r="A640" i="1"/>
  <c r="C640" i="1"/>
  <c r="S640" i="1"/>
  <c r="T640" i="1"/>
  <c r="U640" i="1"/>
  <c r="BD640" i="1"/>
  <c r="CE640" i="1"/>
  <c r="A641" i="1"/>
  <c r="C641" i="1"/>
  <c r="S641" i="1"/>
  <c r="T641" i="1"/>
  <c r="U641" i="1"/>
  <c r="BD641" i="1"/>
  <c r="CE641" i="1"/>
  <c r="A642" i="1"/>
  <c r="C642" i="1"/>
  <c r="S642" i="1"/>
  <c r="T642" i="1"/>
  <c r="U642" i="1"/>
  <c r="BD642" i="1"/>
  <c r="CE642" i="1"/>
  <c r="A643" i="1"/>
  <c r="C643" i="1"/>
  <c r="S643" i="1"/>
  <c r="T643" i="1"/>
  <c r="U643" i="1"/>
  <c r="BD643" i="1"/>
  <c r="CE643" i="1"/>
  <c r="A644" i="1"/>
  <c r="C644" i="1"/>
  <c r="S644" i="1"/>
  <c r="T644" i="1"/>
  <c r="U644" i="1"/>
  <c r="BD644" i="1"/>
  <c r="CE644" i="1"/>
  <c r="A645" i="1"/>
  <c r="C645" i="1"/>
  <c r="S645" i="1"/>
  <c r="T645" i="1"/>
  <c r="U645" i="1"/>
  <c r="BD645" i="1"/>
  <c r="CE645" i="1"/>
  <c r="A646" i="1"/>
  <c r="C646" i="1"/>
  <c r="S646" i="1"/>
  <c r="T646" i="1"/>
  <c r="U646" i="1"/>
  <c r="BD646" i="1"/>
  <c r="CE646" i="1"/>
  <c r="A647" i="1"/>
  <c r="C647" i="1"/>
  <c r="S647" i="1"/>
  <c r="T647" i="1"/>
  <c r="U647" i="1"/>
  <c r="BD647" i="1"/>
  <c r="CE647" i="1"/>
  <c r="A648" i="1"/>
  <c r="C648" i="1"/>
  <c r="S648" i="1"/>
  <c r="T648" i="1"/>
  <c r="U648" i="1"/>
  <c r="BD648" i="1"/>
  <c r="CE648" i="1"/>
  <c r="A649" i="1"/>
  <c r="C649" i="1"/>
  <c r="S649" i="1"/>
  <c r="T649" i="1"/>
  <c r="U649" i="1"/>
  <c r="BD649" i="1"/>
  <c r="CE649" i="1"/>
  <c r="A650" i="1"/>
  <c r="C650" i="1"/>
  <c r="S650" i="1"/>
  <c r="T650" i="1"/>
  <c r="U650" i="1"/>
  <c r="BD650" i="1"/>
  <c r="CE650" i="1"/>
  <c r="A651" i="1"/>
  <c r="C651" i="1"/>
  <c r="S651" i="1"/>
  <c r="T651" i="1"/>
  <c r="U651" i="1"/>
  <c r="BD651" i="1"/>
  <c r="CE651" i="1"/>
  <c r="A652" i="1"/>
  <c r="C652" i="1"/>
  <c r="S652" i="1"/>
  <c r="T652" i="1"/>
  <c r="U652" i="1"/>
  <c r="BD652" i="1"/>
  <c r="CE652" i="1"/>
  <c r="A653" i="1"/>
  <c r="C653" i="1"/>
  <c r="S653" i="1"/>
  <c r="T653" i="1"/>
  <c r="U653" i="1"/>
  <c r="BD653" i="1"/>
  <c r="CE653" i="1"/>
  <c r="A654" i="1"/>
  <c r="C654" i="1"/>
  <c r="S654" i="1"/>
  <c r="T654" i="1"/>
  <c r="U654" i="1"/>
  <c r="BD654" i="1"/>
  <c r="CE654" i="1"/>
  <c r="A655" i="1"/>
  <c r="C655" i="1"/>
  <c r="S655" i="1"/>
  <c r="T655" i="1"/>
  <c r="U655" i="1"/>
  <c r="BD655" i="1"/>
  <c r="CE655" i="1"/>
  <c r="A656" i="1"/>
  <c r="C656" i="1"/>
  <c r="S656" i="1"/>
  <c r="T656" i="1"/>
  <c r="U656" i="1"/>
  <c r="BD656" i="1"/>
  <c r="CE656" i="1"/>
  <c r="A657" i="1"/>
  <c r="C657" i="1"/>
  <c r="S657" i="1"/>
  <c r="T657" i="1"/>
  <c r="U657" i="1"/>
  <c r="BD657" i="1"/>
  <c r="CE657" i="1"/>
  <c r="A658" i="1"/>
  <c r="C658" i="1"/>
  <c r="S658" i="1"/>
  <c r="T658" i="1"/>
  <c r="U658" i="1"/>
  <c r="BD658" i="1"/>
  <c r="CE658" i="1"/>
  <c r="A659" i="1"/>
  <c r="C659" i="1"/>
  <c r="S659" i="1"/>
  <c r="T659" i="1"/>
  <c r="U659" i="1"/>
  <c r="BD659" i="1"/>
  <c r="CE659" i="1"/>
  <c r="A660" i="1"/>
  <c r="C660" i="1"/>
  <c r="S660" i="1"/>
  <c r="T660" i="1"/>
  <c r="U660" i="1"/>
  <c r="BD660" i="1"/>
  <c r="CE660" i="1"/>
  <c r="A661" i="1"/>
  <c r="C661" i="1"/>
  <c r="S661" i="1"/>
  <c r="T661" i="1"/>
  <c r="U661" i="1"/>
  <c r="BD661" i="1"/>
  <c r="CE661" i="1"/>
  <c r="A662" i="1"/>
  <c r="C662" i="1"/>
  <c r="S662" i="1"/>
  <c r="T662" i="1"/>
  <c r="U662" i="1"/>
  <c r="BD662" i="1"/>
  <c r="CE662" i="1"/>
  <c r="A663" i="1"/>
  <c r="C663" i="1"/>
  <c r="S663" i="1"/>
  <c r="T663" i="1"/>
  <c r="U663" i="1"/>
  <c r="BD663" i="1"/>
  <c r="CE663" i="1"/>
  <c r="A664" i="1"/>
  <c r="C664" i="1"/>
  <c r="S664" i="1"/>
  <c r="T664" i="1"/>
  <c r="U664" i="1"/>
  <c r="BD664" i="1"/>
  <c r="CE664" i="1"/>
  <c r="A665" i="1"/>
  <c r="C665" i="1"/>
  <c r="S665" i="1"/>
  <c r="T665" i="1"/>
  <c r="U665" i="1"/>
  <c r="BD665" i="1"/>
  <c r="CE665" i="1"/>
  <c r="A666" i="1"/>
  <c r="C666" i="1"/>
  <c r="S666" i="1"/>
  <c r="T666" i="1"/>
  <c r="U666" i="1"/>
  <c r="BD666" i="1"/>
  <c r="CE666" i="1"/>
  <c r="A667" i="1"/>
  <c r="C667" i="1"/>
  <c r="S667" i="1"/>
  <c r="T667" i="1"/>
  <c r="U667" i="1"/>
  <c r="BD667" i="1"/>
  <c r="CE667" i="1"/>
  <c r="A668" i="1"/>
  <c r="C668" i="1"/>
  <c r="S668" i="1"/>
  <c r="T668" i="1"/>
  <c r="U668" i="1"/>
  <c r="BD668" i="1"/>
  <c r="CE668" i="1"/>
  <c r="A669" i="1"/>
  <c r="C669" i="1"/>
  <c r="S669" i="1"/>
  <c r="T669" i="1"/>
  <c r="U669" i="1"/>
  <c r="BD669" i="1"/>
  <c r="CE669" i="1"/>
  <c r="A670" i="1"/>
  <c r="C670" i="1"/>
  <c r="S670" i="1"/>
  <c r="T670" i="1"/>
  <c r="U670" i="1"/>
  <c r="BD670" i="1"/>
  <c r="CE670" i="1"/>
  <c r="A671" i="1"/>
  <c r="C671" i="1"/>
  <c r="S671" i="1"/>
  <c r="T671" i="1"/>
  <c r="U671" i="1"/>
  <c r="BD671" i="1"/>
  <c r="CE671" i="1"/>
  <c r="A672" i="1"/>
  <c r="C672" i="1"/>
  <c r="S672" i="1"/>
  <c r="T672" i="1"/>
  <c r="U672" i="1"/>
  <c r="BD672" i="1"/>
  <c r="CE672" i="1"/>
  <c r="A673" i="1"/>
  <c r="C673" i="1"/>
  <c r="S673" i="1"/>
  <c r="T673" i="1"/>
  <c r="U673" i="1"/>
  <c r="BD673" i="1"/>
  <c r="CE673" i="1"/>
  <c r="A674" i="1"/>
  <c r="C674" i="1"/>
  <c r="S674" i="1"/>
  <c r="T674" i="1"/>
  <c r="U674" i="1"/>
  <c r="BD674" i="1"/>
  <c r="CE674" i="1"/>
  <c r="A675" i="1"/>
  <c r="C675" i="1"/>
  <c r="S675" i="1"/>
  <c r="T675" i="1"/>
  <c r="U675" i="1"/>
  <c r="BD675" i="1"/>
  <c r="CE675" i="1"/>
  <c r="A676" i="1"/>
  <c r="C676" i="1"/>
  <c r="S676" i="1"/>
  <c r="T676" i="1"/>
  <c r="U676" i="1"/>
  <c r="BD676" i="1"/>
  <c r="CE676" i="1"/>
  <c r="A677" i="1"/>
  <c r="C677" i="1"/>
  <c r="S677" i="1"/>
  <c r="T677" i="1"/>
  <c r="U677" i="1"/>
  <c r="BD677" i="1"/>
  <c r="CE677" i="1"/>
  <c r="A678" i="1"/>
  <c r="C678" i="1"/>
  <c r="S678" i="1"/>
  <c r="T678" i="1"/>
  <c r="U678" i="1"/>
  <c r="BD678" i="1"/>
  <c r="CE678" i="1"/>
  <c r="A679" i="1"/>
  <c r="C679" i="1"/>
  <c r="S679" i="1"/>
  <c r="T679" i="1"/>
  <c r="U679" i="1"/>
  <c r="BD679" i="1"/>
  <c r="CE679" i="1"/>
  <c r="A680" i="1"/>
  <c r="C680" i="1"/>
  <c r="S680" i="1"/>
  <c r="T680" i="1"/>
  <c r="U680" i="1"/>
  <c r="BD680" i="1"/>
  <c r="CE680" i="1"/>
  <c r="A681" i="1"/>
  <c r="C681" i="1"/>
  <c r="S681" i="1"/>
  <c r="T681" i="1"/>
  <c r="U681" i="1"/>
  <c r="BD681" i="1"/>
  <c r="CE681" i="1"/>
  <c r="A682" i="1"/>
  <c r="C682" i="1"/>
  <c r="S682" i="1"/>
  <c r="T682" i="1"/>
  <c r="U682" i="1"/>
  <c r="BD682" i="1"/>
  <c r="CE682" i="1"/>
  <c r="A683" i="1"/>
  <c r="C683" i="1"/>
  <c r="S683" i="1"/>
  <c r="T683" i="1"/>
  <c r="U683" i="1"/>
  <c r="BD683" i="1"/>
  <c r="CE683" i="1"/>
  <c r="A684" i="1"/>
  <c r="C684" i="1"/>
  <c r="S684" i="1"/>
  <c r="T684" i="1"/>
  <c r="U684" i="1"/>
  <c r="BD684" i="1"/>
  <c r="CE684" i="1"/>
  <c r="A685" i="1"/>
  <c r="C685" i="1"/>
  <c r="S685" i="1"/>
  <c r="T685" i="1"/>
  <c r="U685" i="1"/>
  <c r="BD685" i="1"/>
  <c r="CE685" i="1"/>
  <c r="A686" i="1"/>
  <c r="C686" i="1"/>
  <c r="S686" i="1"/>
  <c r="T686" i="1"/>
  <c r="U686" i="1"/>
  <c r="BD686" i="1"/>
  <c r="CE686" i="1"/>
  <c r="A687" i="1"/>
  <c r="C687" i="1"/>
  <c r="S687" i="1"/>
  <c r="T687" i="1"/>
  <c r="U687" i="1"/>
  <c r="BD687" i="1"/>
  <c r="CE687" i="1"/>
  <c r="A688" i="1"/>
  <c r="C688" i="1"/>
  <c r="S688" i="1"/>
  <c r="T688" i="1"/>
  <c r="U688" i="1"/>
  <c r="BD688" i="1"/>
  <c r="CE688" i="1"/>
  <c r="A689" i="1"/>
  <c r="C689" i="1"/>
  <c r="S689" i="1"/>
  <c r="T689" i="1"/>
  <c r="U689" i="1"/>
  <c r="BD689" i="1"/>
  <c r="CE689" i="1"/>
  <c r="A690" i="1"/>
  <c r="C690" i="1"/>
  <c r="S690" i="1"/>
  <c r="T690" i="1"/>
  <c r="U690" i="1"/>
  <c r="BD690" i="1"/>
  <c r="CE690" i="1"/>
  <c r="A691" i="1"/>
  <c r="C691" i="1"/>
  <c r="S691" i="1"/>
  <c r="T691" i="1"/>
  <c r="U691" i="1"/>
  <c r="BD691" i="1"/>
  <c r="CE691" i="1"/>
  <c r="A692" i="1"/>
  <c r="C692" i="1"/>
  <c r="S692" i="1"/>
  <c r="T692" i="1"/>
  <c r="U692" i="1"/>
  <c r="BD692" i="1"/>
  <c r="CE692" i="1"/>
  <c r="A693" i="1"/>
  <c r="C693" i="1"/>
  <c r="S693" i="1"/>
  <c r="T693" i="1"/>
  <c r="U693" i="1"/>
  <c r="BD693" i="1"/>
  <c r="CE693" i="1"/>
  <c r="A694" i="1"/>
  <c r="C694" i="1"/>
  <c r="S694" i="1"/>
  <c r="T694" i="1"/>
  <c r="U694" i="1"/>
  <c r="BD694" i="1"/>
  <c r="CE694" i="1"/>
  <c r="A695" i="1"/>
  <c r="C695" i="1"/>
  <c r="S695" i="1"/>
  <c r="T695" i="1"/>
  <c r="U695" i="1"/>
  <c r="BD695" i="1"/>
  <c r="CE695" i="1"/>
  <c r="A696" i="1"/>
  <c r="C696" i="1"/>
  <c r="S696" i="1"/>
  <c r="T696" i="1"/>
  <c r="U696" i="1"/>
  <c r="BD696" i="1"/>
  <c r="CE696" i="1"/>
  <c r="A697" i="1"/>
  <c r="C697" i="1"/>
  <c r="S697" i="1"/>
  <c r="T697" i="1"/>
  <c r="U697" i="1"/>
  <c r="BD697" i="1"/>
  <c r="CE697" i="1"/>
  <c r="A698" i="1"/>
  <c r="C698" i="1"/>
  <c r="S698" i="1"/>
  <c r="T698" i="1"/>
  <c r="U698" i="1"/>
  <c r="BD698" i="1"/>
  <c r="CE698" i="1"/>
  <c r="A699" i="1"/>
  <c r="C699" i="1"/>
  <c r="S699" i="1"/>
  <c r="T699" i="1"/>
  <c r="U699" i="1"/>
  <c r="BD699" i="1"/>
  <c r="CE699" i="1"/>
  <c r="A700" i="1"/>
  <c r="C700" i="1"/>
  <c r="S700" i="1"/>
  <c r="T700" i="1"/>
  <c r="U700" i="1"/>
  <c r="BD700" i="1"/>
  <c r="CE700" i="1"/>
  <c r="A701" i="1"/>
  <c r="C701" i="1"/>
  <c r="S701" i="1"/>
  <c r="T701" i="1"/>
  <c r="U701" i="1"/>
  <c r="BD701" i="1"/>
  <c r="CE701" i="1"/>
  <c r="A702" i="1"/>
  <c r="C702" i="1"/>
  <c r="S702" i="1"/>
  <c r="T702" i="1"/>
  <c r="U702" i="1"/>
  <c r="BD702" i="1"/>
  <c r="CE702" i="1"/>
  <c r="A703" i="1"/>
  <c r="C703" i="1"/>
  <c r="S703" i="1"/>
  <c r="T703" i="1"/>
  <c r="U703" i="1"/>
  <c r="BD703" i="1"/>
  <c r="CE703" i="1"/>
  <c r="A704" i="1"/>
  <c r="C704" i="1"/>
  <c r="S704" i="1"/>
  <c r="T704" i="1"/>
  <c r="U704" i="1"/>
  <c r="BD704" i="1"/>
  <c r="CE704" i="1"/>
  <c r="A705" i="1"/>
  <c r="C705" i="1"/>
  <c r="S705" i="1"/>
  <c r="T705" i="1"/>
  <c r="U705" i="1"/>
  <c r="BD705" i="1"/>
  <c r="CE705" i="1"/>
  <c r="A706" i="1"/>
  <c r="C706" i="1"/>
  <c r="S706" i="1"/>
  <c r="T706" i="1"/>
  <c r="U706" i="1"/>
  <c r="BD706" i="1"/>
  <c r="CE706" i="1"/>
  <c r="A707" i="1"/>
  <c r="C707" i="1"/>
  <c r="S707" i="1"/>
  <c r="T707" i="1"/>
  <c r="U707" i="1"/>
  <c r="BD707" i="1"/>
  <c r="CE707" i="1"/>
  <c r="A708" i="1"/>
  <c r="C708" i="1"/>
  <c r="S708" i="1"/>
  <c r="T708" i="1"/>
  <c r="U708" i="1"/>
  <c r="BD708" i="1"/>
  <c r="CE708" i="1"/>
  <c r="A709" i="1"/>
  <c r="C709" i="1"/>
  <c r="S709" i="1"/>
  <c r="T709" i="1"/>
  <c r="U709" i="1"/>
  <c r="BD709" i="1"/>
  <c r="CE709" i="1"/>
  <c r="A710" i="1"/>
  <c r="C710" i="1"/>
  <c r="S710" i="1"/>
  <c r="T710" i="1"/>
  <c r="U710" i="1"/>
  <c r="BD710" i="1"/>
  <c r="CE710" i="1"/>
  <c r="A711" i="1"/>
  <c r="C711" i="1"/>
  <c r="S711" i="1"/>
  <c r="T711" i="1"/>
  <c r="U711" i="1"/>
  <c r="BD711" i="1"/>
  <c r="CE711" i="1"/>
  <c r="A712" i="1"/>
  <c r="C712" i="1"/>
  <c r="S712" i="1"/>
  <c r="T712" i="1"/>
  <c r="U712" i="1"/>
  <c r="BD712" i="1"/>
  <c r="CE712" i="1"/>
  <c r="A713" i="1"/>
  <c r="C713" i="1"/>
  <c r="S713" i="1"/>
  <c r="T713" i="1"/>
  <c r="U713" i="1"/>
  <c r="BD713" i="1"/>
  <c r="CE713" i="1"/>
  <c r="A714" i="1"/>
  <c r="C714" i="1"/>
  <c r="S714" i="1"/>
  <c r="T714" i="1"/>
  <c r="U714" i="1"/>
  <c r="BD714" i="1"/>
  <c r="CE714" i="1"/>
  <c r="A715" i="1"/>
  <c r="C715" i="1"/>
  <c r="S715" i="1"/>
  <c r="T715" i="1"/>
  <c r="U715" i="1"/>
  <c r="BD715" i="1"/>
  <c r="CE715" i="1"/>
  <c r="A716" i="1"/>
  <c r="C716" i="1"/>
  <c r="S716" i="1"/>
  <c r="T716" i="1"/>
  <c r="U716" i="1"/>
  <c r="BD716" i="1"/>
  <c r="CE716" i="1"/>
  <c r="A717" i="1"/>
  <c r="C717" i="1"/>
  <c r="S717" i="1"/>
  <c r="T717" i="1"/>
  <c r="U717" i="1"/>
  <c r="BD717" i="1"/>
  <c r="CE717" i="1"/>
  <c r="A718" i="1"/>
  <c r="C718" i="1"/>
  <c r="S718" i="1"/>
  <c r="T718" i="1"/>
  <c r="U718" i="1"/>
  <c r="BD718" i="1"/>
  <c r="CE718" i="1"/>
  <c r="A719" i="1"/>
  <c r="C719" i="1"/>
  <c r="S719" i="1"/>
  <c r="T719" i="1"/>
  <c r="U719" i="1"/>
  <c r="BD719" i="1"/>
  <c r="CE719" i="1"/>
  <c r="A720" i="1"/>
  <c r="C720" i="1"/>
  <c r="S720" i="1"/>
  <c r="T720" i="1"/>
  <c r="U720" i="1"/>
  <c r="BD720" i="1"/>
  <c r="CE720" i="1"/>
  <c r="A721" i="1"/>
  <c r="C721" i="1"/>
  <c r="S721" i="1"/>
  <c r="T721" i="1"/>
  <c r="U721" i="1"/>
  <c r="BD721" i="1"/>
  <c r="CE721" i="1"/>
  <c r="A722" i="1"/>
  <c r="C722" i="1"/>
  <c r="S722" i="1"/>
  <c r="T722" i="1"/>
  <c r="U722" i="1"/>
  <c r="BD722" i="1"/>
  <c r="CE722" i="1"/>
  <c r="A723" i="1"/>
  <c r="C723" i="1"/>
  <c r="S723" i="1"/>
  <c r="T723" i="1"/>
  <c r="U723" i="1"/>
  <c r="BD723" i="1"/>
  <c r="CE723" i="1"/>
  <c r="A724" i="1"/>
  <c r="C724" i="1"/>
  <c r="S724" i="1"/>
  <c r="T724" i="1"/>
  <c r="U724" i="1"/>
  <c r="BD724" i="1"/>
  <c r="CE724" i="1"/>
  <c r="A725" i="1"/>
  <c r="C725" i="1"/>
  <c r="S725" i="1"/>
  <c r="T725" i="1"/>
  <c r="U725" i="1"/>
  <c r="BD725" i="1"/>
  <c r="CE725" i="1"/>
  <c r="A726" i="1"/>
  <c r="C726" i="1"/>
  <c r="S726" i="1"/>
  <c r="T726" i="1"/>
  <c r="U726" i="1"/>
  <c r="BD726" i="1"/>
  <c r="CE726" i="1"/>
  <c r="A727" i="1"/>
  <c r="C727" i="1"/>
  <c r="S727" i="1"/>
  <c r="T727" i="1"/>
  <c r="U727" i="1"/>
  <c r="BD727" i="1"/>
  <c r="CE727" i="1"/>
  <c r="A728" i="1"/>
  <c r="C728" i="1"/>
  <c r="S728" i="1"/>
  <c r="T728" i="1"/>
  <c r="U728" i="1"/>
  <c r="BD728" i="1"/>
  <c r="CE728" i="1"/>
  <c r="A729" i="1"/>
  <c r="C729" i="1"/>
  <c r="S729" i="1"/>
  <c r="T729" i="1"/>
  <c r="U729" i="1"/>
  <c r="BD729" i="1"/>
  <c r="CE729" i="1"/>
  <c r="A730" i="1"/>
  <c r="C730" i="1"/>
  <c r="S730" i="1"/>
  <c r="T730" i="1"/>
  <c r="U730" i="1"/>
  <c r="BD730" i="1"/>
  <c r="CE730" i="1"/>
  <c r="A731" i="1"/>
  <c r="C731" i="1"/>
  <c r="S731" i="1"/>
  <c r="T731" i="1"/>
  <c r="U731" i="1"/>
  <c r="BD731" i="1"/>
  <c r="CE731" i="1"/>
  <c r="A732" i="1"/>
  <c r="C732" i="1"/>
  <c r="S732" i="1"/>
  <c r="T732" i="1"/>
  <c r="U732" i="1"/>
  <c r="BD732" i="1"/>
  <c r="CE732" i="1"/>
  <c r="A733" i="1"/>
  <c r="C733" i="1"/>
  <c r="S733" i="1"/>
  <c r="T733" i="1"/>
  <c r="U733" i="1"/>
  <c r="BD733" i="1"/>
  <c r="CE733" i="1"/>
  <c r="A734" i="1"/>
  <c r="C734" i="1"/>
  <c r="S734" i="1"/>
  <c r="T734" i="1"/>
  <c r="U734" i="1"/>
  <c r="BD734" i="1"/>
  <c r="CE734" i="1"/>
  <c r="A735" i="1"/>
  <c r="C735" i="1"/>
  <c r="S735" i="1"/>
  <c r="T735" i="1"/>
  <c r="U735" i="1"/>
  <c r="BD735" i="1"/>
  <c r="CE735" i="1"/>
  <c r="A736" i="1"/>
  <c r="C736" i="1"/>
  <c r="S736" i="1"/>
  <c r="T736" i="1"/>
  <c r="U736" i="1"/>
  <c r="BD736" i="1"/>
  <c r="CE736" i="1"/>
  <c r="A737" i="1"/>
  <c r="C737" i="1"/>
  <c r="S737" i="1"/>
  <c r="T737" i="1"/>
  <c r="U737" i="1"/>
  <c r="BD737" i="1"/>
  <c r="CE737" i="1"/>
  <c r="A738" i="1"/>
  <c r="C738" i="1"/>
  <c r="S738" i="1"/>
  <c r="T738" i="1"/>
  <c r="U738" i="1"/>
  <c r="BD738" i="1"/>
  <c r="CE738" i="1"/>
  <c r="A739" i="1"/>
  <c r="C739" i="1"/>
  <c r="S739" i="1"/>
  <c r="T739" i="1"/>
  <c r="U739" i="1"/>
  <c r="BD739" i="1"/>
  <c r="CE739" i="1"/>
  <c r="A740" i="1"/>
  <c r="C740" i="1"/>
  <c r="S740" i="1"/>
  <c r="T740" i="1"/>
  <c r="U740" i="1"/>
  <c r="BD740" i="1"/>
  <c r="CE740" i="1"/>
  <c r="A741" i="1"/>
  <c r="C741" i="1"/>
  <c r="S741" i="1"/>
  <c r="T741" i="1"/>
  <c r="U741" i="1"/>
  <c r="BD741" i="1"/>
  <c r="CE741" i="1"/>
  <c r="A742" i="1"/>
  <c r="C742" i="1"/>
  <c r="S742" i="1"/>
  <c r="T742" i="1"/>
  <c r="U742" i="1"/>
  <c r="BD742" i="1"/>
  <c r="CE742" i="1"/>
  <c r="A743" i="1"/>
  <c r="C743" i="1"/>
  <c r="S743" i="1"/>
  <c r="T743" i="1"/>
  <c r="U743" i="1"/>
  <c r="BD743" i="1"/>
  <c r="CE743" i="1"/>
  <c r="A744" i="1"/>
  <c r="C744" i="1"/>
  <c r="S744" i="1"/>
  <c r="T744" i="1"/>
  <c r="U744" i="1"/>
  <c r="BD744" i="1"/>
  <c r="CE744" i="1"/>
  <c r="A745" i="1"/>
  <c r="C745" i="1"/>
  <c r="S745" i="1"/>
  <c r="T745" i="1"/>
  <c r="U745" i="1"/>
  <c r="BD745" i="1"/>
  <c r="CE745" i="1"/>
  <c r="A746" i="1"/>
  <c r="C746" i="1"/>
  <c r="S746" i="1"/>
  <c r="T746" i="1"/>
  <c r="U746" i="1"/>
  <c r="BD746" i="1"/>
  <c r="CE746" i="1"/>
  <c r="A747" i="1"/>
  <c r="C747" i="1"/>
  <c r="S747" i="1"/>
  <c r="T747" i="1"/>
  <c r="U747" i="1"/>
  <c r="BD747" i="1"/>
  <c r="CE747" i="1"/>
  <c r="A748" i="1"/>
  <c r="C748" i="1"/>
  <c r="S748" i="1"/>
  <c r="T748" i="1"/>
  <c r="U748" i="1"/>
  <c r="BD748" i="1"/>
  <c r="CE748" i="1"/>
  <c r="A749" i="1"/>
  <c r="C749" i="1"/>
  <c r="S749" i="1"/>
  <c r="T749" i="1"/>
  <c r="U749" i="1"/>
  <c r="BD749" i="1"/>
  <c r="CE749" i="1"/>
  <c r="A750" i="1"/>
  <c r="C750" i="1"/>
  <c r="S750" i="1"/>
  <c r="T750" i="1"/>
  <c r="U750" i="1"/>
  <c r="BD750" i="1"/>
  <c r="CE750" i="1"/>
  <c r="A751" i="1"/>
  <c r="C751" i="1"/>
  <c r="S751" i="1"/>
  <c r="T751" i="1"/>
  <c r="U751" i="1"/>
  <c r="BD751" i="1"/>
  <c r="CE751" i="1"/>
  <c r="A752" i="1"/>
  <c r="C752" i="1"/>
  <c r="S752" i="1"/>
  <c r="T752" i="1"/>
  <c r="U752" i="1"/>
  <c r="BD752" i="1"/>
  <c r="CE752" i="1"/>
  <c r="A753" i="1"/>
  <c r="C753" i="1"/>
  <c r="S753" i="1"/>
  <c r="T753" i="1"/>
  <c r="U753" i="1"/>
  <c r="BD753" i="1"/>
  <c r="CE753" i="1"/>
  <c r="A754" i="1"/>
  <c r="C754" i="1"/>
  <c r="S754" i="1"/>
  <c r="T754" i="1"/>
  <c r="U754" i="1"/>
  <c r="BD754" i="1"/>
  <c r="CE754" i="1"/>
  <c r="A755" i="1"/>
  <c r="C755" i="1"/>
  <c r="S755" i="1"/>
  <c r="T755" i="1"/>
  <c r="U755" i="1"/>
  <c r="BD755" i="1"/>
  <c r="CE755" i="1"/>
  <c r="A756" i="1"/>
  <c r="C756" i="1"/>
  <c r="S756" i="1"/>
  <c r="T756" i="1"/>
  <c r="U756" i="1"/>
  <c r="BD756" i="1"/>
  <c r="CE756" i="1"/>
  <c r="A757" i="1"/>
  <c r="C757" i="1"/>
  <c r="S757" i="1"/>
  <c r="T757" i="1"/>
  <c r="U757" i="1"/>
  <c r="BD757" i="1"/>
  <c r="CE757" i="1"/>
  <c r="A758" i="1"/>
  <c r="C758" i="1"/>
  <c r="S758" i="1"/>
  <c r="T758" i="1"/>
  <c r="U758" i="1"/>
  <c r="BD758" i="1"/>
  <c r="CE758" i="1"/>
  <c r="A759" i="1"/>
  <c r="C759" i="1"/>
  <c r="S759" i="1"/>
  <c r="T759" i="1"/>
  <c r="U759" i="1"/>
  <c r="BD759" i="1"/>
  <c r="CE759" i="1"/>
  <c r="A760" i="1"/>
  <c r="C760" i="1"/>
  <c r="S760" i="1"/>
  <c r="T760" i="1"/>
  <c r="U760" i="1"/>
  <c r="BD760" i="1"/>
  <c r="CE760" i="1"/>
  <c r="A761" i="1"/>
  <c r="C761" i="1"/>
  <c r="S761" i="1"/>
  <c r="T761" i="1"/>
  <c r="U761" i="1"/>
  <c r="BD761" i="1"/>
  <c r="CE761" i="1"/>
  <c r="A762" i="1"/>
  <c r="C762" i="1"/>
  <c r="S762" i="1"/>
  <c r="T762" i="1"/>
  <c r="U762" i="1"/>
  <c r="BD762" i="1"/>
  <c r="CE762" i="1"/>
  <c r="A763" i="1"/>
  <c r="C763" i="1"/>
  <c r="S763" i="1"/>
  <c r="T763" i="1"/>
  <c r="U763" i="1"/>
  <c r="BD763" i="1"/>
  <c r="CE763" i="1"/>
  <c r="A764" i="1"/>
  <c r="C764" i="1"/>
  <c r="S764" i="1"/>
  <c r="T764" i="1"/>
  <c r="U764" i="1"/>
  <c r="BD764" i="1"/>
  <c r="CE764" i="1"/>
  <c r="A765" i="1"/>
  <c r="C765" i="1"/>
  <c r="S765" i="1"/>
  <c r="T765" i="1"/>
  <c r="U765" i="1"/>
  <c r="BD765" i="1"/>
  <c r="CE765" i="1"/>
  <c r="A766" i="1"/>
  <c r="C766" i="1"/>
  <c r="S766" i="1"/>
  <c r="T766" i="1"/>
  <c r="U766" i="1"/>
  <c r="BD766" i="1"/>
  <c r="CE766" i="1"/>
  <c r="A767" i="1"/>
  <c r="C767" i="1"/>
  <c r="S767" i="1"/>
  <c r="T767" i="1"/>
  <c r="U767" i="1"/>
  <c r="BD767" i="1"/>
  <c r="CE767" i="1"/>
  <c r="A768" i="1"/>
  <c r="C768" i="1"/>
  <c r="S768" i="1"/>
  <c r="T768" i="1"/>
  <c r="U768" i="1"/>
  <c r="BD768" i="1"/>
  <c r="CE768" i="1"/>
  <c r="A769" i="1"/>
  <c r="C769" i="1"/>
  <c r="S769" i="1"/>
  <c r="T769" i="1"/>
  <c r="U769" i="1"/>
  <c r="BD769" i="1"/>
  <c r="CE769" i="1"/>
  <c r="A770" i="1"/>
  <c r="C770" i="1"/>
  <c r="S770" i="1"/>
  <c r="T770" i="1"/>
  <c r="U770" i="1"/>
  <c r="BD770" i="1"/>
  <c r="CE770" i="1"/>
  <c r="A771" i="1"/>
  <c r="C771" i="1"/>
  <c r="S771" i="1"/>
  <c r="T771" i="1"/>
  <c r="U771" i="1"/>
  <c r="BD771" i="1"/>
  <c r="CE771" i="1"/>
  <c r="A772" i="1"/>
  <c r="C772" i="1"/>
  <c r="S772" i="1"/>
  <c r="T772" i="1"/>
  <c r="U772" i="1"/>
  <c r="BD772" i="1"/>
  <c r="CE772" i="1"/>
  <c r="A773" i="1"/>
  <c r="C773" i="1"/>
  <c r="S773" i="1"/>
  <c r="T773" i="1"/>
  <c r="U773" i="1"/>
  <c r="BD773" i="1"/>
  <c r="CE773" i="1"/>
  <c r="A774" i="1"/>
  <c r="C774" i="1"/>
  <c r="S774" i="1"/>
  <c r="T774" i="1"/>
  <c r="U774" i="1"/>
  <c r="BD774" i="1"/>
  <c r="CE774" i="1"/>
  <c r="A775" i="1"/>
  <c r="C775" i="1"/>
  <c r="S775" i="1"/>
  <c r="T775" i="1"/>
  <c r="U775" i="1"/>
  <c r="BD775" i="1"/>
  <c r="CE775" i="1"/>
  <c r="A776" i="1"/>
  <c r="C776" i="1"/>
  <c r="S776" i="1"/>
  <c r="T776" i="1"/>
  <c r="U776" i="1"/>
  <c r="BD776" i="1"/>
  <c r="CE776" i="1"/>
  <c r="A777" i="1"/>
  <c r="C777" i="1"/>
  <c r="S777" i="1"/>
  <c r="T777" i="1"/>
  <c r="U777" i="1"/>
  <c r="BD777" i="1"/>
  <c r="CE777" i="1"/>
  <c r="A778" i="1"/>
  <c r="C778" i="1"/>
  <c r="S778" i="1"/>
  <c r="T778" i="1"/>
  <c r="U778" i="1"/>
  <c r="BD778" i="1"/>
  <c r="CE778" i="1"/>
  <c r="A779" i="1"/>
  <c r="C779" i="1"/>
  <c r="S779" i="1"/>
  <c r="T779" i="1"/>
  <c r="U779" i="1"/>
  <c r="BD779" i="1"/>
  <c r="CE779" i="1"/>
  <c r="A780" i="1"/>
  <c r="C780" i="1"/>
  <c r="S780" i="1"/>
  <c r="T780" i="1"/>
  <c r="U780" i="1"/>
  <c r="BD780" i="1"/>
  <c r="CE780" i="1"/>
  <c r="A781" i="1"/>
  <c r="C781" i="1"/>
  <c r="S781" i="1"/>
  <c r="T781" i="1"/>
  <c r="U781" i="1"/>
  <c r="BD781" i="1"/>
  <c r="CE781" i="1"/>
  <c r="A782" i="1"/>
  <c r="C782" i="1"/>
  <c r="S782" i="1"/>
  <c r="T782" i="1"/>
  <c r="U782" i="1"/>
  <c r="BD782" i="1"/>
  <c r="CE782" i="1"/>
  <c r="A783" i="1"/>
  <c r="C783" i="1"/>
  <c r="S783" i="1"/>
  <c r="T783" i="1"/>
  <c r="U783" i="1"/>
  <c r="BD783" i="1"/>
  <c r="CE783" i="1"/>
  <c r="A784" i="1"/>
  <c r="C784" i="1"/>
  <c r="S784" i="1"/>
  <c r="T784" i="1"/>
  <c r="U784" i="1"/>
  <c r="BD784" i="1"/>
  <c r="CE784" i="1"/>
  <c r="A785" i="1"/>
  <c r="C785" i="1"/>
  <c r="S785" i="1"/>
  <c r="T785" i="1"/>
  <c r="U785" i="1"/>
  <c r="BD785" i="1"/>
  <c r="CE785" i="1"/>
  <c r="A786" i="1"/>
  <c r="C786" i="1"/>
  <c r="S786" i="1"/>
  <c r="T786" i="1"/>
  <c r="U786" i="1"/>
  <c r="BD786" i="1"/>
  <c r="CE786" i="1"/>
  <c r="A787" i="1"/>
  <c r="C787" i="1"/>
  <c r="S787" i="1"/>
  <c r="T787" i="1"/>
  <c r="U787" i="1"/>
  <c r="BD787" i="1"/>
  <c r="CE787" i="1"/>
  <c r="A788" i="1"/>
  <c r="C788" i="1"/>
  <c r="S788" i="1"/>
  <c r="T788" i="1"/>
  <c r="U788" i="1"/>
  <c r="BD788" i="1"/>
  <c r="CE788" i="1"/>
  <c r="A789" i="1"/>
  <c r="C789" i="1"/>
  <c r="S789" i="1"/>
  <c r="T789" i="1"/>
  <c r="U789" i="1"/>
  <c r="BD789" i="1"/>
  <c r="CE789" i="1"/>
  <c r="A790" i="1"/>
  <c r="C790" i="1"/>
  <c r="S790" i="1"/>
  <c r="T790" i="1"/>
  <c r="U790" i="1"/>
  <c r="BD790" i="1"/>
  <c r="CE790" i="1"/>
  <c r="A791" i="1"/>
  <c r="C791" i="1"/>
  <c r="S791" i="1"/>
  <c r="T791" i="1"/>
  <c r="U791" i="1"/>
  <c r="BD791" i="1"/>
  <c r="CE791" i="1"/>
  <c r="A792" i="1"/>
  <c r="C792" i="1"/>
  <c r="S792" i="1"/>
  <c r="T792" i="1"/>
  <c r="U792" i="1"/>
  <c r="BD792" i="1"/>
  <c r="CE792" i="1"/>
  <c r="A793" i="1"/>
  <c r="C793" i="1"/>
  <c r="S793" i="1"/>
  <c r="T793" i="1"/>
  <c r="U793" i="1"/>
  <c r="BD793" i="1"/>
  <c r="CE793" i="1"/>
  <c r="A794" i="1"/>
  <c r="C794" i="1"/>
  <c r="S794" i="1"/>
  <c r="T794" i="1"/>
  <c r="U794" i="1"/>
  <c r="BD794" i="1"/>
  <c r="CE794" i="1"/>
  <c r="A795" i="1"/>
  <c r="C795" i="1"/>
  <c r="S795" i="1"/>
  <c r="T795" i="1"/>
  <c r="U795" i="1"/>
  <c r="BD795" i="1"/>
  <c r="CE795" i="1"/>
  <c r="A796" i="1"/>
  <c r="C796" i="1"/>
  <c r="S796" i="1"/>
  <c r="T796" i="1"/>
  <c r="U796" i="1"/>
  <c r="BD796" i="1"/>
  <c r="CE796" i="1"/>
  <c r="A797" i="1"/>
  <c r="C797" i="1"/>
  <c r="S797" i="1"/>
  <c r="T797" i="1"/>
  <c r="U797" i="1"/>
  <c r="BD797" i="1"/>
  <c r="CE797" i="1"/>
  <c r="A798" i="1"/>
  <c r="C798" i="1"/>
  <c r="S798" i="1"/>
  <c r="T798" i="1"/>
  <c r="U798" i="1"/>
  <c r="BD798" i="1"/>
  <c r="CE798" i="1"/>
  <c r="A799" i="1"/>
  <c r="C799" i="1"/>
  <c r="S799" i="1"/>
  <c r="T799" i="1"/>
  <c r="U799" i="1"/>
  <c r="BD799" i="1"/>
  <c r="CE799" i="1"/>
  <c r="A800" i="1"/>
  <c r="C800" i="1"/>
  <c r="S800" i="1"/>
  <c r="T800" i="1"/>
  <c r="U800" i="1"/>
  <c r="BD800" i="1"/>
  <c r="CE800" i="1"/>
  <c r="A801" i="1"/>
  <c r="C801" i="1"/>
  <c r="S801" i="1"/>
  <c r="T801" i="1"/>
  <c r="U801" i="1"/>
  <c r="BD801" i="1"/>
  <c r="CE801" i="1"/>
  <c r="A802" i="1"/>
  <c r="C802" i="1"/>
  <c r="S802" i="1"/>
  <c r="T802" i="1"/>
  <c r="U802" i="1"/>
  <c r="BD802" i="1"/>
  <c r="CE802" i="1"/>
  <c r="A803" i="1"/>
  <c r="C803" i="1"/>
  <c r="S803" i="1"/>
  <c r="T803" i="1"/>
  <c r="U803" i="1"/>
  <c r="BD803" i="1"/>
  <c r="CE803" i="1"/>
  <c r="A804" i="1"/>
  <c r="C804" i="1"/>
  <c r="S804" i="1"/>
  <c r="T804" i="1"/>
  <c r="U804" i="1"/>
  <c r="BD804" i="1"/>
  <c r="CE804" i="1"/>
  <c r="A805" i="1"/>
  <c r="C805" i="1"/>
  <c r="S805" i="1"/>
  <c r="T805" i="1"/>
  <c r="U805" i="1"/>
  <c r="BD805" i="1"/>
  <c r="CE805" i="1"/>
  <c r="A806" i="1"/>
  <c r="C806" i="1"/>
  <c r="S806" i="1"/>
  <c r="T806" i="1"/>
  <c r="U806" i="1"/>
  <c r="BD806" i="1"/>
  <c r="CE806" i="1"/>
  <c r="A807" i="1"/>
  <c r="C807" i="1"/>
  <c r="S807" i="1"/>
  <c r="T807" i="1"/>
  <c r="U807" i="1"/>
  <c r="BD807" i="1"/>
  <c r="CE807" i="1"/>
  <c r="A808" i="1"/>
  <c r="C808" i="1"/>
  <c r="S808" i="1"/>
  <c r="T808" i="1"/>
  <c r="U808" i="1"/>
  <c r="BD808" i="1"/>
  <c r="CE808" i="1"/>
  <c r="A809" i="1"/>
  <c r="C809" i="1"/>
  <c r="S809" i="1"/>
  <c r="T809" i="1"/>
  <c r="U809" i="1"/>
  <c r="BD809" i="1"/>
  <c r="CE809" i="1"/>
  <c r="A810" i="1"/>
  <c r="C810" i="1"/>
  <c r="S810" i="1"/>
  <c r="T810" i="1"/>
  <c r="U810" i="1"/>
  <c r="BD810" i="1"/>
  <c r="CE810" i="1"/>
  <c r="A811" i="1"/>
  <c r="C811" i="1"/>
  <c r="S811" i="1"/>
  <c r="T811" i="1"/>
  <c r="U811" i="1"/>
  <c r="BD811" i="1"/>
  <c r="CE811" i="1"/>
  <c r="A812" i="1"/>
  <c r="C812" i="1"/>
  <c r="S812" i="1"/>
  <c r="T812" i="1"/>
  <c r="U812" i="1"/>
  <c r="BD812" i="1"/>
  <c r="CE812" i="1"/>
  <c r="A813" i="1"/>
  <c r="C813" i="1"/>
  <c r="S813" i="1"/>
  <c r="T813" i="1"/>
  <c r="U813" i="1"/>
  <c r="BD813" i="1"/>
  <c r="CE813" i="1"/>
  <c r="A814" i="1"/>
  <c r="C814" i="1"/>
  <c r="S814" i="1"/>
  <c r="T814" i="1"/>
  <c r="U814" i="1"/>
  <c r="BD814" i="1"/>
  <c r="CE814" i="1"/>
  <c r="A815" i="1"/>
  <c r="C815" i="1"/>
  <c r="S815" i="1"/>
  <c r="T815" i="1"/>
  <c r="U815" i="1"/>
  <c r="BD815" i="1"/>
  <c r="CE815" i="1"/>
  <c r="A816" i="1"/>
  <c r="C816" i="1"/>
  <c r="S816" i="1"/>
  <c r="T816" i="1"/>
  <c r="U816" i="1"/>
  <c r="BD816" i="1"/>
  <c r="CE816" i="1"/>
  <c r="A817" i="1"/>
  <c r="C817" i="1"/>
  <c r="S817" i="1"/>
  <c r="T817" i="1"/>
  <c r="U817" i="1"/>
  <c r="BD817" i="1"/>
  <c r="CE817" i="1"/>
  <c r="A818" i="1"/>
  <c r="C818" i="1"/>
  <c r="S818" i="1"/>
  <c r="T818" i="1"/>
  <c r="U818" i="1"/>
  <c r="BD818" i="1"/>
  <c r="CE818" i="1"/>
  <c r="A819" i="1"/>
  <c r="C819" i="1"/>
  <c r="S819" i="1"/>
  <c r="T819" i="1"/>
  <c r="U819" i="1"/>
  <c r="BD819" i="1"/>
  <c r="CE819" i="1"/>
  <c r="A820" i="1"/>
  <c r="C820" i="1"/>
  <c r="S820" i="1"/>
  <c r="T820" i="1"/>
  <c r="U820" i="1"/>
  <c r="BD820" i="1"/>
  <c r="CE820" i="1"/>
  <c r="A821" i="1"/>
  <c r="C821" i="1"/>
  <c r="S821" i="1"/>
  <c r="T821" i="1"/>
  <c r="U821" i="1"/>
  <c r="BD821" i="1"/>
  <c r="CE821" i="1"/>
  <c r="A822" i="1"/>
  <c r="C822" i="1"/>
  <c r="S822" i="1"/>
  <c r="T822" i="1"/>
  <c r="U822" i="1"/>
  <c r="BD822" i="1"/>
  <c r="CE822" i="1"/>
  <c r="A823" i="1"/>
  <c r="C823" i="1"/>
  <c r="S823" i="1"/>
  <c r="T823" i="1"/>
  <c r="U823" i="1"/>
  <c r="BD823" i="1"/>
  <c r="CE823" i="1"/>
  <c r="A824" i="1"/>
  <c r="C824" i="1"/>
  <c r="S824" i="1"/>
  <c r="T824" i="1"/>
  <c r="U824" i="1"/>
  <c r="BD824" i="1"/>
  <c r="CE824" i="1"/>
  <c r="A825" i="1"/>
  <c r="C825" i="1"/>
  <c r="S825" i="1"/>
  <c r="T825" i="1"/>
  <c r="U825" i="1"/>
  <c r="BD825" i="1"/>
  <c r="CE825" i="1"/>
  <c r="A826" i="1"/>
  <c r="C826" i="1"/>
  <c r="S826" i="1"/>
  <c r="T826" i="1"/>
  <c r="U826" i="1"/>
  <c r="BD826" i="1"/>
  <c r="CE826" i="1"/>
  <c r="A827" i="1"/>
  <c r="C827" i="1"/>
  <c r="S827" i="1"/>
  <c r="T827" i="1"/>
  <c r="U827" i="1"/>
  <c r="BD827" i="1"/>
  <c r="CE827" i="1"/>
  <c r="A828" i="1"/>
  <c r="C828" i="1"/>
  <c r="S828" i="1"/>
  <c r="T828" i="1"/>
  <c r="U828" i="1"/>
  <c r="BD828" i="1"/>
  <c r="CE828" i="1"/>
  <c r="A829" i="1"/>
  <c r="C829" i="1"/>
  <c r="S829" i="1"/>
  <c r="T829" i="1"/>
  <c r="U829" i="1"/>
  <c r="BD829" i="1"/>
  <c r="CE829" i="1"/>
  <c r="A830" i="1"/>
  <c r="C830" i="1"/>
  <c r="S830" i="1"/>
  <c r="T830" i="1"/>
  <c r="U830" i="1"/>
  <c r="BD830" i="1"/>
  <c r="CE830" i="1"/>
  <c r="A831" i="1"/>
  <c r="C831" i="1"/>
  <c r="S831" i="1"/>
  <c r="T831" i="1"/>
  <c r="U831" i="1"/>
  <c r="BD831" i="1"/>
  <c r="CE831" i="1"/>
  <c r="A832" i="1"/>
  <c r="C832" i="1"/>
  <c r="S832" i="1"/>
  <c r="T832" i="1"/>
  <c r="U832" i="1"/>
  <c r="BD832" i="1"/>
  <c r="CE832" i="1"/>
  <c r="A833" i="1"/>
  <c r="C833" i="1"/>
  <c r="S833" i="1"/>
  <c r="T833" i="1"/>
  <c r="U833" i="1"/>
  <c r="BD833" i="1"/>
  <c r="CE833" i="1"/>
  <c r="A834" i="1"/>
  <c r="C834" i="1"/>
  <c r="S834" i="1"/>
  <c r="T834" i="1"/>
  <c r="U834" i="1"/>
  <c r="BD834" i="1"/>
  <c r="CE834" i="1"/>
  <c r="A835" i="1"/>
  <c r="C835" i="1"/>
  <c r="S835" i="1"/>
  <c r="T835" i="1"/>
  <c r="U835" i="1"/>
  <c r="BD835" i="1"/>
  <c r="CE835" i="1"/>
  <c r="A836" i="1"/>
  <c r="C836" i="1"/>
  <c r="S836" i="1"/>
  <c r="T836" i="1"/>
  <c r="U836" i="1"/>
  <c r="BD836" i="1"/>
  <c r="CE836" i="1"/>
  <c r="A837" i="1"/>
  <c r="C837" i="1"/>
  <c r="S837" i="1"/>
  <c r="T837" i="1"/>
  <c r="U837" i="1"/>
  <c r="BD837" i="1"/>
  <c r="CE837" i="1"/>
  <c r="A838" i="1"/>
  <c r="C838" i="1"/>
  <c r="S838" i="1"/>
  <c r="T838" i="1"/>
  <c r="U838" i="1"/>
  <c r="BD838" i="1"/>
  <c r="CE838" i="1"/>
  <c r="A839" i="1"/>
  <c r="C839" i="1"/>
  <c r="S839" i="1"/>
  <c r="T839" i="1"/>
  <c r="U839" i="1"/>
  <c r="BD839" i="1"/>
  <c r="CE839" i="1"/>
  <c r="A840" i="1"/>
  <c r="C840" i="1"/>
  <c r="S840" i="1"/>
  <c r="T840" i="1"/>
  <c r="U840" i="1"/>
  <c r="BD840" i="1"/>
  <c r="CE840" i="1"/>
  <c r="A841" i="1"/>
  <c r="C841" i="1"/>
  <c r="S841" i="1"/>
  <c r="T841" i="1"/>
  <c r="U841" i="1"/>
  <c r="BD841" i="1"/>
  <c r="CE841" i="1"/>
  <c r="A842" i="1"/>
  <c r="C842" i="1"/>
  <c r="S842" i="1"/>
  <c r="T842" i="1"/>
  <c r="U842" i="1"/>
  <c r="BD842" i="1"/>
  <c r="CE842" i="1"/>
  <c r="A843" i="1"/>
  <c r="C843" i="1"/>
  <c r="S843" i="1"/>
  <c r="T843" i="1"/>
  <c r="U843" i="1"/>
  <c r="BD843" i="1"/>
  <c r="CE843" i="1"/>
  <c r="A844" i="1"/>
  <c r="C844" i="1"/>
  <c r="S844" i="1"/>
  <c r="T844" i="1"/>
  <c r="U844" i="1"/>
  <c r="BD844" i="1"/>
  <c r="CE844" i="1"/>
  <c r="A845" i="1"/>
  <c r="C845" i="1"/>
  <c r="S845" i="1"/>
  <c r="T845" i="1"/>
  <c r="U845" i="1"/>
  <c r="BD845" i="1"/>
  <c r="CE845" i="1"/>
  <c r="A846" i="1"/>
  <c r="C846" i="1"/>
  <c r="S846" i="1"/>
  <c r="T846" i="1"/>
  <c r="U846" i="1"/>
  <c r="BD846" i="1"/>
  <c r="CE846" i="1"/>
  <c r="A847" i="1"/>
  <c r="C847" i="1"/>
  <c r="S847" i="1"/>
  <c r="T847" i="1"/>
  <c r="U847" i="1"/>
  <c r="BD847" i="1"/>
  <c r="CE847" i="1"/>
  <c r="A848" i="1"/>
  <c r="C848" i="1"/>
  <c r="S848" i="1"/>
  <c r="T848" i="1"/>
  <c r="U848" i="1"/>
  <c r="BD848" i="1"/>
  <c r="CE848" i="1"/>
  <c r="A849" i="1"/>
  <c r="C849" i="1"/>
  <c r="S849" i="1"/>
  <c r="T849" i="1"/>
  <c r="U849" i="1"/>
  <c r="BD849" i="1"/>
  <c r="CE849" i="1"/>
  <c r="A850" i="1"/>
  <c r="C850" i="1"/>
  <c r="S850" i="1"/>
  <c r="T850" i="1"/>
  <c r="U850" i="1"/>
  <c r="BD850" i="1"/>
  <c r="CE850" i="1"/>
  <c r="A851" i="1"/>
  <c r="C851" i="1"/>
  <c r="S851" i="1"/>
  <c r="T851" i="1"/>
  <c r="U851" i="1"/>
  <c r="BD851" i="1"/>
  <c r="CE851" i="1"/>
  <c r="A852" i="1"/>
  <c r="C852" i="1"/>
  <c r="S852" i="1"/>
  <c r="T852" i="1"/>
  <c r="U852" i="1"/>
  <c r="BD852" i="1"/>
  <c r="CE852" i="1"/>
  <c r="A853" i="1"/>
  <c r="C853" i="1"/>
  <c r="S853" i="1"/>
  <c r="T853" i="1"/>
  <c r="U853" i="1"/>
  <c r="BD853" i="1"/>
  <c r="CE853" i="1"/>
  <c r="A854" i="1"/>
  <c r="C854" i="1"/>
  <c r="S854" i="1"/>
  <c r="T854" i="1"/>
  <c r="U854" i="1"/>
  <c r="BD854" i="1"/>
  <c r="CE854" i="1"/>
  <c r="A855" i="1"/>
  <c r="C855" i="1"/>
  <c r="S855" i="1"/>
  <c r="T855" i="1"/>
  <c r="U855" i="1"/>
  <c r="BD855" i="1"/>
  <c r="CE855" i="1"/>
  <c r="A856" i="1"/>
  <c r="C856" i="1"/>
  <c r="S856" i="1"/>
  <c r="T856" i="1"/>
  <c r="U856" i="1"/>
  <c r="BD856" i="1"/>
  <c r="CE856" i="1"/>
  <c r="A857" i="1"/>
  <c r="C857" i="1"/>
  <c r="S857" i="1"/>
  <c r="T857" i="1"/>
  <c r="U857" i="1"/>
  <c r="BD857" i="1"/>
  <c r="CE857" i="1"/>
  <c r="A858" i="1"/>
  <c r="C858" i="1"/>
  <c r="S858" i="1"/>
  <c r="T858" i="1"/>
  <c r="U858" i="1"/>
  <c r="BD858" i="1"/>
  <c r="CE858" i="1"/>
  <c r="A859" i="1"/>
  <c r="C859" i="1"/>
  <c r="S859" i="1"/>
  <c r="T859" i="1"/>
  <c r="U859" i="1"/>
  <c r="BD859" i="1"/>
  <c r="CE859" i="1"/>
  <c r="A860" i="1"/>
  <c r="C860" i="1"/>
  <c r="S860" i="1"/>
  <c r="T860" i="1"/>
  <c r="U860" i="1"/>
  <c r="BD860" i="1"/>
  <c r="CE860" i="1"/>
  <c r="A861" i="1"/>
  <c r="C861" i="1"/>
  <c r="S861" i="1"/>
  <c r="T861" i="1"/>
  <c r="U861" i="1"/>
  <c r="BD861" i="1"/>
  <c r="CE861" i="1"/>
  <c r="A862" i="1"/>
  <c r="C862" i="1"/>
  <c r="S862" i="1"/>
  <c r="T862" i="1"/>
  <c r="U862" i="1"/>
  <c r="BD862" i="1"/>
  <c r="CE862" i="1"/>
  <c r="A863" i="1"/>
  <c r="C863" i="1"/>
  <c r="S863" i="1"/>
  <c r="T863" i="1"/>
  <c r="U863" i="1"/>
  <c r="BD863" i="1"/>
  <c r="CE863" i="1"/>
  <c r="A864" i="1"/>
  <c r="C864" i="1"/>
  <c r="S864" i="1"/>
  <c r="T864" i="1"/>
  <c r="U864" i="1"/>
  <c r="BD864" i="1"/>
  <c r="CE864" i="1"/>
  <c r="A865" i="1"/>
  <c r="C865" i="1"/>
  <c r="S865" i="1"/>
  <c r="T865" i="1"/>
  <c r="U865" i="1"/>
  <c r="BD865" i="1"/>
  <c r="CE865" i="1"/>
  <c r="A866" i="1"/>
  <c r="C866" i="1"/>
  <c r="S866" i="1"/>
  <c r="T866" i="1"/>
  <c r="U866" i="1"/>
  <c r="BD866" i="1"/>
  <c r="CE866" i="1"/>
  <c r="A867" i="1"/>
  <c r="C867" i="1"/>
  <c r="S867" i="1"/>
  <c r="T867" i="1"/>
  <c r="U867" i="1"/>
  <c r="BD867" i="1"/>
  <c r="CE867" i="1"/>
  <c r="A868" i="1"/>
  <c r="C868" i="1"/>
  <c r="S868" i="1"/>
  <c r="T868" i="1"/>
  <c r="U868" i="1"/>
  <c r="BD868" i="1"/>
  <c r="CE868" i="1"/>
  <c r="A869" i="1"/>
  <c r="C869" i="1"/>
  <c r="S869" i="1"/>
  <c r="T869" i="1"/>
  <c r="U869" i="1"/>
  <c r="BD869" i="1"/>
  <c r="CE869" i="1"/>
  <c r="A870" i="1"/>
  <c r="C870" i="1"/>
  <c r="S870" i="1"/>
  <c r="T870" i="1"/>
  <c r="U870" i="1"/>
  <c r="BD870" i="1"/>
  <c r="CE870" i="1"/>
  <c r="A871" i="1"/>
  <c r="C871" i="1"/>
  <c r="S871" i="1"/>
  <c r="T871" i="1"/>
  <c r="U871" i="1"/>
  <c r="BD871" i="1"/>
  <c r="CE871" i="1"/>
  <c r="A872" i="1"/>
  <c r="C872" i="1"/>
  <c r="S872" i="1"/>
  <c r="T872" i="1"/>
  <c r="U872" i="1"/>
  <c r="BD872" i="1"/>
  <c r="CE872" i="1"/>
  <c r="A873" i="1"/>
  <c r="C873" i="1"/>
  <c r="S873" i="1"/>
  <c r="T873" i="1"/>
  <c r="U873" i="1"/>
  <c r="BD873" i="1"/>
  <c r="CE873" i="1"/>
  <c r="A874" i="1"/>
  <c r="C874" i="1"/>
  <c r="S874" i="1"/>
  <c r="T874" i="1"/>
  <c r="U874" i="1"/>
  <c r="BD874" i="1"/>
  <c r="CE874" i="1"/>
  <c r="A875" i="1"/>
  <c r="C875" i="1"/>
  <c r="S875" i="1"/>
  <c r="T875" i="1"/>
  <c r="U875" i="1"/>
  <c r="BD875" i="1"/>
  <c r="CE875" i="1"/>
  <c r="A876" i="1"/>
  <c r="C876" i="1"/>
  <c r="S876" i="1"/>
  <c r="T876" i="1"/>
  <c r="U876" i="1"/>
  <c r="BD876" i="1"/>
  <c r="CE876" i="1"/>
  <c r="A877" i="1"/>
  <c r="C877" i="1"/>
  <c r="S877" i="1"/>
  <c r="T877" i="1"/>
  <c r="U877" i="1"/>
  <c r="BD877" i="1"/>
  <c r="CE877" i="1"/>
  <c r="A878" i="1"/>
  <c r="C878" i="1"/>
  <c r="S878" i="1"/>
  <c r="T878" i="1"/>
  <c r="U878" i="1"/>
  <c r="BD878" i="1"/>
  <c r="CE878" i="1"/>
  <c r="A879" i="1"/>
  <c r="C879" i="1"/>
  <c r="S879" i="1"/>
  <c r="T879" i="1"/>
  <c r="U879" i="1"/>
  <c r="BD879" i="1"/>
  <c r="CE879" i="1"/>
  <c r="A880" i="1"/>
  <c r="C880" i="1"/>
  <c r="S880" i="1"/>
  <c r="T880" i="1"/>
  <c r="U880" i="1"/>
  <c r="BD880" i="1"/>
  <c r="CE880" i="1"/>
  <c r="A881" i="1"/>
  <c r="C881" i="1"/>
  <c r="S881" i="1"/>
  <c r="T881" i="1"/>
  <c r="U881" i="1"/>
  <c r="BD881" i="1"/>
  <c r="CE881" i="1"/>
  <c r="A882" i="1"/>
  <c r="C882" i="1"/>
  <c r="S882" i="1"/>
  <c r="T882" i="1"/>
  <c r="U882" i="1"/>
  <c r="BD882" i="1"/>
  <c r="CE882" i="1"/>
  <c r="A883" i="1"/>
  <c r="C883" i="1"/>
  <c r="S883" i="1"/>
  <c r="T883" i="1"/>
  <c r="U883" i="1"/>
  <c r="BD883" i="1"/>
  <c r="CE883" i="1"/>
  <c r="A884" i="1"/>
  <c r="C884" i="1"/>
  <c r="S884" i="1"/>
  <c r="T884" i="1"/>
  <c r="U884" i="1"/>
  <c r="BD884" i="1"/>
  <c r="CE884" i="1"/>
  <c r="A885" i="1"/>
  <c r="C885" i="1"/>
  <c r="S885" i="1"/>
  <c r="T885" i="1"/>
  <c r="U885" i="1"/>
  <c r="BD885" i="1"/>
  <c r="CE885" i="1"/>
  <c r="A886" i="1"/>
  <c r="C886" i="1"/>
  <c r="S886" i="1"/>
  <c r="T886" i="1"/>
  <c r="U886" i="1"/>
  <c r="BD886" i="1"/>
  <c r="CE886" i="1"/>
  <c r="A887" i="1"/>
  <c r="C887" i="1"/>
  <c r="S887" i="1"/>
  <c r="T887" i="1"/>
  <c r="U887" i="1"/>
  <c r="BD887" i="1"/>
  <c r="CE887" i="1"/>
  <c r="A888" i="1"/>
  <c r="C888" i="1"/>
  <c r="S888" i="1"/>
  <c r="T888" i="1"/>
  <c r="U888" i="1"/>
  <c r="BD888" i="1"/>
  <c r="CE888" i="1"/>
  <c r="A889" i="1"/>
  <c r="C889" i="1"/>
  <c r="S889" i="1"/>
  <c r="T889" i="1"/>
  <c r="U889" i="1"/>
  <c r="BD889" i="1"/>
  <c r="CE889" i="1"/>
  <c r="A890" i="1"/>
  <c r="C890" i="1"/>
  <c r="S890" i="1"/>
  <c r="T890" i="1"/>
  <c r="U890" i="1"/>
  <c r="BD890" i="1"/>
  <c r="CE890" i="1"/>
  <c r="A891" i="1"/>
  <c r="C891" i="1"/>
  <c r="S891" i="1"/>
  <c r="T891" i="1"/>
  <c r="U891" i="1"/>
  <c r="BD891" i="1"/>
  <c r="CE891" i="1"/>
  <c r="A892" i="1"/>
  <c r="C892" i="1"/>
  <c r="S892" i="1"/>
  <c r="T892" i="1"/>
  <c r="U892" i="1"/>
  <c r="BD892" i="1"/>
  <c r="CE892" i="1"/>
  <c r="A893" i="1"/>
  <c r="C893" i="1"/>
  <c r="S893" i="1"/>
  <c r="T893" i="1"/>
  <c r="U893" i="1"/>
  <c r="BD893" i="1"/>
  <c r="CE893" i="1"/>
  <c r="A894" i="1"/>
  <c r="C894" i="1"/>
  <c r="S894" i="1"/>
  <c r="T894" i="1"/>
  <c r="U894" i="1"/>
  <c r="BD894" i="1"/>
  <c r="CE894" i="1"/>
  <c r="A895" i="1"/>
  <c r="C895" i="1"/>
  <c r="S895" i="1"/>
  <c r="T895" i="1"/>
  <c r="U895" i="1"/>
  <c r="BD895" i="1"/>
  <c r="CE895" i="1"/>
  <c r="A896" i="1"/>
  <c r="C896" i="1"/>
  <c r="S896" i="1"/>
  <c r="T896" i="1"/>
  <c r="U896" i="1"/>
  <c r="BD896" i="1"/>
  <c r="CE896" i="1"/>
  <c r="A897" i="1"/>
  <c r="C897" i="1"/>
  <c r="S897" i="1"/>
  <c r="T897" i="1"/>
  <c r="U897" i="1"/>
  <c r="BD897" i="1"/>
  <c r="CE897" i="1"/>
  <c r="A898" i="1"/>
  <c r="C898" i="1"/>
  <c r="S898" i="1"/>
  <c r="T898" i="1"/>
  <c r="U898" i="1"/>
  <c r="BD898" i="1"/>
  <c r="CE898" i="1"/>
  <c r="A899" i="1"/>
  <c r="C899" i="1"/>
  <c r="S899" i="1"/>
  <c r="T899" i="1"/>
  <c r="U899" i="1"/>
  <c r="BD899" i="1"/>
  <c r="CE899" i="1"/>
  <c r="A900" i="1"/>
  <c r="C900" i="1"/>
  <c r="S900" i="1"/>
  <c r="T900" i="1"/>
  <c r="U900" i="1"/>
  <c r="BD900" i="1"/>
  <c r="CE900" i="1"/>
  <c r="A901" i="1"/>
  <c r="C901" i="1"/>
  <c r="S901" i="1"/>
  <c r="T901" i="1"/>
  <c r="U901" i="1"/>
  <c r="BD901" i="1"/>
  <c r="CE901" i="1"/>
  <c r="A902" i="1"/>
  <c r="C902" i="1"/>
  <c r="S902" i="1"/>
  <c r="T902" i="1"/>
  <c r="U902" i="1"/>
  <c r="BD902" i="1"/>
  <c r="CE902" i="1"/>
  <c r="A903" i="1"/>
  <c r="C903" i="1"/>
  <c r="S903" i="1"/>
  <c r="T903" i="1"/>
  <c r="U903" i="1"/>
  <c r="BD903" i="1"/>
  <c r="CE903" i="1"/>
  <c r="A904" i="1"/>
  <c r="C904" i="1"/>
  <c r="S904" i="1"/>
  <c r="T904" i="1"/>
  <c r="U904" i="1"/>
  <c r="BD904" i="1"/>
  <c r="CE904" i="1"/>
  <c r="A905" i="1"/>
  <c r="C905" i="1"/>
  <c r="S905" i="1"/>
  <c r="T905" i="1"/>
  <c r="U905" i="1"/>
  <c r="BD905" i="1"/>
  <c r="CE905" i="1"/>
  <c r="A906" i="1"/>
  <c r="C906" i="1"/>
  <c r="S906" i="1"/>
  <c r="T906" i="1"/>
  <c r="U906" i="1"/>
  <c r="BD906" i="1"/>
  <c r="CE906" i="1"/>
  <c r="A907" i="1"/>
  <c r="C907" i="1"/>
  <c r="S907" i="1"/>
  <c r="T907" i="1"/>
  <c r="U907" i="1"/>
  <c r="BD907" i="1"/>
  <c r="CE907" i="1"/>
  <c r="A908" i="1"/>
  <c r="C908" i="1"/>
  <c r="S908" i="1"/>
  <c r="T908" i="1"/>
  <c r="U908" i="1"/>
  <c r="BD908" i="1"/>
  <c r="CE908" i="1"/>
  <c r="A909" i="1"/>
  <c r="C909" i="1"/>
  <c r="S909" i="1"/>
  <c r="T909" i="1"/>
  <c r="U909" i="1"/>
  <c r="BD909" i="1"/>
  <c r="CE909" i="1"/>
  <c r="A910" i="1"/>
  <c r="C910" i="1"/>
  <c r="S910" i="1"/>
  <c r="T910" i="1"/>
  <c r="U910" i="1"/>
  <c r="BD910" i="1"/>
  <c r="CE910" i="1"/>
  <c r="A911" i="1"/>
  <c r="C911" i="1"/>
  <c r="S911" i="1"/>
  <c r="T911" i="1"/>
  <c r="U911" i="1"/>
  <c r="BD911" i="1"/>
  <c r="CE911" i="1"/>
  <c r="A912" i="1"/>
  <c r="C912" i="1"/>
  <c r="S912" i="1"/>
  <c r="T912" i="1"/>
  <c r="U912" i="1"/>
  <c r="BD912" i="1"/>
  <c r="CE912" i="1"/>
  <c r="A913" i="1"/>
  <c r="C913" i="1"/>
  <c r="S913" i="1"/>
  <c r="T913" i="1"/>
  <c r="U913" i="1"/>
  <c r="BD913" i="1"/>
  <c r="CE913" i="1"/>
  <c r="A914" i="1"/>
  <c r="C914" i="1"/>
  <c r="S914" i="1"/>
  <c r="T914" i="1"/>
  <c r="U914" i="1"/>
  <c r="BD914" i="1"/>
  <c r="CE914" i="1"/>
  <c r="A915" i="1"/>
  <c r="C915" i="1"/>
  <c r="S915" i="1"/>
  <c r="T915" i="1"/>
  <c r="U915" i="1"/>
  <c r="BD915" i="1"/>
  <c r="CE915" i="1"/>
  <c r="A916" i="1"/>
  <c r="C916" i="1"/>
  <c r="S916" i="1"/>
  <c r="T916" i="1"/>
  <c r="U916" i="1"/>
  <c r="BD916" i="1"/>
  <c r="CE916" i="1"/>
  <c r="A917" i="1"/>
  <c r="C917" i="1"/>
  <c r="S917" i="1"/>
  <c r="T917" i="1"/>
  <c r="U917" i="1"/>
  <c r="BD917" i="1"/>
  <c r="CE917" i="1"/>
  <c r="A918" i="1"/>
  <c r="C918" i="1"/>
  <c r="S918" i="1"/>
  <c r="T918" i="1"/>
  <c r="U918" i="1"/>
  <c r="BD918" i="1"/>
  <c r="CE918" i="1"/>
  <c r="A919" i="1"/>
  <c r="C919" i="1"/>
  <c r="S919" i="1"/>
  <c r="T919" i="1"/>
  <c r="U919" i="1"/>
  <c r="BD919" i="1"/>
  <c r="CE919" i="1"/>
  <c r="A920" i="1"/>
  <c r="C920" i="1"/>
  <c r="S920" i="1"/>
  <c r="T920" i="1"/>
  <c r="U920" i="1"/>
  <c r="BD920" i="1"/>
  <c r="CE920" i="1"/>
  <c r="A921" i="1"/>
  <c r="C921" i="1"/>
  <c r="S921" i="1"/>
  <c r="T921" i="1"/>
  <c r="U921" i="1"/>
  <c r="BD921" i="1"/>
  <c r="CE921" i="1"/>
  <c r="A922" i="1"/>
  <c r="C922" i="1"/>
  <c r="S922" i="1"/>
  <c r="T922" i="1"/>
  <c r="U922" i="1"/>
  <c r="BD922" i="1"/>
  <c r="CE922" i="1"/>
  <c r="A923" i="1"/>
  <c r="C923" i="1"/>
  <c r="S923" i="1"/>
  <c r="T923" i="1"/>
  <c r="U923" i="1"/>
  <c r="BD923" i="1"/>
  <c r="CE923" i="1"/>
  <c r="A924" i="1"/>
  <c r="C924" i="1"/>
  <c r="S924" i="1"/>
  <c r="T924" i="1"/>
  <c r="U924" i="1"/>
  <c r="BD924" i="1"/>
  <c r="CE924" i="1"/>
  <c r="A925" i="1"/>
  <c r="C925" i="1"/>
  <c r="S925" i="1"/>
  <c r="T925" i="1"/>
  <c r="U925" i="1"/>
  <c r="BD925" i="1"/>
  <c r="CE925" i="1"/>
  <c r="A926" i="1"/>
  <c r="C926" i="1"/>
  <c r="S926" i="1"/>
  <c r="T926" i="1"/>
  <c r="U926" i="1"/>
  <c r="BD926" i="1"/>
  <c r="CE926" i="1"/>
  <c r="A927" i="1"/>
  <c r="C927" i="1"/>
  <c r="S927" i="1"/>
  <c r="T927" i="1"/>
  <c r="U927" i="1"/>
  <c r="BD927" i="1"/>
  <c r="CE927" i="1"/>
  <c r="A928" i="1"/>
  <c r="C928" i="1"/>
  <c r="S928" i="1"/>
  <c r="T928" i="1"/>
  <c r="U928" i="1"/>
  <c r="BD928" i="1"/>
  <c r="CE928" i="1"/>
  <c r="A929" i="1"/>
  <c r="C929" i="1"/>
  <c r="S929" i="1"/>
  <c r="T929" i="1"/>
  <c r="U929" i="1"/>
  <c r="BD929" i="1"/>
  <c r="CE929" i="1"/>
  <c r="A930" i="1"/>
  <c r="C930" i="1"/>
  <c r="S930" i="1"/>
  <c r="T930" i="1"/>
  <c r="U930" i="1"/>
  <c r="BD930" i="1"/>
  <c r="CE930" i="1"/>
  <c r="A931" i="1"/>
  <c r="C931" i="1"/>
  <c r="S931" i="1"/>
  <c r="T931" i="1"/>
  <c r="U931" i="1"/>
  <c r="BD931" i="1"/>
  <c r="CE931" i="1"/>
  <c r="A932" i="1"/>
  <c r="C932" i="1"/>
  <c r="S932" i="1"/>
  <c r="T932" i="1"/>
  <c r="U932" i="1"/>
  <c r="BD932" i="1"/>
  <c r="CE932" i="1"/>
  <c r="A933" i="1"/>
  <c r="C933" i="1"/>
  <c r="S933" i="1"/>
  <c r="T933" i="1"/>
  <c r="U933" i="1"/>
  <c r="BD933" i="1"/>
  <c r="CE933" i="1"/>
  <c r="A934" i="1"/>
  <c r="C934" i="1"/>
  <c r="S934" i="1"/>
  <c r="T934" i="1"/>
  <c r="U934" i="1"/>
  <c r="BD934" i="1"/>
  <c r="CE934" i="1"/>
  <c r="A935" i="1"/>
  <c r="C935" i="1"/>
  <c r="S935" i="1"/>
  <c r="T935" i="1"/>
  <c r="U935" i="1"/>
  <c r="BD935" i="1"/>
  <c r="CE935" i="1"/>
  <c r="A936" i="1"/>
  <c r="C936" i="1"/>
  <c r="S936" i="1"/>
  <c r="T936" i="1"/>
  <c r="U936" i="1"/>
  <c r="BD936" i="1"/>
  <c r="CE936" i="1"/>
  <c r="A937" i="1"/>
  <c r="C937" i="1"/>
  <c r="S937" i="1"/>
  <c r="T937" i="1"/>
  <c r="U937" i="1"/>
  <c r="BD937" i="1"/>
  <c r="CE937" i="1"/>
  <c r="A938" i="1"/>
  <c r="C938" i="1"/>
  <c r="S938" i="1"/>
  <c r="T938" i="1"/>
  <c r="U938" i="1"/>
  <c r="BD938" i="1"/>
  <c r="CE938" i="1"/>
  <c r="A939" i="1"/>
  <c r="C939" i="1"/>
  <c r="S939" i="1"/>
  <c r="T939" i="1"/>
  <c r="U939" i="1"/>
  <c r="BD939" i="1"/>
  <c r="CE939" i="1"/>
  <c r="A940" i="1"/>
  <c r="C940" i="1"/>
  <c r="S940" i="1"/>
  <c r="T940" i="1"/>
  <c r="U940" i="1"/>
  <c r="BD940" i="1"/>
  <c r="CE940" i="1"/>
  <c r="A941" i="1"/>
  <c r="C941" i="1"/>
  <c r="S941" i="1"/>
  <c r="T941" i="1"/>
  <c r="U941" i="1"/>
  <c r="BD941" i="1"/>
  <c r="CE941" i="1"/>
  <c r="A942" i="1"/>
  <c r="C942" i="1"/>
  <c r="S942" i="1"/>
  <c r="T942" i="1"/>
  <c r="U942" i="1"/>
  <c r="BD942" i="1"/>
  <c r="CE942" i="1"/>
  <c r="A943" i="1"/>
  <c r="C943" i="1"/>
  <c r="S943" i="1"/>
  <c r="T943" i="1"/>
  <c r="U943" i="1"/>
  <c r="BD943" i="1"/>
  <c r="CE943" i="1"/>
  <c r="A944" i="1"/>
  <c r="C944" i="1"/>
  <c r="S944" i="1"/>
  <c r="T944" i="1"/>
  <c r="U944" i="1"/>
  <c r="BD944" i="1"/>
  <c r="CE944" i="1"/>
  <c r="A945" i="1"/>
  <c r="C945" i="1"/>
  <c r="S945" i="1"/>
  <c r="T945" i="1"/>
  <c r="U945" i="1"/>
  <c r="BD945" i="1"/>
  <c r="CE945" i="1"/>
  <c r="A946" i="1"/>
  <c r="C946" i="1"/>
  <c r="S946" i="1"/>
  <c r="T946" i="1"/>
  <c r="U946" i="1"/>
  <c r="BD946" i="1"/>
  <c r="CE946" i="1"/>
  <c r="A947" i="1"/>
  <c r="C947" i="1"/>
  <c r="S947" i="1"/>
  <c r="T947" i="1"/>
  <c r="U947" i="1"/>
  <c r="BD947" i="1"/>
  <c r="CE947" i="1"/>
  <c r="A948" i="1"/>
  <c r="C948" i="1"/>
  <c r="S948" i="1"/>
  <c r="T948" i="1"/>
  <c r="U948" i="1"/>
  <c r="BD948" i="1"/>
  <c r="CE948" i="1"/>
  <c r="A949" i="1"/>
  <c r="C949" i="1"/>
  <c r="S949" i="1"/>
  <c r="T949" i="1"/>
  <c r="U949" i="1"/>
  <c r="BD949" i="1"/>
  <c r="CE949" i="1"/>
  <c r="A950" i="1"/>
  <c r="C950" i="1"/>
  <c r="S950" i="1"/>
  <c r="T950" i="1"/>
  <c r="U950" i="1"/>
  <c r="BD950" i="1"/>
  <c r="CE950" i="1"/>
  <c r="A951" i="1"/>
  <c r="C951" i="1"/>
  <c r="S951" i="1"/>
  <c r="T951" i="1"/>
  <c r="U951" i="1"/>
  <c r="BD951" i="1"/>
  <c r="CE951" i="1"/>
  <c r="A952" i="1"/>
  <c r="C952" i="1"/>
  <c r="S952" i="1"/>
  <c r="T952" i="1"/>
  <c r="U952" i="1"/>
  <c r="BD952" i="1"/>
  <c r="CE952" i="1"/>
  <c r="A953" i="1"/>
  <c r="C953" i="1"/>
  <c r="S953" i="1"/>
  <c r="T953" i="1"/>
  <c r="U953" i="1"/>
  <c r="BD953" i="1"/>
  <c r="CE953" i="1"/>
  <c r="A954" i="1"/>
  <c r="C954" i="1"/>
  <c r="S954" i="1"/>
  <c r="T954" i="1"/>
  <c r="U954" i="1"/>
  <c r="BD954" i="1"/>
  <c r="CE954" i="1"/>
  <c r="A955" i="1"/>
  <c r="C955" i="1"/>
  <c r="S955" i="1"/>
  <c r="T955" i="1"/>
  <c r="U955" i="1"/>
  <c r="BD955" i="1"/>
  <c r="CE955" i="1"/>
  <c r="A956" i="1"/>
  <c r="C956" i="1"/>
  <c r="S956" i="1"/>
  <c r="T956" i="1"/>
  <c r="U956" i="1"/>
  <c r="BD956" i="1"/>
  <c r="CE956" i="1"/>
  <c r="A957" i="1"/>
  <c r="C957" i="1"/>
  <c r="S957" i="1"/>
  <c r="T957" i="1"/>
  <c r="U957" i="1"/>
  <c r="BD957" i="1"/>
  <c r="CE957" i="1"/>
  <c r="A958" i="1"/>
  <c r="C958" i="1"/>
  <c r="S958" i="1"/>
  <c r="T958" i="1"/>
  <c r="U958" i="1"/>
  <c r="BD958" i="1"/>
  <c r="CE958" i="1"/>
  <c r="A959" i="1"/>
  <c r="C959" i="1"/>
  <c r="S959" i="1"/>
  <c r="T959" i="1"/>
  <c r="U959" i="1"/>
  <c r="BD959" i="1"/>
  <c r="CE959" i="1"/>
  <c r="A960" i="1"/>
  <c r="C960" i="1"/>
  <c r="S960" i="1"/>
  <c r="T960" i="1"/>
  <c r="U960" i="1"/>
  <c r="BD960" i="1"/>
  <c r="CE960" i="1"/>
  <c r="A961" i="1"/>
  <c r="C961" i="1"/>
  <c r="S961" i="1"/>
  <c r="T961" i="1"/>
  <c r="U961" i="1"/>
  <c r="BD961" i="1"/>
  <c r="CE961" i="1"/>
  <c r="A962" i="1"/>
  <c r="C962" i="1"/>
  <c r="S962" i="1"/>
  <c r="T962" i="1"/>
  <c r="U962" i="1"/>
  <c r="BD962" i="1"/>
  <c r="CE962" i="1"/>
  <c r="A963" i="1"/>
  <c r="C963" i="1"/>
  <c r="S963" i="1"/>
  <c r="T963" i="1"/>
  <c r="U963" i="1"/>
  <c r="BD963" i="1"/>
  <c r="CE963" i="1"/>
  <c r="A964" i="1"/>
  <c r="C964" i="1"/>
  <c r="S964" i="1"/>
  <c r="T964" i="1"/>
  <c r="U964" i="1"/>
  <c r="BD964" i="1"/>
  <c r="CE964" i="1"/>
  <c r="A965" i="1"/>
  <c r="C965" i="1"/>
  <c r="S965" i="1"/>
  <c r="T965" i="1"/>
  <c r="U965" i="1"/>
  <c r="BD965" i="1"/>
  <c r="CE965" i="1"/>
  <c r="A966" i="1"/>
  <c r="C966" i="1"/>
  <c r="S966" i="1"/>
  <c r="T966" i="1"/>
  <c r="U966" i="1"/>
  <c r="BD966" i="1"/>
  <c r="CE966" i="1"/>
  <c r="A967" i="1"/>
  <c r="C967" i="1"/>
  <c r="S967" i="1"/>
  <c r="T967" i="1"/>
  <c r="U967" i="1"/>
  <c r="BD967" i="1"/>
  <c r="CE967" i="1"/>
  <c r="A968" i="1"/>
  <c r="C968" i="1"/>
  <c r="S968" i="1"/>
  <c r="T968" i="1"/>
  <c r="U968" i="1"/>
  <c r="BD968" i="1"/>
  <c r="CE968" i="1"/>
  <c r="A969" i="1"/>
  <c r="C969" i="1"/>
  <c r="S969" i="1"/>
  <c r="T969" i="1"/>
  <c r="U969" i="1"/>
  <c r="BD969" i="1"/>
  <c r="CE969" i="1"/>
  <c r="A970" i="1"/>
  <c r="C970" i="1"/>
  <c r="S970" i="1"/>
  <c r="T970" i="1"/>
  <c r="U970" i="1"/>
  <c r="BD970" i="1"/>
  <c r="CE970" i="1"/>
  <c r="A971" i="1"/>
  <c r="C971" i="1"/>
  <c r="S971" i="1"/>
  <c r="T971" i="1"/>
  <c r="U971" i="1"/>
  <c r="BD971" i="1"/>
  <c r="CE971" i="1"/>
  <c r="A972" i="1"/>
  <c r="C972" i="1"/>
  <c r="S972" i="1"/>
  <c r="T972" i="1"/>
  <c r="U972" i="1"/>
  <c r="BD972" i="1"/>
  <c r="CE972" i="1"/>
  <c r="A973" i="1"/>
  <c r="C973" i="1"/>
  <c r="S973" i="1"/>
  <c r="T973" i="1"/>
  <c r="U973" i="1"/>
  <c r="BD973" i="1"/>
  <c r="CE973" i="1"/>
  <c r="A974" i="1"/>
  <c r="C974" i="1"/>
  <c r="S974" i="1"/>
  <c r="T974" i="1"/>
  <c r="U974" i="1"/>
  <c r="BD974" i="1"/>
  <c r="CE974" i="1"/>
  <c r="A975" i="1"/>
  <c r="C975" i="1"/>
  <c r="S975" i="1"/>
  <c r="T975" i="1"/>
  <c r="U975" i="1"/>
  <c r="BD975" i="1"/>
  <c r="CE975" i="1"/>
  <c r="A976" i="1"/>
  <c r="C976" i="1"/>
  <c r="S976" i="1"/>
  <c r="T976" i="1"/>
  <c r="U976" i="1"/>
  <c r="BD976" i="1"/>
  <c r="CE976" i="1"/>
  <c r="A977" i="1"/>
  <c r="C977" i="1"/>
  <c r="S977" i="1"/>
  <c r="T977" i="1"/>
  <c r="U977" i="1"/>
  <c r="BD977" i="1"/>
  <c r="CE977" i="1"/>
  <c r="A978" i="1"/>
  <c r="C978" i="1"/>
  <c r="S978" i="1"/>
  <c r="T978" i="1"/>
  <c r="U978" i="1"/>
  <c r="BD978" i="1"/>
  <c r="CE978" i="1"/>
  <c r="A979" i="1"/>
  <c r="C979" i="1"/>
  <c r="S979" i="1"/>
  <c r="T979" i="1"/>
  <c r="U979" i="1"/>
  <c r="BD979" i="1"/>
  <c r="CE979" i="1"/>
  <c r="A980" i="1"/>
  <c r="C980" i="1"/>
  <c r="S980" i="1"/>
  <c r="T980" i="1"/>
  <c r="U980" i="1"/>
  <c r="BD980" i="1"/>
  <c r="CE980" i="1"/>
  <c r="A981" i="1"/>
  <c r="C981" i="1"/>
  <c r="S981" i="1"/>
  <c r="T981" i="1"/>
  <c r="U981" i="1"/>
  <c r="BD981" i="1"/>
  <c r="CE981" i="1"/>
  <c r="A982" i="1"/>
  <c r="C982" i="1"/>
  <c r="S982" i="1"/>
  <c r="T982" i="1"/>
  <c r="U982" i="1"/>
  <c r="BD982" i="1"/>
  <c r="CE982" i="1"/>
  <c r="A983" i="1"/>
  <c r="C983" i="1"/>
  <c r="S983" i="1"/>
  <c r="T983" i="1"/>
  <c r="U983" i="1"/>
  <c r="BD983" i="1"/>
  <c r="CE983" i="1"/>
  <c r="A984" i="1"/>
  <c r="C984" i="1"/>
  <c r="S984" i="1"/>
  <c r="T984" i="1"/>
  <c r="U984" i="1"/>
  <c r="BD984" i="1"/>
  <c r="CE984" i="1"/>
  <c r="A985" i="1"/>
  <c r="C985" i="1"/>
  <c r="S985" i="1"/>
  <c r="T985" i="1"/>
  <c r="U985" i="1"/>
  <c r="BD985" i="1"/>
  <c r="CE985" i="1"/>
  <c r="A986" i="1"/>
  <c r="C986" i="1"/>
  <c r="S986" i="1"/>
  <c r="T986" i="1"/>
  <c r="U986" i="1"/>
  <c r="BD986" i="1"/>
  <c r="CE986" i="1"/>
  <c r="A987" i="1"/>
  <c r="C987" i="1"/>
  <c r="S987" i="1"/>
  <c r="T987" i="1"/>
  <c r="U987" i="1"/>
  <c r="BD987" i="1"/>
  <c r="CE987" i="1"/>
  <c r="A988" i="1"/>
  <c r="C988" i="1"/>
  <c r="S988" i="1"/>
  <c r="T988" i="1"/>
  <c r="U988" i="1"/>
  <c r="BD988" i="1"/>
  <c r="CE988" i="1"/>
  <c r="A989" i="1"/>
  <c r="C989" i="1"/>
  <c r="S989" i="1"/>
  <c r="T989" i="1"/>
  <c r="U989" i="1"/>
  <c r="BD989" i="1"/>
  <c r="CE989" i="1"/>
  <c r="A990" i="1"/>
  <c r="C990" i="1"/>
  <c r="S990" i="1"/>
  <c r="T990" i="1"/>
  <c r="U990" i="1"/>
  <c r="BD990" i="1"/>
  <c r="CE990" i="1"/>
  <c r="A991" i="1"/>
  <c r="C991" i="1"/>
  <c r="S991" i="1"/>
  <c r="T991" i="1"/>
  <c r="U991" i="1"/>
  <c r="BD991" i="1"/>
  <c r="CE991" i="1"/>
  <c r="A992" i="1"/>
  <c r="C992" i="1"/>
  <c r="S992" i="1"/>
  <c r="T992" i="1"/>
  <c r="U992" i="1"/>
  <c r="BD992" i="1"/>
  <c r="CE992" i="1"/>
  <c r="A993" i="1"/>
  <c r="C993" i="1"/>
  <c r="S993" i="1"/>
  <c r="T993" i="1"/>
  <c r="U993" i="1"/>
  <c r="BD993" i="1"/>
  <c r="CE993" i="1"/>
  <c r="A994" i="1"/>
  <c r="C994" i="1"/>
  <c r="S994" i="1"/>
  <c r="T994" i="1"/>
  <c r="U994" i="1"/>
  <c r="BD994" i="1"/>
  <c r="CE994" i="1"/>
  <c r="A995" i="1"/>
  <c r="C995" i="1"/>
  <c r="S995" i="1"/>
  <c r="T995" i="1"/>
  <c r="U995" i="1"/>
  <c r="BD995" i="1"/>
  <c r="CE995" i="1"/>
  <c r="A996" i="1"/>
  <c r="C996" i="1"/>
  <c r="S996" i="1"/>
  <c r="T996" i="1"/>
  <c r="U996" i="1"/>
  <c r="BD996" i="1"/>
  <c r="CE996" i="1"/>
  <c r="A997" i="1"/>
  <c r="C997" i="1"/>
  <c r="S997" i="1"/>
  <c r="T997" i="1"/>
  <c r="U997" i="1"/>
  <c r="BD997" i="1"/>
  <c r="CE997" i="1"/>
  <c r="A998" i="1"/>
  <c r="C998" i="1"/>
  <c r="S998" i="1"/>
  <c r="T998" i="1"/>
  <c r="U998" i="1"/>
  <c r="BD998" i="1"/>
  <c r="CE998" i="1"/>
  <c r="A999" i="1"/>
  <c r="C999" i="1"/>
  <c r="S999" i="1"/>
  <c r="T999" i="1"/>
  <c r="U999" i="1"/>
  <c r="BD999" i="1"/>
  <c r="CE999" i="1"/>
  <c r="A1000" i="1"/>
  <c r="C1000" i="1"/>
  <c r="S1000" i="1"/>
  <c r="T1000" i="1"/>
  <c r="U1000" i="1"/>
  <c r="BD1000" i="1"/>
  <c r="CE1000" i="1"/>
  <c r="A1001" i="1"/>
  <c r="C1001" i="1"/>
  <c r="S1001" i="1"/>
  <c r="T1001" i="1"/>
  <c r="U1001" i="1"/>
  <c r="BD1001" i="1"/>
  <c r="CE1001" i="1"/>
  <c r="A1002" i="1"/>
  <c r="C1002" i="1"/>
  <c r="S1002" i="1"/>
  <c r="T1002" i="1"/>
  <c r="U1002" i="1"/>
  <c r="BD1002" i="1"/>
  <c r="CE1002" i="1"/>
  <c r="A1003" i="1"/>
  <c r="C1003" i="1"/>
  <c r="S1003" i="1"/>
  <c r="T1003" i="1"/>
  <c r="U1003" i="1"/>
  <c r="BD1003" i="1"/>
  <c r="CE1003" i="1"/>
  <c r="A1004" i="1"/>
  <c r="C1004" i="1"/>
  <c r="S1004" i="1"/>
  <c r="T1004" i="1"/>
  <c r="U1004" i="1"/>
  <c r="BD1004" i="1"/>
  <c r="CE1004" i="1"/>
  <c r="A1005" i="1"/>
  <c r="C1005" i="1"/>
  <c r="S1005" i="1"/>
  <c r="T1005" i="1"/>
  <c r="U1005" i="1"/>
  <c r="BD1005" i="1"/>
  <c r="CE1005" i="1"/>
  <c r="A1006" i="1"/>
  <c r="C1006" i="1"/>
  <c r="S1006" i="1"/>
  <c r="T1006" i="1"/>
  <c r="U1006" i="1"/>
  <c r="BD1006" i="1"/>
  <c r="CE1006" i="1"/>
  <c r="A1007" i="1"/>
  <c r="C1007" i="1"/>
  <c r="S1007" i="1"/>
  <c r="T1007" i="1"/>
  <c r="U1007" i="1"/>
  <c r="BD1007" i="1"/>
  <c r="CE1007" i="1"/>
  <c r="A1008" i="1"/>
  <c r="C1008" i="1"/>
  <c r="S1008" i="1"/>
  <c r="T1008" i="1"/>
  <c r="U1008" i="1"/>
  <c r="BD1008" i="1"/>
  <c r="CE1008" i="1"/>
  <c r="A1009" i="1"/>
  <c r="C1009" i="1"/>
  <c r="S1009" i="1"/>
  <c r="T1009" i="1"/>
  <c r="U1009" i="1"/>
  <c r="BD1009" i="1"/>
  <c r="CE1009" i="1"/>
  <c r="A1010" i="1"/>
  <c r="C1010" i="1"/>
  <c r="S1010" i="1"/>
  <c r="T1010" i="1"/>
  <c r="U1010" i="1"/>
  <c r="BD1010" i="1"/>
  <c r="CE1010" i="1"/>
  <c r="A1011" i="1"/>
  <c r="C1011" i="1"/>
  <c r="S1011" i="1"/>
  <c r="T1011" i="1"/>
  <c r="U1011" i="1"/>
  <c r="BD1011" i="1"/>
  <c r="CE1011" i="1"/>
  <c r="A1012" i="1"/>
  <c r="C1012" i="1"/>
  <c r="S1012" i="1"/>
  <c r="T1012" i="1"/>
  <c r="U1012" i="1"/>
  <c r="BD1012" i="1"/>
  <c r="CE1012" i="1"/>
  <c r="A1013" i="1"/>
  <c r="C1013" i="1"/>
  <c r="S1013" i="1"/>
  <c r="T1013" i="1"/>
  <c r="U1013" i="1"/>
  <c r="BD1013" i="1"/>
  <c r="CE1013" i="1"/>
  <c r="A1014" i="1"/>
  <c r="C1014" i="1"/>
  <c r="S1014" i="1"/>
  <c r="T1014" i="1"/>
  <c r="U1014" i="1"/>
  <c r="BD1014" i="1"/>
  <c r="CE1014" i="1"/>
  <c r="A1015" i="1"/>
  <c r="C1015" i="1"/>
  <c r="S1015" i="1"/>
  <c r="T1015" i="1"/>
  <c r="U1015" i="1"/>
  <c r="BD1015" i="1"/>
  <c r="CE1015" i="1"/>
  <c r="A1016" i="1"/>
  <c r="C1016" i="1"/>
  <c r="S1016" i="1"/>
  <c r="T1016" i="1"/>
  <c r="U1016" i="1"/>
  <c r="BD1016" i="1"/>
  <c r="CE1016" i="1"/>
  <c r="A1017" i="1"/>
  <c r="C1017" i="1"/>
  <c r="S1017" i="1"/>
  <c r="T1017" i="1"/>
  <c r="U1017" i="1"/>
  <c r="BD1017" i="1"/>
  <c r="CE1017" i="1"/>
  <c r="A1018" i="1"/>
  <c r="C1018" i="1"/>
  <c r="S1018" i="1"/>
  <c r="T1018" i="1"/>
  <c r="U1018" i="1"/>
  <c r="BD1018" i="1"/>
  <c r="CE1018" i="1"/>
  <c r="A1019" i="1"/>
  <c r="C1019" i="1"/>
  <c r="S1019" i="1"/>
  <c r="T1019" i="1"/>
  <c r="U1019" i="1"/>
  <c r="BD1019" i="1"/>
  <c r="CE1019" i="1"/>
  <c r="A1020" i="1"/>
  <c r="C1020" i="1"/>
  <c r="S1020" i="1"/>
  <c r="T1020" i="1"/>
  <c r="U1020" i="1"/>
  <c r="BD1020" i="1"/>
  <c r="CE1020" i="1"/>
  <c r="A1021" i="1"/>
  <c r="C1021" i="1"/>
  <c r="S1021" i="1"/>
  <c r="T1021" i="1"/>
  <c r="U1021" i="1"/>
  <c r="BD1021" i="1"/>
  <c r="CE1021" i="1"/>
  <c r="A1022" i="1"/>
  <c r="C1022" i="1"/>
  <c r="S1022" i="1"/>
  <c r="T1022" i="1"/>
  <c r="U1022" i="1"/>
  <c r="BD1022" i="1"/>
  <c r="CE1022" i="1"/>
  <c r="A1023" i="1"/>
  <c r="C1023" i="1"/>
  <c r="S1023" i="1"/>
  <c r="T1023" i="1"/>
  <c r="U1023" i="1"/>
  <c r="BD1023" i="1"/>
  <c r="CE1023" i="1"/>
  <c r="A1024" i="1"/>
  <c r="C1024" i="1"/>
  <c r="S1024" i="1"/>
  <c r="T1024" i="1"/>
  <c r="U1024" i="1"/>
  <c r="BD1024" i="1"/>
  <c r="CE1024" i="1"/>
  <c r="A1025" i="1"/>
  <c r="C1025" i="1"/>
  <c r="S1025" i="1"/>
  <c r="T1025" i="1"/>
  <c r="U1025" i="1"/>
  <c r="BD1025" i="1"/>
  <c r="CE1025" i="1"/>
  <c r="A1026" i="1"/>
  <c r="C1026" i="1"/>
  <c r="S1026" i="1"/>
  <c r="T1026" i="1"/>
  <c r="U1026" i="1"/>
  <c r="BD1026" i="1"/>
  <c r="CE1026" i="1"/>
  <c r="A1027" i="1"/>
  <c r="C1027" i="1"/>
  <c r="S1027" i="1"/>
  <c r="T1027" i="1"/>
  <c r="U1027" i="1"/>
  <c r="BD1027" i="1"/>
  <c r="CE1027" i="1"/>
  <c r="A1028" i="1"/>
  <c r="C1028" i="1"/>
  <c r="S1028" i="1"/>
  <c r="T1028" i="1"/>
  <c r="U1028" i="1"/>
  <c r="BD1028" i="1"/>
  <c r="CE1028" i="1"/>
  <c r="A1029" i="1"/>
  <c r="C1029" i="1"/>
  <c r="S1029" i="1"/>
  <c r="T1029" i="1"/>
  <c r="U1029" i="1"/>
  <c r="BD1029" i="1"/>
  <c r="CE1029" i="1"/>
  <c r="A1030" i="1"/>
  <c r="C1030" i="1"/>
  <c r="S1030" i="1"/>
  <c r="T1030" i="1"/>
  <c r="U1030" i="1"/>
  <c r="BD1030" i="1"/>
  <c r="CE1030" i="1"/>
  <c r="A1031" i="1"/>
  <c r="C1031" i="1"/>
  <c r="S1031" i="1"/>
  <c r="T1031" i="1"/>
  <c r="U1031" i="1"/>
  <c r="BD1031" i="1"/>
  <c r="CE1031" i="1"/>
  <c r="A1032" i="1"/>
  <c r="C1032" i="1"/>
  <c r="S1032" i="1"/>
  <c r="T1032" i="1"/>
  <c r="U1032" i="1"/>
  <c r="BD1032" i="1"/>
  <c r="CE1032" i="1"/>
  <c r="A1033" i="1"/>
  <c r="C1033" i="1"/>
  <c r="S1033" i="1"/>
  <c r="T1033" i="1"/>
  <c r="U1033" i="1"/>
  <c r="BD1033" i="1"/>
  <c r="CE1033" i="1"/>
  <c r="A1034" i="1"/>
  <c r="C1034" i="1"/>
  <c r="S1034" i="1"/>
  <c r="T1034" i="1"/>
  <c r="U1034" i="1"/>
  <c r="BD1034" i="1"/>
  <c r="CE1034" i="1"/>
  <c r="A1035" i="1"/>
  <c r="C1035" i="1"/>
  <c r="S1035" i="1"/>
  <c r="T1035" i="1"/>
  <c r="U1035" i="1"/>
  <c r="BD1035" i="1"/>
  <c r="CE1035" i="1"/>
  <c r="A1036" i="1"/>
  <c r="C1036" i="1"/>
  <c r="S1036" i="1"/>
  <c r="T1036" i="1"/>
  <c r="U1036" i="1"/>
  <c r="BD1036" i="1"/>
  <c r="CE1036" i="1"/>
  <c r="A1037" i="1"/>
  <c r="C1037" i="1"/>
  <c r="S1037" i="1"/>
  <c r="T1037" i="1"/>
  <c r="U1037" i="1"/>
  <c r="BD1037" i="1"/>
  <c r="CE1037" i="1"/>
  <c r="A1038" i="1"/>
  <c r="C1038" i="1"/>
  <c r="S1038" i="1"/>
  <c r="T1038" i="1"/>
  <c r="U1038" i="1"/>
  <c r="BD1038" i="1"/>
  <c r="CE1038" i="1"/>
  <c r="A1039" i="1"/>
  <c r="C1039" i="1"/>
  <c r="S1039" i="1"/>
  <c r="T1039" i="1"/>
  <c r="U1039" i="1"/>
  <c r="BD1039" i="1"/>
  <c r="CE1039" i="1"/>
  <c r="A1040" i="1"/>
  <c r="C1040" i="1"/>
  <c r="S1040" i="1"/>
  <c r="T1040" i="1"/>
  <c r="U1040" i="1"/>
  <c r="BD1040" i="1"/>
  <c r="CE1040" i="1"/>
  <c r="A1041" i="1"/>
  <c r="C1041" i="1"/>
  <c r="S1041" i="1"/>
  <c r="T1041" i="1"/>
  <c r="U1041" i="1"/>
  <c r="BD1041" i="1"/>
  <c r="CE1041" i="1"/>
  <c r="A1042" i="1"/>
  <c r="C1042" i="1"/>
  <c r="S1042" i="1"/>
  <c r="T1042" i="1"/>
  <c r="U1042" i="1"/>
  <c r="BD1042" i="1"/>
  <c r="CE1042" i="1"/>
  <c r="A1043" i="1"/>
  <c r="C1043" i="1"/>
  <c r="S1043" i="1"/>
  <c r="T1043" i="1"/>
  <c r="U1043" i="1"/>
  <c r="BD1043" i="1"/>
  <c r="CE1043" i="1"/>
  <c r="A1044" i="1"/>
  <c r="C1044" i="1"/>
  <c r="S1044" i="1"/>
  <c r="T1044" i="1"/>
  <c r="U1044" i="1"/>
  <c r="BD1044" i="1"/>
  <c r="CE1044" i="1"/>
  <c r="A1045" i="1"/>
  <c r="C1045" i="1"/>
  <c r="S1045" i="1"/>
  <c r="T1045" i="1"/>
  <c r="U1045" i="1"/>
  <c r="BD1045" i="1"/>
  <c r="CE1045" i="1"/>
  <c r="A1046" i="1"/>
  <c r="C1046" i="1"/>
  <c r="S1046" i="1"/>
  <c r="T1046" i="1"/>
  <c r="U1046" i="1"/>
  <c r="BD1046" i="1"/>
  <c r="CE1046" i="1"/>
  <c r="A1047" i="1"/>
  <c r="C1047" i="1"/>
  <c r="S1047" i="1"/>
  <c r="T1047" i="1"/>
  <c r="U1047" i="1"/>
  <c r="BD1047" i="1"/>
  <c r="CE1047" i="1"/>
  <c r="A1048" i="1"/>
  <c r="C1048" i="1"/>
  <c r="S1048" i="1"/>
  <c r="T1048" i="1"/>
  <c r="U1048" i="1"/>
  <c r="BD1048" i="1"/>
  <c r="CE1048" i="1"/>
  <c r="A1049" i="1"/>
  <c r="C1049" i="1"/>
  <c r="S1049" i="1"/>
  <c r="T1049" i="1"/>
  <c r="U1049" i="1"/>
  <c r="BD1049" i="1"/>
  <c r="CE1049" i="1"/>
  <c r="A1050" i="1"/>
  <c r="C1050" i="1"/>
  <c r="S1050" i="1"/>
  <c r="T1050" i="1"/>
  <c r="U1050" i="1"/>
  <c r="BD1050" i="1"/>
  <c r="CE1050" i="1"/>
  <c r="A1051" i="1"/>
  <c r="C1051" i="1"/>
  <c r="S1051" i="1"/>
  <c r="T1051" i="1"/>
  <c r="U1051" i="1"/>
  <c r="BD1051" i="1"/>
  <c r="CE1051" i="1"/>
  <c r="A1052" i="1"/>
  <c r="C1052" i="1"/>
  <c r="S1052" i="1"/>
  <c r="T1052" i="1"/>
  <c r="U1052" i="1"/>
  <c r="BD1052" i="1"/>
  <c r="CE1052" i="1"/>
  <c r="A1053" i="1"/>
  <c r="C1053" i="1"/>
  <c r="S1053" i="1"/>
  <c r="T1053" i="1"/>
  <c r="U1053" i="1"/>
  <c r="BD1053" i="1"/>
  <c r="CE1053" i="1"/>
  <c r="A1054" i="1"/>
  <c r="C1054" i="1"/>
  <c r="S1054" i="1"/>
  <c r="T1054" i="1"/>
  <c r="U1054" i="1"/>
  <c r="BD1054" i="1"/>
  <c r="CE1054" i="1"/>
  <c r="A1055" i="1"/>
  <c r="C1055" i="1"/>
  <c r="S1055" i="1"/>
  <c r="T1055" i="1"/>
  <c r="U1055" i="1"/>
  <c r="BD1055" i="1"/>
  <c r="CE1055" i="1"/>
  <c r="A1056" i="1"/>
  <c r="C1056" i="1"/>
  <c r="S1056" i="1"/>
  <c r="T1056" i="1"/>
  <c r="U1056" i="1"/>
  <c r="BD1056" i="1"/>
  <c r="CE1056" i="1"/>
  <c r="A1057" i="1"/>
  <c r="C1057" i="1"/>
  <c r="S1057" i="1"/>
  <c r="T1057" i="1"/>
  <c r="U1057" i="1"/>
  <c r="BD1057" i="1"/>
  <c r="CE1057" i="1"/>
  <c r="A1058" i="1"/>
  <c r="C1058" i="1"/>
  <c r="S1058" i="1"/>
  <c r="T1058" i="1"/>
  <c r="U1058" i="1"/>
  <c r="BD1058" i="1"/>
  <c r="CE1058" i="1"/>
  <c r="A1059" i="1"/>
  <c r="C1059" i="1"/>
  <c r="S1059" i="1"/>
  <c r="T1059" i="1"/>
  <c r="U1059" i="1"/>
  <c r="BD1059" i="1"/>
  <c r="CE1059" i="1"/>
  <c r="A1060" i="1"/>
  <c r="C1060" i="1"/>
  <c r="S1060" i="1"/>
  <c r="T1060" i="1"/>
  <c r="U1060" i="1"/>
  <c r="BD1060" i="1"/>
  <c r="CE1060" i="1"/>
  <c r="A1061" i="1"/>
  <c r="C1061" i="1"/>
  <c r="S1061" i="1"/>
  <c r="T1061" i="1"/>
  <c r="U1061" i="1"/>
  <c r="BD1061" i="1"/>
  <c r="CE1061" i="1"/>
  <c r="A1062" i="1"/>
  <c r="C1062" i="1"/>
  <c r="S1062" i="1"/>
  <c r="T1062" i="1"/>
  <c r="U1062" i="1"/>
  <c r="BD1062" i="1"/>
  <c r="CE1062" i="1"/>
  <c r="A1063" i="1"/>
  <c r="C1063" i="1"/>
  <c r="S1063" i="1"/>
  <c r="T1063" i="1"/>
  <c r="U1063" i="1"/>
  <c r="BD1063" i="1"/>
  <c r="CE1063" i="1"/>
  <c r="A1064" i="1"/>
  <c r="C1064" i="1"/>
  <c r="S1064" i="1"/>
  <c r="T1064" i="1"/>
  <c r="U1064" i="1"/>
  <c r="BD1064" i="1"/>
  <c r="CE1064" i="1"/>
  <c r="A1065" i="1"/>
  <c r="C1065" i="1"/>
  <c r="S1065" i="1"/>
  <c r="T1065" i="1"/>
  <c r="U1065" i="1"/>
  <c r="BD1065" i="1"/>
  <c r="CE1065" i="1"/>
  <c r="A1066" i="1"/>
  <c r="C1066" i="1"/>
  <c r="S1066" i="1"/>
  <c r="T1066" i="1"/>
  <c r="U1066" i="1"/>
  <c r="BD1066" i="1"/>
  <c r="CE1066" i="1"/>
  <c r="A1067" i="1"/>
  <c r="C1067" i="1"/>
  <c r="S1067" i="1"/>
  <c r="T1067" i="1"/>
  <c r="U1067" i="1"/>
  <c r="BD1067" i="1"/>
  <c r="CE1067" i="1"/>
  <c r="A1068" i="1"/>
  <c r="C1068" i="1"/>
  <c r="S1068" i="1"/>
  <c r="T1068" i="1"/>
  <c r="U1068" i="1"/>
  <c r="BD1068" i="1"/>
  <c r="CE1068" i="1"/>
  <c r="A1069" i="1"/>
  <c r="C1069" i="1"/>
  <c r="S1069" i="1"/>
  <c r="T1069" i="1"/>
  <c r="U1069" i="1"/>
  <c r="BD1069" i="1"/>
  <c r="CE1069" i="1"/>
  <c r="A1070" i="1"/>
  <c r="C1070" i="1"/>
  <c r="S1070" i="1"/>
  <c r="T1070" i="1"/>
  <c r="U1070" i="1"/>
  <c r="BD1070" i="1"/>
  <c r="CE1070" i="1"/>
  <c r="A1071" i="1"/>
  <c r="C1071" i="1"/>
  <c r="S1071" i="1"/>
  <c r="T1071" i="1"/>
  <c r="U1071" i="1"/>
  <c r="BD1071" i="1"/>
  <c r="CE1071" i="1"/>
  <c r="A1072" i="1"/>
  <c r="C1072" i="1"/>
  <c r="S1072" i="1"/>
  <c r="T1072" i="1"/>
  <c r="U1072" i="1"/>
  <c r="BD1072" i="1"/>
  <c r="CE1072" i="1"/>
  <c r="A1073" i="1"/>
  <c r="C1073" i="1"/>
  <c r="S1073" i="1"/>
  <c r="T1073" i="1"/>
  <c r="U1073" i="1"/>
  <c r="BD1073" i="1"/>
  <c r="CE1073" i="1"/>
  <c r="A1074" i="1"/>
  <c r="C1074" i="1"/>
  <c r="S1074" i="1"/>
  <c r="T1074" i="1"/>
  <c r="U1074" i="1"/>
  <c r="BD1074" i="1"/>
  <c r="CE1074" i="1"/>
  <c r="A1075" i="1"/>
  <c r="C1075" i="1"/>
  <c r="S1075" i="1"/>
  <c r="T1075" i="1"/>
  <c r="U1075" i="1"/>
  <c r="BD1075" i="1"/>
  <c r="CE1075" i="1"/>
  <c r="A1076" i="1"/>
  <c r="C1076" i="1"/>
  <c r="S1076" i="1"/>
  <c r="T1076" i="1"/>
  <c r="U1076" i="1"/>
  <c r="BD1076" i="1"/>
  <c r="CE1076" i="1"/>
  <c r="A1077" i="1"/>
  <c r="C1077" i="1"/>
  <c r="S1077" i="1"/>
  <c r="T1077" i="1"/>
  <c r="U1077" i="1"/>
  <c r="BD1077" i="1"/>
  <c r="CE1077" i="1"/>
  <c r="A1078" i="1"/>
  <c r="C1078" i="1"/>
  <c r="S1078" i="1"/>
  <c r="T1078" i="1"/>
  <c r="U1078" i="1"/>
  <c r="BD1078" i="1"/>
  <c r="CE1078" i="1"/>
  <c r="A1079" i="1"/>
  <c r="C1079" i="1"/>
  <c r="S1079" i="1"/>
  <c r="T1079" i="1"/>
  <c r="U1079" i="1"/>
  <c r="BD1079" i="1"/>
  <c r="CE1079" i="1"/>
  <c r="A1080" i="1"/>
  <c r="C1080" i="1"/>
  <c r="S1080" i="1"/>
  <c r="T1080" i="1"/>
  <c r="U1080" i="1"/>
  <c r="BD1080" i="1"/>
  <c r="CE1080" i="1"/>
  <c r="A1081" i="1"/>
  <c r="C1081" i="1"/>
  <c r="S1081" i="1"/>
  <c r="T1081" i="1"/>
  <c r="U1081" i="1"/>
  <c r="BD1081" i="1"/>
  <c r="CE1081" i="1"/>
  <c r="A1082" i="1"/>
  <c r="C1082" i="1"/>
  <c r="S1082" i="1"/>
  <c r="T1082" i="1"/>
  <c r="U1082" i="1"/>
  <c r="BD1082" i="1"/>
  <c r="CE1082" i="1"/>
  <c r="A1083" i="1"/>
  <c r="C1083" i="1"/>
  <c r="S1083" i="1"/>
  <c r="T1083" i="1"/>
  <c r="U1083" i="1"/>
  <c r="BD1083" i="1"/>
  <c r="CE1083" i="1"/>
  <c r="A1084" i="1"/>
  <c r="C1084" i="1"/>
  <c r="S1084" i="1"/>
  <c r="T1084" i="1"/>
  <c r="U1084" i="1"/>
  <c r="BD1084" i="1"/>
  <c r="CE1084" i="1"/>
  <c r="A1085" i="1"/>
  <c r="C1085" i="1"/>
  <c r="S1085" i="1"/>
  <c r="T1085" i="1"/>
  <c r="U1085" i="1"/>
  <c r="BD1085" i="1"/>
  <c r="CE1085" i="1"/>
  <c r="A1086" i="1"/>
  <c r="C1086" i="1"/>
  <c r="S1086" i="1"/>
  <c r="T1086" i="1"/>
  <c r="U1086" i="1"/>
  <c r="BD1086" i="1"/>
  <c r="CE1086" i="1"/>
  <c r="A1087" i="1"/>
  <c r="C1087" i="1"/>
  <c r="S1087" i="1"/>
  <c r="T1087" i="1"/>
  <c r="U1087" i="1"/>
  <c r="BD1087" i="1"/>
  <c r="CE1087" i="1"/>
  <c r="A1088" i="1"/>
  <c r="C1088" i="1"/>
  <c r="S1088" i="1"/>
  <c r="T1088" i="1"/>
  <c r="U1088" i="1"/>
  <c r="BD1088" i="1"/>
  <c r="CE1088" i="1"/>
  <c r="A1089" i="1"/>
  <c r="C1089" i="1"/>
  <c r="S1089" i="1"/>
  <c r="T1089" i="1"/>
  <c r="U1089" i="1"/>
  <c r="BD1089" i="1"/>
  <c r="CE1089" i="1"/>
  <c r="A1090" i="1"/>
  <c r="C1090" i="1"/>
  <c r="S1090" i="1"/>
  <c r="T1090" i="1"/>
  <c r="U1090" i="1"/>
  <c r="BD1090" i="1"/>
  <c r="CE1090" i="1"/>
  <c r="A1091" i="1"/>
  <c r="C1091" i="1"/>
  <c r="S1091" i="1"/>
  <c r="T1091" i="1"/>
  <c r="U1091" i="1"/>
  <c r="BD1091" i="1"/>
  <c r="CE1091" i="1"/>
  <c r="A1092" i="1"/>
  <c r="C1092" i="1"/>
  <c r="S1092" i="1"/>
  <c r="T1092" i="1"/>
  <c r="U1092" i="1"/>
  <c r="BD1092" i="1"/>
  <c r="CE1092" i="1"/>
  <c r="A1093" i="1"/>
  <c r="C1093" i="1"/>
  <c r="S1093" i="1"/>
  <c r="T1093" i="1"/>
  <c r="U1093" i="1"/>
  <c r="BD1093" i="1"/>
  <c r="CE1093" i="1"/>
  <c r="A1094" i="1"/>
  <c r="C1094" i="1"/>
  <c r="S1094" i="1"/>
  <c r="T1094" i="1"/>
  <c r="U1094" i="1"/>
  <c r="BD1094" i="1"/>
  <c r="CE1094" i="1"/>
  <c r="A1095" i="1"/>
  <c r="C1095" i="1"/>
  <c r="S1095" i="1"/>
  <c r="T1095" i="1"/>
  <c r="U1095" i="1"/>
  <c r="BD1095" i="1"/>
  <c r="CE1095" i="1"/>
  <c r="A1096" i="1"/>
  <c r="C1096" i="1"/>
  <c r="S1096" i="1"/>
  <c r="T1096" i="1"/>
  <c r="U1096" i="1"/>
  <c r="BD1096" i="1"/>
  <c r="CE1096" i="1"/>
  <c r="A1097" i="1"/>
  <c r="C1097" i="1"/>
  <c r="S1097" i="1"/>
  <c r="T1097" i="1"/>
  <c r="U1097" i="1"/>
  <c r="BD1097" i="1"/>
  <c r="CE1097" i="1"/>
  <c r="A1098" i="1"/>
  <c r="C1098" i="1"/>
  <c r="S1098" i="1"/>
  <c r="T1098" i="1"/>
  <c r="U1098" i="1"/>
  <c r="BD1098" i="1"/>
  <c r="CE1098" i="1"/>
  <c r="A1099" i="1"/>
  <c r="C1099" i="1"/>
  <c r="S1099" i="1"/>
  <c r="T1099" i="1"/>
  <c r="U1099" i="1"/>
  <c r="BD1099" i="1"/>
  <c r="CE1099" i="1"/>
  <c r="A1100" i="1"/>
  <c r="C1100" i="1"/>
  <c r="S1100" i="1"/>
  <c r="T1100" i="1"/>
  <c r="U1100" i="1"/>
  <c r="BD1100" i="1"/>
  <c r="CE1100" i="1"/>
  <c r="A1101" i="1"/>
  <c r="C1101" i="1"/>
  <c r="S1101" i="1"/>
  <c r="T1101" i="1"/>
  <c r="U1101" i="1"/>
  <c r="BD1101" i="1"/>
  <c r="CE1101" i="1"/>
  <c r="A1102" i="1"/>
  <c r="C1102" i="1"/>
  <c r="S1102" i="1"/>
  <c r="T1102" i="1"/>
  <c r="U1102" i="1"/>
  <c r="BD1102" i="1"/>
  <c r="CE1102" i="1"/>
  <c r="A1103" i="1"/>
  <c r="C1103" i="1"/>
  <c r="S1103" i="1"/>
  <c r="T1103" i="1"/>
  <c r="U1103" i="1"/>
  <c r="BD1103" i="1"/>
  <c r="CE1103" i="1"/>
  <c r="A1104" i="1"/>
  <c r="C1104" i="1"/>
  <c r="S1104" i="1"/>
  <c r="T1104" i="1"/>
  <c r="U1104" i="1"/>
  <c r="BD1104" i="1"/>
  <c r="CE1104" i="1"/>
  <c r="A1105" i="1"/>
  <c r="C1105" i="1"/>
  <c r="S1105" i="1"/>
  <c r="T1105" i="1"/>
  <c r="U1105" i="1"/>
  <c r="BD1105" i="1"/>
  <c r="CE1105" i="1"/>
  <c r="A1106" i="1"/>
  <c r="C1106" i="1"/>
  <c r="S1106" i="1"/>
  <c r="T1106" i="1"/>
  <c r="U1106" i="1"/>
  <c r="BD1106" i="1"/>
  <c r="CE1106" i="1"/>
  <c r="A1107" i="1"/>
  <c r="C1107" i="1"/>
  <c r="S1107" i="1"/>
  <c r="T1107" i="1"/>
  <c r="U1107" i="1"/>
  <c r="BD1107" i="1"/>
  <c r="CE1107" i="1"/>
  <c r="A1108" i="1"/>
  <c r="C1108" i="1"/>
  <c r="S1108" i="1"/>
  <c r="T1108" i="1"/>
  <c r="U1108" i="1"/>
  <c r="BD1108" i="1"/>
  <c r="CE1108" i="1"/>
  <c r="A1109" i="1"/>
  <c r="C1109" i="1"/>
  <c r="S1109" i="1"/>
  <c r="T1109" i="1"/>
  <c r="U1109" i="1"/>
  <c r="BD1109" i="1"/>
  <c r="CE1109" i="1"/>
  <c r="A1110" i="1"/>
  <c r="C1110" i="1"/>
  <c r="S1110" i="1"/>
  <c r="T1110" i="1"/>
  <c r="U1110" i="1"/>
  <c r="BD1110" i="1"/>
  <c r="CE1110" i="1"/>
  <c r="A1111" i="1"/>
  <c r="C1111" i="1"/>
  <c r="S1111" i="1"/>
  <c r="T1111" i="1"/>
  <c r="U1111" i="1"/>
  <c r="BD1111" i="1"/>
  <c r="CE1111" i="1"/>
  <c r="A1112" i="1"/>
  <c r="C1112" i="1"/>
  <c r="S1112" i="1"/>
  <c r="T1112" i="1"/>
  <c r="U1112" i="1"/>
  <c r="BD1112" i="1"/>
  <c r="CE1112" i="1"/>
  <c r="A1113" i="1"/>
  <c r="C1113" i="1"/>
  <c r="S1113" i="1"/>
  <c r="T1113" i="1"/>
  <c r="U1113" i="1"/>
  <c r="BD1113" i="1"/>
  <c r="CE1113" i="1"/>
  <c r="A1114" i="1"/>
  <c r="C1114" i="1"/>
  <c r="S1114" i="1"/>
  <c r="T1114" i="1"/>
  <c r="U1114" i="1"/>
  <c r="BD1114" i="1"/>
  <c r="CE1114" i="1"/>
  <c r="A1115" i="1"/>
  <c r="C1115" i="1"/>
  <c r="S1115" i="1"/>
  <c r="T1115" i="1"/>
  <c r="U1115" i="1"/>
  <c r="BD1115" i="1"/>
  <c r="CE1115" i="1"/>
  <c r="A1116" i="1"/>
  <c r="C1116" i="1"/>
  <c r="S1116" i="1"/>
  <c r="T1116" i="1"/>
  <c r="U1116" i="1"/>
  <c r="BD1116" i="1"/>
  <c r="CE1116" i="1"/>
  <c r="A1117" i="1"/>
  <c r="C1117" i="1"/>
  <c r="S1117" i="1"/>
  <c r="T1117" i="1"/>
  <c r="U1117" i="1"/>
  <c r="BD1117" i="1"/>
  <c r="CE1117" i="1"/>
  <c r="A1118" i="1"/>
  <c r="C1118" i="1"/>
  <c r="S1118" i="1"/>
  <c r="T1118" i="1"/>
  <c r="U1118" i="1"/>
  <c r="BD1118" i="1"/>
  <c r="CE1118" i="1"/>
  <c r="A1119" i="1"/>
  <c r="C1119" i="1"/>
  <c r="S1119" i="1"/>
  <c r="T1119" i="1"/>
  <c r="U1119" i="1"/>
  <c r="BD1119" i="1"/>
  <c r="CE1119" i="1"/>
  <c r="A1120" i="1"/>
  <c r="C1120" i="1"/>
  <c r="S1120" i="1"/>
  <c r="T1120" i="1"/>
  <c r="U1120" i="1"/>
  <c r="BD1120" i="1"/>
  <c r="CE1120" i="1"/>
  <c r="A1121" i="1"/>
  <c r="C1121" i="1"/>
  <c r="S1121" i="1"/>
  <c r="T1121" i="1"/>
  <c r="U1121" i="1"/>
  <c r="BD1121" i="1"/>
  <c r="CE1121" i="1"/>
  <c r="A1122" i="1"/>
  <c r="C1122" i="1"/>
  <c r="S1122" i="1"/>
  <c r="T1122" i="1"/>
  <c r="U1122" i="1"/>
  <c r="BD1122" i="1"/>
  <c r="CE1122" i="1"/>
  <c r="A1123" i="1"/>
  <c r="C1123" i="1"/>
  <c r="S1123" i="1"/>
  <c r="T1123" i="1"/>
  <c r="U1123" i="1"/>
  <c r="BD1123" i="1"/>
  <c r="CE1123" i="1"/>
  <c r="A1124" i="1"/>
  <c r="C1124" i="1"/>
  <c r="S1124" i="1"/>
  <c r="T1124" i="1"/>
  <c r="U1124" i="1"/>
  <c r="BD1124" i="1"/>
  <c r="CE1124" i="1"/>
  <c r="A1125" i="1"/>
  <c r="C1125" i="1"/>
  <c r="S1125" i="1"/>
  <c r="T1125" i="1"/>
  <c r="U1125" i="1"/>
  <c r="BD1125" i="1"/>
  <c r="CE1125" i="1"/>
  <c r="A1126" i="1"/>
  <c r="C1126" i="1"/>
  <c r="S1126" i="1"/>
  <c r="T1126" i="1"/>
  <c r="U1126" i="1"/>
  <c r="BD1126" i="1"/>
  <c r="CE1126" i="1"/>
  <c r="A1127" i="1"/>
  <c r="C1127" i="1"/>
  <c r="S1127" i="1"/>
  <c r="T1127" i="1"/>
  <c r="U1127" i="1"/>
  <c r="BD1127" i="1"/>
  <c r="CE1127" i="1"/>
  <c r="A1128" i="1"/>
  <c r="C1128" i="1"/>
  <c r="S1128" i="1"/>
  <c r="T1128" i="1"/>
  <c r="U1128" i="1"/>
  <c r="BD1128" i="1"/>
  <c r="CE1128" i="1"/>
  <c r="A1129" i="1"/>
  <c r="C1129" i="1"/>
  <c r="S1129" i="1"/>
  <c r="T1129" i="1"/>
  <c r="U1129" i="1"/>
  <c r="BD1129" i="1"/>
  <c r="CE1129" i="1"/>
  <c r="A1130" i="1"/>
  <c r="C1130" i="1"/>
  <c r="S1130" i="1"/>
  <c r="T1130" i="1"/>
  <c r="U1130" i="1"/>
  <c r="BD1130" i="1"/>
  <c r="CE1130" i="1"/>
  <c r="A1131" i="1"/>
  <c r="C1131" i="1"/>
  <c r="S1131" i="1"/>
  <c r="T1131" i="1"/>
  <c r="U1131" i="1"/>
  <c r="BD1131" i="1"/>
  <c r="CE1131" i="1"/>
  <c r="A1132" i="1"/>
  <c r="C1132" i="1"/>
  <c r="S1132" i="1"/>
  <c r="T1132" i="1"/>
  <c r="U1132" i="1"/>
  <c r="BD1132" i="1"/>
  <c r="CE1132" i="1"/>
  <c r="A1133" i="1"/>
  <c r="C1133" i="1"/>
  <c r="S1133" i="1"/>
  <c r="T1133" i="1"/>
  <c r="U1133" i="1"/>
  <c r="BD1133" i="1"/>
  <c r="CE1133" i="1"/>
  <c r="A1134" i="1"/>
  <c r="C1134" i="1"/>
  <c r="S1134" i="1"/>
  <c r="T1134" i="1"/>
  <c r="U1134" i="1"/>
  <c r="BD1134" i="1"/>
  <c r="CE1134" i="1"/>
  <c r="A1135" i="1"/>
  <c r="C1135" i="1"/>
  <c r="S1135" i="1"/>
  <c r="T1135" i="1"/>
  <c r="U1135" i="1"/>
  <c r="BD1135" i="1"/>
  <c r="CE1135" i="1"/>
  <c r="A1136" i="1"/>
  <c r="C1136" i="1"/>
  <c r="S1136" i="1"/>
  <c r="T1136" i="1"/>
  <c r="U1136" i="1"/>
  <c r="BD1136" i="1"/>
  <c r="CE1136" i="1"/>
  <c r="A1137" i="1"/>
  <c r="C1137" i="1"/>
  <c r="S1137" i="1"/>
  <c r="T1137" i="1"/>
  <c r="U1137" i="1"/>
  <c r="BD1137" i="1"/>
  <c r="CE1137" i="1"/>
  <c r="A1138" i="1"/>
  <c r="C1138" i="1"/>
  <c r="S1138" i="1"/>
  <c r="T1138" i="1"/>
  <c r="U1138" i="1"/>
  <c r="BD1138" i="1"/>
  <c r="CE1138" i="1"/>
  <c r="A1139" i="1"/>
  <c r="C1139" i="1"/>
  <c r="S1139" i="1"/>
  <c r="T1139" i="1"/>
  <c r="U1139" i="1"/>
  <c r="BD1139" i="1"/>
  <c r="CE1139" i="1"/>
  <c r="A1140" i="1"/>
  <c r="C1140" i="1"/>
  <c r="S1140" i="1"/>
  <c r="T1140" i="1"/>
  <c r="U1140" i="1"/>
  <c r="BD1140" i="1"/>
  <c r="CE1140" i="1"/>
  <c r="A1141" i="1"/>
  <c r="C1141" i="1"/>
  <c r="S1141" i="1"/>
  <c r="T1141" i="1"/>
  <c r="U1141" i="1"/>
  <c r="BD1141" i="1"/>
  <c r="CE1141" i="1"/>
  <c r="A1142" i="1"/>
  <c r="C1142" i="1"/>
  <c r="S1142" i="1"/>
  <c r="T1142" i="1"/>
  <c r="U1142" i="1"/>
  <c r="BD1142" i="1"/>
  <c r="CE1142" i="1"/>
  <c r="A1143" i="1"/>
  <c r="C1143" i="1"/>
  <c r="S1143" i="1"/>
  <c r="T1143" i="1"/>
  <c r="U1143" i="1"/>
  <c r="BD1143" i="1"/>
  <c r="CE1143" i="1"/>
  <c r="A1144" i="1"/>
  <c r="C1144" i="1"/>
  <c r="S1144" i="1"/>
  <c r="T1144" i="1"/>
  <c r="U1144" i="1"/>
  <c r="BD1144" i="1"/>
  <c r="CE1144" i="1"/>
  <c r="A1145" i="1"/>
  <c r="C1145" i="1"/>
  <c r="S1145" i="1"/>
  <c r="T1145" i="1"/>
  <c r="U1145" i="1"/>
  <c r="BD1145" i="1"/>
  <c r="CE1145" i="1"/>
  <c r="A1146" i="1"/>
  <c r="C1146" i="1"/>
  <c r="S1146" i="1"/>
  <c r="T1146" i="1"/>
  <c r="U1146" i="1"/>
  <c r="BD1146" i="1"/>
  <c r="CE1146" i="1"/>
  <c r="A1147" i="1"/>
  <c r="C1147" i="1"/>
  <c r="S1147" i="1"/>
  <c r="T1147" i="1"/>
  <c r="U1147" i="1"/>
  <c r="BD1147" i="1"/>
  <c r="CE1147" i="1"/>
  <c r="A1148" i="1"/>
  <c r="C1148" i="1"/>
  <c r="S1148" i="1"/>
  <c r="T1148" i="1"/>
  <c r="U1148" i="1"/>
  <c r="BD1148" i="1"/>
  <c r="CE1148" i="1"/>
  <c r="A1149" i="1"/>
  <c r="C1149" i="1"/>
  <c r="S1149" i="1"/>
  <c r="T1149" i="1"/>
  <c r="U1149" i="1"/>
  <c r="BD1149" i="1"/>
  <c r="CE1149" i="1"/>
  <c r="A1150" i="1"/>
  <c r="C1150" i="1"/>
  <c r="S1150" i="1"/>
  <c r="T1150" i="1"/>
  <c r="U1150" i="1"/>
  <c r="BD1150" i="1"/>
  <c r="CE1150" i="1"/>
  <c r="A1151" i="1"/>
  <c r="C1151" i="1"/>
  <c r="S1151" i="1"/>
  <c r="T1151" i="1"/>
  <c r="U1151" i="1"/>
  <c r="BD1151" i="1"/>
  <c r="CE1151" i="1"/>
  <c r="A1152" i="1"/>
  <c r="C1152" i="1"/>
  <c r="S1152" i="1"/>
  <c r="T1152" i="1"/>
  <c r="U1152" i="1"/>
  <c r="BD1152" i="1"/>
  <c r="CE1152" i="1"/>
  <c r="A1153" i="1"/>
  <c r="C1153" i="1"/>
  <c r="S1153" i="1"/>
  <c r="T1153" i="1"/>
  <c r="U1153" i="1"/>
  <c r="BD1153" i="1"/>
  <c r="CE1153" i="1"/>
  <c r="A1154" i="1"/>
  <c r="C1154" i="1"/>
  <c r="S1154" i="1"/>
  <c r="T1154" i="1"/>
  <c r="U1154" i="1"/>
  <c r="BD1154" i="1"/>
  <c r="CE1154" i="1"/>
  <c r="A1155" i="1"/>
  <c r="C1155" i="1"/>
  <c r="S1155" i="1"/>
  <c r="T1155" i="1"/>
  <c r="U1155" i="1"/>
  <c r="BD1155" i="1"/>
  <c r="CE1155" i="1"/>
  <c r="A1156" i="1"/>
  <c r="C1156" i="1"/>
  <c r="S1156" i="1"/>
  <c r="T1156" i="1"/>
  <c r="U1156" i="1"/>
  <c r="BD1156" i="1"/>
  <c r="CE1156" i="1"/>
  <c r="A1157" i="1"/>
  <c r="C1157" i="1"/>
  <c r="S1157" i="1"/>
  <c r="T1157" i="1"/>
  <c r="U1157" i="1"/>
  <c r="BD1157" i="1"/>
  <c r="CE1157" i="1"/>
  <c r="A1158" i="1"/>
  <c r="C1158" i="1"/>
  <c r="S1158" i="1"/>
  <c r="T1158" i="1"/>
  <c r="U1158" i="1"/>
  <c r="BD1158" i="1"/>
  <c r="CE1158" i="1"/>
  <c r="A1159" i="1"/>
  <c r="C1159" i="1"/>
  <c r="S1159" i="1"/>
  <c r="T1159" i="1"/>
  <c r="U1159" i="1"/>
  <c r="BD1159" i="1"/>
  <c r="CE1159" i="1"/>
  <c r="A1160" i="1"/>
  <c r="C1160" i="1"/>
  <c r="S1160" i="1"/>
  <c r="T1160" i="1"/>
  <c r="U1160" i="1"/>
  <c r="BD1160" i="1"/>
  <c r="CE1160" i="1"/>
  <c r="A1161" i="1"/>
  <c r="C1161" i="1"/>
  <c r="S1161" i="1"/>
  <c r="T1161" i="1"/>
  <c r="U1161" i="1"/>
  <c r="BD1161" i="1"/>
  <c r="CE1161" i="1"/>
  <c r="A1162" i="1"/>
  <c r="C1162" i="1"/>
  <c r="S1162" i="1"/>
  <c r="T1162" i="1"/>
  <c r="U1162" i="1"/>
  <c r="BD1162" i="1"/>
  <c r="CE1162" i="1"/>
  <c r="A1163" i="1"/>
  <c r="C1163" i="1"/>
  <c r="S1163" i="1"/>
  <c r="T1163" i="1"/>
  <c r="U1163" i="1"/>
  <c r="BD1163" i="1"/>
  <c r="CE1163" i="1"/>
  <c r="A1164" i="1"/>
  <c r="C1164" i="1"/>
  <c r="S1164" i="1"/>
  <c r="T1164" i="1"/>
  <c r="U1164" i="1"/>
  <c r="BD1164" i="1"/>
  <c r="CE1164" i="1"/>
  <c r="A1165" i="1"/>
  <c r="C1165" i="1"/>
  <c r="S1165" i="1"/>
  <c r="T1165" i="1"/>
  <c r="U1165" i="1"/>
  <c r="BD1165" i="1"/>
  <c r="CE1165" i="1"/>
  <c r="A1166" i="1"/>
  <c r="C1166" i="1"/>
  <c r="S1166" i="1"/>
  <c r="T1166" i="1"/>
  <c r="U1166" i="1"/>
  <c r="BD1166" i="1"/>
  <c r="CE1166" i="1"/>
  <c r="A1167" i="1"/>
  <c r="C1167" i="1"/>
  <c r="S1167" i="1"/>
  <c r="T1167" i="1"/>
  <c r="U1167" i="1"/>
  <c r="BD1167" i="1"/>
  <c r="CE1167" i="1"/>
  <c r="A1168" i="1"/>
  <c r="C1168" i="1"/>
  <c r="S1168" i="1"/>
  <c r="T1168" i="1"/>
  <c r="U1168" i="1"/>
  <c r="BD1168" i="1"/>
  <c r="CE1168" i="1"/>
  <c r="A1169" i="1"/>
  <c r="C1169" i="1"/>
  <c r="S1169" i="1"/>
  <c r="T1169" i="1"/>
  <c r="U1169" i="1"/>
  <c r="BD1169" i="1"/>
  <c r="CE1169" i="1"/>
  <c r="A1170" i="1"/>
  <c r="C1170" i="1"/>
  <c r="S1170" i="1"/>
  <c r="T1170" i="1"/>
  <c r="U1170" i="1"/>
  <c r="BD1170" i="1"/>
  <c r="CE1170" i="1"/>
  <c r="A1171" i="1"/>
  <c r="C1171" i="1"/>
  <c r="S1171" i="1"/>
  <c r="T1171" i="1"/>
  <c r="U1171" i="1"/>
  <c r="BD1171" i="1"/>
  <c r="CE1171" i="1"/>
  <c r="A1172" i="1"/>
  <c r="C1172" i="1"/>
  <c r="S1172" i="1"/>
  <c r="T1172" i="1"/>
  <c r="U1172" i="1"/>
  <c r="BD1172" i="1"/>
  <c r="CE1172" i="1"/>
  <c r="A1173" i="1"/>
  <c r="C1173" i="1"/>
  <c r="S1173" i="1"/>
  <c r="T1173" i="1"/>
  <c r="U1173" i="1"/>
  <c r="BD1173" i="1"/>
  <c r="CE1173" i="1"/>
  <c r="A1174" i="1"/>
  <c r="C1174" i="1"/>
  <c r="S1174" i="1"/>
  <c r="T1174" i="1"/>
  <c r="U1174" i="1"/>
  <c r="BD1174" i="1"/>
  <c r="CE1174" i="1"/>
  <c r="A1175" i="1"/>
  <c r="C1175" i="1"/>
  <c r="S1175" i="1"/>
  <c r="T1175" i="1"/>
  <c r="U1175" i="1"/>
  <c r="BD1175" i="1"/>
  <c r="CE1175" i="1"/>
  <c r="A1176" i="1"/>
  <c r="C1176" i="1"/>
  <c r="S1176" i="1"/>
  <c r="T1176" i="1"/>
  <c r="U1176" i="1"/>
  <c r="BD1176" i="1"/>
  <c r="CE1176" i="1"/>
  <c r="A1177" i="1"/>
  <c r="C1177" i="1"/>
  <c r="S1177" i="1"/>
  <c r="T1177" i="1"/>
  <c r="U1177" i="1"/>
  <c r="BD1177" i="1"/>
  <c r="CE1177" i="1"/>
  <c r="A1178" i="1"/>
  <c r="C1178" i="1"/>
  <c r="S1178" i="1"/>
  <c r="T1178" i="1"/>
  <c r="U1178" i="1"/>
  <c r="BD1178" i="1"/>
  <c r="CE1178" i="1"/>
  <c r="A1179" i="1"/>
  <c r="C1179" i="1"/>
  <c r="S1179" i="1"/>
  <c r="T1179" i="1"/>
  <c r="U1179" i="1"/>
  <c r="BD1179" i="1"/>
  <c r="CE1179" i="1"/>
  <c r="A1180" i="1"/>
  <c r="C1180" i="1"/>
  <c r="S1180" i="1"/>
  <c r="T1180" i="1"/>
  <c r="U1180" i="1"/>
  <c r="BD1180" i="1"/>
  <c r="CE1180" i="1"/>
  <c r="A1181" i="1"/>
  <c r="C1181" i="1"/>
  <c r="S1181" i="1"/>
  <c r="T1181" i="1"/>
  <c r="U1181" i="1"/>
  <c r="BD1181" i="1"/>
  <c r="CE1181" i="1"/>
  <c r="A1182" i="1"/>
  <c r="C1182" i="1"/>
  <c r="S1182" i="1"/>
  <c r="T1182" i="1"/>
  <c r="U1182" i="1"/>
  <c r="BD1182" i="1"/>
  <c r="CE1182" i="1"/>
  <c r="A1183" i="1"/>
  <c r="C1183" i="1"/>
  <c r="S1183" i="1"/>
  <c r="T1183" i="1"/>
  <c r="U1183" i="1"/>
  <c r="BD1183" i="1"/>
  <c r="CE1183" i="1"/>
  <c r="A1184" i="1"/>
  <c r="C1184" i="1"/>
  <c r="S1184" i="1"/>
  <c r="T1184" i="1"/>
  <c r="U1184" i="1"/>
  <c r="BD1184" i="1"/>
  <c r="CE1184" i="1"/>
  <c r="A1185" i="1"/>
  <c r="C1185" i="1"/>
  <c r="S1185" i="1"/>
  <c r="T1185" i="1"/>
  <c r="U1185" i="1"/>
  <c r="BD1185" i="1"/>
  <c r="CE1185" i="1"/>
  <c r="A1186" i="1"/>
  <c r="C1186" i="1"/>
  <c r="S1186" i="1"/>
  <c r="T1186" i="1"/>
  <c r="U1186" i="1"/>
  <c r="BD1186" i="1"/>
  <c r="CE1186" i="1"/>
  <c r="A1187" i="1"/>
  <c r="C1187" i="1"/>
  <c r="S1187" i="1"/>
  <c r="T1187" i="1"/>
  <c r="U1187" i="1"/>
  <c r="BD1187" i="1"/>
  <c r="CE1187" i="1"/>
  <c r="A1188" i="1"/>
  <c r="C1188" i="1"/>
  <c r="S1188" i="1"/>
  <c r="T1188" i="1"/>
  <c r="U1188" i="1"/>
  <c r="BD1188" i="1"/>
  <c r="CE1188" i="1"/>
  <c r="A1189" i="1"/>
  <c r="C1189" i="1"/>
  <c r="S1189" i="1"/>
  <c r="T1189" i="1"/>
  <c r="U1189" i="1"/>
  <c r="BD1189" i="1"/>
  <c r="CE1189" i="1"/>
  <c r="A1190" i="1"/>
  <c r="C1190" i="1"/>
  <c r="S1190" i="1"/>
  <c r="T1190" i="1"/>
  <c r="U1190" i="1"/>
  <c r="BD1190" i="1"/>
  <c r="CE1190" i="1"/>
  <c r="A1191" i="1"/>
  <c r="C1191" i="1"/>
  <c r="S1191" i="1"/>
  <c r="T1191" i="1"/>
  <c r="U1191" i="1"/>
  <c r="BD1191" i="1"/>
  <c r="CE1191" i="1"/>
  <c r="A1192" i="1"/>
  <c r="C1192" i="1"/>
  <c r="S1192" i="1"/>
  <c r="T1192" i="1"/>
  <c r="U1192" i="1"/>
  <c r="BD1192" i="1"/>
  <c r="CE1192" i="1"/>
  <c r="A1193" i="1"/>
  <c r="C1193" i="1"/>
  <c r="S1193" i="1"/>
  <c r="T1193" i="1"/>
  <c r="U1193" i="1"/>
  <c r="BD1193" i="1"/>
  <c r="CE1193" i="1"/>
  <c r="A1194" i="1"/>
  <c r="C1194" i="1"/>
  <c r="S1194" i="1"/>
  <c r="T1194" i="1"/>
  <c r="U1194" i="1"/>
  <c r="BD1194" i="1"/>
  <c r="CE1194" i="1"/>
  <c r="A1195" i="1"/>
  <c r="C1195" i="1"/>
  <c r="S1195" i="1"/>
  <c r="T1195" i="1"/>
  <c r="U1195" i="1"/>
  <c r="BD1195" i="1"/>
  <c r="CE1195" i="1"/>
  <c r="A1196" i="1"/>
  <c r="C1196" i="1"/>
  <c r="S1196" i="1"/>
  <c r="T1196" i="1"/>
  <c r="U1196" i="1"/>
  <c r="BD1196" i="1"/>
  <c r="CE1196" i="1"/>
  <c r="A1197" i="1"/>
  <c r="C1197" i="1"/>
  <c r="S1197" i="1"/>
  <c r="T1197" i="1"/>
  <c r="U1197" i="1"/>
  <c r="BD1197" i="1"/>
  <c r="CE1197" i="1"/>
  <c r="A1198" i="1"/>
  <c r="C1198" i="1"/>
  <c r="S1198" i="1"/>
  <c r="T1198" i="1"/>
  <c r="U1198" i="1"/>
  <c r="BD1198" i="1"/>
  <c r="CE1198" i="1"/>
  <c r="A1199" i="1"/>
  <c r="C1199" i="1"/>
  <c r="S1199" i="1"/>
  <c r="T1199" i="1"/>
  <c r="U1199" i="1"/>
  <c r="BD1199" i="1"/>
  <c r="CE1199" i="1"/>
  <c r="A1200" i="1"/>
  <c r="C1200" i="1"/>
  <c r="S1200" i="1"/>
  <c r="T1200" i="1"/>
  <c r="U1200" i="1"/>
  <c r="BD1200" i="1"/>
  <c r="CE1200" i="1"/>
  <c r="A1201" i="1"/>
  <c r="C1201" i="1"/>
  <c r="S1201" i="1"/>
  <c r="T1201" i="1"/>
  <c r="U1201" i="1"/>
  <c r="BD1201" i="1"/>
  <c r="CE1201" i="1"/>
  <c r="A1202" i="1"/>
  <c r="C1202" i="1"/>
  <c r="S1202" i="1"/>
  <c r="T1202" i="1"/>
  <c r="U1202" i="1"/>
  <c r="BD1202" i="1"/>
  <c r="CE1202" i="1"/>
  <c r="A1203" i="1"/>
  <c r="C1203" i="1"/>
  <c r="S1203" i="1"/>
  <c r="T1203" i="1"/>
  <c r="U1203" i="1"/>
  <c r="BD1203" i="1"/>
  <c r="CE1203" i="1"/>
  <c r="A1204" i="1"/>
  <c r="C1204" i="1"/>
  <c r="S1204" i="1"/>
  <c r="T1204" i="1"/>
  <c r="U1204" i="1"/>
  <c r="BD1204" i="1"/>
  <c r="CE1204" i="1"/>
  <c r="A1205" i="1"/>
  <c r="C1205" i="1"/>
  <c r="S1205" i="1"/>
  <c r="T1205" i="1"/>
  <c r="U1205" i="1"/>
  <c r="BD1205" i="1"/>
  <c r="CE1205" i="1"/>
  <c r="A1206" i="1"/>
  <c r="C1206" i="1"/>
  <c r="S1206" i="1"/>
  <c r="T1206" i="1"/>
  <c r="U1206" i="1"/>
  <c r="BD1206" i="1"/>
  <c r="CE1206" i="1"/>
  <c r="A1207" i="1"/>
  <c r="C1207" i="1"/>
  <c r="S1207" i="1"/>
  <c r="T1207" i="1"/>
  <c r="U1207" i="1"/>
  <c r="BD1207" i="1"/>
  <c r="CE1207" i="1"/>
  <c r="A1208" i="1"/>
  <c r="C1208" i="1"/>
  <c r="S1208" i="1"/>
  <c r="T1208" i="1"/>
  <c r="U1208" i="1"/>
  <c r="BD1208" i="1"/>
  <c r="CE1208" i="1"/>
  <c r="A1209" i="1"/>
  <c r="C1209" i="1"/>
  <c r="S1209" i="1"/>
  <c r="T1209" i="1"/>
  <c r="U1209" i="1"/>
  <c r="BD1209" i="1"/>
  <c r="CE1209" i="1"/>
  <c r="A1210" i="1"/>
  <c r="C1210" i="1"/>
  <c r="S1210" i="1"/>
  <c r="T1210" i="1"/>
  <c r="U1210" i="1"/>
  <c r="BD1210" i="1"/>
  <c r="CE1210" i="1"/>
  <c r="A1211" i="1"/>
  <c r="C1211" i="1"/>
  <c r="S1211" i="1"/>
  <c r="T1211" i="1"/>
  <c r="U1211" i="1"/>
  <c r="BD1211" i="1"/>
  <c r="CE1211" i="1"/>
  <c r="A1212" i="1"/>
  <c r="C1212" i="1"/>
  <c r="S1212" i="1"/>
  <c r="T1212" i="1"/>
  <c r="U1212" i="1"/>
  <c r="BD1212" i="1"/>
  <c r="CE1212" i="1"/>
  <c r="A1213" i="1"/>
  <c r="C1213" i="1"/>
  <c r="S1213" i="1"/>
  <c r="T1213" i="1"/>
  <c r="U1213" i="1"/>
  <c r="BD1213" i="1"/>
  <c r="CE1213" i="1"/>
  <c r="A1214" i="1"/>
  <c r="C1214" i="1"/>
  <c r="S1214" i="1"/>
  <c r="T1214" i="1"/>
  <c r="U1214" i="1"/>
  <c r="BD1214" i="1"/>
  <c r="CE1214" i="1"/>
  <c r="A1215" i="1"/>
  <c r="C1215" i="1"/>
  <c r="S1215" i="1"/>
  <c r="T1215" i="1"/>
  <c r="U1215" i="1"/>
  <c r="BD1215" i="1"/>
  <c r="CE1215" i="1"/>
  <c r="A1216" i="1"/>
  <c r="C1216" i="1"/>
  <c r="S1216" i="1"/>
  <c r="T1216" i="1"/>
  <c r="U1216" i="1"/>
  <c r="BD1216" i="1"/>
  <c r="CE1216" i="1"/>
  <c r="A1217" i="1"/>
  <c r="C1217" i="1"/>
  <c r="S1217" i="1"/>
  <c r="T1217" i="1"/>
  <c r="U1217" i="1"/>
  <c r="BD1217" i="1"/>
  <c r="CE1217" i="1"/>
  <c r="A1218" i="1"/>
  <c r="C1218" i="1"/>
  <c r="S1218" i="1"/>
  <c r="T1218" i="1"/>
  <c r="U1218" i="1"/>
  <c r="BD1218" i="1"/>
  <c r="CE1218" i="1"/>
  <c r="A1219" i="1"/>
  <c r="C1219" i="1"/>
  <c r="S1219" i="1"/>
  <c r="T1219" i="1"/>
  <c r="U1219" i="1"/>
  <c r="BD1219" i="1"/>
  <c r="CE1219" i="1"/>
  <c r="A1220" i="1"/>
  <c r="C1220" i="1"/>
  <c r="S1220" i="1"/>
  <c r="T1220" i="1"/>
  <c r="U1220" i="1"/>
  <c r="BD1220" i="1"/>
  <c r="CE1220" i="1"/>
  <c r="A1221" i="1"/>
  <c r="C1221" i="1"/>
  <c r="S1221" i="1"/>
  <c r="T1221" i="1"/>
  <c r="U1221" i="1"/>
  <c r="BD1221" i="1"/>
  <c r="CE1221" i="1"/>
  <c r="A1222" i="1"/>
  <c r="C1222" i="1"/>
  <c r="S1222" i="1"/>
  <c r="T1222" i="1"/>
  <c r="U1222" i="1"/>
  <c r="BD1222" i="1"/>
  <c r="CE1222" i="1"/>
  <c r="A1223" i="1"/>
  <c r="C1223" i="1"/>
  <c r="S1223" i="1"/>
  <c r="T1223" i="1"/>
  <c r="U1223" i="1"/>
  <c r="BD1223" i="1"/>
  <c r="CE1223" i="1"/>
  <c r="A1224" i="1"/>
  <c r="C1224" i="1"/>
  <c r="S1224" i="1"/>
  <c r="T1224" i="1"/>
  <c r="U1224" i="1"/>
  <c r="BD1224" i="1"/>
  <c r="CE1224" i="1"/>
  <c r="A1225" i="1"/>
  <c r="C1225" i="1"/>
  <c r="S1225" i="1"/>
  <c r="T1225" i="1"/>
  <c r="U1225" i="1"/>
  <c r="BD1225" i="1"/>
  <c r="CE1225" i="1"/>
  <c r="A1226" i="1"/>
  <c r="C1226" i="1"/>
  <c r="S1226" i="1"/>
  <c r="T1226" i="1"/>
  <c r="U1226" i="1"/>
  <c r="BD1226" i="1"/>
  <c r="CE1226" i="1"/>
  <c r="A1227" i="1"/>
  <c r="C1227" i="1"/>
  <c r="S1227" i="1"/>
  <c r="T1227" i="1"/>
  <c r="U1227" i="1"/>
  <c r="BD1227" i="1"/>
  <c r="CE1227" i="1"/>
  <c r="A1228" i="1"/>
  <c r="C1228" i="1"/>
  <c r="S1228" i="1"/>
  <c r="T1228" i="1"/>
  <c r="U1228" i="1"/>
  <c r="BD1228" i="1"/>
  <c r="CE1228" i="1"/>
  <c r="A1229" i="1"/>
  <c r="C1229" i="1"/>
  <c r="S1229" i="1"/>
  <c r="T1229" i="1"/>
  <c r="U1229" i="1"/>
  <c r="BD1229" i="1"/>
  <c r="CE1229" i="1"/>
  <c r="A1230" i="1"/>
  <c r="C1230" i="1"/>
  <c r="S1230" i="1"/>
  <c r="T1230" i="1"/>
  <c r="U1230" i="1"/>
  <c r="BD1230" i="1"/>
  <c r="CE1230" i="1"/>
  <c r="A1231" i="1"/>
  <c r="C1231" i="1"/>
  <c r="S1231" i="1"/>
  <c r="T1231" i="1"/>
  <c r="U1231" i="1"/>
  <c r="BD1231" i="1"/>
  <c r="CE1231" i="1"/>
  <c r="A1232" i="1"/>
  <c r="C1232" i="1"/>
  <c r="S1232" i="1"/>
  <c r="T1232" i="1"/>
  <c r="U1232" i="1"/>
  <c r="BD1232" i="1"/>
  <c r="CE1232" i="1"/>
  <c r="A1233" i="1"/>
  <c r="C1233" i="1"/>
  <c r="S1233" i="1"/>
  <c r="T1233" i="1"/>
  <c r="U1233" i="1"/>
  <c r="BD1233" i="1"/>
  <c r="CE1233" i="1"/>
  <c r="A1234" i="1"/>
  <c r="C1234" i="1"/>
  <c r="S1234" i="1"/>
  <c r="T1234" i="1"/>
  <c r="U1234" i="1"/>
  <c r="BD1234" i="1"/>
  <c r="CE1234" i="1"/>
  <c r="A1235" i="1"/>
  <c r="C1235" i="1"/>
  <c r="S1235" i="1"/>
  <c r="T1235" i="1"/>
  <c r="U1235" i="1"/>
  <c r="BD1235" i="1"/>
  <c r="CE1235" i="1"/>
  <c r="A1236" i="1"/>
  <c r="C1236" i="1"/>
  <c r="S1236" i="1"/>
  <c r="T1236" i="1"/>
  <c r="U1236" i="1"/>
  <c r="BD1236" i="1"/>
  <c r="CE1236" i="1"/>
  <c r="A1237" i="1"/>
  <c r="C1237" i="1"/>
  <c r="S1237" i="1"/>
  <c r="T1237" i="1"/>
  <c r="U1237" i="1"/>
  <c r="BD1237" i="1"/>
  <c r="CE1237" i="1"/>
  <c r="A1238" i="1"/>
  <c r="C1238" i="1"/>
  <c r="S1238" i="1"/>
  <c r="T1238" i="1"/>
  <c r="U1238" i="1"/>
  <c r="BD1238" i="1"/>
  <c r="CE1238" i="1"/>
  <c r="A1239" i="1"/>
  <c r="C1239" i="1"/>
  <c r="S1239" i="1"/>
  <c r="T1239" i="1"/>
  <c r="U1239" i="1"/>
  <c r="BD1239" i="1"/>
  <c r="CE1239" i="1"/>
  <c r="A1240" i="1"/>
  <c r="C1240" i="1"/>
  <c r="S1240" i="1"/>
  <c r="T1240" i="1"/>
  <c r="U1240" i="1"/>
  <c r="BD1240" i="1"/>
  <c r="CE1240" i="1"/>
  <c r="A1241" i="1"/>
  <c r="C1241" i="1"/>
  <c r="S1241" i="1"/>
  <c r="T1241" i="1"/>
  <c r="U1241" i="1"/>
  <c r="BD1241" i="1"/>
  <c r="CE1241" i="1"/>
  <c r="A1242" i="1"/>
  <c r="C1242" i="1"/>
  <c r="S1242" i="1"/>
  <c r="T1242" i="1"/>
  <c r="U1242" i="1"/>
  <c r="BD1242" i="1"/>
  <c r="CE1242" i="1"/>
  <c r="A1243" i="1"/>
  <c r="C1243" i="1"/>
  <c r="S1243" i="1"/>
  <c r="T1243" i="1"/>
  <c r="U1243" i="1"/>
  <c r="BD1243" i="1"/>
  <c r="CE1243" i="1"/>
  <c r="A1244" i="1"/>
  <c r="C1244" i="1"/>
  <c r="S1244" i="1"/>
  <c r="T1244" i="1"/>
  <c r="U1244" i="1"/>
  <c r="BD1244" i="1"/>
  <c r="CE1244" i="1"/>
  <c r="A1245" i="1"/>
  <c r="C1245" i="1"/>
  <c r="S1245" i="1"/>
  <c r="T1245" i="1"/>
  <c r="U1245" i="1"/>
  <c r="BD1245" i="1"/>
  <c r="CE1245" i="1"/>
  <c r="A1246" i="1"/>
  <c r="C1246" i="1"/>
  <c r="S1246" i="1"/>
  <c r="T1246" i="1"/>
  <c r="U1246" i="1"/>
  <c r="BD1246" i="1"/>
  <c r="CE1246" i="1"/>
  <c r="A1247" i="1"/>
  <c r="C1247" i="1"/>
  <c r="S1247" i="1"/>
  <c r="T1247" i="1"/>
  <c r="U1247" i="1"/>
  <c r="BD1247" i="1"/>
  <c r="CE1247" i="1"/>
  <c r="A1248" i="1"/>
  <c r="C1248" i="1"/>
  <c r="S1248" i="1"/>
  <c r="T1248" i="1"/>
  <c r="U1248" i="1"/>
  <c r="BD1248" i="1"/>
  <c r="CE1248" i="1"/>
  <c r="A1249" i="1"/>
  <c r="C1249" i="1"/>
  <c r="S1249" i="1"/>
  <c r="T1249" i="1"/>
  <c r="U1249" i="1"/>
  <c r="BD1249" i="1"/>
  <c r="CE1249" i="1"/>
  <c r="A1250" i="1"/>
  <c r="C1250" i="1"/>
  <c r="S1250" i="1"/>
  <c r="T1250" i="1"/>
  <c r="U1250" i="1"/>
  <c r="BD1250" i="1"/>
  <c r="CE1250" i="1"/>
  <c r="A1251" i="1"/>
  <c r="C1251" i="1"/>
  <c r="S1251" i="1"/>
  <c r="T1251" i="1"/>
  <c r="U1251" i="1"/>
  <c r="BD1251" i="1"/>
  <c r="CE1251" i="1"/>
  <c r="A1252" i="1"/>
  <c r="C1252" i="1"/>
  <c r="S1252" i="1"/>
  <c r="T1252" i="1"/>
  <c r="U1252" i="1"/>
  <c r="BD1252" i="1"/>
  <c r="CE1252" i="1"/>
  <c r="A1253" i="1"/>
  <c r="C1253" i="1"/>
  <c r="S1253" i="1"/>
  <c r="T1253" i="1"/>
  <c r="U1253" i="1"/>
  <c r="BD1253" i="1"/>
  <c r="CE1253" i="1"/>
  <c r="A1254" i="1"/>
  <c r="C1254" i="1"/>
  <c r="S1254" i="1"/>
  <c r="T1254" i="1"/>
  <c r="U1254" i="1"/>
  <c r="BD1254" i="1"/>
  <c r="CE1254" i="1"/>
  <c r="A1255" i="1"/>
  <c r="C1255" i="1"/>
  <c r="S1255" i="1"/>
  <c r="T1255" i="1"/>
  <c r="U1255" i="1"/>
  <c r="BD1255" i="1"/>
  <c r="CE1255" i="1"/>
  <c r="A1256" i="1"/>
  <c r="C1256" i="1"/>
  <c r="S1256" i="1"/>
  <c r="T1256" i="1"/>
  <c r="U1256" i="1"/>
  <c r="BD1256" i="1"/>
  <c r="CE1256" i="1"/>
  <c r="A1257" i="1"/>
  <c r="C1257" i="1"/>
  <c r="S1257" i="1"/>
  <c r="T1257" i="1"/>
  <c r="U1257" i="1"/>
  <c r="BD1257" i="1"/>
  <c r="CE1257" i="1"/>
  <c r="A1258" i="1"/>
  <c r="C1258" i="1"/>
  <c r="S1258" i="1"/>
  <c r="T1258" i="1"/>
  <c r="U1258" i="1"/>
  <c r="BD1258" i="1"/>
  <c r="CE1258" i="1"/>
  <c r="A1259" i="1"/>
  <c r="C1259" i="1"/>
  <c r="S1259" i="1"/>
  <c r="T1259" i="1"/>
  <c r="U1259" i="1"/>
  <c r="BD1259" i="1"/>
  <c r="CE1259" i="1"/>
  <c r="A1260" i="1"/>
  <c r="C1260" i="1"/>
  <c r="S1260" i="1"/>
  <c r="T1260" i="1"/>
  <c r="U1260" i="1"/>
  <c r="BD1260" i="1"/>
  <c r="CE1260" i="1"/>
  <c r="A1261" i="1"/>
  <c r="C1261" i="1"/>
  <c r="S1261" i="1"/>
  <c r="T1261" i="1"/>
  <c r="U1261" i="1"/>
  <c r="BD1261" i="1"/>
  <c r="CE1261" i="1"/>
  <c r="A1262" i="1"/>
  <c r="C1262" i="1"/>
  <c r="S1262" i="1"/>
  <c r="T1262" i="1"/>
  <c r="U1262" i="1"/>
  <c r="BD1262" i="1"/>
  <c r="CE1262" i="1"/>
  <c r="A1263" i="1"/>
  <c r="C1263" i="1"/>
  <c r="S1263" i="1"/>
  <c r="T1263" i="1"/>
  <c r="U1263" i="1"/>
  <c r="BD1263" i="1"/>
  <c r="CE1263" i="1"/>
  <c r="A1264" i="1"/>
  <c r="C1264" i="1"/>
  <c r="S1264" i="1"/>
  <c r="T1264" i="1"/>
  <c r="U1264" i="1"/>
  <c r="BD1264" i="1"/>
  <c r="CE1264" i="1"/>
  <c r="A1265" i="1"/>
  <c r="C1265" i="1"/>
  <c r="S1265" i="1"/>
  <c r="T1265" i="1"/>
  <c r="U1265" i="1"/>
  <c r="BD1265" i="1"/>
  <c r="CE1265" i="1"/>
  <c r="A1266" i="1"/>
  <c r="C1266" i="1"/>
  <c r="S1266" i="1"/>
  <c r="T1266" i="1"/>
  <c r="U1266" i="1"/>
  <c r="BD1266" i="1"/>
  <c r="CE1266" i="1"/>
  <c r="A1267" i="1"/>
  <c r="C1267" i="1"/>
  <c r="S1267" i="1"/>
  <c r="T1267" i="1"/>
  <c r="U1267" i="1"/>
  <c r="BD1267" i="1"/>
  <c r="CE1267" i="1"/>
  <c r="A1268" i="1"/>
  <c r="C1268" i="1"/>
  <c r="S1268" i="1"/>
  <c r="T1268" i="1"/>
  <c r="U1268" i="1"/>
  <c r="BD1268" i="1"/>
  <c r="CE1268" i="1"/>
  <c r="A1269" i="1"/>
  <c r="C1269" i="1"/>
  <c r="S1269" i="1"/>
  <c r="T1269" i="1"/>
  <c r="U1269" i="1"/>
  <c r="BD1269" i="1"/>
  <c r="CE1269" i="1"/>
  <c r="A1270" i="1"/>
  <c r="C1270" i="1"/>
  <c r="S1270" i="1"/>
  <c r="T1270" i="1"/>
  <c r="U1270" i="1"/>
  <c r="BD1270" i="1"/>
  <c r="CE1270" i="1"/>
  <c r="A1271" i="1"/>
  <c r="C1271" i="1"/>
  <c r="S1271" i="1"/>
  <c r="T1271" i="1"/>
  <c r="U1271" i="1"/>
  <c r="BD1271" i="1"/>
  <c r="CE1271" i="1"/>
  <c r="A1272" i="1"/>
  <c r="C1272" i="1"/>
  <c r="S1272" i="1"/>
  <c r="T1272" i="1"/>
  <c r="U1272" i="1"/>
  <c r="BD1272" i="1"/>
  <c r="CE1272" i="1"/>
  <c r="A1273" i="1"/>
  <c r="C1273" i="1"/>
  <c r="S1273" i="1"/>
  <c r="T1273" i="1"/>
  <c r="U1273" i="1"/>
  <c r="BD1273" i="1"/>
  <c r="CE1273" i="1"/>
  <c r="A1274" i="1"/>
  <c r="C1274" i="1"/>
  <c r="S1274" i="1"/>
  <c r="T1274" i="1"/>
  <c r="U1274" i="1"/>
  <c r="BD1274" i="1"/>
  <c r="CE1274" i="1"/>
  <c r="A1275" i="1"/>
  <c r="C1275" i="1"/>
  <c r="S1275" i="1"/>
  <c r="T1275" i="1"/>
  <c r="U1275" i="1"/>
  <c r="BD1275" i="1"/>
  <c r="CE1275" i="1"/>
  <c r="A1276" i="1"/>
  <c r="C1276" i="1"/>
  <c r="S1276" i="1"/>
  <c r="T1276" i="1"/>
  <c r="U1276" i="1"/>
  <c r="BD1276" i="1"/>
  <c r="CE1276" i="1"/>
  <c r="A1277" i="1"/>
  <c r="C1277" i="1"/>
  <c r="S1277" i="1"/>
  <c r="T1277" i="1"/>
  <c r="U1277" i="1"/>
  <c r="BD1277" i="1"/>
  <c r="CE1277" i="1"/>
  <c r="A1278" i="1"/>
  <c r="C1278" i="1"/>
  <c r="S1278" i="1"/>
  <c r="T1278" i="1"/>
  <c r="U1278" i="1"/>
  <c r="BD1278" i="1"/>
  <c r="CE1278" i="1"/>
  <c r="A1279" i="1"/>
  <c r="C1279" i="1"/>
  <c r="S1279" i="1"/>
  <c r="T1279" i="1"/>
  <c r="U1279" i="1"/>
  <c r="BD1279" i="1"/>
  <c r="CE1279" i="1"/>
  <c r="A1280" i="1"/>
  <c r="C1280" i="1"/>
  <c r="S1280" i="1"/>
  <c r="T1280" i="1"/>
  <c r="U1280" i="1"/>
  <c r="BD1280" i="1"/>
  <c r="CE1280" i="1"/>
  <c r="A1281" i="1"/>
  <c r="C1281" i="1"/>
  <c r="S1281" i="1"/>
  <c r="T1281" i="1"/>
  <c r="U1281" i="1"/>
  <c r="BD1281" i="1"/>
  <c r="CE1281" i="1"/>
  <c r="A1282" i="1"/>
  <c r="C1282" i="1"/>
  <c r="S1282" i="1"/>
  <c r="T1282" i="1"/>
  <c r="U1282" i="1"/>
  <c r="BD1282" i="1"/>
  <c r="CE1282" i="1"/>
  <c r="A1283" i="1"/>
  <c r="C1283" i="1"/>
  <c r="S1283" i="1"/>
  <c r="T1283" i="1"/>
  <c r="U1283" i="1"/>
  <c r="BD1283" i="1"/>
  <c r="CE1283" i="1"/>
  <c r="A1284" i="1"/>
  <c r="C1284" i="1"/>
  <c r="S1284" i="1"/>
  <c r="T1284" i="1"/>
  <c r="U1284" i="1"/>
  <c r="BD1284" i="1"/>
  <c r="CE1284" i="1"/>
  <c r="A1285" i="1"/>
  <c r="C1285" i="1"/>
  <c r="S1285" i="1"/>
  <c r="T1285" i="1"/>
  <c r="U1285" i="1"/>
  <c r="BD1285" i="1"/>
  <c r="CE1285" i="1"/>
  <c r="A1286" i="1"/>
  <c r="C1286" i="1"/>
  <c r="S1286" i="1"/>
  <c r="T1286" i="1"/>
  <c r="U1286" i="1"/>
  <c r="BD1286" i="1"/>
  <c r="CE1286" i="1"/>
  <c r="A1287" i="1"/>
  <c r="C1287" i="1"/>
  <c r="S1287" i="1"/>
  <c r="T1287" i="1"/>
  <c r="U1287" i="1"/>
  <c r="BD1287" i="1"/>
  <c r="CE1287" i="1"/>
  <c r="A1288" i="1"/>
  <c r="C1288" i="1"/>
  <c r="S1288" i="1"/>
  <c r="T1288" i="1"/>
  <c r="U1288" i="1"/>
  <c r="BD1288" i="1"/>
  <c r="CE1288" i="1"/>
  <c r="A1289" i="1"/>
  <c r="C1289" i="1"/>
  <c r="S1289" i="1"/>
  <c r="T1289" i="1"/>
  <c r="U1289" i="1"/>
  <c r="BD1289" i="1"/>
  <c r="CE1289" i="1"/>
  <c r="A1290" i="1"/>
  <c r="C1290" i="1"/>
  <c r="S1290" i="1"/>
  <c r="T1290" i="1"/>
  <c r="U1290" i="1"/>
  <c r="BD1290" i="1"/>
  <c r="CE1290" i="1"/>
  <c r="A1291" i="1"/>
  <c r="C1291" i="1"/>
  <c r="S1291" i="1"/>
  <c r="T1291" i="1"/>
  <c r="U1291" i="1"/>
  <c r="BD1291" i="1"/>
  <c r="CE1291" i="1"/>
  <c r="A1292" i="1"/>
  <c r="C1292" i="1"/>
  <c r="S1292" i="1"/>
  <c r="T1292" i="1"/>
  <c r="U1292" i="1"/>
  <c r="BD1292" i="1"/>
  <c r="CE1292" i="1"/>
  <c r="A1293" i="1"/>
  <c r="C1293" i="1"/>
  <c r="S1293" i="1"/>
  <c r="T1293" i="1"/>
  <c r="U1293" i="1"/>
  <c r="BD1293" i="1"/>
  <c r="CE1293" i="1"/>
  <c r="A1294" i="1"/>
  <c r="C1294" i="1"/>
  <c r="S1294" i="1"/>
  <c r="T1294" i="1"/>
  <c r="U1294" i="1"/>
  <c r="BD1294" i="1"/>
  <c r="CE1294" i="1"/>
  <c r="A1295" i="1"/>
  <c r="C1295" i="1"/>
  <c r="S1295" i="1"/>
  <c r="T1295" i="1"/>
  <c r="U1295" i="1"/>
  <c r="BD1295" i="1"/>
  <c r="CE1295" i="1"/>
  <c r="A1296" i="1"/>
  <c r="C1296" i="1"/>
  <c r="S1296" i="1"/>
  <c r="T1296" i="1"/>
  <c r="U1296" i="1"/>
  <c r="BD1296" i="1"/>
  <c r="CE1296" i="1"/>
  <c r="A1297" i="1"/>
  <c r="C1297" i="1"/>
  <c r="S1297" i="1"/>
  <c r="T1297" i="1"/>
  <c r="U1297" i="1"/>
  <c r="BD1297" i="1"/>
  <c r="CE1297" i="1"/>
  <c r="A1298" i="1"/>
  <c r="C1298" i="1"/>
  <c r="S1298" i="1"/>
  <c r="T1298" i="1"/>
  <c r="U1298" i="1"/>
  <c r="BD1298" i="1"/>
  <c r="CE1298" i="1"/>
  <c r="A1299" i="1"/>
  <c r="C1299" i="1"/>
  <c r="S1299" i="1"/>
  <c r="T1299" i="1"/>
  <c r="U1299" i="1"/>
  <c r="BD1299" i="1"/>
  <c r="CE1299" i="1"/>
  <c r="A1300" i="1"/>
  <c r="C1300" i="1"/>
  <c r="S1300" i="1"/>
  <c r="T1300" i="1"/>
  <c r="U1300" i="1"/>
  <c r="BD1300" i="1"/>
  <c r="CE1300" i="1"/>
  <c r="A1301" i="1"/>
  <c r="C1301" i="1"/>
  <c r="S1301" i="1"/>
  <c r="T1301" i="1"/>
  <c r="U1301" i="1"/>
  <c r="BD1301" i="1"/>
  <c r="CE1301" i="1"/>
  <c r="A1302" i="1"/>
  <c r="C1302" i="1"/>
  <c r="S1302" i="1"/>
  <c r="T1302" i="1"/>
  <c r="U1302" i="1"/>
  <c r="BD1302" i="1"/>
  <c r="CE1302" i="1"/>
  <c r="A1303" i="1"/>
  <c r="C1303" i="1"/>
  <c r="S1303" i="1"/>
  <c r="T1303" i="1"/>
  <c r="U1303" i="1"/>
  <c r="BD1303" i="1"/>
  <c r="CE1303" i="1"/>
  <c r="A1304" i="1"/>
  <c r="C1304" i="1"/>
  <c r="S1304" i="1"/>
  <c r="T1304" i="1"/>
  <c r="U1304" i="1"/>
  <c r="BD1304" i="1"/>
  <c r="CE1304" i="1"/>
  <c r="A1305" i="1"/>
  <c r="C1305" i="1"/>
  <c r="S1305" i="1"/>
  <c r="T1305" i="1"/>
  <c r="U1305" i="1"/>
  <c r="BD1305" i="1"/>
  <c r="CE1305" i="1"/>
  <c r="A1306" i="1"/>
  <c r="C1306" i="1"/>
  <c r="S1306" i="1"/>
  <c r="T1306" i="1"/>
  <c r="U1306" i="1"/>
  <c r="BD1306" i="1"/>
  <c r="CE1306" i="1"/>
  <c r="A1307" i="1"/>
  <c r="C1307" i="1"/>
  <c r="S1307" i="1"/>
  <c r="T1307" i="1"/>
  <c r="U1307" i="1"/>
  <c r="BD1307" i="1"/>
  <c r="CE1307" i="1"/>
  <c r="A1308" i="1"/>
  <c r="C1308" i="1"/>
  <c r="S1308" i="1"/>
  <c r="T1308" i="1"/>
  <c r="U1308" i="1"/>
  <c r="BD1308" i="1"/>
  <c r="CE1308" i="1"/>
  <c r="A1309" i="1"/>
  <c r="C1309" i="1"/>
  <c r="S1309" i="1"/>
  <c r="T1309" i="1"/>
  <c r="U1309" i="1"/>
  <c r="BD1309" i="1"/>
  <c r="CE1309" i="1"/>
  <c r="A1310" i="1"/>
  <c r="C1310" i="1"/>
  <c r="S1310" i="1"/>
  <c r="T1310" i="1"/>
  <c r="U1310" i="1"/>
  <c r="BD1310" i="1"/>
  <c r="CE1310" i="1"/>
  <c r="A1311" i="1"/>
  <c r="C1311" i="1"/>
  <c r="S1311" i="1"/>
  <c r="T1311" i="1"/>
  <c r="U1311" i="1"/>
  <c r="BD1311" i="1"/>
  <c r="CE1311" i="1"/>
  <c r="A1312" i="1"/>
  <c r="C1312" i="1"/>
  <c r="S1312" i="1"/>
  <c r="T1312" i="1"/>
  <c r="U1312" i="1"/>
  <c r="BD1312" i="1"/>
  <c r="CE1312" i="1"/>
  <c r="A1313" i="1"/>
  <c r="C1313" i="1"/>
  <c r="S1313" i="1"/>
  <c r="T1313" i="1"/>
  <c r="U1313" i="1"/>
  <c r="BD1313" i="1"/>
  <c r="CE1313" i="1"/>
  <c r="A1314" i="1"/>
  <c r="C1314" i="1"/>
  <c r="S1314" i="1"/>
  <c r="T1314" i="1"/>
  <c r="U1314" i="1"/>
  <c r="BD1314" i="1"/>
  <c r="CE1314" i="1"/>
  <c r="A1315" i="1"/>
  <c r="C1315" i="1"/>
  <c r="S1315" i="1"/>
  <c r="T1315" i="1"/>
  <c r="U1315" i="1"/>
  <c r="BD1315" i="1"/>
  <c r="CE1315" i="1"/>
  <c r="A1316" i="1"/>
  <c r="C1316" i="1"/>
  <c r="S1316" i="1"/>
  <c r="T1316" i="1"/>
  <c r="U1316" i="1"/>
  <c r="BD1316" i="1"/>
  <c r="CE1316" i="1"/>
  <c r="A1317" i="1"/>
  <c r="C1317" i="1"/>
  <c r="S1317" i="1"/>
  <c r="T1317" i="1"/>
  <c r="U1317" i="1"/>
  <c r="BD1317" i="1"/>
  <c r="CE1317" i="1"/>
  <c r="A1318" i="1"/>
  <c r="C1318" i="1"/>
  <c r="S1318" i="1"/>
  <c r="T1318" i="1"/>
  <c r="U1318" i="1"/>
  <c r="BD1318" i="1"/>
  <c r="CE1318" i="1"/>
  <c r="A1319" i="1"/>
  <c r="C1319" i="1"/>
  <c r="S1319" i="1"/>
  <c r="T1319" i="1"/>
  <c r="U1319" i="1"/>
  <c r="BD1319" i="1"/>
  <c r="CE1319" i="1"/>
  <c r="A1320" i="1"/>
  <c r="C1320" i="1"/>
  <c r="S1320" i="1"/>
  <c r="T1320" i="1"/>
  <c r="U1320" i="1"/>
  <c r="BD1320" i="1"/>
  <c r="CE1320" i="1"/>
  <c r="A1321" i="1"/>
  <c r="C1321" i="1"/>
  <c r="S1321" i="1"/>
  <c r="T1321" i="1"/>
  <c r="U1321" i="1"/>
  <c r="BD1321" i="1"/>
  <c r="CE1321" i="1"/>
  <c r="A1322" i="1"/>
  <c r="C1322" i="1"/>
  <c r="S1322" i="1"/>
  <c r="T1322" i="1"/>
  <c r="U1322" i="1"/>
  <c r="BD1322" i="1"/>
  <c r="CE1322" i="1"/>
  <c r="A1323" i="1"/>
  <c r="C1323" i="1"/>
  <c r="S1323" i="1"/>
  <c r="T1323" i="1"/>
  <c r="U1323" i="1"/>
  <c r="BD1323" i="1"/>
  <c r="CE1323" i="1"/>
  <c r="A1324" i="1"/>
  <c r="C1324" i="1"/>
  <c r="S1324" i="1"/>
  <c r="T1324" i="1"/>
  <c r="U1324" i="1"/>
  <c r="BD1324" i="1"/>
  <c r="CE1324" i="1"/>
  <c r="A1325" i="1"/>
  <c r="C1325" i="1"/>
  <c r="S1325" i="1"/>
  <c r="T1325" i="1"/>
  <c r="U1325" i="1"/>
  <c r="BD1325" i="1"/>
  <c r="CE1325" i="1"/>
  <c r="A1326" i="1"/>
  <c r="C1326" i="1"/>
  <c r="S1326" i="1"/>
  <c r="T1326" i="1"/>
  <c r="U1326" i="1"/>
  <c r="BD1326" i="1"/>
  <c r="CE1326" i="1"/>
  <c r="A1327" i="1"/>
  <c r="C1327" i="1"/>
  <c r="S1327" i="1"/>
  <c r="T1327" i="1"/>
  <c r="U1327" i="1"/>
  <c r="BD1327" i="1"/>
  <c r="CE1327" i="1"/>
  <c r="A1328" i="1"/>
  <c r="C1328" i="1"/>
  <c r="S1328" i="1"/>
  <c r="T1328" i="1"/>
  <c r="U1328" i="1"/>
  <c r="BD1328" i="1"/>
  <c r="CE1328" i="1"/>
  <c r="A1329" i="1"/>
  <c r="C1329" i="1"/>
  <c r="S1329" i="1"/>
  <c r="T1329" i="1"/>
  <c r="U1329" i="1"/>
  <c r="BD1329" i="1"/>
  <c r="CE1329" i="1"/>
  <c r="A1330" i="1"/>
  <c r="C1330" i="1"/>
  <c r="S1330" i="1"/>
  <c r="T1330" i="1"/>
  <c r="U1330" i="1"/>
  <c r="BD1330" i="1"/>
  <c r="CE1330" i="1"/>
  <c r="A1331" i="1"/>
  <c r="C1331" i="1"/>
  <c r="S1331" i="1"/>
  <c r="T1331" i="1"/>
  <c r="U1331" i="1"/>
  <c r="BD1331" i="1"/>
  <c r="CE1331" i="1"/>
  <c r="A1332" i="1"/>
  <c r="C1332" i="1"/>
  <c r="S1332" i="1"/>
  <c r="T1332" i="1"/>
  <c r="U1332" i="1"/>
  <c r="BD1332" i="1"/>
  <c r="CE1332" i="1"/>
  <c r="A1333" i="1"/>
  <c r="C1333" i="1"/>
  <c r="S1333" i="1"/>
  <c r="T1333" i="1"/>
  <c r="U1333" i="1"/>
  <c r="BD1333" i="1"/>
  <c r="CE1333" i="1"/>
  <c r="A1334" i="1"/>
  <c r="C1334" i="1"/>
  <c r="S1334" i="1"/>
  <c r="T1334" i="1"/>
  <c r="U1334" i="1"/>
  <c r="BD1334" i="1"/>
  <c r="CE1334" i="1"/>
  <c r="A1335" i="1"/>
  <c r="C1335" i="1"/>
  <c r="S1335" i="1"/>
  <c r="T1335" i="1"/>
  <c r="U1335" i="1"/>
  <c r="BD1335" i="1"/>
  <c r="CE1335" i="1"/>
  <c r="A1336" i="1"/>
  <c r="C1336" i="1"/>
  <c r="S1336" i="1"/>
  <c r="T1336" i="1"/>
  <c r="U1336" i="1"/>
  <c r="BD1336" i="1"/>
  <c r="CE1336" i="1"/>
  <c r="A1337" i="1"/>
  <c r="C1337" i="1"/>
  <c r="S1337" i="1"/>
  <c r="T1337" i="1"/>
  <c r="U1337" i="1"/>
  <c r="BD1337" i="1"/>
  <c r="CE1337" i="1"/>
  <c r="A1338" i="1"/>
  <c r="C1338" i="1"/>
  <c r="S1338" i="1"/>
  <c r="T1338" i="1"/>
  <c r="U1338" i="1"/>
  <c r="BD1338" i="1"/>
  <c r="CE1338" i="1"/>
  <c r="A1339" i="1"/>
  <c r="C1339" i="1"/>
  <c r="S1339" i="1"/>
  <c r="T1339" i="1"/>
  <c r="U1339" i="1"/>
  <c r="BD1339" i="1"/>
  <c r="CE1339" i="1"/>
  <c r="A1340" i="1"/>
  <c r="C1340" i="1"/>
  <c r="S1340" i="1"/>
  <c r="T1340" i="1"/>
  <c r="U1340" i="1"/>
  <c r="BD1340" i="1"/>
  <c r="CE1340" i="1"/>
  <c r="A1341" i="1"/>
  <c r="C1341" i="1"/>
  <c r="S1341" i="1"/>
  <c r="T1341" i="1"/>
  <c r="U1341" i="1"/>
  <c r="BD1341" i="1"/>
  <c r="CE1341" i="1"/>
  <c r="A1342" i="1"/>
  <c r="C1342" i="1"/>
  <c r="S1342" i="1"/>
  <c r="T1342" i="1"/>
  <c r="U1342" i="1"/>
  <c r="BD1342" i="1"/>
  <c r="CE1342" i="1"/>
  <c r="A1343" i="1"/>
  <c r="C1343" i="1"/>
  <c r="S1343" i="1"/>
  <c r="T1343" i="1"/>
  <c r="U1343" i="1"/>
  <c r="BD1343" i="1"/>
  <c r="CE1343" i="1"/>
  <c r="A1344" i="1"/>
  <c r="C1344" i="1"/>
  <c r="S1344" i="1"/>
  <c r="T1344" i="1"/>
  <c r="U1344" i="1"/>
  <c r="BD1344" i="1"/>
  <c r="CE1344" i="1"/>
  <c r="A1345" i="1"/>
  <c r="C1345" i="1"/>
  <c r="S1345" i="1"/>
  <c r="T1345" i="1"/>
  <c r="U1345" i="1"/>
  <c r="BD1345" i="1"/>
  <c r="CE1345" i="1"/>
  <c r="A1346" i="1"/>
  <c r="C1346" i="1"/>
  <c r="S1346" i="1"/>
  <c r="T1346" i="1"/>
  <c r="U1346" i="1"/>
  <c r="BD1346" i="1"/>
  <c r="CE1346" i="1"/>
  <c r="A1347" i="1"/>
  <c r="C1347" i="1"/>
  <c r="S1347" i="1"/>
  <c r="T1347" i="1"/>
  <c r="U1347" i="1"/>
  <c r="BD1347" i="1"/>
  <c r="CE1347" i="1"/>
  <c r="A1348" i="1"/>
  <c r="C1348" i="1"/>
  <c r="S1348" i="1"/>
  <c r="T1348" i="1"/>
  <c r="U1348" i="1"/>
  <c r="BD1348" i="1"/>
  <c r="CE1348" i="1"/>
  <c r="A1349" i="1"/>
  <c r="C1349" i="1"/>
  <c r="S1349" i="1"/>
  <c r="T1349" i="1"/>
  <c r="U1349" i="1"/>
  <c r="BD1349" i="1"/>
  <c r="CE1349" i="1"/>
  <c r="A1350" i="1"/>
  <c r="C1350" i="1"/>
  <c r="S1350" i="1"/>
  <c r="T1350" i="1"/>
  <c r="U1350" i="1"/>
  <c r="BD1350" i="1"/>
  <c r="CE1350" i="1"/>
  <c r="A1351" i="1"/>
  <c r="C1351" i="1"/>
  <c r="S1351" i="1"/>
  <c r="T1351" i="1"/>
  <c r="U1351" i="1"/>
  <c r="BD1351" i="1"/>
  <c r="CE1351" i="1"/>
  <c r="A1352" i="1"/>
  <c r="C1352" i="1"/>
  <c r="S1352" i="1"/>
  <c r="T1352" i="1"/>
  <c r="U1352" i="1"/>
  <c r="BD1352" i="1"/>
  <c r="CE1352" i="1"/>
  <c r="A1353" i="1"/>
  <c r="C1353" i="1"/>
  <c r="S1353" i="1"/>
  <c r="T1353" i="1"/>
  <c r="U1353" i="1"/>
  <c r="BD1353" i="1"/>
  <c r="CE1353" i="1"/>
  <c r="A1354" i="1"/>
  <c r="C1354" i="1"/>
  <c r="S1354" i="1"/>
  <c r="T1354" i="1"/>
  <c r="U1354" i="1"/>
  <c r="BD1354" i="1"/>
  <c r="CE1354" i="1"/>
  <c r="A1355" i="1"/>
  <c r="C1355" i="1"/>
  <c r="S1355" i="1"/>
  <c r="T1355" i="1"/>
  <c r="U1355" i="1"/>
  <c r="BD1355" i="1"/>
  <c r="CE1355" i="1"/>
  <c r="A1356" i="1"/>
  <c r="C1356" i="1"/>
  <c r="S1356" i="1"/>
  <c r="T1356" i="1"/>
  <c r="U1356" i="1"/>
  <c r="BD1356" i="1"/>
  <c r="CE1356" i="1"/>
  <c r="A1357" i="1"/>
  <c r="C1357" i="1"/>
  <c r="S1357" i="1"/>
  <c r="T1357" i="1"/>
  <c r="U1357" i="1"/>
  <c r="BD1357" i="1"/>
  <c r="CE1357" i="1"/>
  <c r="A1358" i="1"/>
  <c r="C1358" i="1"/>
  <c r="S1358" i="1"/>
  <c r="T1358" i="1"/>
  <c r="U1358" i="1"/>
  <c r="BD1358" i="1"/>
  <c r="CE1358" i="1"/>
  <c r="A1359" i="1"/>
  <c r="C1359" i="1"/>
  <c r="S1359" i="1"/>
  <c r="T1359" i="1"/>
  <c r="U1359" i="1"/>
  <c r="BD1359" i="1"/>
  <c r="CE1359" i="1"/>
  <c r="A1360" i="1"/>
  <c r="C1360" i="1"/>
  <c r="S1360" i="1"/>
  <c r="T1360" i="1"/>
  <c r="U1360" i="1"/>
  <c r="BD1360" i="1"/>
  <c r="CE1360" i="1"/>
  <c r="A1361" i="1"/>
  <c r="C1361" i="1"/>
  <c r="S1361" i="1"/>
  <c r="T1361" i="1"/>
  <c r="U1361" i="1"/>
  <c r="BD1361" i="1"/>
  <c r="CE1361" i="1"/>
  <c r="A1362" i="1"/>
  <c r="C1362" i="1"/>
  <c r="S1362" i="1"/>
  <c r="T1362" i="1"/>
  <c r="U1362" i="1"/>
  <c r="BD1362" i="1"/>
  <c r="CE1362" i="1"/>
  <c r="A1363" i="1"/>
  <c r="C1363" i="1"/>
  <c r="S1363" i="1"/>
  <c r="T1363" i="1"/>
  <c r="U1363" i="1"/>
  <c r="BD1363" i="1"/>
  <c r="CE1363" i="1"/>
  <c r="A1364" i="1"/>
  <c r="C1364" i="1"/>
  <c r="S1364" i="1"/>
  <c r="T1364" i="1"/>
  <c r="U1364" i="1"/>
  <c r="BD1364" i="1"/>
  <c r="CE1364" i="1"/>
  <c r="A1365" i="1"/>
  <c r="C1365" i="1"/>
  <c r="S1365" i="1"/>
  <c r="T1365" i="1"/>
  <c r="U1365" i="1"/>
  <c r="BD1365" i="1"/>
  <c r="CE1365" i="1"/>
  <c r="A1366" i="1"/>
  <c r="C1366" i="1"/>
  <c r="S1366" i="1"/>
  <c r="T1366" i="1"/>
  <c r="U1366" i="1"/>
  <c r="BD1366" i="1"/>
  <c r="CE1366" i="1"/>
  <c r="A1367" i="1"/>
  <c r="C1367" i="1"/>
  <c r="S1367" i="1"/>
  <c r="T1367" i="1"/>
  <c r="U1367" i="1"/>
  <c r="BD1367" i="1"/>
  <c r="CE1367" i="1"/>
  <c r="A1368" i="1"/>
  <c r="C1368" i="1"/>
  <c r="S1368" i="1"/>
  <c r="T1368" i="1"/>
  <c r="U1368" i="1"/>
  <c r="BD1368" i="1"/>
  <c r="CE1368" i="1"/>
  <c r="A1369" i="1"/>
  <c r="C1369" i="1"/>
  <c r="S1369" i="1"/>
  <c r="T1369" i="1"/>
  <c r="U1369" i="1"/>
  <c r="BD1369" i="1"/>
  <c r="CE1369" i="1"/>
  <c r="A1370" i="1"/>
  <c r="C1370" i="1"/>
  <c r="S1370" i="1"/>
  <c r="T1370" i="1"/>
  <c r="U1370" i="1"/>
  <c r="BD1370" i="1"/>
  <c r="CE1370" i="1"/>
  <c r="A1371" i="1"/>
  <c r="C1371" i="1"/>
  <c r="S1371" i="1"/>
  <c r="T1371" i="1"/>
  <c r="U1371" i="1"/>
  <c r="BD1371" i="1"/>
  <c r="CE1371" i="1"/>
  <c r="A1372" i="1"/>
  <c r="C1372" i="1"/>
  <c r="S1372" i="1"/>
  <c r="T1372" i="1"/>
  <c r="U1372" i="1"/>
  <c r="BD1372" i="1"/>
  <c r="CE1372" i="1"/>
  <c r="A1373" i="1"/>
  <c r="C1373" i="1"/>
  <c r="S1373" i="1"/>
  <c r="T1373" i="1"/>
  <c r="U1373" i="1"/>
  <c r="BD1373" i="1"/>
  <c r="CE1373" i="1"/>
  <c r="A1374" i="1"/>
  <c r="C1374" i="1"/>
  <c r="S1374" i="1"/>
  <c r="T1374" i="1"/>
  <c r="U1374" i="1"/>
  <c r="BD1374" i="1"/>
  <c r="CE1374" i="1"/>
  <c r="A1375" i="1"/>
  <c r="C1375" i="1"/>
  <c r="S1375" i="1"/>
  <c r="T1375" i="1"/>
  <c r="U1375" i="1"/>
  <c r="BD1375" i="1"/>
  <c r="CE1375" i="1"/>
  <c r="A1376" i="1"/>
  <c r="C1376" i="1"/>
  <c r="S1376" i="1"/>
  <c r="T1376" i="1"/>
  <c r="U1376" i="1"/>
  <c r="BD1376" i="1"/>
  <c r="CE1376" i="1"/>
  <c r="A1377" i="1"/>
  <c r="C1377" i="1"/>
  <c r="S1377" i="1"/>
  <c r="T1377" i="1"/>
  <c r="U1377" i="1"/>
  <c r="BD1377" i="1"/>
  <c r="CE1377" i="1"/>
  <c r="A1378" i="1"/>
  <c r="C1378" i="1"/>
  <c r="S1378" i="1"/>
  <c r="T1378" i="1"/>
  <c r="U1378" i="1"/>
  <c r="BD1378" i="1"/>
  <c r="CE1378" i="1"/>
  <c r="A1379" i="1"/>
  <c r="C1379" i="1"/>
  <c r="S1379" i="1"/>
  <c r="T1379" i="1"/>
  <c r="U1379" i="1"/>
  <c r="BD1379" i="1"/>
  <c r="CE1379" i="1"/>
  <c r="A1380" i="1"/>
  <c r="C1380" i="1"/>
  <c r="S1380" i="1"/>
  <c r="T1380" i="1"/>
  <c r="U1380" i="1"/>
  <c r="BD1380" i="1"/>
  <c r="CE1380" i="1"/>
  <c r="A1381" i="1"/>
  <c r="C1381" i="1"/>
  <c r="S1381" i="1"/>
  <c r="T1381" i="1"/>
  <c r="U1381" i="1"/>
  <c r="BD1381" i="1"/>
  <c r="CE1381" i="1"/>
  <c r="A1382" i="1"/>
  <c r="C1382" i="1"/>
  <c r="S1382" i="1"/>
  <c r="T1382" i="1"/>
  <c r="U1382" i="1"/>
  <c r="BD1382" i="1"/>
  <c r="CE1382" i="1"/>
  <c r="A1383" i="1"/>
  <c r="C1383" i="1"/>
  <c r="S1383" i="1"/>
  <c r="T1383" i="1"/>
  <c r="U1383" i="1"/>
  <c r="BD1383" i="1"/>
  <c r="CE1383" i="1"/>
  <c r="A1384" i="1"/>
  <c r="C1384" i="1"/>
  <c r="S1384" i="1"/>
  <c r="T1384" i="1"/>
  <c r="U1384" i="1"/>
  <c r="BD1384" i="1"/>
  <c r="CE1384" i="1"/>
  <c r="A1385" i="1"/>
  <c r="C1385" i="1"/>
  <c r="S1385" i="1"/>
  <c r="T1385" i="1"/>
  <c r="U1385" i="1"/>
  <c r="BD1385" i="1"/>
  <c r="CE1385" i="1"/>
  <c r="A1386" i="1"/>
  <c r="C1386" i="1"/>
  <c r="S1386" i="1"/>
  <c r="T1386" i="1"/>
  <c r="U1386" i="1"/>
  <c r="BD1386" i="1"/>
  <c r="CE1386" i="1"/>
  <c r="A1387" i="1"/>
  <c r="C1387" i="1"/>
  <c r="S1387" i="1"/>
  <c r="T1387" i="1"/>
  <c r="U1387" i="1"/>
  <c r="BD1387" i="1"/>
  <c r="CE1387" i="1"/>
  <c r="A1388" i="1"/>
  <c r="C1388" i="1"/>
  <c r="S1388" i="1"/>
  <c r="T1388" i="1"/>
  <c r="U1388" i="1"/>
  <c r="BD1388" i="1"/>
  <c r="CE1388" i="1"/>
  <c r="A1389" i="1"/>
  <c r="C1389" i="1"/>
  <c r="S1389" i="1"/>
  <c r="T1389" i="1"/>
  <c r="U1389" i="1"/>
  <c r="BD1389" i="1"/>
  <c r="CE1389" i="1"/>
  <c r="A1390" i="1"/>
  <c r="C1390" i="1"/>
  <c r="S1390" i="1"/>
  <c r="T1390" i="1"/>
  <c r="U1390" i="1"/>
  <c r="BD1390" i="1"/>
  <c r="CE1390" i="1"/>
  <c r="A1391" i="1"/>
  <c r="C1391" i="1"/>
  <c r="S1391" i="1"/>
  <c r="T1391" i="1"/>
  <c r="U1391" i="1"/>
  <c r="BD1391" i="1"/>
  <c r="CE1391" i="1"/>
  <c r="A1392" i="1"/>
  <c r="C1392" i="1"/>
  <c r="S1392" i="1"/>
  <c r="T1392" i="1"/>
  <c r="U1392" i="1"/>
  <c r="BD1392" i="1"/>
  <c r="CE1392" i="1"/>
  <c r="A1393" i="1"/>
  <c r="C1393" i="1"/>
  <c r="S1393" i="1"/>
  <c r="T1393" i="1"/>
  <c r="U1393" i="1"/>
  <c r="BD1393" i="1"/>
  <c r="CE1393" i="1"/>
  <c r="A1394" i="1"/>
  <c r="C1394" i="1"/>
  <c r="S1394" i="1"/>
  <c r="T1394" i="1"/>
  <c r="U1394" i="1"/>
  <c r="BD1394" i="1"/>
  <c r="CE1394" i="1"/>
  <c r="A1395" i="1"/>
  <c r="C1395" i="1"/>
  <c r="S1395" i="1"/>
  <c r="T1395" i="1"/>
  <c r="U1395" i="1"/>
  <c r="BD1395" i="1"/>
  <c r="CE1395" i="1"/>
  <c r="A1396" i="1"/>
  <c r="C1396" i="1"/>
  <c r="S1396" i="1"/>
  <c r="T1396" i="1"/>
  <c r="U1396" i="1"/>
  <c r="BD1396" i="1"/>
  <c r="CE1396" i="1"/>
  <c r="A1397" i="1"/>
  <c r="C1397" i="1"/>
  <c r="S1397" i="1"/>
  <c r="T1397" i="1"/>
  <c r="U1397" i="1"/>
  <c r="BD1397" i="1"/>
  <c r="CE1397" i="1"/>
  <c r="A1398" i="1"/>
  <c r="C1398" i="1"/>
  <c r="S1398" i="1"/>
  <c r="T1398" i="1"/>
  <c r="U1398" i="1"/>
  <c r="BD1398" i="1"/>
  <c r="CE1398" i="1"/>
  <c r="A1399" i="1"/>
  <c r="C1399" i="1"/>
  <c r="S1399" i="1"/>
  <c r="T1399" i="1"/>
  <c r="U1399" i="1"/>
  <c r="BD1399" i="1"/>
  <c r="CE1399" i="1"/>
  <c r="A1400" i="1"/>
  <c r="C1400" i="1"/>
  <c r="S1400" i="1"/>
  <c r="T1400" i="1"/>
  <c r="U1400" i="1"/>
  <c r="BD1400" i="1"/>
  <c r="CE1400" i="1"/>
  <c r="A1401" i="1"/>
  <c r="C1401" i="1"/>
  <c r="S1401" i="1"/>
  <c r="T1401" i="1"/>
  <c r="U1401" i="1"/>
  <c r="BD1401" i="1"/>
  <c r="CE1401" i="1"/>
  <c r="A1402" i="1"/>
  <c r="C1402" i="1"/>
  <c r="S1402" i="1"/>
  <c r="T1402" i="1"/>
  <c r="U1402" i="1"/>
  <c r="BD1402" i="1"/>
  <c r="CE1402" i="1"/>
  <c r="A1403" i="1"/>
  <c r="C1403" i="1"/>
  <c r="S1403" i="1"/>
  <c r="T1403" i="1"/>
  <c r="U1403" i="1"/>
  <c r="BD1403" i="1"/>
  <c r="CE1403" i="1"/>
  <c r="A1404" i="1"/>
  <c r="C1404" i="1"/>
  <c r="S1404" i="1"/>
  <c r="T1404" i="1"/>
  <c r="U1404" i="1"/>
  <c r="BD1404" i="1"/>
  <c r="CE1404" i="1"/>
  <c r="A1405" i="1"/>
  <c r="C1405" i="1"/>
  <c r="S1405" i="1"/>
  <c r="T1405" i="1"/>
  <c r="U1405" i="1"/>
  <c r="BD1405" i="1"/>
  <c r="CE1405" i="1"/>
  <c r="A1406" i="1"/>
  <c r="C1406" i="1"/>
  <c r="S1406" i="1"/>
  <c r="T1406" i="1"/>
  <c r="U1406" i="1"/>
  <c r="BD1406" i="1"/>
  <c r="CE1406" i="1"/>
  <c r="A1407" i="1"/>
  <c r="C1407" i="1"/>
  <c r="S1407" i="1"/>
  <c r="T1407" i="1"/>
  <c r="U1407" i="1"/>
  <c r="BD1407" i="1"/>
  <c r="CE1407" i="1"/>
  <c r="A1408" i="1"/>
  <c r="C1408" i="1"/>
  <c r="S1408" i="1"/>
  <c r="T1408" i="1"/>
  <c r="U1408" i="1"/>
  <c r="BD1408" i="1"/>
  <c r="CE1408" i="1"/>
  <c r="A1409" i="1"/>
  <c r="C1409" i="1"/>
  <c r="S1409" i="1"/>
  <c r="T1409" i="1"/>
  <c r="U1409" i="1"/>
  <c r="BD1409" i="1"/>
  <c r="CE1409" i="1"/>
  <c r="A1410" i="1"/>
  <c r="C1410" i="1"/>
  <c r="S1410" i="1"/>
  <c r="T1410" i="1"/>
  <c r="U1410" i="1"/>
  <c r="BD1410" i="1"/>
  <c r="CE1410" i="1"/>
  <c r="A1411" i="1"/>
  <c r="C1411" i="1"/>
  <c r="S1411" i="1"/>
  <c r="T1411" i="1"/>
  <c r="U1411" i="1"/>
  <c r="BD1411" i="1"/>
  <c r="CE1411" i="1"/>
  <c r="A1412" i="1"/>
  <c r="C1412" i="1"/>
  <c r="S1412" i="1"/>
  <c r="T1412" i="1"/>
  <c r="U1412" i="1"/>
  <c r="BD1412" i="1"/>
  <c r="CE1412" i="1"/>
  <c r="A1413" i="1"/>
  <c r="C1413" i="1"/>
  <c r="S1413" i="1"/>
  <c r="T1413" i="1"/>
  <c r="U1413" i="1"/>
  <c r="BD1413" i="1"/>
  <c r="CE1413" i="1"/>
  <c r="A1414" i="1"/>
  <c r="C1414" i="1"/>
  <c r="S1414" i="1"/>
  <c r="T1414" i="1"/>
  <c r="U1414" i="1"/>
  <c r="BD1414" i="1"/>
  <c r="CE1414" i="1"/>
  <c r="A1415" i="1"/>
  <c r="C1415" i="1"/>
  <c r="S1415" i="1"/>
  <c r="T1415" i="1"/>
  <c r="U1415" i="1"/>
  <c r="BD1415" i="1"/>
  <c r="CE1415" i="1"/>
  <c r="A1416" i="1"/>
  <c r="C1416" i="1"/>
  <c r="S1416" i="1"/>
  <c r="T1416" i="1"/>
  <c r="U1416" i="1"/>
  <c r="BD1416" i="1"/>
  <c r="CE1416" i="1"/>
  <c r="A1417" i="1"/>
  <c r="C1417" i="1"/>
  <c r="S1417" i="1"/>
  <c r="T1417" i="1"/>
  <c r="U1417" i="1"/>
  <c r="BD1417" i="1"/>
  <c r="CE1417" i="1"/>
  <c r="A1418" i="1"/>
  <c r="C1418" i="1"/>
  <c r="S1418" i="1"/>
  <c r="T1418" i="1"/>
  <c r="U1418" i="1"/>
  <c r="BD1418" i="1"/>
  <c r="CE1418" i="1"/>
  <c r="A1419" i="1"/>
  <c r="C1419" i="1"/>
  <c r="S1419" i="1"/>
  <c r="T1419" i="1"/>
  <c r="U1419" i="1"/>
  <c r="BD1419" i="1"/>
  <c r="CE1419" i="1"/>
  <c r="A1420" i="1"/>
  <c r="C1420" i="1"/>
  <c r="S1420" i="1"/>
  <c r="T1420" i="1"/>
  <c r="U1420" i="1"/>
  <c r="BD1420" i="1"/>
  <c r="CE1420" i="1"/>
  <c r="A1421" i="1"/>
  <c r="C1421" i="1"/>
  <c r="S1421" i="1"/>
  <c r="T1421" i="1"/>
  <c r="U1421" i="1"/>
  <c r="BD1421" i="1"/>
  <c r="CE1421" i="1"/>
  <c r="A1422" i="1"/>
  <c r="C1422" i="1"/>
  <c r="S1422" i="1"/>
  <c r="T1422" i="1"/>
  <c r="U1422" i="1"/>
  <c r="BD1422" i="1"/>
  <c r="CE1422" i="1"/>
  <c r="A1423" i="1"/>
  <c r="C1423" i="1"/>
  <c r="S1423" i="1"/>
  <c r="T1423" i="1"/>
  <c r="U1423" i="1"/>
  <c r="BD1423" i="1"/>
  <c r="CE1423" i="1"/>
  <c r="A1424" i="1"/>
  <c r="C1424" i="1"/>
  <c r="S1424" i="1"/>
  <c r="T1424" i="1"/>
  <c r="U1424" i="1"/>
  <c r="BD1424" i="1"/>
  <c r="CE1424" i="1"/>
  <c r="A1425" i="1"/>
  <c r="C1425" i="1"/>
  <c r="S1425" i="1"/>
  <c r="T1425" i="1"/>
  <c r="U1425" i="1"/>
  <c r="BD1425" i="1"/>
  <c r="CE1425" i="1"/>
  <c r="A1426" i="1"/>
  <c r="C1426" i="1"/>
  <c r="S1426" i="1"/>
  <c r="T1426" i="1"/>
  <c r="U1426" i="1"/>
  <c r="BD1426" i="1"/>
  <c r="CE1426" i="1"/>
  <c r="A1427" i="1"/>
  <c r="C1427" i="1"/>
  <c r="S1427" i="1"/>
  <c r="T1427" i="1"/>
  <c r="U1427" i="1"/>
  <c r="BD1427" i="1"/>
  <c r="CE1427" i="1"/>
  <c r="A1428" i="1"/>
  <c r="C1428" i="1"/>
  <c r="S1428" i="1"/>
  <c r="T1428" i="1"/>
  <c r="U1428" i="1"/>
  <c r="BD1428" i="1"/>
  <c r="CE1428" i="1"/>
  <c r="A1429" i="1"/>
  <c r="C1429" i="1"/>
  <c r="S1429" i="1"/>
  <c r="T1429" i="1"/>
  <c r="U1429" i="1"/>
  <c r="BD1429" i="1"/>
  <c r="CE1429" i="1"/>
  <c r="A1430" i="1"/>
  <c r="C1430" i="1"/>
  <c r="S1430" i="1"/>
  <c r="T1430" i="1"/>
  <c r="U1430" i="1"/>
  <c r="BD1430" i="1"/>
  <c r="CE1430" i="1"/>
  <c r="A1431" i="1"/>
  <c r="C1431" i="1"/>
  <c r="S1431" i="1"/>
  <c r="T1431" i="1"/>
  <c r="U1431" i="1"/>
  <c r="BD1431" i="1"/>
  <c r="CE1431" i="1"/>
  <c r="A1432" i="1"/>
  <c r="C1432" i="1"/>
  <c r="S1432" i="1"/>
  <c r="T1432" i="1"/>
  <c r="U1432" i="1"/>
  <c r="BD1432" i="1"/>
  <c r="CE1432" i="1"/>
  <c r="A1433" i="1"/>
  <c r="C1433" i="1"/>
  <c r="S1433" i="1"/>
  <c r="T1433" i="1"/>
  <c r="U1433" i="1"/>
  <c r="BD1433" i="1"/>
  <c r="CE1433" i="1"/>
  <c r="A1434" i="1"/>
  <c r="C1434" i="1"/>
  <c r="S1434" i="1"/>
  <c r="T1434" i="1"/>
  <c r="U1434" i="1"/>
  <c r="BD1434" i="1"/>
  <c r="CE1434" i="1"/>
  <c r="A1435" i="1"/>
  <c r="C1435" i="1"/>
  <c r="S1435" i="1"/>
  <c r="T1435" i="1"/>
  <c r="U1435" i="1"/>
  <c r="BD1435" i="1"/>
  <c r="CE1435" i="1"/>
  <c r="A1436" i="1"/>
  <c r="C1436" i="1"/>
  <c r="S1436" i="1"/>
  <c r="T1436" i="1"/>
  <c r="U1436" i="1"/>
  <c r="BD1436" i="1"/>
  <c r="CE1436" i="1"/>
  <c r="A1437" i="1"/>
  <c r="C1437" i="1"/>
  <c r="S1437" i="1"/>
  <c r="T1437" i="1"/>
  <c r="U1437" i="1"/>
  <c r="BD1437" i="1"/>
  <c r="CE1437" i="1"/>
  <c r="A1438" i="1"/>
  <c r="C1438" i="1"/>
  <c r="S1438" i="1"/>
  <c r="T1438" i="1"/>
  <c r="U1438" i="1"/>
  <c r="BD1438" i="1"/>
  <c r="CE1438" i="1"/>
  <c r="A1439" i="1"/>
  <c r="C1439" i="1"/>
  <c r="S1439" i="1"/>
  <c r="T1439" i="1"/>
  <c r="U1439" i="1"/>
  <c r="BD1439" i="1"/>
  <c r="CE1439" i="1"/>
  <c r="A1440" i="1"/>
  <c r="C1440" i="1"/>
  <c r="S1440" i="1"/>
  <c r="T1440" i="1"/>
  <c r="U1440" i="1"/>
  <c r="BD1440" i="1"/>
  <c r="CE1440" i="1"/>
  <c r="A1441" i="1"/>
  <c r="C1441" i="1"/>
  <c r="S1441" i="1"/>
  <c r="T1441" i="1"/>
  <c r="U1441" i="1"/>
  <c r="BD1441" i="1"/>
  <c r="CE1441" i="1"/>
  <c r="A1442" i="1"/>
  <c r="C1442" i="1"/>
  <c r="S1442" i="1"/>
  <c r="T1442" i="1"/>
  <c r="U1442" i="1"/>
  <c r="BD1442" i="1"/>
  <c r="CE1442" i="1"/>
  <c r="A1443" i="1"/>
  <c r="C1443" i="1"/>
  <c r="S1443" i="1"/>
  <c r="T1443" i="1"/>
  <c r="U1443" i="1"/>
  <c r="BD1443" i="1"/>
  <c r="CE1443" i="1"/>
  <c r="A1444" i="1"/>
  <c r="C1444" i="1"/>
  <c r="S1444" i="1"/>
  <c r="T1444" i="1"/>
  <c r="U1444" i="1"/>
  <c r="BD1444" i="1"/>
  <c r="CE1444" i="1"/>
  <c r="A1445" i="1"/>
  <c r="C1445" i="1"/>
  <c r="S1445" i="1"/>
  <c r="T1445" i="1"/>
  <c r="U1445" i="1"/>
  <c r="BD1445" i="1"/>
  <c r="CE1445" i="1"/>
  <c r="A1446" i="1"/>
  <c r="C1446" i="1"/>
  <c r="S1446" i="1"/>
  <c r="T1446" i="1"/>
  <c r="U1446" i="1"/>
  <c r="BD1446" i="1"/>
  <c r="CE1446" i="1"/>
  <c r="A1447" i="1"/>
  <c r="C1447" i="1"/>
  <c r="S1447" i="1"/>
  <c r="T1447" i="1"/>
  <c r="U1447" i="1"/>
  <c r="BD1447" i="1"/>
  <c r="CE1447" i="1"/>
  <c r="A1448" i="1"/>
  <c r="C1448" i="1"/>
  <c r="S1448" i="1"/>
  <c r="T1448" i="1"/>
  <c r="U1448" i="1"/>
  <c r="BD1448" i="1"/>
  <c r="CE1448" i="1"/>
  <c r="A1449" i="1"/>
  <c r="C1449" i="1"/>
  <c r="S1449" i="1"/>
  <c r="T1449" i="1"/>
  <c r="U1449" i="1"/>
  <c r="BD1449" i="1"/>
  <c r="CE1449" i="1"/>
  <c r="A1450" i="1"/>
  <c r="C1450" i="1"/>
  <c r="S1450" i="1"/>
  <c r="T1450" i="1"/>
  <c r="U1450" i="1"/>
  <c r="BD1450" i="1"/>
  <c r="CE1450" i="1"/>
  <c r="A1451" i="1"/>
  <c r="C1451" i="1"/>
  <c r="S1451" i="1"/>
  <c r="T1451" i="1"/>
  <c r="U1451" i="1"/>
  <c r="BD1451" i="1"/>
  <c r="CE1451" i="1"/>
  <c r="A1452" i="1"/>
  <c r="C1452" i="1"/>
  <c r="S1452" i="1"/>
  <c r="T1452" i="1"/>
  <c r="U1452" i="1"/>
  <c r="BD1452" i="1"/>
  <c r="CE1452" i="1"/>
  <c r="A1453" i="1"/>
  <c r="C1453" i="1"/>
  <c r="S1453" i="1"/>
  <c r="T1453" i="1"/>
  <c r="U1453" i="1"/>
  <c r="BD1453" i="1"/>
  <c r="CE1453" i="1"/>
  <c r="A1454" i="1"/>
  <c r="C1454" i="1"/>
  <c r="S1454" i="1"/>
  <c r="T1454" i="1"/>
  <c r="U1454" i="1"/>
  <c r="BD1454" i="1"/>
  <c r="CE1454" i="1"/>
  <c r="A1455" i="1"/>
  <c r="C1455" i="1"/>
  <c r="S1455" i="1"/>
  <c r="T1455" i="1"/>
  <c r="U1455" i="1"/>
  <c r="BD1455" i="1"/>
  <c r="CE1455" i="1"/>
  <c r="A1456" i="1"/>
  <c r="C1456" i="1"/>
  <c r="S1456" i="1"/>
  <c r="T1456" i="1"/>
  <c r="U1456" i="1"/>
  <c r="BD1456" i="1"/>
  <c r="CE1456" i="1"/>
  <c r="A1457" i="1"/>
  <c r="C1457" i="1"/>
  <c r="S1457" i="1"/>
  <c r="T1457" i="1"/>
  <c r="U1457" i="1"/>
  <c r="BD1457" i="1"/>
  <c r="CE1457" i="1"/>
  <c r="A1458" i="1"/>
  <c r="C1458" i="1"/>
  <c r="S1458" i="1"/>
  <c r="T1458" i="1"/>
  <c r="U1458" i="1"/>
  <c r="BD1458" i="1"/>
  <c r="CE1458" i="1"/>
  <c r="A1459" i="1"/>
  <c r="C1459" i="1"/>
  <c r="S1459" i="1"/>
  <c r="T1459" i="1"/>
  <c r="U1459" i="1"/>
  <c r="BD1459" i="1"/>
  <c r="CE1459" i="1"/>
  <c r="A1460" i="1"/>
  <c r="C1460" i="1"/>
  <c r="S1460" i="1"/>
  <c r="T1460" i="1"/>
  <c r="U1460" i="1"/>
  <c r="BD1460" i="1"/>
  <c r="CE1460" i="1"/>
  <c r="A1461" i="1"/>
  <c r="C1461" i="1"/>
  <c r="S1461" i="1"/>
  <c r="T1461" i="1"/>
  <c r="U1461" i="1"/>
  <c r="BD1461" i="1"/>
  <c r="CE1461" i="1"/>
  <c r="A1462" i="1"/>
  <c r="C1462" i="1"/>
  <c r="S1462" i="1"/>
  <c r="T1462" i="1"/>
  <c r="U1462" i="1"/>
  <c r="BD1462" i="1"/>
  <c r="CE1462" i="1"/>
  <c r="A1463" i="1"/>
  <c r="C1463" i="1"/>
  <c r="S1463" i="1"/>
  <c r="T1463" i="1"/>
  <c r="U1463" i="1"/>
  <c r="BD1463" i="1"/>
  <c r="CE1463" i="1"/>
  <c r="A1464" i="1"/>
  <c r="C1464" i="1"/>
  <c r="S1464" i="1"/>
  <c r="T1464" i="1"/>
  <c r="U1464" i="1"/>
  <c r="BD1464" i="1"/>
  <c r="CE1464" i="1"/>
  <c r="A1465" i="1"/>
  <c r="C1465" i="1"/>
  <c r="S1465" i="1"/>
  <c r="T1465" i="1"/>
  <c r="U1465" i="1"/>
  <c r="BD1465" i="1"/>
  <c r="CE1465" i="1"/>
  <c r="A1466" i="1"/>
  <c r="C1466" i="1"/>
  <c r="S1466" i="1"/>
  <c r="T1466" i="1"/>
  <c r="U1466" i="1"/>
  <c r="BD1466" i="1"/>
  <c r="CE1466" i="1"/>
  <c r="A1467" i="1"/>
  <c r="C1467" i="1"/>
  <c r="S1467" i="1"/>
  <c r="T1467" i="1"/>
  <c r="U1467" i="1"/>
  <c r="BD1467" i="1"/>
  <c r="CE1467" i="1"/>
  <c r="A1468" i="1"/>
  <c r="C1468" i="1"/>
  <c r="S1468" i="1"/>
  <c r="T1468" i="1"/>
  <c r="U1468" i="1"/>
  <c r="BD1468" i="1"/>
  <c r="CE1468" i="1"/>
  <c r="A1469" i="1"/>
  <c r="C1469" i="1"/>
  <c r="S1469" i="1"/>
  <c r="T1469" i="1"/>
  <c r="U1469" i="1"/>
  <c r="BD1469" i="1"/>
  <c r="CE1469" i="1"/>
  <c r="A1470" i="1"/>
  <c r="C1470" i="1"/>
  <c r="S1470" i="1"/>
  <c r="T1470" i="1"/>
  <c r="U1470" i="1"/>
  <c r="BD1470" i="1"/>
  <c r="CE1470" i="1"/>
  <c r="A1471" i="1"/>
  <c r="C1471" i="1"/>
  <c r="S1471" i="1"/>
  <c r="T1471" i="1"/>
  <c r="U1471" i="1"/>
  <c r="BD1471" i="1"/>
  <c r="CE1471" i="1"/>
  <c r="A1472" i="1"/>
  <c r="C1472" i="1"/>
  <c r="S1472" i="1"/>
  <c r="T1472" i="1"/>
  <c r="U1472" i="1"/>
  <c r="BD1472" i="1"/>
  <c r="CE1472" i="1"/>
  <c r="A1473" i="1"/>
  <c r="C1473" i="1"/>
  <c r="S1473" i="1"/>
  <c r="T1473" i="1"/>
  <c r="U1473" i="1"/>
  <c r="BD1473" i="1"/>
  <c r="CE1473" i="1"/>
  <c r="A1474" i="1"/>
  <c r="C1474" i="1"/>
  <c r="S1474" i="1"/>
  <c r="T1474" i="1"/>
  <c r="U1474" i="1"/>
  <c r="BD1474" i="1"/>
  <c r="CE1474" i="1"/>
  <c r="A1475" i="1"/>
  <c r="C1475" i="1"/>
  <c r="S1475" i="1"/>
  <c r="T1475" i="1"/>
  <c r="U1475" i="1"/>
  <c r="BD1475" i="1"/>
  <c r="CE1475" i="1"/>
  <c r="A1476" i="1"/>
  <c r="C1476" i="1"/>
  <c r="S1476" i="1"/>
  <c r="T1476" i="1"/>
  <c r="U1476" i="1"/>
  <c r="BD1476" i="1"/>
  <c r="CE1476" i="1"/>
  <c r="A1477" i="1"/>
  <c r="C1477" i="1"/>
  <c r="S1477" i="1"/>
  <c r="T1477" i="1"/>
  <c r="U1477" i="1"/>
  <c r="BD1477" i="1"/>
  <c r="CE1477" i="1"/>
  <c r="A1478" i="1"/>
  <c r="C1478" i="1"/>
  <c r="S1478" i="1"/>
  <c r="T1478" i="1"/>
  <c r="U1478" i="1"/>
  <c r="BD1478" i="1"/>
  <c r="CE1478" i="1"/>
  <c r="A1479" i="1"/>
  <c r="C1479" i="1"/>
  <c r="S1479" i="1"/>
  <c r="T1479" i="1"/>
  <c r="U1479" i="1"/>
  <c r="BD1479" i="1"/>
  <c r="CE1479" i="1"/>
  <c r="A1480" i="1"/>
  <c r="C1480" i="1"/>
  <c r="S1480" i="1"/>
  <c r="T1480" i="1"/>
  <c r="U1480" i="1"/>
  <c r="BD1480" i="1"/>
  <c r="CE1480" i="1"/>
  <c r="A1481" i="1"/>
  <c r="C1481" i="1"/>
  <c r="S1481" i="1"/>
  <c r="T1481" i="1"/>
  <c r="U1481" i="1"/>
  <c r="BD1481" i="1"/>
  <c r="CE1481" i="1"/>
  <c r="A1482" i="1"/>
  <c r="C1482" i="1"/>
  <c r="S1482" i="1"/>
  <c r="T1482" i="1"/>
  <c r="U1482" i="1"/>
  <c r="BD1482" i="1"/>
  <c r="CE1482" i="1"/>
  <c r="A1483" i="1"/>
  <c r="C1483" i="1"/>
  <c r="S1483" i="1"/>
  <c r="T1483" i="1"/>
  <c r="U1483" i="1"/>
  <c r="BD1483" i="1"/>
  <c r="CE1483" i="1"/>
  <c r="A1484" i="1"/>
  <c r="C1484" i="1"/>
  <c r="S1484" i="1"/>
  <c r="T1484" i="1"/>
  <c r="U1484" i="1"/>
  <c r="BD1484" i="1"/>
  <c r="CE1484" i="1"/>
  <c r="A1485" i="1"/>
  <c r="C1485" i="1"/>
  <c r="S1485" i="1"/>
  <c r="T1485" i="1"/>
  <c r="U1485" i="1"/>
  <c r="BD1485" i="1"/>
  <c r="CE1485" i="1"/>
  <c r="A1486" i="1"/>
  <c r="C1486" i="1"/>
  <c r="S1486" i="1"/>
  <c r="T1486" i="1"/>
  <c r="U1486" i="1"/>
  <c r="BD1486" i="1"/>
  <c r="CE1486" i="1"/>
  <c r="A1487" i="1"/>
  <c r="C1487" i="1"/>
  <c r="S1487" i="1"/>
  <c r="T1487" i="1"/>
  <c r="U1487" i="1"/>
  <c r="BD1487" i="1"/>
  <c r="CE1487" i="1"/>
  <c r="A1488" i="1"/>
  <c r="C1488" i="1"/>
  <c r="S1488" i="1"/>
  <c r="T1488" i="1"/>
  <c r="U1488" i="1"/>
  <c r="BD1488" i="1"/>
  <c r="CE1488" i="1"/>
  <c r="A1489" i="1"/>
  <c r="C1489" i="1"/>
  <c r="S1489" i="1"/>
  <c r="T1489" i="1"/>
  <c r="U1489" i="1"/>
  <c r="BD1489" i="1"/>
  <c r="CE1489" i="1"/>
  <c r="A1490" i="1"/>
  <c r="C1490" i="1"/>
  <c r="S1490" i="1"/>
  <c r="T1490" i="1"/>
  <c r="U1490" i="1"/>
  <c r="BD1490" i="1"/>
  <c r="CE1490" i="1"/>
  <c r="A1491" i="1"/>
  <c r="C1491" i="1"/>
  <c r="S1491" i="1"/>
  <c r="T1491" i="1"/>
  <c r="U1491" i="1"/>
  <c r="BD1491" i="1"/>
  <c r="CE1491" i="1"/>
  <c r="A1492" i="1"/>
  <c r="C1492" i="1"/>
  <c r="S1492" i="1"/>
  <c r="T1492" i="1"/>
  <c r="U1492" i="1"/>
  <c r="BD1492" i="1"/>
  <c r="CE1492" i="1"/>
  <c r="A1493" i="1"/>
  <c r="C1493" i="1"/>
  <c r="S1493" i="1"/>
  <c r="T1493" i="1"/>
  <c r="U1493" i="1"/>
  <c r="BD1493" i="1"/>
  <c r="CE1493" i="1"/>
  <c r="A1494" i="1"/>
  <c r="C1494" i="1"/>
  <c r="S1494" i="1"/>
  <c r="T1494" i="1"/>
  <c r="U1494" i="1"/>
  <c r="BD1494" i="1"/>
  <c r="CE1494" i="1"/>
  <c r="A1495" i="1"/>
  <c r="C1495" i="1"/>
  <c r="S1495" i="1"/>
  <c r="T1495" i="1"/>
  <c r="U1495" i="1"/>
  <c r="BD1495" i="1"/>
  <c r="CE1495" i="1"/>
  <c r="A1496" i="1"/>
  <c r="C1496" i="1"/>
  <c r="S1496" i="1"/>
  <c r="T1496" i="1"/>
  <c r="U1496" i="1"/>
  <c r="BD1496" i="1"/>
  <c r="CE1496" i="1"/>
  <c r="A1497" i="1"/>
  <c r="C1497" i="1"/>
  <c r="S1497" i="1"/>
  <c r="T1497" i="1"/>
  <c r="U1497" i="1"/>
  <c r="BD1497" i="1"/>
  <c r="CE1497" i="1"/>
  <c r="A1498" i="1"/>
  <c r="C1498" i="1"/>
  <c r="S1498" i="1"/>
  <c r="T1498" i="1"/>
  <c r="U1498" i="1"/>
  <c r="BD1498" i="1"/>
  <c r="CE1498" i="1"/>
  <c r="A1499" i="1"/>
  <c r="C1499" i="1"/>
  <c r="S1499" i="1"/>
  <c r="T1499" i="1"/>
  <c r="U1499" i="1"/>
  <c r="BD1499" i="1"/>
  <c r="CE1499" i="1"/>
  <c r="A1500" i="1"/>
  <c r="C1500" i="1"/>
  <c r="S1500" i="1"/>
  <c r="T1500" i="1"/>
  <c r="U1500" i="1"/>
  <c r="BD1500" i="1"/>
  <c r="CE1500" i="1"/>
  <c r="A1501" i="1"/>
  <c r="C1501" i="1"/>
  <c r="S1501" i="1"/>
  <c r="T1501" i="1"/>
  <c r="U1501" i="1"/>
  <c r="BD1501" i="1"/>
  <c r="CE1501" i="1"/>
  <c r="A1502" i="1"/>
  <c r="C1502" i="1"/>
  <c r="S1502" i="1"/>
  <c r="T1502" i="1"/>
  <c r="U1502" i="1"/>
  <c r="BD1502" i="1"/>
  <c r="CE1502" i="1"/>
  <c r="A1503" i="1"/>
  <c r="C1503" i="1"/>
  <c r="S1503" i="1"/>
  <c r="T1503" i="1"/>
  <c r="U1503" i="1"/>
  <c r="BD1503" i="1"/>
  <c r="CE1503" i="1"/>
  <c r="A1504" i="1"/>
  <c r="C1504" i="1"/>
  <c r="S1504" i="1"/>
  <c r="T1504" i="1"/>
  <c r="U1504" i="1"/>
  <c r="BD1504" i="1"/>
  <c r="CE1504" i="1"/>
  <c r="A1505" i="1"/>
  <c r="C1505" i="1"/>
  <c r="S1505" i="1"/>
  <c r="T1505" i="1"/>
  <c r="U1505" i="1"/>
  <c r="BD1505" i="1"/>
  <c r="CE1505" i="1"/>
  <c r="A1506" i="1"/>
  <c r="C1506" i="1"/>
  <c r="S1506" i="1"/>
  <c r="T1506" i="1"/>
  <c r="U1506" i="1"/>
  <c r="BD1506" i="1"/>
  <c r="CE1506" i="1"/>
  <c r="A1507" i="1"/>
  <c r="C1507" i="1"/>
  <c r="S1507" i="1"/>
  <c r="T1507" i="1"/>
  <c r="U1507" i="1"/>
  <c r="BD1507" i="1"/>
  <c r="CE1507" i="1"/>
  <c r="A1508" i="1"/>
  <c r="C1508" i="1"/>
  <c r="S1508" i="1"/>
  <c r="T1508" i="1"/>
  <c r="U1508" i="1"/>
  <c r="BD1508" i="1"/>
  <c r="CE1508" i="1"/>
  <c r="A1509" i="1"/>
  <c r="C1509" i="1"/>
  <c r="S1509" i="1"/>
  <c r="T1509" i="1"/>
  <c r="U1509" i="1"/>
  <c r="BD1509" i="1"/>
  <c r="CE1509" i="1"/>
  <c r="A1510" i="1"/>
  <c r="C1510" i="1"/>
  <c r="S1510" i="1"/>
  <c r="T1510" i="1"/>
  <c r="U1510" i="1"/>
  <c r="BD1510" i="1"/>
  <c r="CE1510" i="1"/>
  <c r="A1511" i="1"/>
  <c r="C1511" i="1"/>
  <c r="S1511" i="1"/>
  <c r="T1511" i="1"/>
  <c r="U1511" i="1"/>
  <c r="BD1511" i="1"/>
  <c r="CE1511" i="1"/>
  <c r="A1512" i="1"/>
  <c r="C1512" i="1"/>
  <c r="S1512" i="1"/>
  <c r="T1512" i="1"/>
  <c r="U1512" i="1"/>
  <c r="BD1512" i="1"/>
  <c r="CE1512" i="1"/>
  <c r="A1513" i="1"/>
  <c r="C1513" i="1"/>
  <c r="S1513" i="1"/>
  <c r="T1513" i="1"/>
  <c r="U1513" i="1"/>
  <c r="BD1513" i="1"/>
  <c r="CE1513" i="1"/>
  <c r="A1514" i="1"/>
  <c r="C1514" i="1"/>
  <c r="S1514" i="1"/>
  <c r="T1514" i="1"/>
  <c r="U1514" i="1"/>
  <c r="BD1514" i="1"/>
  <c r="CE1514" i="1"/>
  <c r="A1515" i="1"/>
  <c r="C1515" i="1"/>
  <c r="S1515" i="1"/>
  <c r="T1515" i="1"/>
  <c r="U1515" i="1"/>
  <c r="BD1515" i="1"/>
  <c r="CE1515" i="1"/>
  <c r="A1516" i="1"/>
  <c r="C1516" i="1"/>
  <c r="S1516" i="1"/>
  <c r="T1516" i="1"/>
  <c r="U1516" i="1"/>
  <c r="BD1516" i="1"/>
  <c r="CE1516" i="1"/>
  <c r="A1517" i="1"/>
  <c r="C1517" i="1"/>
  <c r="S1517" i="1"/>
  <c r="T1517" i="1"/>
  <c r="U1517" i="1"/>
  <c r="BD1517" i="1"/>
  <c r="CE1517" i="1"/>
  <c r="A1518" i="1"/>
  <c r="C1518" i="1"/>
  <c r="S1518" i="1"/>
  <c r="T1518" i="1"/>
  <c r="U1518" i="1"/>
  <c r="BD1518" i="1"/>
  <c r="CE1518" i="1"/>
  <c r="A1519" i="1"/>
  <c r="C1519" i="1"/>
  <c r="S1519" i="1"/>
  <c r="T1519" i="1"/>
  <c r="U1519" i="1"/>
  <c r="BD1519" i="1"/>
  <c r="CE1519" i="1"/>
  <c r="A1520" i="1"/>
  <c r="C1520" i="1"/>
  <c r="S1520" i="1"/>
  <c r="T1520" i="1"/>
  <c r="U1520" i="1"/>
  <c r="BD1520" i="1"/>
  <c r="CE1520" i="1"/>
  <c r="A1521" i="1"/>
  <c r="C1521" i="1"/>
  <c r="S1521" i="1"/>
  <c r="T1521" i="1"/>
  <c r="U1521" i="1"/>
  <c r="BD1521" i="1"/>
  <c r="CE1521" i="1"/>
  <c r="A1522" i="1"/>
  <c r="C1522" i="1"/>
  <c r="S1522" i="1"/>
  <c r="T1522" i="1"/>
  <c r="U1522" i="1"/>
  <c r="BD1522" i="1"/>
  <c r="CE1522" i="1"/>
  <c r="A1523" i="1"/>
  <c r="C1523" i="1"/>
  <c r="S1523" i="1"/>
  <c r="T1523" i="1"/>
  <c r="U1523" i="1"/>
  <c r="BD1523" i="1"/>
  <c r="CE1523" i="1"/>
  <c r="A1524" i="1"/>
  <c r="C1524" i="1"/>
  <c r="S1524" i="1"/>
  <c r="T1524" i="1"/>
  <c r="U1524" i="1"/>
  <c r="BD1524" i="1"/>
  <c r="CE1524" i="1"/>
  <c r="A1525" i="1"/>
  <c r="C1525" i="1"/>
  <c r="S1525" i="1"/>
  <c r="T1525" i="1"/>
  <c r="U1525" i="1"/>
  <c r="BD1525" i="1"/>
  <c r="CE1525" i="1"/>
  <c r="A1526" i="1"/>
  <c r="C1526" i="1"/>
  <c r="S1526" i="1"/>
  <c r="T1526" i="1"/>
  <c r="U1526" i="1"/>
  <c r="BD1526" i="1"/>
  <c r="CE1526" i="1"/>
  <c r="A1527" i="1"/>
  <c r="C1527" i="1"/>
  <c r="S1527" i="1"/>
  <c r="T1527" i="1"/>
  <c r="U1527" i="1"/>
  <c r="BD1527" i="1"/>
  <c r="CE1527" i="1"/>
  <c r="A1528" i="1"/>
  <c r="C1528" i="1"/>
  <c r="S1528" i="1"/>
  <c r="T1528" i="1"/>
  <c r="U1528" i="1"/>
  <c r="BD1528" i="1"/>
  <c r="CE1528" i="1"/>
  <c r="A1529" i="1"/>
  <c r="C1529" i="1"/>
  <c r="S1529" i="1"/>
  <c r="T1529" i="1"/>
  <c r="U1529" i="1"/>
  <c r="BD1529" i="1"/>
  <c r="CE1529" i="1"/>
  <c r="A1530" i="1"/>
  <c r="C1530" i="1"/>
  <c r="S1530" i="1"/>
  <c r="T1530" i="1"/>
  <c r="U1530" i="1"/>
  <c r="BD1530" i="1"/>
  <c r="CE1530" i="1"/>
  <c r="A1531" i="1"/>
  <c r="C1531" i="1"/>
  <c r="S1531" i="1"/>
  <c r="T1531" i="1"/>
  <c r="U1531" i="1"/>
  <c r="BD1531" i="1"/>
  <c r="CE1531" i="1"/>
  <c r="A1532" i="1"/>
  <c r="C1532" i="1"/>
  <c r="S1532" i="1"/>
  <c r="T1532" i="1"/>
  <c r="U1532" i="1"/>
  <c r="BD1532" i="1"/>
  <c r="CE1532" i="1"/>
  <c r="A1533" i="1"/>
  <c r="C1533" i="1"/>
  <c r="S1533" i="1"/>
  <c r="T1533" i="1"/>
  <c r="U1533" i="1"/>
  <c r="BD1533" i="1"/>
  <c r="CE1533" i="1"/>
  <c r="A1534" i="1"/>
  <c r="C1534" i="1"/>
  <c r="S1534" i="1"/>
  <c r="T1534" i="1"/>
  <c r="U1534" i="1"/>
  <c r="BD1534" i="1"/>
  <c r="CE1534" i="1"/>
  <c r="A1535" i="1"/>
  <c r="C1535" i="1"/>
  <c r="S1535" i="1"/>
  <c r="T1535" i="1"/>
  <c r="U1535" i="1"/>
  <c r="BD1535" i="1"/>
  <c r="CE1535" i="1"/>
  <c r="A1536" i="1"/>
  <c r="C1536" i="1"/>
  <c r="S1536" i="1"/>
  <c r="T1536" i="1"/>
  <c r="U1536" i="1"/>
  <c r="BD1536" i="1"/>
  <c r="CE1536" i="1"/>
  <c r="A1537" i="1"/>
  <c r="C1537" i="1"/>
  <c r="S1537" i="1"/>
  <c r="T1537" i="1"/>
  <c r="U1537" i="1"/>
  <c r="BD1537" i="1"/>
  <c r="CE1537" i="1"/>
  <c r="A1538" i="1"/>
  <c r="C1538" i="1"/>
  <c r="S1538" i="1"/>
  <c r="T1538" i="1"/>
  <c r="U1538" i="1"/>
  <c r="BD1538" i="1"/>
  <c r="CE1538" i="1"/>
  <c r="A1539" i="1"/>
  <c r="C1539" i="1"/>
  <c r="S1539" i="1"/>
  <c r="T1539" i="1"/>
  <c r="U1539" i="1"/>
  <c r="BD1539" i="1"/>
  <c r="CE1539" i="1"/>
  <c r="A1540" i="1"/>
  <c r="C1540" i="1"/>
  <c r="S1540" i="1"/>
  <c r="T1540" i="1"/>
  <c r="U1540" i="1"/>
  <c r="BD1540" i="1"/>
  <c r="CE1540" i="1"/>
  <c r="A1541" i="1"/>
  <c r="C1541" i="1"/>
  <c r="S1541" i="1"/>
  <c r="T1541" i="1"/>
  <c r="U1541" i="1"/>
  <c r="BD1541" i="1"/>
  <c r="CE1541" i="1"/>
  <c r="A1542" i="1"/>
  <c r="C1542" i="1"/>
  <c r="S1542" i="1"/>
  <c r="T1542" i="1"/>
  <c r="U1542" i="1"/>
  <c r="BD1542" i="1"/>
  <c r="CE1542" i="1"/>
  <c r="A1543" i="1"/>
  <c r="C1543" i="1"/>
  <c r="S1543" i="1"/>
  <c r="T1543" i="1"/>
  <c r="U1543" i="1"/>
  <c r="BD1543" i="1"/>
  <c r="CE1543" i="1"/>
  <c r="A1544" i="1"/>
  <c r="C1544" i="1"/>
  <c r="S1544" i="1"/>
  <c r="T1544" i="1"/>
  <c r="U1544" i="1"/>
  <c r="BD1544" i="1"/>
  <c r="CE1544" i="1"/>
  <c r="A1545" i="1"/>
  <c r="C1545" i="1"/>
  <c r="S1545" i="1"/>
  <c r="T1545" i="1"/>
  <c r="U1545" i="1"/>
  <c r="BD1545" i="1"/>
  <c r="CE1545" i="1"/>
  <c r="A1546" i="1"/>
  <c r="C1546" i="1"/>
  <c r="S1546" i="1"/>
  <c r="T1546" i="1"/>
  <c r="U1546" i="1"/>
  <c r="BD1546" i="1"/>
  <c r="CE1546" i="1"/>
  <c r="A1547" i="1"/>
  <c r="C1547" i="1"/>
  <c r="S1547" i="1"/>
  <c r="T1547" i="1"/>
  <c r="U1547" i="1"/>
  <c r="BD1547" i="1"/>
  <c r="CE1547" i="1"/>
  <c r="A1548" i="1"/>
  <c r="C1548" i="1"/>
  <c r="S1548" i="1"/>
  <c r="T1548" i="1"/>
  <c r="U1548" i="1"/>
  <c r="BD1548" i="1"/>
  <c r="CE1548" i="1"/>
  <c r="A1549" i="1"/>
  <c r="C1549" i="1"/>
  <c r="S1549" i="1"/>
  <c r="T1549" i="1"/>
  <c r="U1549" i="1"/>
  <c r="BD1549" i="1"/>
  <c r="CE1549" i="1"/>
  <c r="A1550" i="1"/>
  <c r="C1550" i="1"/>
  <c r="S1550" i="1"/>
  <c r="T1550" i="1"/>
  <c r="U1550" i="1"/>
  <c r="BD1550" i="1"/>
  <c r="CE1550" i="1"/>
  <c r="A1551" i="1"/>
  <c r="C1551" i="1"/>
  <c r="S1551" i="1"/>
  <c r="T1551" i="1"/>
  <c r="U1551" i="1"/>
  <c r="BD1551" i="1"/>
  <c r="CE1551" i="1"/>
  <c r="A1552" i="1"/>
  <c r="C1552" i="1"/>
  <c r="S1552" i="1"/>
  <c r="T1552" i="1"/>
  <c r="U1552" i="1"/>
  <c r="BD1552" i="1"/>
  <c r="CE1552" i="1"/>
  <c r="A1553" i="1"/>
  <c r="C1553" i="1"/>
  <c r="S1553" i="1"/>
  <c r="T1553" i="1"/>
  <c r="U1553" i="1"/>
  <c r="BD1553" i="1"/>
  <c r="CE1553" i="1"/>
  <c r="A1554" i="1"/>
  <c r="C1554" i="1"/>
  <c r="S1554" i="1"/>
  <c r="T1554" i="1"/>
  <c r="U1554" i="1"/>
  <c r="BD1554" i="1"/>
  <c r="CE1554" i="1"/>
  <c r="A1555" i="1"/>
  <c r="C1555" i="1"/>
  <c r="S1555" i="1"/>
  <c r="T1555" i="1"/>
  <c r="U1555" i="1"/>
  <c r="BD1555" i="1"/>
  <c r="CE1555" i="1"/>
  <c r="A1556" i="1"/>
  <c r="C1556" i="1"/>
  <c r="S1556" i="1"/>
  <c r="T1556" i="1"/>
  <c r="U1556" i="1"/>
  <c r="BD1556" i="1"/>
  <c r="CE1556" i="1"/>
  <c r="A1557" i="1"/>
  <c r="C1557" i="1"/>
  <c r="S1557" i="1"/>
  <c r="T1557" i="1"/>
  <c r="U1557" i="1"/>
  <c r="BD1557" i="1"/>
  <c r="CE1557" i="1"/>
  <c r="A1558" i="1"/>
  <c r="C1558" i="1"/>
  <c r="S1558" i="1"/>
  <c r="T1558" i="1"/>
  <c r="U1558" i="1"/>
  <c r="BD1558" i="1"/>
  <c r="CE1558" i="1"/>
  <c r="A1559" i="1"/>
  <c r="C1559" i="1"/>
  <c r="S1559" i="1"/>
  <c r="T1559" i="1"/>
  <c r="U1559" i="1"/>
  <c r="BD1559" i="1"/>
  <c r="CE1559" i="1"/>
  <c r="A1560" i="1"/>
  <c r="C1560" i="1"/>
  <c r="S1560" i="1"/>
  <c r="T1560" i="1"/>
  <c r="U1560" i="1"/>
  <c r="BD1560" i="1"/>
  <c r="CE1560" i="1"/>
  <c r="A1561" i="1"/>
  <c r="C1561" i="1"/>
  <c r="S1561" i="1"/>
  <c r="T1561" i="1"/>
  <c r="U1561" i="1"/>
  <c r="BD1561" i="1"/>
  <c r="CE1561" i="1"/>
  <c r="A1562" i="1"/>
  <c r="C1562" i="1"/>
  <c r="S1562" i="1"/>
  <c r="T1562" i="1"/>
  <c r="U1562" i="1"/>
  <c r="BD1562" i="1"/>
  <c r="CE1562" i="1"/>
  <c r="A1563" i="1"/>
  <c r="C1563" i="1"/>
  <c r="S1563" i="1"/>
  <c r="T1563" i="1"/>
  <c r="U1563" i="1"/>
  <c r="BD1563" i="1"/>
  <c r="CE1563" i="1"/>
  <c r="A1564" i="1"/>
  <c r="C1564" i="1"/>
  <c r="S1564" i="1"/>
  <c r="T1564" i="1"/>
  <c r="U1564" i="1"/>
  <c r="BD1564" i="1"/>
  <c r="CE1564" i="1"/>
  <c r="A1565" i="1"/>
  <c r="C1565" i="1"/>
  <c r="S1565" i="1"/>
  <c r="T1565" i="1"/>
  <c r="U1565" i="1"/>
  <c r="BD1565" i="1"/>
  <c r="CE1565" i="1"/>
  <c r="A1566" i="1"/>
  <c r="C1566" i="1"/>
  <c r="S1566" i="1"/>
  <c r="T1566" i="1"/>
  <c r="U1566" i="1"/>
  <c r="BD1566" i="1"/>
  <c r="CE1566" i="1"/>
  <c r="A1567" i="1"/>
  <c r="C1567" i="1"/>
  <c r="S1567" i="1"/>
  <c r="T1567" i="1"/>
  <c r="U1567" i="1"/>
  <c r="BD1567" i="1"/>
  <c r="CE1567" i="1"/>
  <c r="A1568" i="1"/>
  <c r="C1568" i="1"/>
  <c r="S1568" i="1"/>
  <c r="T1568" i="1"/>
  <c r="U1568" i="1"/>
  <c r="BD1568" i="1"/>
  <c r="CE1568" i="1"/>
  <c r="A1569" i="1"/>
  <c r="C1569" i="1"/>
  <c r="S1569" i="1"/>
  <c r="T1569" i="1"/>
  <c r="U1569" i="1"/>
  <c r="BD1569" i="1"/>
  <c r="CE1569" i="1"/>
  <c r="A1570" i="1"/>
  <c r="C1570" i="1"/>
  <c r="S1570" i="1"/>
  <c r="T1570" i="1"/>
  <c r="U1570" i="1"/>
  <c r="BD1570" i="1"/>
  <c r="CE1570" i="1"/>
  <c r="A1571" i="1"/>
  <c r="C1571" i="1"/>
  <c r="S1571" i="1"/>
  <c r="T1571" i="1"/>
  <c r="U1571" i="1"/>
  <c r="BD1571" i="1"/>
  <c r="CE1571" i="1"/>
  <c r="A1572" i="1"/>
  <c r="C1572" i="1"/>
  <c r="S1572" i="1"/>
  <c r="T1572" i="1"/>
  <c r="U1572" i="1"/>
  <c r="BD1572" i="1"/>
  <c r="CE1572" i="1"/>
  <c r="A1573" i="1"/>
  <c r="C1573" i="1"/>
  <c r="S1573" i="1"/>
  <c r="T1573" i="1"/>
  <c r="U1573" i="1"/>
  <c r="BD1573" i="1"/>
  <c r="CE1573" i="1"/>
  <c r="A1574" i="1"/>
  <c r="C1574" i="1"/>
  <c r="S1574" i="1"/>
  <c r="T1574" i="1"/>
  <c r="U1574" i="1"/>
  <c r="BD1574" i="1"/>
  <c r="CE1574" i="1"/>
  <c r="A1575" i="1"/>
  <c r="C1575" i="1"/>
  <c r="S1575" i="1"/>
  <c r="T1575" i="1"/>
  <c r="U1575" i="1"/>
  <c r="BD1575" i="1"/>
  <c r="CE1575" i="1"/>
  <c r="A1576" i="1"/>
  <c r="C1576" i="1"/>
  <c r="S1576" i="1"/>
  <c r="T1576" i="1"/>
  <c r="U1576" i="1"/>
  <c r="BD1576" i="1"/>
  <c r="CE1576" i="1"/>
  <c r="A1577" i="1"/>
  <c r="C1577" i="1"/>
  <c r="S1577" i="1"/>
  <c r="T1577" i="1"/>
  <c r="U1577" i="1"/>
  <c r="BD1577" i="1"/>
  <c r="CE1577" i="1"/>
  <c r="A1578" i="1"/>
  <c r="C1578" i="1"/>
  <c r="S1578" i="1"/>
  <c r="T1578" i="1"/>
  <c r="U1578" i="1"/>
  <c r="BD1578" i="1"/>
  <c r="CE1578" i="1"/>
  <c r="A1579" i="1"/>
  <c r="C1579" i="1"/>
  <c r="S1579" i="1"/>
  <c r="T1579" i="1"/>
  <c r="U1579" i="1"/>
  <c r="BD1579" i="1"/>
  <c r="CE1579" i="1"/>
  <c r="A1580" i="1"/>
  <c r="C1580" i="1"/>
  <c r="S1580" i="1"/>
  <c r="T1580" i="1"/>
  <c r="U1580" i="1"/>
  <c r="BD1580" i="1"/>
  <c r="CE1580" i="1"/>
  <c r="A1581" i="1"/>
  <c r="C1581" i="1"/>
  <c r="S1581" i="1"/>
  <c r="T1581" i="1"/>
  <c r="U1581" i="1"/>
  <c r="BD1581" i="1"/>
  <c r="CE1581" i="1"/>
  <c r="A1582" i="1"/>
  <c r="C1582" i="1"/>
  <c r="S1582" i="1"/>
  <c r="T1582" i="1"/>
  <c r="U1582" i="1"/>
  <c r="BD1582" i="1"/>
  <c r="CE1582" i="1"/>
  <c r="A1583" i="1"/>
  <c r="C1583" i="1"/>
  <c r="S1583" i="1"/>
  <c r="T1583" i="1"/>
  <c r="U1583" i="1"/>
  <c r="BD1583" i="1"/>
  <c r="CE1583" i="1"/>
  <c r="A1584" i="1"/>
  <c r="C1584" i="1"/>
  <c r="S1584" i="1"/>
  <c r="T1584" i="1"/>
  <c r="U1584" i="1"/>
  <c r="BD1584" i="1"/>
  <c r="CE1584" i="1"/>
  <c r="A1585" i="1"/>
  <c r="C1585" i="1"/>
  <c r="S1585" i="1"/>
  <c r="T1585" i="1"/>
  <c r="U1585" i="1"/>
  <c r="BD1585" i="1"/>
  <c r="CE1585" i="1"/>
  <c r="A1586" i="1"/>
  <c r="C1586" i="1"/>
  <c r="S1586" i="1"/>
  <c r="T1586" i="1"/>
  <c r="U1586" i="1"/>
  <c r="BD1586" i="1"/>
  <c r="CE1586" i="1"/>
  <c r="A1587" i="1"/>
  <c r="C1587" i="1"/>
  <c r="S1587" i="1"/>
  <c r="T1587" i="1"/>
  <c r="U1587" i="1"/>
  <c r="BD1587" i="1"/>
  <c r="CE1587" i="1"/>
  <c r="A1588" i="1"/>
  <c r="C1588" i="1"/>
  <c r="S1588" i="1"/>
  <c r="T1588" i="1"/>
  <c r="U1588" i="1"/>
  <c r="BD1588" i="1"/>
  <c r="CE1588" i="1"/>
  <c r="A1589" i="1"/>
  <c r="C1589" i="1"/>
  <c r="S1589" i="1"/>
  <c r="T1589" i="1"/>
  <c r="U1589" i="1"/>
  <c r="BD1589" i="1"/>
  <c r="CE1589" i="1"/>
  <c r="A1590" i="1"/>
  <c r="C1590" i="1"/>
  <c r="S1590" i="1"/>
  <c r="T1590" i="1"/>
  <c r="U1590" i="1"/>
  <c r="BD1590" i="1"/>
  <c r="CE1590" i="1"/>
  <c r="A1591" i="1"/>
  <c r="C1591" i="1"/>
  <c r="S1591" i="1"/>
  <c r="T1591" i="1"/>
  <c r="U1591" i="1"/>
  <c r="BD1591" i="1"/>
  <c r="CE1591" i="1"/>
  <c r="A1592" i="1"/>
  <c r="C1592" i="1"/>
  <c r="S1592" i="1"/>
  <c r="T1592" i="1"/>
  <c r="U1592" i="1"/>
  <c r="BD1592" i="1"/>
  <c r="CE1592" i="1"/>
  <c r="A1593" i="1"/>
  <c r="C1593" i="1"/>
  <c r="S1593" i="1"/>
  <c r="T1593" i="1"/>
  <c r="U1593" i="1"/>
  <c r="BD1593" i="1"/>
  <c r="CE1593" i="1"/>
  <c r="A1594" i="1"/>
  <c r="C1594" i="1"/>
  <c r="S1594" i="1"/>
  <c r="T1594" i="1"/>
  <c r="U1594" i="1"/>
  <c r="BD1594" i="1"/>
  <c r="CE1594" i="1"/>
  <c r="A1595" i="1"/>
  <c r="C1595" i="1"/>
  <c r="S1595" i="1"/>
  <c r="T1595" i="1"/>
  <c r="U1595" i="1"/>
  <c r="BD1595" i="1"/>
  <c r="CE1595" i="1"/>
  <c r="A1596" i="1"/>
  <c r="C1596" i="1"/>
  <c r="S1596" i="1"/>
  <c r="T1596" i="1"/>
  <c r="U1596" i="1"/>
  <c r="BD1596" i="1"/>
  <c r="CE1596" i="1"/>
  <c r="A1597" i="1"/>
  <c r="C1597" i="1"/>
  <c r="S1597" i="1"/>
  <c r="T1597" i="1"/>
  <c r="U1597" i="1"/>
  <c r="BD1597" i="1"/>
  <c r="CE1597" i="1"/>
  <c r="A1598" i="1"/>
  <c r="C1598" i="1"/>
  <c r="S1598" i="1"/>
  <c r="T1598" i="1"/>
  <c r="U1598" i="1"/>
  <c r="BD1598" i="1"/>
  <c r="CE1598" i="1"/>
  <c r="A1599" i="1"/>
  <c r="C1599" i="1"/>
  <c r="S1599" i="1"/>
  <c r="T1599" i="1"/>
  <c r="U1599" i="1"/>
  <c r="BD1599" i="1"/>
  <c r="CE1599" i="1"/>
  <c r="A1600" i="1"/>
  <c r="C1600" i="1"/>
  <c r="S1600" i="1"/>
  <c r="T1600" i="1"/>
  <c r="U1600" i="1"/>
  <c r="BD1600" i="1"/>
  <c r="CE1600" i="1"/>
  <c r="A1601" i="1"/>
  <c r="C1601" i="1"/>
  <c r="S1601" i="1"/>
  <c r="T1601" i="1"/>
  <c r="U1601" i="1"/>
  <c r="BD1601" i="1"/>
  <c r="CE1601" i="1"/>
  <c r="A1602" i="1"/>
  <c r="C1602" i="1"/>
  <c r="S1602" i="1"/>
  <c r="T1602" i="1"/>
  <c r="U1602" i="1"/>
  <c r="BD1602" i="1"/>
  <c r="CE1602" i="1"/>
  <c r="A1603" i="1"/>
  <c r="C1603" i="1"/>
  <c r="S1603" i="1"/>
  <c r="T1603" i="1"/>
  <c r="U1603" i="1"/>
  <c r="BD1603" i="1"/>
  <c r="CE1603" i="1"/>
  <c r="A1604" i="1"/>
  <c r="C1604" i="1"/>
  <c r="S1604" i="1"/>
  <c r="T1604" i="1"/>
  <c r="U1604" i="1"/>
  <c r="BD1604" i="1"/>
  <c r="CE1604" i="1"/>
  <c r="A1605" i="1"/>
  <c r="C1605" i="1"/>
  <c r="S1605" i="1"/>
  <c r="T1605" i="1"/>
  <c r="U1605" i="1"/>
  <c r="BD1605" i="1"/>
  <c r="CE1605" i="1"/>
  <c r="A1606" i="1"/>
  <c r="C1606" i="1"/>
  <c r="S1606" i="1"/>
  <c r="T1606" i="1"/>
  <c r="U1606" i="1"/>
  <c r="BD1606" i="1"/>
  <c r="CE1606" i="1"/>
  <c r="A1607" i="1"/>
  <c r="C1607" i="1"/>
  <c r="S1607" i="1"/>
  <c r="T1607" i="1"/>
  <c r="U1607" i="1"/>
  <c r="BD1607" i="1"/>
  <c r="CE1607" i="1"/>
  <c r="A1608" i="1"/>
  <c r="C1608" i="1"/>
  <c r="S1608" i="1"/>
  <c r="T1608" i="1"/>
  <c r="U1608" i="1"/>
  <c r="BD1608" i="1"/>
  <c r="CE1608" i="1"/>
  <c r="A1609" i="1"/>
  <c r="C1609" i="1"/>
  <c r="S1609" i="1"/>
  <c r="T1609" i="1"/>
  <c r="U1609" i="1"/>
  <c r="BD1609" i="1"/>
  <c r="CE1609" i="1"/>
  <c r="A1610" i="1"/>
  <c r="C1610" i="1"/>
  <c r="S1610" i="1"/>
  <c r="T1610" i="1"/>
  <c r="U1610" i="1"/>
  <c r="BD1610" i="1"/>
  <c r="CE1610" i="1"/>
  <c r="A1611" i="1"/>
  <c r="C1611" i="1"/>
  <c r="S1611" i="1"/>
  <c r="T1611" i="1"/>
  <c r="U1611" i="1"/>
  <c r="BD1611" i="1"/>
  <c r="CE1611" i="1"/>
  <c r="A1612" i="1"/>
  <c r="C1612" i="1"/>
  <c r="S1612" i="1"/>
  <c r="T1612" i="1"/>
  <c r="U1612" i="1"/>
  <c r="BD1612" i="1"/>
  <c r="CE1612" i="1"/>
  <c r="A1613" i="1"/>
  <c r="C1613" i="1"/>
  <c r="S1613" i="1"/>
  <c r="T1613" i="1"/>
  <c r="U1613" i="1"/>
  <c r="BD1613" i="1"/>
  <c r="CE1613" i="1"/>
  <c r="A1614" i="1"/>
  <c r="C1614" i="1"/>
  <c r="S1614" i="1"/>
  <c r="T1614" i="1"/>
  <c r="U1614" i="1"/>
  <c r="BD1614" i="1"/>
  <c r="CE1614" i="1"/>
  <c r="A1615" i="1"/>
  <c r="C1615" i="1"/>
  <c r="S1615" i="1"/>
  <c r="T1615" i="1"/>
  <c r="U1615" i="1"/>
  <c r="BD1615" i="1"/>
  <c r="CE1615" i="1"/>
  <c r="A1616" i="1"/>
  <c r="C1616" i="1"/>
  <c r="S1616" i="1"/>
  <c r="T1616" i="1"/>
  <c r="U1616" i="1"/>
  <c r="BD1616" i="1"/>
  <c r="CE1616" i="1"/>
  <c r="A1617" i="1"/>
  <c r="C1617" i="1"/>
  <c r="S1617" i="1"/>
  <c r="T1617" i="1"/>
  <c r="U1617" i="1"/>
  <c r="BD1617" i="1"/>
  <c r="CE1617" i="1"/>
  <c r="A1618" i="1"/>
  <c r="C1618" i="1"/>
  <c r="S1618" i="1"/>
  <c r="T1618" i="1"/>
  <c r="U1618" i="1"/>
  <c r="BD1618" i="1"/>
  <c r="CE1618" i="1"/>
  <c r="A1619" i="1"/>
  <c r="C1619" i="1"/>
  <c r="S1619" i="1"/>
  <c r="T1619" i="1"/>
  <c r="U1619" i="1"/>
  <c r="BD1619" i="1"/>
  <c r="CE1619" i="1"/>
  <c r="A1620" i="1"/>
  <c r="C1620" i="1"/>
  <c r="S1620" i="1"/>
  <c r="T1620" i="1"/>
  <c r="U1620" i="1"/>
  <c r="BD1620" i="1"/>
  <c r="CE1620" i="1"/>
  <c r="A1621" i="1"/>
  <c r="C1621" i="1"/>
  <c r="S1621" i="1"/>
  <c r="T1621" i="1"/>
  <c r="U1621" i="1"/>
  <c r="BD1621" i="1"/>
  <c r="CE1621" i="1"/>
  <c r="A1622" i="1"/>
  <c r="C1622" i="1"/>
  <c r="S1622" i="1"/>
  <c r="T1622" i="1"/>
  <c r="U1622" i="1"/>
  <c r="BD1622" i="1"/>
  <c r="CE1622" i="1"/>
  <c r="A1623" i="1"/>
  <c r="C1623" i="1"/>
  <c r="S1623" i="1"/>
  <c r="T1623" i="1"/>
  <c r="U1623" i="1"/>
  <c r="BD1623" i="1"/>
  <c r="CE1623" i="1"/>
  <c r="A1624" i="1"/>
  <c r="C1624" i="1"/>
  <c r="S1624" i="1"/>
  <c r="T1624" i="1"/>
  <c r="U1624" i="1"/>
  <c r="BD1624" i="1"/>
  <c r="CE1624" i="1"/>
  <c r="A1625" i="1"/>
  <c r="C1625" i="1"/>
  <c r="S1625" i="1"/>
  <c r="T1625" i="1"/>
  <c r="U1625" i="1"/>
  <c r="BD1625" i="1"/>
  <c r="CE1625" i="1"/>
  <c r="A1626" i="1"/>
  <c r="C1626" i="1"/>
  <c r="S1626" i="1"/>
  <c r="T1626" i="1"/>
  <c r="U1626" i="1"/>
  <c r="BD1626" i="1"/>
  <c r="CE1626" i="1"/>
  <c r="A1627" i="1"/>
  <c r="C1627" i="1"/>
  <c r="S1627" i="1"/>
  <c r="T1627" i="1"/>
  <c r="U1627" i="1"/>
  <c r="BD1627" i="1"/>
  <c r="CE1627" i="1"/>
  <c r="A1628" i="1"/>
  <c r="C1628" i="1"/>
  <c r="S1628" i="1"/>
  <c r="T1628" i="1"/>
  <c r="U1628" i="1"/>
  <c r="BD1628" i="1"/>
  <c r="CE1628" i="1"/>
  <c r="A1629" i="1"/>
  <c r="C1629" i="1"/>
  <c r="S1629" i="1"/>
  <c r="T1629" i="1"/>
  <c r="U1629" i="1"/>
  <c r="BD1629" i="1"/>
  <c r="CE1629" i="1"/>
  <c r="A1630" i="1"/>
  <c r="C1630" i="1"/>
  <c r="S1630" i="1"/>
  <c r="T1630" i="1"/>
  <c r="U1630" i="1"/>
  <c r="BD1630" i="1"/>
  <c r="CE1630" i="1"/>
  <c r="A1631" i="1"/>
  <c r="C1631" i="1"/>
  <c r="S1631" i="1"/>
  <c r="T1631" i="1"/>
  <c r="U1631" i="1"/>
  <c r="BD1631" i="1"/>
  <c r="CE1631" i="1"/>
  <c r="A1632" i="1"/>
  <c r="C1632" i="1"/>
  <c r="S1632" i="1"/>
  <c r="T1632" i="1"/>
  <c r="U1632" i="1"/>
  <c r="BD1632" i="1"/>
  <c r="CE1632" i="1"/>
  <c r="A1633" i="1"/>
  <c r="C1633" i="1"/>
  <c r="S1633" i="1"/>
  <c r="T1633" i="1"/>
  <c r="U1633" i="1"/>
  <c r="BD1633" i="1"/>
  <c r="CE1633" i="1"/>
  <c r="A1634" i="1"/>
  <c r="C1634" i="1"/>
  <c r="S1634" i="1"/>
  <c r="T1634" i="1"/>
  <c r="U1634" i="1"/>
  <c r="BD1634" i="1"/>
  <c r="CE1634" i="1"/>
  <c r="A1635" i="1"/>
  <c r="C1635" i="1"/>
  <c r="S1635" i="1"/>
  <c r="T1635" i="1"/>
  <c r="U1635" i="1"/>
  <c r="BD1635" i="1"/>
  <c r="CE1635" i="1"/>
  <c r="A1636" i="1"/>
  <c r="C1636" i="1"/>
  <c r="S1636" i="1"/>
  <c r="T1636" i="1"/>
  <c r="U1636" i="1"/>
  <c r="BD1636" i="1"/>
  <c r="CE1636" i="1"/>
  <c r="A1637" i="1"/>
  <c r="C1637" i="1"/>
  <c r="S1637" i="1"/>
  <c r="T1637" i="1"/>
  <c r="U1637" i="1"/>
  <c r="BD1637" i="1"/>
  <c r="CE1637" i="1"/>
  <c r="A1638" i="1"/>
  <c r="C1638" i="1"/>
  <c r="S1638" i="1"/>
  <c r="T1638" i="1"/>
  <c r="U1638" i="1"/>
  <c r="BD1638" i="1"/>
  <c r="CE1638" i="1"/>
  <c r="A1639" i="1"/>
  <c r="C1639" i="1"/>
  <c r="S1639" i="1"/>
  <c r="T1639" i="1"/>
  <c r="U1639" i="1"/>
  <c r="BD1639" i="1"/>
  <c r="CE1639" i="1"/>
  <c r="A1640" i="1"/>
  <c r="C1640" i="1"/>
  <c r="S1640" i="1"/>
  <c r="T1640" i="1"/>
  <c r="U1640" i="1"/>
  <c r="BD1640" i="1"/>
  <c r="CE1640" i="1"/>
  <c r="A1641" i="1"/>
  <c r="C1641" i="1"/>
  <c r="S1641" i="1"/>
  <c r="T1641" i="1"/>
  <c r="U1641" i="1"/>
  <c r="BD1641" i="1"/>
  <c r="CE1641" i="1"/>
  <c r="A1642" i="1"/>
  <c r="C1642" i="1"/>
  <c r="S1642" i="1"/>
  <c r="T1642" i="1"/>
  <c r="U1642" i="1"/>
  <c r="BD1642" i="1"/>
  <c r="CE1642" i="1"/>
  <c r="A1643" i="1"/>
  <c r="C1643" i="1"/>
  <c r="S1643" i="1"/>
  <c r="T1643" i="1"/>
  <c r="U1643" i="1"/>
  <c r="BD1643" i="1"/>
  <c r="CE1643" i="1"/>
  <c r="A1644" i="1"/>
  <c r="C1644" i="1"/>
  <c r="S1644" i="1"/>
  <c r="T1644" i="1"/>
  <c r="U1644" i="1"/>
  <c r="BD1644" i="1"/>
  <c r="CE1644" i="1"/>
  <c r="A1645" i="1"/>
  <c r="C1645" i="1"/>
  <c r="S1645" i="1"/>
  <c r="T1645" i="1"/>
  <c r="U1645" i="1"/>
  <c r="BD1645" i="1"/>
  <c r="CE1645" i="1"/>
  <c r="A1646" i="1"/>
  <c r="C1646" i="1"/>
  <c r="S1646" i="1"/>
  <c r="T1646" i="1"/>
  <c r="U1646" i="1"/>
  <c r="BD1646" i="1"/>
  <c r="CE1646" i="1"/>
  <c r="A1647" i="1"/>
  <c r="C1647" i="1"/>
  <c r="S1647" i="1"/>
  <c r="T1647" i="1"/>
  <c r="U1647" i="1"/>
  <c r="BD1647" i="1"/>
  <c r="CE1647" i="1"/>
  <c r="A1648" i="1"/>
  <c r="C1648" i="1"/>
  <c r="S1648" i="1"/>
  <c r="T1648" i="1"/>
  <c r="U1648" i="1"/>
  <c r="BD1648" i="1"/>
  <c r="CE1648" i="1"/>
  <c r="A1649" i="1"/>
  <c r="C1649" i="1"/>
  <c r="S1649" i="1"/>
  <c r="T1649" i="1"/>
  <c r="U1649" i="1"/>
  <c r="BD1649" i="1"/>
  <c r="CE1649" i="1"/>
  <c r="A1650" i="1"/>
  <c r="C1650" i="1"/>
  <c r="S1650" i="1"/>
  <c r="T1650" i="1"/>
  <c r="U1650" i="1"/>
  <c r="BD1650" i="1"/>
  <c r="CE1650" i="1"/>
  <c r="A1651" i="1"/>
  <c r="C1651" i="1"/>
  <c r="S1651" i="1"/>
  <c r="T1651" i="1"/>
  <c r="U1651" i="1"/>
  <c r="BD1651" i="1"/>
  <c r="CE1651" i="1"/>
  <c r="A1652" i="1"/>
  <c r="C1652" i="1"/>
  <c r="S1652" i="1"/>
  <c r="T1652" i="1"/>
  <c r="U1652" i="1"/>
  <c r="BD1652" i="1"/>
  <c r="CE1652" i="1"/>
  <c r="A1653" i="1"/>
  <c r="C1653" i="1"/>
  <c r="S1653" i="1"/>
  <c r="T1653" i="1"/>
  <c r="U1653" i="1"/>
  <c r="BD1653" i="1"/>
  <c r="CE1653" i="1"/>
  <c r="A1654" i="1"/>
  <c r="C1654" i="1"/>
  <c r="S1654" i="1"/>
  <c r="T1654" i="1"/>
  <c r="U1654" i="1"/>
  <c r="BD1654" i="1"/>
  <c r="CE1654" i="1"/>
  <c r="A1655" i="1"/>
  <c r="C1655" i="1"/>
  <c r="S1655" i="1"/>
  <c r="T1655" i="1"/>
  <c r="U1655" i="1"/>
  <c r="BD1655" i="1"/>
  <c r="CE1655" i="1"/>
  <c r="A1656" i="1"/>
  <c r="C1656" i="1"/>
  <c r="S1656" i="1"/>
  <c r="T1656" i="1"/>
  <c r="U1656" i="1"/>
  <c r="BD1656" i="1"/>
  <c r="CE1656" i="1"/>
  <c r="A1657" i="1"/>
  <c r="C1657" i="1"/>
  <c r="S1657" i="1"/>
  <c r="T1657" i="1"/>
  <c r="U1657" i="1"/>
  <c r="BD1657" i="1"/>
  <c r="CE1657" i="1"/>
  <c r="A1658" i="1"/>
  <c r="C1658" i="1"/>
  <c r="S1658" i="1"/>
  <c r="T1658" i="1"/>
  <c r="U1658" i="1"/>
  <c r="BD1658" i="1"/>
  <c r="CE1658" i="1"/>
  <c r="A1659" i="1"/>
  <c r="C1659" i="1"/>
  <c r="S1659" i="1"/>
  <c r="T1659" i="1"/>
  <c r="U1659" i="1"/>
  <c r="BD1659" i="1"/>
  <c r="CE1659" i="1"/>
  <c r="A1660" i="1"/>
  <c r="C1660" i="1"/>
  <c r="S1660" i="1"/>
  <c r="T1660" i="1"/>
  <c r="U1660" i="1"/>
  <c r="BD1660" i="1"/>
  <c r="CE1660" i="1"/>
  <c r="A1661" i="1"/>
  <c r="C1661" i="1"/>
  <c r="S1661" i="1"/>
  <c r="T1661" i="1"/>
  <c r="U1661" i="1"/>
  <c r="BD1661" i="1"/>
  <c r="CE1661" i="1"/>
  <c r="A1662" i="1"/>
  <c r="C1662" i="1"/>
  <c r="S1662" i="1"/>
  <c r="T1662" i="1"/>
  <c r="U1662" i="1"/>
  <c r="BD1662" i="1"/>
  <c r="CE1662" i="1"/>
  <c r="A1663" i="1"/>
  <c r="C1663" i="1"/>
  <c r="S1663" i="1"/>
  <c r="T1663" i="1"/>
  <c r="U1663" i="1"/>
  <c r="BD1663" i="1"/>
  <c r="CE1663" i="1"/>
  <c r="A1664" i="1"/>
  <c r="C1664" i="1"/>
  <c r="S1664" i="1"/>
  <c r="T1664" i="1"/>
  <c r="U1664" i="1"/>
  <c r="BD1664" i="1"/>
  <c r="CE1664" i="1"/>
  <c r="A1665" i="1"/>
  <c r="C1665" i="1"/>
  <c r="S1665" i="1"/>
  <c r="T1665" i="1"/>
  <c r="U1665" i="1"/>
  <c r="BD1665" i="1"/>
  <c r="CE1665" i="1"/>
  <c r="A1666" i="1"/>
  <c r="C1666" i="1"/>
  <c r="S1666" i="1"/>
  <c r="T1666" i="1"/>
  <c r="U1666" i="1"/>
  <c r="BD1666" i="1"/>
  <c r="CE1666" i="1"/>
  <c r="A1667" i="1"/>
  <c r="C1667" i="1"/>
  <c r="S1667" i="1"/>
  <c r="T1667" i="1"/>
  <c r="U1667" i="1"/>
  <c r="BD1667" i="1"/>
  <c r="CE1667" i="1"/>
  <c r="A1668" i="1"/>
  <c r="C1668" i="1"/>
  <c r="S1668" i="1"/>
  <c r="T1668" i="1"/>
  <c r="U1668" i="1"/>
  <c r="BD1668" i="1"/>
  <c r="CE1668" i="1"/>
  <c r="A1669" i="1"/>
  <c r="C1669" i="1"/>
  <c r="S1669" i="1"/>
  <c r="T1669" i="1"/>
  <c r="U1669" i="1"/>
  <c r="BD1669" i="1"/>
  <c r="CE1669" i="1"/>
  <c r="A1670" i="1"/>
  <c r="C1670" i="1"/>
  <c r="S1670" i="1"/>
  <c r="T1670" i="1"/>
  <c r="U1670" i="1"/>
  <c r="BD1670" i="1"/>
  <c r="CE1670" i="1"/>
  <c r="A1671" i="1"/>
  <c r="C1671" i="1"/>
  <c r="S1671" i="1"/>
  <c r="T1671" i="1"/>
  <c r="U1671" i="1"/>
  <c r="BD1671" i="1"/>
  <c r="CE1671" i="1"/>
  <c r="A1672" i="1"/>
  <c r="C1672" i="1"/>
  <c r="S1672" i="1"/>
  <c r="T1672" i="1"/>
  <c r="U1672" i="1"/>
  <c r="BD1672" i="1"/>
  <c r="CE1672" i="1"/>
  <c r="A1673" i="1"/>
  <c r="C1673" i="1"/>
  <c r="S1673" i="1"/>
  <c r="T1673" i="1"/>
  <c r="U1673" i="1"/>
  <c r="BD1673" i="1"/>
  <c r="CE1673" i="1"/>
  <c r="A1674" i="1"/>
  <c r="C1674" i="1"/>
  <c r="S1674" i="1"/>
  <c r="T1674" i="1"/>
  <c r="U1674" i="1"/>
  <c r="BD1674" i="1"/>
  <c r="CE1674" i="1"/>
  <c r="A1675" i="1"/>
  <c r="C1675" i="1"/>
  <c r="S1675" i="1"/>
  <c r="T1675" i="1"/>
  <c r="U1675" i="1"/>
  <c r="BD1675" i="1"/>
  <c r="CE1675" i="1"/>
  <c r="A1676" i="1"/>
  <c r="C1676" i="1"/>
  <c r="S1676" i="1"/>
  <c r="T1676" i="1"/>
  <c r="U1676" i="1"/>
  <c r="BD1676" i="1"/>
  <c r="CE1676" i="1"/>
  <c r="A1677" i="1"/>
  <c r="C1677" i="1"/>
  <c r="S1677" i="1"/>
  <c r="T1677" i="1"/>
  <c r="U1677" i="1"/>
  <c r="BD1677" i="1"/>
  <c r="CE1677" i="1"/>
  <c r="A1678" i="1"/>
  <c r="C1678" i="1"/>
  <c r="S1678" i="1"/>
  <c r="T1678" i="1"/>
  <c r="U1678" i="1"/>
  <c r="BD1678" i="1"/>
  <c r="CE1678" i="1"/>
  <c r="A1679" i="1"/>
  <c r="C1679" i="1"/>
  <c r="S1679" i="1"/>
  <c r="T1679" i="1"/>
  <c r="U1679" i="1"/>
  <c r="BD1679" i="1"/>
  <c r="CE1679" i="1"/>
  <c r="A1680" i="1"/>
  <c r="C1680" i="1"/>
  <c r="S1680" i="1"/>
  <c r="T1680" i="1"/>
  <c r="U1680" i="1"/>
  <c r="BD1680" i="1"/>
  <c r="CE1680" i="1"/>
  <c r="A1681" i="1"/>
  <c r="C1681" i="1"/>
  <c r="S1681" i="1"/>
  <c r="T1681" i="1"/>
  <c r="U1681" i="1"/>
  <c r="BD1681" i="1"/>
  <c r="CE1681" i="1"/>
  <c r="A1682" i="1"/>
  <c r="C1682" i="1"/>
  <c r="S1682" i="1"/>
  <c r="T1682" i="1"/>
  <c r="U1682" i="1"/>
  <c r="BD1682" i="1"/>
  <c r="CE1682" i="1"/>
  <c r="A1683" i="1"/>
  <c r="C1683" i="1"/>
  <c r="S1683" i="1"/>
  <c r="T1683" i="1"/>
  <c r="U1683" i="1"/>
  <c r="BD1683" i="1"/>
  <c r="CE1683" i="1"/>
  <c r="A1684" i="1"/>
  <c r="C1684" i="1"/>
  <c r="S1684" i="1"/>
  <c r="T1684" i="1"/>
  <c r="U1684" i="1"/>
  <c r="BD1684" i="1"/>
  <c r="CE1684" i="1"/>
  <c r="A1685" i="1"/>
  <c r="C1685" i="1"/>
  <c r="S1685" i="1"/>
  <c r="T1685" i="1"/>
  <c r="U1685" i="1"/>
  <c r="BD1685" i="1"/>
  <c r="CE1685" i="1"/>
  <c r="A1686" i="1"/>
  <c r="C1686" i="1"/>
  <c r="S1686" i="1"/>
  <c r="T1686" i="1"/>
  <c r="U1686" i="1"/>
  <c r="BD1686" i="1"/>
  <c r="CE1686" i="1"/>
  <c r="A1687" i="1"/>
  <c r="C1687" i="1"/>
  <c r="S1687" i="1"/>
  <c r="T1687" i="1"/>
  <c r="U1687" i="1"/>
  <c r="BD1687" i="1"/>
  <c r="CE1687" i="1"/>
  <c r="A1688" i="1"/>
  <c r="C1688" i="1"/>
  <c r="S1688" i="1"/>
  <c r="T1688" i="1"/>
  <c r="U1688" i="1"/>
  <c r="BD1688" i="1"/>
  <c r="CE1688" i="1"/>
  <c r="A1689" i="1"/>
  <c r="C1689" i="1"/>
  <c r="S1689" i="1"/>
  <c r="T1689" i="1"/>
  <c r="U1689" i="1"/>
  <c r="BD1689" i="1"/>
  <c r="CE1689" i="1"/>
  <c r="A1690" i="1"/>
  <c r="C1690" i="1"/>
  <c r="S1690" i="1"/>
  <c r="T1690" i="1"/>
  <c r="U1690" i="1"/>
  <c r="BD1690" i="1"/>
  <c r="CE1690" i="1"/>
  <c r="A1691" i="1"/>
  <c r="C1691" i="1"/>
  <c r="S1691" i="1"/>
  <c r="T1691" i="1"/>
  <c r="U1691" i="1"/>
  <c r="BD1691" i="1"/>
  <c r="CE1691" i="1"/>
  <c r="A1692" i="1"/>
  <c r="C1692" i="1"/>
  <c r="S1692" i="1"/>
  <c r="T1692" i="1"/>
  <c r="U1692" i="1"/>
  <c r="BD1692" i="1"/>
  <c r="CE1692" i="1"/>
  <c r="A1693" i="1"/>
  <c r="C1693" i="1"/>
  <c r="S1693" i="1"/>
  <c r="T1693" i="1"/>
  <c r="U1693" i="1"/>
  <c r="BD1693" i="1"/>
  <c r="CE1693" i="1"/>
  <c r="A1694" i="1"/>
  <c r="C1694" i="1"/>
  <c r="S1694" i="1"/>
  <c r="T1694" i="1"/>
  <c r="U1694" i="1"/>
  <c r="BD1694" i="1"/>
  <c r="CE1694" i="1"/>
  <c r="A1695" i="1"/>
  <c r="C1695" i="1"/>
  <c r="S1695" i="1"/>
  <c r="T1695" i="1"/>
  <c r="U1695" i="1"/>
  <c r="BD1695" i="1"/>
  <c r="CE1695" i="1"/>
  <c r="A1696" i="1"/>
  <c r="C1696" i="1"/>
  <c r="S1696" i="1"/>
  <c r="T1696" i="1"/>
  <c r="U1696" i="1"/>
  <c r="BD1696" i="1"/>
  <c r="CE1696" i="1"/>
  <c r="A1697" i="1"/>
  <c r="C1697" i="1"/>
  <c r="S1697" i="1"/>
  <c r="T1697" i="1"/>
  <c r="U1697" i="1"/>
  <c r="BD1697" i="1"/>
  <c r="CE1697" i="1"/>
  <c r="A1698" i="1"/>
  <c r="C1698" i="1"/>
  <c r="S1698" i="1"/>
  <c r="T1698" i="1"/>
  <c r="U1698" i="1"/>
  <c r="BD1698" i="1"/>
  <c r="CE1698" i="1"/>
  <c r="A1699" i="1"/>
  <c r="C1699" i="1"/>
  <c r="S1699" i="1"/>
  <c r="T1699" i="1"/>
  <c r="U1699" i="1"/>
  <c r="BD1699" i="1"/>
  <c r="CE1699" i="1"/>
  <c r="A1700" i="1"/>
  <c r="C1700" i="1"/>
  <c r="S1700" i="1"/>
  <c r="T1700" i="1"/>
  <c r="U1700" i="1"/>
  <c r="BD1700" i="1"/>
  <c r="CE1700" i="1"/>
  <c r="A1701" i="1"/>
  <c r="C1701" i="1"/>
  <c r="S1701" i="1"/>
  <c r="T1701" i="1"/>
  <c r="U1701" i="1"/>
  <c r="BD1701" i="1"/>
  <c r="CE1701" i="1"/>
  <c r="A1702" i="1"/>
  <c r="C1702" i="1"/>
  <c r="S1702" i="1"/>
  <c r="T1702" i="1"/>
  <c r="U1702" i="1"/>
  <c r="BD1702" i="1"/>
  <c r="CE1702" i="1"/>
  <c r="A1703" i="1"/>
  <c r="C1703" i="1"/>
  <c r="S1703" i="1"/>
  <c r="T1703" i="1"/>
  <c r="U1703" i="1"/>
  <c r="BD1703" i="1"/>
  <c r="CE1703" i="1"/>
  <c r="A1704" i="1"/>
  <c r="C1704" i="1"/>
  <c r="S1704" i="1"/>
  <c r="T1704" i="1"/>
  <c r="U1704" i="1"/>
  <c r="BD1704" i="1"/>
  <c r="CE1704" i="1"/>
  <c r="A1705" i="1"/>
  <c r="C1705" i="1"/>
  <c r="S1705" i="1"/>
  <c r="T1705" i="1"/>
  <c r="U1705" i="1"/>
  <c r="BD1705" i="1"/>
  <c r="CE1705" i="1"/>
  <c r="A1706" i="1"/>
  <c r="C1706" i="1"/>
  <c r="S1706" i="1"/>
  <c r="T1706" i="1"/>
  <c r="U1706" i="1"/>
  <c r="BD1706" i="1"/>
  <c r="CE1706" i="1"/>
  <c r="A1707" i="1"/>
  <c r="C1707" i="1"/>
  <c r="S1707" i="1"/>
  <c r="T1707" i="1"/>
  <c r="U1707" i="1"/>
  <c r="BD1707" i="1"/>
  <c r="CE1707" i="1"/>
  <c r="A1708" i="1"/>
  <c r="C1708" i="1"/>
  <c r="S1708" i="1"/>
  <c r="T1708" i="1"/>
  <c r="U1708" i="1"/>
  <c r="BD1708" i="1"/>
  <c r="CE1708" i="1"/>
  <c r="A1709" i="1"/>
  <c r="C1709" i="1"/>
  <c r="S1709" i="1"/>
  <c r="T1709" i="1"/>
  <c r="U1709" i="1"/>
  <c r="BD1709" i="1"/>
  <c r="CE1709" i="1"/>
  <c r="A1710" i="1"/>
  <c r="C1710" i="1"/>
  <c r="S1710" i="1"/>
  <c r="T1710" i="1"/>
  <c r="U1710" i="1"/>
  <c r="BD1710" i="1"/>
  <c r="CE1710" i="1"/>
  <c r="A1711" i="1"/>
  <c r="C1711" i="1"/>
  <c r="S1711" i="1"/>
  <c r="T1711" i="1"/>
  <c r="U1711" i="1"/>
  <c r="BD1711" i="1"/>
  <c r="CE1711" i="1"/>
  <c r="A1712" i="1"/>
  <c r="C1712" i="1"/>
  <c r="S1712" i="1"/>
  <c r="T1712" i="1"/>
  <c r="U1712" i="1"/>
  <c r="BD1712" i="1"/>
  <c r="CE1712" i="1"/>
  <c r="A1713" i="1"/>
  <c r="C1713" i="1"/>
  <c r="S1713" i="1"/>
  <c r="T1713" i="1"/>
  <c r="U1713" i="1"/>
  <c r="BD1713" i="1"/>
  <c r="CE1713" i="1"/>
  <c r="A1714" i="1"/>
  <c r="C1714" i="1"/>
  <c r="S1714" i="1"/>
  <c r="T1714" i="1"/>
  <c r="U1714" i="1"/>
  <c r="BD1714" i="1"/>
  <c r="CE1714" i="1"/>
  <c r="A1715" i="1"/>
  <c r="C1715" i="1"/>
  <c r="S1715" i="1"/>
  <c r="T1715" i="1"/>
  <c r="U1715" i="1"/>
  <c r="BD1715" i="1"/>
  <c r="CE1715" i="1"/>
  <c r="A1716" i="1"/>
  <c r="C1716" i="1"/>
  <c r="S1716" i="1"/>
  <c r="T1716" i="1"/>
  <c r="U1716" i="1"/>
  <c r="BD1716" i="1"/>
  <c r="CE1716" i="1"/>
  <c r="A1717" i="1"/>
  <c r="C1717" i="1"/>
  <c r="S1717" i="1"/>
  <c r="T1717" i="1"/>
  <c r="U1717" i="1"/>
  <c r="BD1717" i="1"/>
  <c r="CE1717" i="1"/>
  <c r="A1718" i="1"/>
  <c r="C1718" i="1"/>
  <c r="S1718" i="1"/>
  <c r="T1718" i="1"/>
  <c r="U1718" i="1"/>
  <c r="BD1718" i="1"/>
  <c r="CE1718" i="1"/>
  <c r="A1719" i="1"/>
  <c r="C1719" i="1"/>
  <c r="S1719" i="1"/>
  <c r="T1719" i="1"/>
  <c r="U1719" i="1"/>
  <c r="BD1719" i="1"/>
  <c r="CE1719" i="1"/>
  <c r="A1720" i="1"/>
  <c r="C1720" i="1"/>
  <c r="S1720" i="1"/>
  <c r="T1720" i="1"/>
  <c r="U1720" i="1"/>
  <c r="BD1720" i="1"/>
  <c r="CE1720" i="1"/>
  <c r="A1721" i="1"/>
  <c r="C1721" i="1"/>
  <c r="S1721" i="1"/>
  <c r="T1721" i="1"/>
  <c r="U1721" i="1"/>
  <c r="BD1721" i="1"/>
  <c r="CE1721" i="1"/>
  <c r="A1722" i="1"/>
  <c r="C1722" i="1"/>
  <c r="S1722" i="1"/>
  <c r="T1722" i="1"/>
  <c r="U1722" i="1"/>
  <c r="BD1722" i="1"/>
  <c r="CE1722" i="1"/>
  <c r="A1723" i="1"/>
  <c r="C1723" i="1"/>
  <c r="S1723" i="1"/>
  <c r="T1723" i="1"/>
  <c r="U1723" i="1"/>
  <c r="BD1723" i="1"/>
  <c r="CE1723" i="1"/>
  <c r="A1724" i="1"/>
  <c r="C1724" i="1"/>
  <c r="S1724" i="1"/>
  <c r="T1724" i="1"/>
  <c r="U1724" i="1"/>
  <c r="BD1724" i="1"/>
  <c r="CE1724" i="1"/>
  <c r="A1725" i="1"/>
  <c r="C1725" i="1"/>
  <c r="S1725" i="1"/>
  <c r="T1725" i="1"/>
  <c r="U1725" i="1"/>
  <c r="BD1725" i="1"/>
  <c r="CE1725" i="1"/>
  <c r="A1726" i="1"/>
  <c r="C1726" i="1"/>
  <c r="S1726" i="1"/>
  <c r="T1726" i="1"/>
  <c r="U1726" i="1"/>
  <c r="BD1726" i="1"/>
  <c r="CE1726" i="1"/>
  <c r="A1727" i="1"/>
  <c r="C1727" i="1"/>
  <c r="S1727" i="1"/>
  <c r="T1727" i="1"/>
  <c r="U1727" i="1"/>
  <c r="BD1727" i="1"/>
  <c r="CE1727" i="1"/>
  <c r="A1728" i="1"/>
  <c r="C1728" i="1"/>
  <c r="S1728" i="1"/>
  <c r="T1728" i="1"/>
  <c r="U1728" i="1"/>
  <c r="BD1728" i="1"/>
  <c r="CE1728" i="1"/>
  <c r="A1729" i="1"/>
  <c r="C1729" i="1"/>
  <c r="S1729" i="1"/>
  <c r="T1729" i="1"/>
  <c r="U1729" i="1"/>
  <c r="BD1729" i="1"/>
  <c r="CE1729" i="1"/>
  <c r="A1730" i="1"/>
  <c r="C1730" i="1"/>
  <c r="S1730" i="1"/>
  <c r="T1730" i="1"/>
  <c r="U1730" i="1"/>
  <c r="BD1730" i="1"/>
  <c r="CE1730" i="1"/>
  <c r="A1731" i="1"/>
  <c r="C1731" i="1"/>
  <c r="S1731" i="1"/>
  <c r="T1731" i="1"/>
  <c r="U1731" i="1"/>
  <c r="BD1731" i="1"/>
  <c r="CE1731" i="1"/>
  <c r="A1732" i="1"/>
  <c r="C1732" i="1"/>
  <c r="S1732" i="1"/>
  <c r="T1732" i="1"/>
  <c r="U1732" i="1"/>
  <c r="BD1732" i="1"/>
  <c r="CE1732" i="1"/>
  <c r="A1733" i="1"/>
  <c r="C1733" i="1"/>
  <c r="S1733" i="1"/>
  <c r="T1733" i="1"/>
  <c r="U1733" i="1"/>
  <c r="BD1733" i="1"/>
  <c r="CE1733" i="1"/>
  <c r="A1734" i="1"/>
  <c r="C1734" i="1"/>
  <c r="S1734" i="1"/>
  <c r="T1734" i="1"/>
  <c r="U1734" i="1"/>
  <c r="BD1734" i="1"/>
  <c r="CE1734" i="1"/>
  <c r="A1735" i="1"/>
  <c r="C1735" i="1"/>
  <c r="S1735" i="1"/>
  <c r="T1735" i="1"/>
  <c r="U1735" i="1"/>
  <c r="BD1735" i="1"/>
  <c r="CE1735" i="1"/>
  <c r="A1736" i="1"/>
  <c r="C1736" i="1"/>
  <c r="S1736" i="1"/>
  <c r="T1736" i="1"/>
  <c r="U1736" i="1"/>
  <c r="BD1736" i="1"/>
  <c r="CE1736" i="1"/>
  <c r="A1737" i="1"/>
  <c r="C1737" i="1"/>
  <c r="S1737" i="1"/>
  <c r="T1737" i="1"/>
  <c r="U1737" i="1"/>
  <c r="BD1737" i="1"/>
  <c r="CE1737" i="1"/>
  <c r="A1738" i="1"/>
  <c r="C1738" i="1"/>
  <c r="S1738" i="1"/>
  <c r="T1738" i="1"/>
  <c r="U1738" i="1"/>
  <c r="BD1738" i="1"/>
  <c r="CE1738" i="1"/>
  <c r="A1739" i="1"/>
  <c r="C1739" i="1"/>
  <c r="S1739" i="1"/>
  <c r="T1739" i="1"/>
  <c r="U1739" i="1"/>
  <c r="BD1739" i="1"/>
  <c r="CE1739" i="1"/>
  <c r="A1740" i="1"/>
  <c r="C1740" i="1"/>
  <c r="S1740" i="1"/>
  <c r="T1740" i="1"/>
  <c r="U1740" i="1"/>
  <c r="BD1740" i="1"/>
  <c r="CE1740" i="1"/>
  <c r="A1741" i="1"/>
  <c r="C1741" i="1"/>
  <c r="S1741" i="1"/>
  <c r="T1741" i="1"/>
  <c r="U1741" i="1"/>
  <c r="BD1741" i="1"/>
  <c r="CE1741" i="1"/>
  <c r="A1742" i="1"/>
  <c r="C1742" i="1"/>
  <c r="S1742" i="1"/>
  <c r="T1742" i="1"/>
  <c r="U1742" i="1"/>
  <c r="BD1742" i="1"/>
  <c r="CE1742" i="1"/>
  <c r="A1743" i="1"/>
  <c r="C1743" i="1"/>
  <c r="S1743" i="1"/>
  <c r="T1743" i="1"/>
  <c r="U1743" i="1"/>
  <c r="BD1743" i="1"/>
  <c r="CE1743" i="1"/>
  <c r="A1744" i="1"/>
  <c r="C1744" i="1"/>
  <c r="S1744" i="1"/>
  <c r="T1744" i="1"/>
  <c r="U1744" i="1"/>
  <c r="BD1744" i="1"/>
  <c r="CE1744" i="1"/>
  <c r="A1745" i="1"/>
  <c r="C1745" i="1"/>
  <c r="S1745" i="1"/>
  <c r="T1745" i="1"/>
  <c r="U1745" i="1"/>
  <c r="BD1745" i="1"/>
  <c r="CE1745" i="1"/>
  <c r="A1746" i="1"/>
  <c r="C1746" i="1"/>
  <c r="S1746" i="1"/>
  <c r="T1746" i="1"/>
  <c r="U1746" i="1"/>
  <c r="BD1746" i="1"/>
  <c r="CE1746" i="1"/>
  <c r="A1747" i="1"/>
  <c r="C1747" i="1"/>
  <c r="S1747" i="1"/>
  <c r="T1747" i="1"/>
  <c r="U1747" i="1"/>
  <c r="BD1747" i="1"/>
  <c r="CE1747" i="1"/>
  <c r="A1748" i="1"/>
  <c r="C1748" i="1"/>
  <c r="S1748" i="1"/>
  <c r="T1748" i="1"/>
  <c r="U1748" i="1"/>
  <c r="BD1748" i="1"/>
  <c r="CE1748" i="1"/>
  <c r="A1749" i="1"/>
  <c r="C1749" i="1"/>
  <c r="S1749" i="1"/>
  <c r="T1749" i="1"/>
  <c r="U1749" i="1"/>
  <c r="BD1749" i="1"/>
  <c r="CE1749" i="1"/>
  <c r="A1750" i="1"/>
  <c r="C1750" i="1"/>
  <c r="S1750" i="1"/>
  <c r="T1750" i="1"/>
  <c r="U1750" i="1"/>
  <c r="BD1750" i="1"/>
  <c r="CE1750" i="1"/>
  <c r="A1751" i="1"/>
  <c r="C1751" i="1"/>
  <c r="S1751" i="1"/>
  <c r="T1751" i="1"/>
  <c r="U1751" i="1"/>
  <c r="BD1751" i="1"/>
  <c r="CE1751" i="1"/>
  <c r="A1752" i="1"/>
  <c r="C1752" i="1"/>
  <c r="S1752" i="1"/>
  <c r="T1752" i="1"/>
  <c r="U1752" i="1"/>
  <c r="BD1752" i="1"/>
  <c r="CE1752" i="1"/>
  <c r="A1753" i="1"/>
  <c r="C1753" i="1"/>
  <c r="S1753" i="1"/>
  <c r="T1753" i="1"/>
  <c r="U1753" i="1"/>
  <c r="BD1753" i="1"/>
  <c r="CE1753" i="1"/>
  <c r="A1754" i="1"/>
  <c r="C1754" i="1"/>
  <c r="S1754" i="1"/>
  <c r="T1754" i="1"/>
  <c r="U1754" i="1"/>
  <c r="BD1754" i="1"/>
  <c r="CE1754" i="1"/>
  <c r="A1755" i="1"/>
  <c r="C1755" i="1"/>
  <c r="S1755" i="1"/>
  <c r="T1755" i="1"/>
  <c r="U1755" i="1"/>
  <c r="BD1755" i="1"/>
  <c r="CE1755" i="1"/>
  <c r="A1756" i="1"/>
  <c r="C1756" i="1"/>
  <c r="S1756" i="1"/>
  <c r="T1756" i="1"/>
  <c r="U1756" i="1"/>
  <c r="BD1756" i="1"/>
  <c r="CE1756" i="1"/>
  <c r="A1757" i="1"/>
  <c r="C1757" i="1"/>
  <c r="S1757" i="1"/>
  <c r="T1757" i="1"/>
  <c r="U1757" i="1"/>
  <c r="BD1757" i="1"/>
  <c r="CE1757" i="1"/>
  <c r="A1758" i="1"/>
  <c r="C1758" i="1"/>
  <c r="S1758" i="1"/>
  <c r="T1758" i="1"/>
  <c r="U1758" i="1"/>
  <c r="BD1758" i="1"/>
  <c r="CE1758" i="1"/>
  <c r="A1759" i="1"/>
  <c r="C1759" i="1"/>
  <c r="S1759" i="1"/>
  <c r="T1759" i="1"/>
  <c r="U1759" i="1"/>
  <c r="BD1759" i="1"/>
  <c r="CE1759" i="1"/>
  <c r="A1760" i="1"/>
  <c r="C1760" i="1"/>
  <c r="S1760" i="1"/>
  <c r="T1760" i="1"/>
  <c r="U1760" i="1"/>
  <c r="BD1760" i="1"/>
  <c r="CE1760" i="1"/>
  <c r="A1761" i="1"/>
  <c r="C1761" i="1"/>
  <c r="S1761" i="1"/>
  <c r="T1761" i="1"/>
  <c r="U1761" i="1"/>
  <c r="BD1761" i="1"/>
  <c r="CE1761" i="1"/>
  <c r="A1762" i="1"/>
  <c r="C1762" i="1"/>
  <c r="S1762" i="1"/>
  <c r="T1762" i="1"/>
  <c r="U1762" i="1"/>
  <c r="BD1762" i="1"/>
  <c r="CE1762" i="1"/>
  <c r="A1763" i="1"/>
  <c r="C1763" i="1"/>
  <c r="S1763" i="1"/>
  <c r="T1763" i="1"/>
  <c r="U1763" i="1"/>
  <c r="BD1763" i="1"/>
  <c r="CE1763" i="1"/>
  <c r="A1764" i="1"/>
  <c r="C1764" i="1"/>
  <c r="S1764" i="1"/>
  <c r="T1764" i="1"/>
  <c r="U1764" i="1"/>
  <c r="BD1764" i="1"/>
  <c r="CE1764" i="1"/>
  <c r="A1765" i="1"/>
  <c r="C1765" i="1"/>
  <c r="S1765" i="1"/>
  <c r="T1765" i="1"/>
  <c r="U1765" i="1"/>
  <c r="BD1765" i="1"/>
  <c r="CE1765" i="1"/>
  <c r="A1766" i="1"/>
  <c r="C1766" i="1"/>
  <c r="S1766" i="1"/>
  <c r="T1766" i="1"/>
  <c r="U1766" i="1"/>
  <c r="BD1766" i="1"/>
  <c r="CE1766" i="1"/>
  <c r="A1767" i="1"/>
  <c r="C1767" i="1"/>
  <c r="S1767" i="1"/>
  <c r="T1767" i="1"/>
  <c r="U1767" i="1"/>
  <c r="BD1767" i="1"/>
  <c r="CE1767" i="1"/>
  <c r="A1768" i="1"/>
  <c r="C1768" i="1"/>
  <c r="S1768" i="1"/>
  <c r="T1768" i="1"/>
  <c r="U1768" i="1"/>
  <c r="BD1768" i="1"/>
  <c r="CE1768" i="1"/>
  <c r="A1769" i="1"/>
  <c r="C1769" i="1"/>
  <c r="S1769" i="1"/>
  <c r="T1769" i="1"/>
  <c r="U1769" i="1"/>
  <c r="BD1769" i="1"/>
  <c r="CE1769" i="1"/>
  <c r="A1770" i="1"/>
  <c r="C1770" i="1"/>
  <c r="S1770" i="1"/>
  <c r="T1770" i="1"/>
  <c r="U1770" i="1"/>
  <c r="BD1770" i="1"/>
  <c r="CE1770" i="1"/>
  <c r="A1771" i="1"/>
  <c r="C1771" i="1"/>
  <c r="S1771" i="1"/>
  <c r="T1771" i="1"/>
  <c r="U1771" i="1"/>
  <c r="BD1771" i="1"/>
  <c r="CE1771" i="1"/>
  <c r="A1772" i="1"/>
  <c r="C1772" i="1"/>
  <c r="S1772" i="1"/>
  <c r="T1772" i="1"/>
  <c r="U1772" i="1"/>
  <c r="BD1772" i="1"/>
  <c r="CE1772" i="1"/>
  <c r="A1773" i="1"/>
  <c r="C1773" i="1"/>
  <c r="S1773" i="1"/>
  <c r="T1773" i="1"/>
  <c r="U1773" i="1"/>
  <c r="BD1773" i="1"/>
  <c r="CE1773" i="1"/>
  <c r="A1774" i="1"/>
  <c r="C1774" i="1"/>
  <c r="S1774" i="1"/>
  <c r="T1774" i="1"/>
  <c r="U1774" i="1"/>
  <c r="BD1774" i="1"/>
  <c r="CE1774" i="1"/>
  <c r="A1775" i="1"/>
  <c r="C1775" i="1"/>
  <c r="S1775" i="1"/>
  <c r="T1775" i="1"/>
  <c r="U1775" i="1"/>
  <c r="BD1775" i="1"/>
  <c r="CE1775" i="1"/>
  <c r="A1776" i="1"/>
  <c r="C1776" i="1"/>
  <c r="S1776" i="1"/>
  <c r="T1776" i="1"/>
  <c r="U1776" i="1"/>
  <c r="BD1776" i="1"/>
  <c r="CE1776" i="1"/>
  <c r="A1777" i="1"/>
  <c r="C1777" i="1"/>
  <c r="S1777" i="1"/>
  <c r="T1777" i="1"/>
  <c r="U1777" i="1"/>
  <c r="BD1777" i="1"/>
  <c r="CE1777" i="1"/>
  <c r="A1778" i="1"/>
  <c r="C1778" i="1"/>
  <c r="S1778" i="1"/>
  <c r="T1778" i="1"/>
  <c r="U1778" i="1"/>
  <c r="BD1778" i="1"/>
  <c r="CE1778" i="1"/>
  <c r="A1779" i="1"/>
  <c r="C1779" i="1"/>
  <c r="S1779" i="1"/>
  <c r="T1779" i="1"/>
  <c r="U1779" i="1"/>
  <c r="BD1779" i="1"/>
  <c r="CE1779" i="1"/>
  <c r="A1780" i="1"/>
  <c r="C1780" i="1"/>
  <c r="S1780" i="1"/>
  <c r="T1780" i="1"/>
  <c r="U1780" i="1"/>
  <c r="BD1780" i="1"/>
  <c r="CE1780" i="1"/>
  <c r="A1781" i="1"/>
  <c r="C1781" i="1"/>
  <c r="S1781" i="1"/>
  <c r="T1781" i="1"/>
  <c r="U1781" i="1"/>
  <c r="BD1781" i="1"/>
  <c r="CE1781" i="1"/>
  <c r="A1782" i="1"/>
  <c r="C1782" i="1"/>
  <c r="S1782" i="1"/>
  <c r="T1782" i="1"/>
  <c r="U1782" i="1"/>
  <c r="BD1782" i="1"/>
  <c r="CE1782" i="1"/>
  <c r="A1783" i="1"/>
  <c r="C1783" i="1"/>
  <c r="S1783" i="1"/>
  <c r="T1783" i="1"/>
  <c r="U1783" i="1"/>
  <c r="BD1783" i="1"/>
  <c r="CE1783" i="1"/>
  <c r="A1784" i="1"/>
  <c r="C1784" i="1"/>
  <c r="S1784" i="1"/>
  <c r="T1784" i="1"/>
  <c r="U1784" i="1"/>
  <c r="BD1784" i="1"/>
  <c r="CE1784" i="1"/>
  <c r="A1785" i="1"/>
  <c r="C1785" i="1"/>
  <c r="S1785" i="1"/>
  <c r="T1785" i="1"/>
  <c r="U1785" i="1"/>
  <c r="BD1785" i="1"/>
  <c r="CE1785" i="1"/>
  <c r="A1786" i="1"/>
  <c r="C1786" i="1"/>
  <c r="S1786" i="1"/>
  <c r="T1786" i="1"/>
  <c r="U1786" i="1"/>
  <c r="BD1786" i="1"/>
  <c r="CE1786" i="1"/>
  <c r="A1787" i="1"/>
  <c r="C1787" i="1"/>
  <c r="S1787" i="1"/>
  <c r="T1787" i="1"/>
  <c r="U1787" i="1"/>
  <c r="BD1787" i="1"/>
  <c r="CE1787" i="1"/>
  <c r="A1788" i="1"/>
  <c r="C1788" i="1"/>
  <c r="S1788" i="1"/>
  <c r="T1788" i="1"/>
  <c r="U1788" i="1"/>
  <c r="BD1788" i="1"/>
  <c r="CE1788" i="1"/>
  <c r="A1789" i="1"/>
  <c r="C1789" i="1"/>
  <c r="S1789" i="1"/>
  <c r="T1789" i="1"/>
  <c r="U1789" i="1"/>
  <c r="BD1789" i="1"/>
  <c r="CE1789" i="1"/>
  <c r="A1790" i="1"/>
  <c r="C1790" i="1"/>
  <c r="S1790" i="1"/>
  <c r="T1790" i="1"/>
  <c r="U1790" i="1"/>
  <c r="BD1790" i="1"/>
  <c r="CE1790" i="1"/>
  <c r="A1791" i="1"/>
  <c r="C1791" i="1"/>
  <c r="S1791" i="1"/>
  <c r="T1791" i="1"/>
  <c r="U1791" i="1"/>
  <c r="BD1791" i="1"/>
  <c r="CE1791" i="1"/>
  <c r="A1792" i="1"/>
  <c r="C1792" i="1"/>
  <c r="S1792" i="1"/>
  <c r="T1792" i="1"/>
  <c r="U1792" i="1"/>
  <c r="BD1792" i="1"/>
  <c r="CE1792" i="1"/>
  <c r="A1793" i="1"/>
  <c r="C1793" i="1"/>
  <c r="S1793" i="1"/>
  <c r="T1793" i="1"/>
  <c r="U1793" i="1"/>
  <c r="BD1793" i="1"/>
  <c r="CE1793" i="1"/>
  <c r="A1794" i="1"/>
  <c r="C1794" i="1"/>
  <c r="S1794" i="1"/>
  <c r="T1794" i="1"/>
  <c r="U1794" i="1"/>
  <c r="BD1794" i="1"/>
  <c r="CE1794" i="1"/>
  <c r="A1795" i="1"/>
  <c r="C1795" i="1"/>
  <c r="S1795" i="1"/>
  <c r="T1795" i="1"/>
  <c r="U1795" i="1"/>
  <c r="BD1795" i="1"/>
  <c r="CE1795" i="1"/>
  <c r="A1796" i="1"/>
  <c r="C1796" i="1"/>
  <c r="S1796" i="1"/>
  <c r="T1796" i="1"/>
  <c r="U1796" i="1"/>
  <c r="BD1796" i="1"/>
  <c r="CE1796" i="1"/>
  <c r="A1797" i="1"/>
  <c r="C1797" i="1"/>
  <c r="S1797" i="1"/>
  <c r="T1797" i="1"/>
  <c r="U1797" i="1"/>
  <c r="BD1797" i="1"/>
  <c r="CE1797" i="1"/>
  <c r="A1798" i="1"/>
  <c r="C1798" i="1"/>
  <c r="S1798" i="1"/>
  <c r="T1798" i="1"/>
  <c r="U1798" i="1"/>
  <c r="BD1798" i="1"/>
  <c r="CE1798" i="1"/>
  <c r="A1799" i="1"/>
  <c r="C1799" i="1"/>
  <c r="S1799" i="1"/>
  <c r="T1799" i="1"/>
  <c r="U1799" i="1"/>
  <c r="BD1799" i="1"/>
  <c r="CE1799" i="1"/>
  <c r="A1800" i="1"/>
  <c r="C1800" i="1"/>
  <c r="S1800" i="1"/>
  <c r="T1800" i="1"/>
  <c r="U1800" i="1"/>
  <c r="BD1800" i="1"/>
  <c r="CE1800" i="1"/>
  <c r="A1801" i="1"/>
  <c r="C1801" i="1"/>
  <c r="S1801" i="1"/>
  <c r="T1801" i="1"/>
  <c r="U1801" i="1"/>
  <c r="BD1801" i="1"/>
  <c r="CE1801" i="1"/>
  <c r="A1802" i="1"/>
  <c r="C1802" i="1"/>
  <c r="S1802" i="1"/>
  <c r="T1802" i="1"/>
  <c r="U1802" i="1"/>
  <c r="BD1802" i="1"/>
  <c r="CE1802" i="1"/>
  <c r="A1803" i="1"/>
  <c r="C1803" i="1"/>
  <c r="S1803" i="1"/>
  <c r="T1803" i="1"/>
  <c r="U1803" i="1"/>
  <c r="BD1803" i="1"/>
  <c r="CE1803" i="1"/>
  <c r="A1804" i="1"/>
  <c r="C1804" i="1"/>
  <c r="S1804" i="1"/>
  <c r="T1804" i="1"/>
  <c r="U1804" i="1"/>
  <c r="BD1804" i="1"/>
  <c r="CE1804" i="1"/>
  <c r="A1805" i="1"/>
  <c r="C1805" i="1"/>
  <c r="S1805" i="1"/>
  <c r="T1805" i="1"/>
  <c r="U1805" i="1"/>
  <c r="BD1805" i="1"/>
  <c r="CE1805" i="1"/>
  <c r="A1806" i="1"/>
  <c r="C1806" i="1"/>
  <c r="S1806" i="1"/>
  <c r="T1806" i="1"/>
  <c r="U1806" i="1"/>
  <c r="BD1806" i="1"/>
  <c r="CE1806" i="1"/>
  <c r="A1807" i="1"/>
  <c r="C1807" i="1"/>
  <c r="S1807" i="1"/>
  <c r="T1807" i="1"/>
  <c r="U1807" i="1"/>
  <c r="BD1807" i="1"/>
  <c r="CE1807" i="1"/>
  <c r="A1808" i="1"/>
  <c r="C1808" i="1"/>
  <c r="S1808" i="1"/>
  <c r="T1808" i="1"/>
  <c r="U1808" i="1"/>
  <c r="BD1808" i="1"/>
  <c r="CE1808" i="1"/>
  <c r="A1809" i="1"/>
  <c r="C1809" i="1"/>
  <c r="S1809" i="1"/>
  <c r="T1809" i="1"/>
  <c r="U1809" i="1"/>
  <c r="BD1809" i="1"/>
  <c r="CE1809" i="1"/>
  <c r="A1810" i="1"/>
  <c r="C1810" i="1"/>
  <c r="S1810" i="1"/>
  <c r="T1810" i="1"/>
  <c r="U1810" i="1"/>
  <c r="BD1810" i="1"/>
  <c r="CE1810" i="1"/>
  <c r="A1811" i="1"/>
  <c r="C1811" i="1"/>
  <c r="S1811" i="1"/>
  <c r="T1811" i="1"/>
  <c r="U1811" i="1"/>
  <c r="BD1811" i="1"/>
  <c r="CE1811" i="1"/>
  <c r="A1812" i="1"/>
  <c r="C1812" i="1"/>
  <c r="S1812" i="1"/>
  <c r="T1812" i="1"/>
  <c r="U1812" i="1"/>
  <c r="BD1812" i="1"/>
  <c r="CE1812" i="1"/>
  <c r="A1813" i="1"/>
  <c r="C1813" i="1"/>
  <c r="S1813" i="1"/>
  <c r="T1813" i="1"/>
  <c r="U1813" i="1"/>
  <c r="BD1813" i="1"/>
  <c r="CE1813" i="1"/>
  <c r="A1814" i="1"/>
  <c r="C1814" i="1"/>
  <c r="S1814" i="1"/>
  <c r="T1814" i="1"/>
  <c r="U1814" i="1"/>
  <c r="BD1814" i="1"/>
  <c r="CE1814" i="1"/>
  <c r="A1815" i="1"/>
  <c r="C1815" i="1"/>
  <c r="S1815" i="1"/>
  <c r="T1815" i="1"/>
  <c r="U1815" i="1"/>
  <c r="BD1815" i="1"/>
  <c r="CE1815" i="1"/>
  <c r="A1816" i="1"/>
  <c r="C1816" i="1"/>
  <c r="S1816" i="1"/>
  <c r="T1816" i="1"/>
  <c r="U1816" i="1"/>
  <c r="BD1816" i="1"/>
  <c r="CE1816" i="1"/>
  <c r="A1817" i="1"/>
  <c r="C1817" i="1"/>
  <c r="S1817" i="1"/>
  <c r="T1817" i="1"/>
  <c r="U1817" i="1"/>
  <c r="BD1817" i="1"/>
  <c r="CE1817" i="1"/>
  <c r="A1818" i="1"/>
  <c r="C1818" i="1"/>
  <c r="S1818" i="1"/>
  <c r="T1818" i="1"/>
  <c r="U1818" i="1"/>
  <c r="BD1818" i="1"/>
  <c r="CE1818" i="1"/>
  <c r="A1819" i="1"/>
  <c r="C1819" i="1"/>
  <c r="S1819" i="1"/>
  <c r="T1819" i="1"/>
  <c r="U1819" i="1"/>
  <c r="BD1819" i="1"/>
  <c r="CE1819" i="1"/>
  <c r="A1820" i="1"/>
  <c r="C1820" i="1"/>
  <c r="S1820" i="1"/>
  <c r="T1820" i="1"/>
  <c r="U1820" i="1"/>
  <c r="BD1820" i="1"/>
  <c r="CE1820" i="1"/>
  <c r="A1821" i="1"/>
  <c r="C1821" i="1"/>
  <c r="S1821" i="1"/>
  <c r="T1821" i="1"/>
  <c r="U1821" i="1"/>
  <c r="BD1821" i="1"/>
  <c r="CE1821" i="1"/>
  <c r="A1822" i="1"/>
  <c r="C1822" i="1"/>
  <c r="S1822" i="1"/>
  <c r="T1822" i="1"/>
  <c r="U1822" i="1"/>
  <c r="BD1822" i="1"/>
  <c r="CE1822" i="1"/>
  <c r="A1823" i="1"/>
  <c r="C1823" i="1"/>
  <c r="S1823" i="1"/>
  <c r="T1823" i="1"/>
  <c r="U1823" i="1"/>
  <c r="BD1823" i="1"/>
  <c r="CE1823" i="1"/>
  <c r="A1824" i="1"/>
  <c r="C1824" i="1"/>
  <c r="S1824" i="1"/>
  <c r="T1824" i="1"/>
  <c r="U1824" i="1"/>
  <c r="BD1824" i="1"/>
  <c r="CE1824" i="1"/>
  <c r="A1825" i="1"/>
  <c r="C1825" i="1"/>
  <c r="S1825" i="1"/>
  <c r="T1825" i="1"/>
  <c r="U1825" i="1"/>
  <c r="BD1825" i="1"/>
  <c r="CE1825" i="1"/>
  <c r="A1826" i="1"/>
  <c r="C1826" i="1"/>
  <c r="S1826" i="1"/>
  <c r="T1826" i="1"/>
  <c r="U1826" i="1"/>
  <c r="BD1826" i="1"/>
  <c r="CE1826" i="1"/>
  <c r="A1827" i="1"/>
  <c r="C1827" i="1"/>
  <c r="S1827" i="1"/>
  <c r="T1827" i="1"/>
  <c r="U1827" i="1"/>
  <c r="BD1827" i="1"/>
  <c r="CE1827" i="1"/>
  <c r="A1828" i="1"/>
  <c r="C1828" i="1"/>
  <c r="S1828" i="1"/>
  <c r="T1828" i="1"/>
  <c r="U1828" i="1"/>
  <c r="BD1828" i="1"/>
  <c r="CE1828" i="1"/>
  <c r="A1829" i="1"/>
  <c r="C1829" i="1"/>
  <c r="S1829" i="1"/>
  <c r="T1829" i="1"/>
  <c r="U1829" i="1"/>
  <c r="BD1829" i="1"/>
  <c r="CE1829" i="1"/>
  <c r="A1830" i="1"/>
  <c r="C1830" i="1"/>
  <c r="S1830" i="1"/>
  <c r="T1830" i="1"/>
  <c r="U1830" i="1"/>
  <c r="BD1830" i="1"/>
  <c r="CE1830" i="1"/>
  <c r="A1831" i="1"/>
  <c r="C1831" i="1"/>
  <c r="S1831" i="1"/>
  <c r="T1831" i="1"/>
  <c r="U1831" i="1"/>
  <c r="BD1831" i="1"/>
  <c r="CE1831" i="1"/>
  <c r="A1832" i="1"/>
  <c r="C1832" i="1"/>
  <c r="S1832" i="1"/>
  <c r="T1832" i="1"/>
  <c r="U1832" i="1"/>
  <c r="BD1832" i="1"/>
  <c r="CE1832" i="1"/>
  <c r="A1833" i="1"/>
  <c r="C1833" i="1"/>
  <c r="S1833" i="1"/>
  <c r="T1833" i="1"/>
  <c r="U1833" i="1"/>
  <c r="BD1833" i="1"/>
  <c r="CE1833" i="1"/>
  <c r="A1834" i="1"/>
  <c r="C1834" i="1"/>
  <c r="S1834" i="1"/>
  <c r="T1834" i="1"/>
  <c r="U1834" i="1"/>
  <c r="BD1834" i="1"/>
  <c r="CE1834" i="1"/>
  <c r="A1835" i="1"/>
  <c r="C1835" i="1"/>
  <c r="S1835" i="1"/>
  <c r="T1835" i="1"/>
  <c r="U1835" i="1"/>
  <c r="BD1835" i="1"/>
  <c r="CE1835" i="1"/>
  <c r="A1836" i="1"/>
  <c r="C1836" i="1"/>
  <c r="S1836" i="1"/>
  <c r="T1836" i="1"/>
  <c r="U1836" i="1"/>
  <c r="BD1836" i="1"/>
  <c r="CE1836" i="1"/>
  <c r="A1837" i="1"/>
  <c r="C1837" i="1"/>
  <c r="S1837" i="1"/>
  <c r="T1837" i="1"/>
  <c r="U1837" i="1"/>
  <c r="BD1837" i="1"/>
  <c r="CE1837" i="1"/>
  <c r="A1838" i="1"/>
  <c r="C1838" i="1"/>
  <c r="S1838" i="1"/>
  <c r="T1838" i="1"/>
  <c r="U1838" i="1"/>
  <c r="BD1838" i="1"/>
  <c r="CE1838" i="1"/>
  <c r="A1839" i="1"/>
  <c r="C1839" i="1"/>
  <c r="S1839" i="1"/>
  <c r="T1839" i="1"/>
  <c r="U1839" i="1"/>
  <c r="BD1839" i="1"/>
  <c r="CE1839" i="1"/>
  <c r="A1840" i="1"/>
  <c r="C1840" i="1"/>
  <c r="S1840" i="1"/>
  <c r="T1840" i="1"/>
  <c r="U1840" i="1"/>
  <c r="BD1840" i="1"/>
  <c r="CE1840" i="1"/>
  <c r="A1841" i="1"/>
  <c r="C1841" i="1"/>
  <c r="S1841" i="1"/>
  <c r="T1841" i="1"/>
  <c r="U1841" i="1"/>
  <c r="BD1841" i="1"/>
  <c r="CE1841" i="1"/>
  <c r="A1842" i="1"/>
  <c r="C1842" i="1"/>
  <c r="S1842" i="1"/>
  <c r="T1842" i="1"/>
  <c r="U1842" i="1"/>
  <c r="BD1842" i="1"/>
  <c r="CE1842" i="1"/>
  <c r="A1843" i="1"/>
  <c r="C1843" i="1"/>
  <c r="S1843" i="1"/>
  <c r="T1843" i="1"/>
  <c r="U1843" i="1"/>
  <c r="BD1843" i="1"/>
  <c r="CE1843" i="1"/>
  <c r="A1844" i="1"/>
  <c r="C1844" i="1"/>
  <c r="S1844" i="1"/>
  <c r="T1844" i="1"/>
  <c r="U1844" i="1"/>
  <c r="BD1844" i="1"/>
  <c r="CE1844" i="1"/>
  <c r="A1845" i="1"/>
  <c r="C1845" i="1"/>
  <c r="S1845" i="1"/>
  <c r="T1845" i="1"/>
  <c r="U1845" i="1"/>
  <c r="BD1845" i="1"/>
  <c r="CE1845" i="1"/>
  <c r="A1846" i="1"/>
  <c r="C1846" i="1"/>
  <c r="S1846" i="1"/>
  <c r="T1846" i="1"/>
  <c r="U1846" i="1"/>
  <c r="BD1846" i="1"/>
  <c r="CE1846" i="1"/>
  <c r="A1847" i="1"/>
  <c r="C1847" i="1"/>
  <c r="S1847" i="1"/>
  <c r="T1847" i="1"/>
  <c r="U1847" i="1"/>
  <c r="BD1847" i="1"/>
  <c r="CE1847" i="1"/>
  <c r="A1848" i="1"/>
  <c r="C1848" i="1"/>
  <c r="S1848" i="1"/>
  <c r="T1848" i="1"/>
  <c r="U1848" i="1"/>
  <c r="BD1848" i="1"/>
  <c r="CE1848" i="1"/>
  <c r="A1849" i="1"/>
  <c r="C1849" i="1"/>
  <c r="S1849" i="1"/>
  <c r="T1849" i="1"/>
  <c r="U1849" i="1"/>
  <c r="BD1849" i="1"/>
  <c r="CE1849" i="1"/>
  <c r="A1850" i="1"/>
  <c r="C1850" i="1"/>
  <c r="S1850" i="1"/>
  <c r="T1850" i="1"/>
  <c r="U1850" i="1"/>
  <c r="BD1850" i="1"/>
  <c r="CE1850" i="1"/>
  <c r="A1851" i="1"/>
  <c r="C1851" i="1"/>
  <c r="S1851" i="1"/>
  <c r="T1851" i="1"/>
  <c r="U1851" i="1"/>
  <c r="BD1851" i="1"/>
  <c r="CE1851" i="1"/>
  <c r="A1852" i="1"/>
  <c r="C1852" i="1"/>
  <c r="S1852" i="1"/>
  <c r="T1852" i="1"/>
  <c r="U1852" i="1"/>
  <c r="BD1852" i="1"/>
  <c r="CE1852" i="1"/>
  <c r="A1853" i="1"/>
  <c r="C1853" i="1"/>
  <c r="S1853" i="1"/>
  <c r="T1853" i="1"/>
  <c r="U1853" i="1"/>
  <c r="BD1853" i="1"/>
  <c r="CE1853" i="1"/>
  <c r="A1854" i="1"/>
  <c r="C1854" i="1"/>
  <c r="S1854" i="1"/>
  <c r="T1854" i="1"/>
  <c r="U1854" i="1"/>
  <c r="BD1854" i="1"/>
  <c r="CE1854" i="1"/>
  <c r="A1855" i="1"/>
  <c r="C1855" i="1"/>
  <c r="S1855" i="1"/>
  <c r="T1855" i="1"/>
  <c r="U1855" i="1"/>
  <c r="BD1855" i="1"/>
  <c r="CE1855" i="1"/>
  <c r="A1856" i="1"/>
  <c r="C1856" i="1"/>
  <c r="S1856" i="1"/>
  <c r="T1856" i="1"/>
  <c r="U1856" i="1"/>
  <c r="BD1856" i="1"/>
  <c r="CE1856" i="1"/>
  <c r="A1857" i="1"/>
  <c r="C1857" i="1"/>
  <c r="S1857" i="1"/>
  <c r="T1857" i="1"/>
  <c r="U1857" i="1"/>
  <c r="BD1857" i="1"/>
  <c r="CE1857" i="1"/>
  <c r="A1858" i="1"/>
  <c r="C1858" i="1"/>
  <c r="S1858" i="1"/>
  <c r="T1858" i="1"/>
  <c r="U1858" i="1"/>
  <c r="BD1858" i="1"/>
  <c r="CE1858" i="1"/>
  <c r="A1859" i="1"/>
  <c r="C1859" i="1"/>
  <c r="S1859" i="1"/>
  <c r="T1859" i="1"/>
  <c r="U1859" i="1"/>
  <c r="BD1859" i="1"/>
  <c r="CE1859" i="1"/>
  <c r="A1860" i="1"/>
  <c r="C1860" i="1"/>
  <c r="S1860" i="1"/>
  <c r="T1860" i="1"/>
  <c r="U1860" i="1"/>
  <c r="BD1860" i="1"/>
  <c r="CE1860" i="1"/>
  <c r="A1861" i="1"/>
  <c r="C1861" i="1"/>
  <c r="S1861" i="1"/>
  <c r="T1861" i="1"/>
  <c r="U1861" i="1"/>
  <c r="BD1861" i="1"/>
  <c r="CE1861" i="1"/>
  <c r="A1862" i="1"/>
  <c r="C1862" i="1"/>
  <c r="S1862" i="1"/>
  <c r="T1862" i="1"/>
  <c r="U1862" i="1"/>
  <c r="BD1862" i="1"/>
  <c r="CE1862" i="1"/>
  <c r="A1863" i="1"/>
  <c r="C1863" i="1"/>
  <c r="S1863" i="1"/>
  <c r="T1863" i="1"/>
  <c r="U1863" i="1"/>
  <c r="BD1863" i="1"/>
  <c r="CE1863" i="1"/>
  <c r="A1864" i="1"/>
  <c r="C1864" i="1"/>
  <c r="S1864" i="1"/>
  <c r="T1864" i="1"/>
  <c r="U1864" i="1"/>
  <c r="BD1864" i="1"/>
  <c r="CE1864" i="1"/>
  <c r="A1865" i="1"/>
  <c r="C1865" i="1"/>
  <c r="S1865" i="1"/>
  <c r="T1865" i="1"/>
  <c r="U1865" i="1"/>
  <c r="BD1865" i="1"/>
  <c r="CE1865" i="1"/>
  <c r="A1866" i="1"/>
  <c r="C1866" i="1"/>
  <c r="S1866" i="1"/>
  <c r="T1866" i="1"/>
  <c r="U1866" i="1"/>
  <c r="BD1866" i="1"/>
  <c r="CE1866" i="1"/>
  <c r="A1867" i="1"/>
  <c r="C1867" i="1"/>
  <c r="S1867" i="1"/>
  <c r="T1867" i="1"/>
  <c r="U1867" i="1"/>
  <c r="BD1867" i="1"/>
  <c r="CE1867" i="1"/>
  <c r="A1868" i="1"/>
  <c r="C1868" i="1"/>
  <c r="S1868" i="1"/>
  <c r="T1868" i="1"/>
  <c r="U1868" i="1"/>
  <c r="BD1868" i="1"/>
  <c r="CE1868" i="1"/>
  <c r="A1869" i="1"/>
  <c r="C1869" i="1"/>
  <c r="S1869" i="1"/>
  <c r="T1869" i="1"/>
  <c r="U1869" i="1"/>
  <c r="BD1869" i="1"/>
  <c r="CE1869" i="1"/>
  <c r="A1870" i="1"/>
  <c r="C1870" i="1"/>
  <c r="S1870" i="1"/>
  <c r="T1870" i="1"/>
  <c r="U1870" i="1"/>
  <c r="BD1870" i="1"/>
  <c r="CE1870" i="1"/>
  <c r="A1871" i="1"/>
  <c r="C1871" i="1"/>
  <c r="S1871" i="1"/>
  <c r="T1871" i="1"/>
  <c r="U1871" i="1"/>
  <c r="BD1871" i="1"/>
  <c r="CE1871" i="1"/>
  <c r="A1872" i="1"/>
  <c r="C1872" i="1"/>
  <c r="S1872" i="1"/>
  <c r="T1872" i="1"/>
  <c r="U1872" i="1"/>
  <c r="BD1872" i="1"/>
  <c r="CE1872" i="1"/>
  <c r="A1873" i="1"/>
  <c r="C1873" i="1"/>
  <c r="S1873" i="1"/>
  <c r="T1873" i="1"/>
  <c r="U1873" i="1"/>
  <c r="BD1873" i="1"/>
  <c r="CE1873" i="1"/>
  <c r="A1874" i="1"/>
  <c r="C1874" i="1"/>
  <c r="S1874" i="1"/>
  <c r="T1874" i="1"/>
  <c r="U1874" i="1"/>
  <c r="BD1874" i="1"/>
  <c r="CE1874" i="1"/>
  <c r="A1875" i="1"/>
  <c r="C1875" i="1"/>
  <c r="S1875" i="1"/>
  <c r="T1875" i="1"/>
  <c r="U1875" i="1"/>
  <c r="BD1875" i="1"/>
  <c r="CE1875" i="1"/>
  <c r="A1876" i="1"/>
  <c r="C1876" i="1"/>
  <c r="S1876" i="1"/>
  <c r="T1876" i="1"/>
  <c r="U1876" i="1"/>
  <c r="BD1876" i="1"/>
  <c r="CE1876" i="1"/>
  <c r="A1877" i="1"/>
  <c r="C1877" i="1"/>
  <c r="S1877" i="1"/>
  <c r="T1877" i="1"/>
  <c r="U1877" i="1"/>
  <c r="BD1877" i="1"/>
  <c r="CE1877" i="1"/>
  <c r="A1878" i="1"/>
  <c r="C1878" i="1"/>
  <c r="S1878" i="1"/>
  <c r="T1878" i="1"/>
  <c r="U1878" i="1"/>
  <c r="BD1878" i="1"/>
  <c r="CE1878" i="1"/>
  <c r="A1879" i="1"/>
  <c r="C1879" i="1"/>
  <c r="S1879" i="1"/>
  <c r="T1879" i="1"/>
  <c r="U1879" i="1"/>
  <c r="BD1879" i="1"/>
  <c r="CE1879" i="1"/>
  <c r="A1880" i="1"/>
  <c r="C1880" i="1"/>
  <c r="S1880" i="1"/>
  <c r="T1880" i="1"/>
  <c r="U1880" i="1"/>
  <c r="BD1880" i="1"/>
  <c r="CE1880" i="1"/>
  <c r="A1881" i="1"/>
  <c r="C1881" i="1"/>
  <c r="S1881" i="1"/>
  <c r="T1881" i="1"/>
  <c r="U1881" i="1"/>
  <c r="BD1881" i="1"/>
  <c r="CE1881" i="1"/>
  <c r="A1882" i="1"/>
  <c r="C1882" i="1"/>
  <c r="S1882" i="1"/>
  <c r="T1882" i="1"/>
  <c r="U1882" i="1"/>
  <c r="BD1882" i="1"/>
  <c r="CE1882" i="1"/>
  <c r="A1883" i="1"/>
  <c r="C1883" i="1"/>
  <c r="S1883" i="1"/>
  <c r="T1883" i="1"/>
  <c r="U1883" i="1"/>
  <c r="BD1883" i="1"/>
  <c r="CE1883" i="1"/>
  <c r="A1884" i="1"/>
  <c r="C1884" i="1"/>
  <c r="S1884" i="1"/>
  <c r="T1884" i="1"/>
  <c r="U1884" i="1"/>
  <c r="BD1884" i="1"/>
  <c r="CE1884" i="1"/>
  <c r="A1885" i="1"/>
  <c r="C1885" i="1"/>
  <c r="S1885" i="1"/>
  <c r="T1885" i="1"/>
  <c r="U1885" i="1"/>
  <c r="BD1885" i="1"/>
  <c r="CE1885" i="1"/>
  <c r="A1886" i="1"/>
  <c r="C1886" i="1"/>
  <c r="S1886" i="1"/>
  <c r="T1886" i="1"/>
  <c r="U1886" i="1"/>
  <c r="BD1886" i="1"/>
  <c r="CE1886" i="1"/>
  <c r="A1887" i="1"/>
  <c r="C1887" i="1"/>
  <c r="S1887" i="1"/>
  <c r="T1887" i="1"/>
  <c r="U1887" i="1"/>
  <c r="BD1887" i="1"/>
  <c r="CE1887" i="1"/>
  <c r="A1888" i="1"/>
  <c r="C1888" i="1"/>
  <c r="S1888" i="1"/>
  <c r="T1888" i="1"/>
  <c r="U1888" i="1"/>
  <c r="BD1888" i="1"/>
  <c r="CE1888" i="1"/>
  <c r="A1889" i="1"/>
  <c r="C1889" i="1"/>
  <c r="S1889" i="1"/>
  <c r="T1889" i="1"/>
  <c r="U1889" i="1"/>
  <c r="BD1889" i="1"/>
  <c r="CE1889" i="1"/>
  <c r="A1890" i="1"/>
  <c r="C1890" i="1"/>
  <c r="S1890" i="1"/>
  <c r="T1890" i="1"/>
  <c r="U1890" i="1"/>
  <c r="BD1890" i="1"/>
  <c r="CE1890" i="1"/>
  <c r="A1891" i="1"/>
  <c r="C1891" i="1"/>
  <c r="S1891" i="1"/>
  <c r="T1891" i="1"/>
  <c r="U1891" i="1"/>
  <c r="BD1891" i="1"/>
  <c r="CE1891" i="1"/>
  <c r="A1892" i="1"/>
  <c r="C1892" i="1"/>
  <c r="S1892" i="1"/>
  <c r="T1892" i="1"/>
  <c r="U1892" i="1"/>
  <c r="BD1892" i="1"/>
  <c r="CE1892" i="1"/>
  <c r="A1893" i="1"/>
  <c r="C1893" i="1"/>
  <c r="S1893" i="1"/>
  <c r="T1893" i="1"/>
  <c r="U1893" i="1"/>
  <c r="BD1893" i="1"/>
  <c r="CE1893" i="1"/>
  <c r="A1894" i="1"/>
  <c r="C1894" i="1"/>
  <c r="S1894" i="1"/>
  <c r="T1894" i="1"/>
  <c r="U1894" i="1"/>
  <c r="BD1894" i="1"/>
  <c r="CE1894" i="1"/>
  <c r="A1895" i="1"/>
  <c r="C1895" i="1"/>
  <c r="S1895" i="1"/>
  <c r="T1895" i="1"/>
  <c r="U1895" i="1"/>
  <c r="BD1895" i="1"/>
  <c r="CE1895" i="1"/>
  <c r="A1896" i="1"/>
  <c r="C1896" i="1"/>
  <c r="S1896" i="1"/>
  <c r="T1896" i="1"/>
  <c r="U1896" i="1"/>
  <c r="BD1896" i="1"/>
  <c r="CE1896" i="1"/>
  <c r="A1897" i="1"/>
  <c r="C1897" i="1"/>
  <c r="S1897" i="1"/>
  <c r="T1897" i="1"/>
  <c r="U1897" i="1"/>
  <c r="BD1897" i="1"/>
  <c r="CE1897" i="1"/>
  <c r="A1898" i="1"/>
  <c r="C1898" i="1"/>
  <c r="S1898" i="1"/>
  <c r="T1898" i="1"/>
  <c r="U1898" i="1"/>
  <c r="BD1898" i="1"/>
  <c r="CE1898" i="1"/>
  <c r="A1899" i="1"/>
  <c r="C1899" i="1"/>
  <c r="S1899" i="1"/>
  <c r="T1899" i="1"/>
  <c r="U1899" i="1"/>
  <c r="BD1899" i="1"/>
  <c r="CE1899" i="1"/>
  <c r="A1900" i="1"/>
  <c r="C1900" i="1"/>
  <c r="S1900" i="1"/>
  <c r="T1900" i="1"/>
  <c r="U1900" i="1"/>
  <c r="BD1900" i="1"/>
  <c r="CE1900" i="1"/>
  <c r="A1901" i="1"/>
  <c r="C1901" i="1"/>
  <c r="S1901" i="1"/>
  <c r="T1901" i="1"/>
  <c r="U1901" i="1"/>
  <c r="BD1901" i="1"/>
  <c r="CE1901" i="1"/>
  <c r="A1902" i="1"/>
  <c r="C1902" i="1"/>
  <c r="S1902" i="1"/>
  <c r="T1902" i="1"/>
  <c r="U1902" i="1"/>
  <c r="BD1902" i="1"/>
  <c r="CE1902" i="1"/>
  <c r="A1903" i="1"/>
  <c r="C1903" i="1"/>
  <c r="S1903" i="1"/>
  <c r="T1903" i="1"/>
  <c r="U1903" i="1"/>
  <c r="BD1903" i="1"/>
  <c r="CE1903" i="1"/>
  <c r="A1904" i="1"/>
  <c r="C1904" i="1"/>
  <c r="S1904" i="1"/>
  <c r="T1904" i="1"/>
  <c r="U1904" i="1"/>
  <c r="BD1904" i="1"/>
  <c r="CE1904" i="1"/>
  <c r="A1905" i="1"/>
  <c r="C1905" i="1"/>
  <c r="S1905" i="1"/>
  <c r="T1905" i="1"/>
  <c r="U1905" i="1"/>
  <c r="BD1905" i="1"/>
  <c r="CE1905" i="1"/>
  <c r="A1906" i="1"/>
  <c r="C1906" i="1"/>
  <c r="S1906" i="1"/>
  <c r="T1906" i="1"/>
  <c r="U1906" i="1"/>
  <c r="BD1906" i="1"/>
  <c r="CE1906" i="1"/>
  <c r="A1907" i="1"/>
  <c r="C1907" i="1"/>
  <c r="S1907" i="1"/>
  <c r="T1907" i="1"/>
  <c r="U1907" i="1"/>
  <c r="BD1907" i="1"/>
  <c r="CE1907" i="1"/>
  <c r="A1908" i="1"/>
  <c r="C1908" i="1"/>
  <c r="S1908" i="1"/>
  <c r="T1908" i="1"/>
  <c r="U1908" i="1"/>
  <c r="BD1908" i="1"/>
  <c r="CE1908" i="1"/>
  <c r="A1909" i="1"/>
  <c r="C1909" i="1"/>
  <c r="S1909" i="1"/>
  <c r="T1909" i="1"/>
  <c r="U1909" i="1"/>
  <c r="BD1909" i="1"/>
  <c r="CE1909" i="1"/>
  <c r="A1910" i="1"/>
  <c r="C1910" i="1"/>
  <c r="S1910" i="1"/>
  <c r="T1910" i="1"/>
  <c r="U1910" i="1"/>
  <c r="BD1910" i="1"/>
  <c r="CE1910" i="1"/>
  <c r="A1911" i="1"/>
  <c r="C1911" i="1"/>
  <c r="S1911" i="1"/>
  <c r="T1911" i="1"/>
  <c r="U1911" i="1"/>
  <c r="BD1911" i="1"/>
  <c r="CE1911" i="1"/>
  <c r="A1912" i="1"/>
  <c r="C1912" i="1"/>
  <c r="S1912" i="1"/>
  <c r="T1912" i="1"/>
  <c r="U1912" i="1"/>
  <c r="BD1912" i="1"/>
  <c r="CE1912" i="1"/>
  <c r="A1913" i="1"/>
  <c r="C1913" i="1"/>
  <c r="S1913" i="1"/>
  <c r="T1913" i="1"/>
  <c r="U1913" i="1"/>
  <c r="BD1913" i="1"/>
  <c r="CE1913" i="1"/>
  <c r="A1914" i="1"/>
  <c r="C1914" i="1"/>
  <c r="S1914" i="1"/>
  <c r="T1914" i="1"/>
  <c r="U1914" i="1"/>
  <c r="BD1914" i="1"/>
  <c r="CE1914" i="1"/>
  <c r="A1915" i="1"/>
  <c r="C1915" i="1"/>
  <c r="S1915" i="1"/>
  <c r="T1915" i="1"/>
  <c r="U1915" i="1"/>
  <c r="BD1915" i="1"/>
  <c r="CE1915" i="1"/>
  <c r="A1916" i="1"/>
  <c r="C1916" i="1"/>
  <c r="S1916" i="1"/>
  <c r="T1916" i="1"/>
  <c r="U1916" i="1"/>
  <c r="BD1916" i="1"/>
  <c r="CE1916" i="1"/>
  <c r="A1917" i="1"/>
  <c r="C1917" i="1"/>
  <c r="S1917" i="1"/>
  <c r="T1917" i="1"/>
  <c r="U1917" i="1"/>
  <c r="BD1917" i="1"/>
  <c r="CE1917" i="1"/>
  <c r="A1918" i="1"/>
  <c r="C1918" i="1"/>
  <c r="S1918" i="1"/>
  <c r="T1918" i="1"/>
  <c r="U1918" i="1"/>
  <c r="BD1918" i="1"/>
  <c r="CE1918" i="1"/>
  <c r="A1919" i="1"/>
  <c r="C1919" i="1"/>
  <c r="S1919" i="1"/>
  <c r="T1919" i="1"/>
  <c r="U1919" i="1"/>
  <c r="BD1919" i="1"/>
  <c r="CE1919" i="1"/>
  <c r="A1920" i="1"/>
  <c r="C1920" i="1"/>
  <c r="S1920" i="1"/>
  <c r="T1920" i="1"/>
  <c r="U1920" i="1"/>
  <c r="BD1920" i="1"/>
  <c r="CE1920" i="1"/>
  <c r="A1921" i="1"/>
  <c r="C1921" i="1"/>
  <c r="S1921" i="1"/>
  <c r="T1921" i="1"/>
  <c r="U1921" i="1"/>
  <c r="BD1921" i="1"/>
  <c r="CE1921" i="1"/>
  <c r="A1922" i="1"/>
  <c r="C1922" i="1"/>
  <c r="S1922" i="1"/>
  <c r="T1922" i="1"/>
  <c r="U1922" i="1"/>
  <c r="BD1922" i="1"/>
  <c r="CE1922" i="1"/>
  <c r="A1923" i="1"/>
  <c r="C1923" i="1"/>
  <c r="S1923" i="1"/>
  <c r="T1923" i="1"/>
  <c r="U1923" i="1"/>
  <c r="BD1923" i="1"/>
  <c r="CE1923" i="1"/>
  <c r="A1924" i="1"/>
  <c r="C1924" i="1"/>
  <c r="S1924" i="1"/>
  <c r="T1924" i="1"/>
  <c r="U1924" i="1"/>
  <c r="BD1924" i="1"/>
  <c r="CE1924" i="1"/>
  <c r="A1925" i="1"/>
  <c r="C1925" i="1"/>
  <c r="S1925" i="1"/>
  <c r="T1925" i="1"/>
  <c r="U1925" i="1"/>
  <c r="BD1925" i="1"/>
  <c r="CE1925" i="1"/>
  <c r="A1926" i="1"/>
  <c r="C1926" i="1"/>
  <c r="S1926" i="1"/>
  <c r="T1926" i="1"/>
  <c r="U1926" i="1"/>
  <c r="BD1926" i="1"/>
  <c r="CE1926" i="1"/>
  <c r="A1927" i="1"/>
  <c r="C1927" i="1"/>
  <c r="S1927" i="1"/>
  <c r="T1927" i="1"/>
  <c r="U1927" i="1"/>
  <c r="BD1927" i="1"/>
  <c r="CE1927" i="1"/>
  <c r="A1928" i="1"/>
  <c r="C1928" i="1"/>
  <c r="S1928" i="1"/>
  <c r="T1928" i="1"/>
  <c r="U1928" i="1"/>
  <c r="BD1928" i="1"/>
  <c r="CE1928" i="1"/>
  <c r="A1929" i="1"/>
  <c r="C1929" i="1"/>
  <c r="S1929" i="1"/>
  <c r="T1929" i="1"/>
  <c r="U1929" i="1"/>
  <c r="BD1929" i="1"/>
  <c r="CE1929" i="1"/>
  <c r="A1930" i="1"/>
  <c r="C1930" i="1"/>
  <c r="S1930" i="1"/>
  <c r="T1930" i="1"/>
  <c r="U1930" i="1"/>
  <c r="BD1930" i="1"/>
  <c r="CE1930" i="1"/>
  <c r="A1931" i="1"/>
  <c r="C1931" i="1"/>
  <c r="S1931" i="1"/>
  <c r="T1931" i="1"/>
  <c r="U1931" i="1"/>
  <c r="BD1931" i="1"/>
  <c r="CE1931" i="1"/>
  <c r="A1932" i="1"/>
  <c r="C1932" i="1"/>
  <c r="S1932" i="1"/>
  <c r="T1932" i="1"/>
  <c r="U1932" i="1"/>
  <c r="BD1932" i="1"/>
  <c r="CE1932" i="1"/>
  <c r="A1933" i="1"/>
  <c r="C1933" i="1"/>
  <c r="S1933" i="1"/>
  <c r="T1933" i="1"/>
  <c r="U1933" i="1"/>
  <c r="BD1933" i="1"/>
  <c r="CE1933" i="1"/>
  <c r="A1934" i="1"/>
  <c r="C1934" i="1"/>
  <c r="S1934" i="1"/>
  <c r="T1934" i="1"/>
  <c r="U1934" i="1"/>
  <c r="BD1934" i="1"/>
  <c r="CE1934" i="1"/>
  <c r="A1935" i="1"/>
  <c r="C1935" i="1"/>
  <c r="S1935" i="1"/>
  <c r="T1935" i="1"/>
  <c r="U1935" i="1"/>
  <c r="BD1935" i="1"/>
  <c r="CE1935" i="1"/>
  <c r="A1936" i="1"/>
  <c r="C1936" i="1"/>
  <c r="S1936" i="1"/>
  <c r="T1936" i="1"/>
  <c r="U1936" i="1"/>
  <c r="BD1936" i="1"/>
  <c r="CE1936" i="1"/>
  <c r="A1937" i="1"/>
  <c r="C1937" i="1"/>
  <c r="S1937" i="1"/>
  <c r="T1937" i="1"/>
  <c r="U1937" i="1"/>
  <c r="BD1937" i="1"/>
  <c r="CE1937" i="1"/>
  <c r="A1938" i="1"/>
  <c r="C1938" i="1"/>
  <c r="S1938" i="1"/>
  <c r="T1938" i="1"/>
  <c r="U1938" i="1"/>
  <c r="BD1938" i="1"/>
  <c r="CE1938" i="1"/>
  <c r="A1939" i="1"/>
  <c r="C1939" i="1"/>
  <c r="S1939" i="1"/>
  <c r="T1939" i="1"/>
  <c r="U1939" i="1"/>
  <c r="BD1939" i="1"/>
  <c r="CE1939" i="1"/>
  <c r="A1940" i="1"/>
  <c r="C1940" i="1"/>
  <c r="S1940" i="1"/>
  <c r="T1940" i="1"/>
  <c r="U1940" i="1"/>
  <c r="BD1940" i="1"/>
  <c r="CE1940" i="1"/>
  <c r="A1941" i="1"/>
  <c r="C1941" i="1"/>
  <c r="S1941" i="1"/>
  <c r="T1941" i="1"/>
  <c r="U1941" i="1"/>
  <c r="BD1941" i="1"/>
  <c r="CE1941" i="1"/>
  <c r="A1942" i="1"/>
  <c r="C1942" i="1"/>
  <c r="S1942" i="1"/>
  <c r="T1942" i="1"/>
  <c r="U1942" i="1"/>
  <c r="BD1942" i="1"/>
  <c r="CE1942" i="1"/>
  <c r="A1943" i="1"/>
  <c r="C1943" i="1"/>
  <c r="S1943" i="1"/>
  <c r="T1943" i="1"/>
  <c r="U1943" i="1"/>
  <c r="BD1943" i="1"/>
  <c r="CE1943" i="1"/>
  <c r="A1944" i="1"/>
  <c r="C1944" i="1"/>
  <c r="S1944" i="1"/>
  <c r="T1944" i="1"/>
  <c r="U1944" i="1"/>
  <c r="BD1944" i="1"/>
  <c r="CE1944" i="1"/>
  <c r="A1945" i="1"/>
  <c r="C1945" i="1"/>
  <c r="S1945" i="1"/>
  <c r="T1945" i="1"/>
  <c r="U1945" i="1"/>
  <c r="BD1945" i="1"/>
  <c r="CE1945" i="1"/>
  <c r="A1946" i="1"/>
  <c r="C1946" i="1"/>
  <c r="S1946" i="1"/>
  <c r="T1946" i="1"/>
  <c r="U1946" i="1"/>
  <c r="BD1946" i="1"/>
  <c r="CE1946" i="1"/>
  <c r="A1947" i="1"/>
  <c r="C1947" i="1"/>
  <c r="S1947" i="1"/>
  <c r="T1947" i="1"/>
  <c r="U1947" i="1"/>
  <c r="BD1947" i="1"/>
  <c r="CE1947" i="1"/>
  <c r="A1948" i="1"/>
  <c r="C1948" i="1"/>
  <c r="S1948" i="1"/>
  <c r="T1948" i="1"/>
  <c r="U1948" i="1"/>
  <c r="BD1948" i="1"/>
  <c r="CE1948" i="1"/>
  <c r="A1949" i="1"/>
  <c r="C1949" i="1"/>
  <c r="S1949" i="1"/>
  <c r="T1949" i="1"/>
  <c r="U1949" i="1"/>
  <c r="BD1949" i="1"/>
  <c r="CE1949" i="1"/>
  <c r="A1950" i="1"/>
  <c r="C1950" i="1"/>
  <c r="S1950" i="1"/>
  <c r="T1950" i="1"/>
  <c r="U1950" i="1"/>
  <c r="BD1950" i="1"/>
  <c r="CE1950" i="1"/>
  <c r="A1951" i="1"/>
  <c r="C1951" i="1"/>
  <c r="S1951" i="1"/>
  <c r="T1951" i="1"/>
  <c r="U1951" i="1"/>
  <c r="BD1951" i="1"/>
  <c r="CE1951" i="1"/>
  <c r="A1952" i="1"/>
  <c r="C1952" i="1"/>
  <c r="S1952" i="1"/>
  <c r="T1952" i="1"/>
  <c r="U1952" i="1"/>
  <c r="BD1952" i="1"/>
  <c r="CE1952" i="1"/>
  <c r="A1953" i="1"/>
  <c r="C1953" i="1"/>
  <c r="S1953" i="1"/>
  <c r="T1953" i="1"/>
  <c r="U1953" i="1"/>
  <c r="BD1953" i="1"/>
  <c r="CE1953" i="1"/>
  <c r="A1954" i="1"/>
  <c r="C1954" i="1"/>
  <c r="S1954" i="1"/>
  <c r="T1954" i="1"/>
  <c r="U1954" i="1"/>
  <c r="BD1954" i="1"/>
  <c r="CE1954" i="1"/>
  <c r="A1955" i="1"/>
  <c r="C1955" i="1"/>
  <c r="S1955" i="1"/>
  <c r="T1955" i="1"/>
  <c r="U1955" i="1"/>
  <c r="BD1955" i="1"/>
  <c r="CE1955" i="1"/>
  <c r="A1956" i="1"/>
  <c r="C1956" i="1"/>
  <c r="S1956" i="1"/>
  <c r="T1956" i="1"/>
  <c r="U1956" i="1"/>
  <c r="BD1956" i="1"/>
  <c r="CE1956" i="1"/>
  <c r="A1957" i="1"/>
  <c r="C1957" i="1"/>
  <c r="S1957" i="1"/>
  <c r="T1957" i="1"/>
  <c r="U1957" i="1"/>
  <c r="BD1957" i="1"/>
  <c r="CE1957" i="1"/>
  <c r="A1958" i="1"/>
  <c r="C1958" i="1"/>
  <c r="S1958" i="1"/>
  <c r="T1958" i="1"/>
  <c r="U1958" i="1"/>
  <c r="BD1958" i="1"/>
  <c r="CE1958" i="1"/>
  <c r="A1959" i="1"/>
  <c r="C1959" i="1"/>
  <c r="S1959" i="1"/>
  <c r="T1959" i="1"/>
  <c r="U1959" i="1"/>
  <c r="BD1959" i="1"/>
  <c r="CE1959" i="1"/>
  <c r="A1960" i="1"/>
  <c r="C1960" i="1"/>
  <c r="S1960" i="1"/>
  <c r="T1960" i="1"/>
  <c r="U1960" i="1"/>
  <c r="BD1960" i="1"/>
  <c r="CE1960" i="1"/>
  <c r="A1961" i="1"/>
  <c r="C1961" i="1"/>
  <c r="S1961" i="1"/>
  <c r="T1961" i="1"/>
  <c r="U1961" i="1"/>
  <c r="BD1961" i="1"/>
  <c r="CE1961" i="1"/>
  <c r="A1962" i="1"/>
  <c r="C1962" i="1"/>
  <c r="S1962" i="1"/>
  <c r="T1962" i="1"/>
  <c r="U1962" i="1"/>
  <c r="BD1962" i="1"/>
  <c r="CE1962" i="1"/>
  <c r="A1963" i="1"/>
  <c r="C1963" i="1"/>
  <c r="S1963" i="1"/>
  <c r="T1963" i="1"/>
  <c r="U1963" i="1"/>
  <c r="BD1963" i="1"/>
  <c r="CE1963" i="1"/>
  <c r="A1964" i="1"/>
  <c r="C1964" i="1"/>
  <c r="S1964" i="1"/>
  <c r="T1964" i="1"/>
  <c r="U1964" i="1"/>
  <c r="BD1964" i="1"/>
  <c r="CE1964" i="1"/>
  <c r="A1965" i="1"/>
  <c r="C1965" i="1"/>
  <c r="S1965" i="1"/>
  <c r="T1965" i="1"/>
  <c r="U1965" i="1"/>
  <c r="BD1965" i="1"/>
  <c r="CE1965" i="1"/>
  <c r="A1966" i="1"/>
  <c r="C1966" i="1"/>
  <c r="S1966" i="1"/>
  <c r="T1966" i="1"/>
  <c r="U1966" i="1"/>
  <c r="BD1966" i="1"/>
  <c r="CE1966" i="1"/>
  <c r="A1967" i="1"/>
  <c r="C1967" i="1"/>
  <c r="S1967" i="1"/>
  <c r="T1967" i="1"/>
  <c r="U1967" i="1"/>
  <c r="BD1967" i="1"/>
  <c r="CE1967" i="1"/>
  <c r="A1968" i="1"/>
  <c r="C1968" i="1"/>
  <c r="S1968" i="1"/>
  <c r="T1968" i="1"/>
  <c r="U1968" i="1"/>
  <c r="BD1968" i="1"/>
  <c r="CE1968" i="1"/>
  <c r="A1969" i="1"/>
  <c r="C1969" i="1"/>
  <c r="S1969" i="1"/>
  <c r="T1969" i="1"/>
  <c r="U1969" i="1"/>
  <c r="BD1969" i="1"/>
  <c r="CE1969" i="1"/>
  <c r="A1970" i="1"/>
  <c r="C1970" i="1"/>
  <c r="S1970" i="1"/>
  <c r="T1970" i="1"/>
  <c r="U1970" i="1"/>
  <c r="BD1970" i="1"/>
  <c r="CE1970" i="1"/>
  <c r="A1971" i="1"/>
  <c r="C1971" i="1"/>
  <c r="S1971" i="1"/>
  <c r="T1971" i="1"/>
  <c r="U1971" i="1"/>
  <c r="BD1971" i="1"/>
  <c r="CE1971" i="1"/>
  <c r="A1972" i="1"/>
  <c r="C1972" i="1"/>
  <c r="S1972" i="1"/>
  <c r="T1972" i="1"/>
  <c r="U1972" i="1"/>
  <c r="BD1972" i="1"/>
  <c r="CE1972" i="1"/>
  <c r="A1973" i="1"/>
  <c r="C1973" i="1"/>
  <c r="S1973" i="1"/>
  <c r="T1973" i="1"/>
  <c r="U1973" i="1"/>
  <c r="BD1973" i="1"/>
  <c r="CE1973" i="1"/>
  <c r="A1974" i="1"/>
  <c r="C1974" i="1"/>
  <c r="S1974" i="1"/>
  <c r="T1974" i="1"/>
  <c r="U1974" i="1"/>
  <c r="BD1974" i="1"/>
  <c r="CE1974" i="1"/>
  <c r="A1975" i="1"/>
  <c r="C1975" i="1"/>
  <c r="S1975" i="1"/>
  <c r="T1975" i="1"/>
  <c r="U1975" i="1"/>
  <c r="BD1975" i="1"/>
  <c r="CE1975" i="1"/>
  <c r="A1976" i="1"/>
  <c r="C1976" i="1"/>
  <c r="S1976" i="1"/>
  <c r="T1976" i="1"/>
  <c r="U1976" i="1"/>
  <c r="BD1976" i="1"/>
  <c r="CE1976" i="1"/>
  <c r="A1977" i="1"/>
  <c r="C1977" i="1"/>
  <c r="S1977" i="1"/>
  <c r="T1977" i="1"/>
  <c r="U1977" i="1"/>
  <c r="BD1977" i="1"/>
  <c r="CE1977" i="1"/>
  <c r="A1978" i="1"/>
  <c r="C1978" i="1"/>
  <c r="S1978" i="1"/>
  <c r="T1978" i="1"/>
  <c r="U1978" i="1"/>
  <c r="BD1978" i="1"/>
  <c r="CE1978" i="1"/>
  <c r="A1979" i="1"/>
  <c r="C1979" i="1"/>
  <c r="S1979" i="1"/>
  <c r="T1979" i="1"/>
  <c r="U1979" i="1"/>
  <c r="BD1979" i="1"/>
  <c r="CE1979" i="1"/>
  <c r="A1980" i="1"/>
  <c r="C1980" i="1"/>
  <c r="S1980" i="1"/>
  <c r="T1980" i="1"/>
  <c r="U1980" i="1"/>
  <c r="BD1980" i="1"/>
  <c r="CE1980" i="1"/>
  <c r="A1981" i="1"/>
  <c r="C1981" i="1"/>
  <c r="S1981" i="1"/>
  <c r="T1981" i="1"/>
  <c r="U1981" i="1"/>
  <c r="BD1981" i="1"/>
  <c r="CE1981" i="1"/>
  <c r="A1982" i="1"/>
  <c r="C1982" i="1"/>
  <c r="S1982" i="1"/>
  <c r="T1982" i="1"/>
  <c r="U1982" i="1"/>
  <c r="BD1982" i="1"/>
  <c r="CE1982" i="1"/>
  <c r="A1983" i="1"/>
  <c r="C1983" i="1"/>
  <c r="S1983" i="1"/>
  <c r="T1983" i="1"/>
  <c r="U1983" i="1"/>
  <c r="BD1983" i="1"/>
  <c r="CE1983" i="1"/>
  <c r="A1984" i="1"/>
  <c r="C1984" i="1"/>
  <c r="S1984" i="1"/>
  <c r="T1984" i="1"/>
  <c r="U1984" i="1"/>
  <c r="BD1984" i="1"/>
  <c r="CE1984" i="1"/>
  <c r="A1985" i="1"/>
  <c r="C1985" i="1"/>
  <c r="S1985" i="1"/>
  <c r="T1985" i="1"/>
  <c r="U1985" i="1"/>
  <c r="BD1985" i="1"/>
  <c r="CE1985" i="1"/>
  <c r="A1986" i="1"/>
  <c r="C1986" i="1"/>
  <c r="S1986" i="1"/>
  <c r="T1986" i="1"/>
  <c r="U1986" i="1"/>
  <c r="BD1986" i="1"/>
  <c r="CE1986" i="1"/>
  <c r="A1987" i="1"/>
  <c r="C1987" i="1"/>
  <c r="S1987" i="1"/>
  <c r="T1987" i="1"/>
  <c r="U1987" i="1"/>
  <c r="BD1987" i="1"/>
  <c r="CE1987" i="1"/>
  <c r="A1988" i="1"/>
  <c r="C1988" i="1"/>
  <c r="S1988" i="1"/>
  <c r="T1988" i="1"/>
  <c r="U1988" i="1"/>
  <c r="BD1988" i="1"/>
  <c r="CE1988" i="1"/>
  <c r="A1989" i="1"/>
  <c r="C1989" i="1"/>
  <c r="S1989" i="1"/>
  <c r="T1989" i="1"/>
  <c r="U1989" i="1"/>
  <c r="BD1989" i="1"/>
  <c r="CE1989" i="1"/>
  <c r="A1990" i="1"/>
  <c r="C1990" i="1"/>
  <c r="S1990" i="1"/>
  <c r="T1990" i="1"/>
  <c r="U1990" i="1"/>
  <c r="BD1990" i="1"/>
  <c r="CE1990" i="1"/>
  <c r="A1991" i="1"/>
  <c r="C1991" i="1"/>
  <c r="S1991" i="1"/>
  <c r="T1991" i="1"/>
  <c r="U1991" i="1"/>
  <c r="BD1991" i="1"/>
  <c r="CE1991" i="1"/>
  <c r="A1992" i="1"/>
  <c r="C1992" i="1"/>
  <c r="S1992" i="1"/>
  <c r="T1992" i="1"/>
  <c r="U1992" i="1"/>
  <c r="BD1992" i="1"/>
  <c r="CE1992" i="1"/>
  <c r="A1993" i="1"/>
  <c r="C1993" i="1"/>
  <c r="S1993" i="1"/>
  <c r="T1993" i="1"/>
  <c r="U1993" i="1"/>
  <c r="BD1993" i="1"/>
  <c r="CE1993" i="1"/>
  <c r="A1994" i="1"/>
  <c r="C1994" i="1"/>
  <c r="S1994" i="1"/>
  <c r="T1994" i="1"/>
  <c r="U1994" i="1"/>
  <c r="BD1994" i="1"/>
  <c r="CE1994" i="1"/>
  <c r="A1995" i="1"/>
  <c r="C1995" i="1"/>
  <c r="S1995" i="1"/>
  <c r="T1995" i="1"/>
  <c r="U1995" i="1"/>
  <c r="BD1995" i="1"/>
  <c r="CE1995" i="1"/>
  <c r="A1996" i="1"/>
  <c r="C1996" i="1"/>
  <c r="S1996" i="1"/>
  <c r="T1996" i="1"/>
  <c r="U1996" i="1"/>
  <c r="BD1996" i="1"/>
  <c r="CE1996" i="1"/>
  <c r="A1997" i="1"/>
  <c r="C1997" i="1"/>
  <c r="S1997" i="1"/>
  <c r="T1997" i="1"/>
  <c r="U1997" i="1"/>
  <c r="BD1997" i="1"/>
  <c r="CE1997" i="1"/>
  <c r="A1998" i="1"/>
  <c r="C1998" i="1"/>
  <c r="S1998" i="1"/>
  <c r="T1998" i="1"/>
  <c r="U1998" i="1"/>
  <c r="BD1998" i="1"/>
  <c r="CE1998" i="1"/>
  <c r="A1999" i="1"/>
  <c r="C1999" i="1"/>
  <c r="S1999" i="1"/>
  <c r="T1999" i="1"/>
  <c r="U1999" i="1"/>
  <c r="BD1999" i="1"/>
  <c r="CE1999" i="1"/>
  <c r="A2000" i="1"/>
  <c r="C2000" i="1"/>
  <c r="S2000" i="1"/>
  <c r="T2000" i="1"/>
  <c r="U2000" i="1"/>
  <c r="BD2000" i="1"/>
  <c r="CE2000" i="1"/>
  <c r="A2001" i="1"/>
  <c r="C2001" i="1"/>
  <c r="S2001" i="1"/>
  <c r="T2001" i="1"/>
  <c r="U2001" i="1"/>
  <c r="BD2001" i="1"/>
  <c r="CE2001" i="1"/>
  <c r="A2002" i="1"/>
  <c r="C2002" i="1"/>
  <c r="S2002" i="1"/>
  <c r="T2002" i="1"/>
  <c r="U2002" i="1"/>
  <c r="BD2002" i="1"/>
  <c r="CE2002" i="1"/>
  <c r="A2003" i="1"/>
  <c r="C2003" i="1"/>
  <c r="S2003" i="1"/>
  <c r="T2003" i="1"/>
  <c r="U2003" i="1"/>
  <c r="BD2003" i="1"/>
  <c r="CE2003" i="1"/>
  <c r="A2004" i="1"/>
  <c r="C2004" i="1"/>
  <c r="S2004" i="1"/>
  <c r="T2004" i="1"/>
  <c r="U2004" i="1"/>
  <c r="BD2004" i="1"/>
  <c r="CE2004" i="1"/>
  <c r="A2005" i="1"/>
  <c r="C2005" i="1"/>
  <c r="S2005" i="1"/>
  <c r="T2005" i="1"/>
  <c r="U2005" i="1"/>
  <c r="BD2005" i="1"/>
  <c r="CE2005" i="1"/>
  <c r="A2006" i="1"/>
  <c r="C2006" i="1"/>
  <c r="S2006" i="1"/>
  <c r="T2006" i="1"/>
  <c r="U2006" i="1"/>
  <c r="BD2006" i="1"/>
  <c r="CE2006" i="1"/>
  <c r="A2007" i="1"/>
  <c r="C2007" i="1"/>
  <c r="S2007" i="1"/>
  <c r="T2007" i="1"/>
  <c r="U2007" i="1"/>
  <c r="BD2007" i="1"/>
  <c r="CE2007" i="1"/>
  <c r="A2008" i="1"/>
  <c r="C2008" i="1"/>
  <c r="S2008" i="1"/>
  <c r="T2008" i="1"/>
  <c r="U2008" i="1"/>
  <c r="BD2008" i="1"/>
  <c r="CE2008" i="1"/>
  <c r="A2009" i="1"/>
  <c r="C2009" i="1"/>
  <c r="S2009" i="1"/>
  <c r="T2009" i="1"/>
  <c r="U2009" i="1"/>
  <c r="BD2009" i="1"/>
  <c r="CE2009" i="1"/>
  <c r="A2010" i="1"/>
  <c r="C2010" i="1"/>
  <c r="S2010" i="1"/>
  <c r="T2010" i="1"/>
  <c r="U2010" i="1"/>
  <c r="BD2010" i="1"/>
  <c r="CE2010" i="1"/>
  <c r="A2011" i="1"/>
  <c r="C2011" i="1"/>
  <c r="S2011" i="1"/>
  <c r="T2011" i="1"/>
  <c r="U2011" i="1"/>
  <c r="BD2011" i="1"/>
  <c r="CE2011" i="1"/>
  <c r="A2012" i="1"/>
  <c r="C2012" i="1"/>
  <c r="S2012" i="1"/>
  <c r="T2012" i="1"/>
  <c r="U2012" i="1"/>
  <c r="BD2012" i="1"/>
  <c r="CE2012" i="1"/>
  <c r="A2013" i="1"/>
  <c r="C2013" i="1"/>
  <c r="S2013" i="1"/>
  <c r="T2013" i="1"/>
  <c r="U2013" i="1"/>
  <c r="BD2013" i="1"/>
  <c r="CE2013" i="1"/>
  <c r="A2014" i="1"/>
  <c r="C2014" i="1"/>
  <c r="S2014" i="1"/>
  <c r="T2014" i="1"/>
  <c r="U2014" i="1"/>
  <c r="BD2014" i="1"/>
  <c r="CE2014" i="1"/>
  <c r="A2015" i="1"/>
  <c r="C2015" i="1"/>
  <c r="S2015" i="1"/>
  <c r="T2015" i="1"/>
  <c r="U2015" i="1"/>
  <c r="BD2015" i="1"/>
  <c r="CE2015" i="1"/>
  <c r="A2016" i="1"/>
  <c r="C2016" i="1"/>
  <c r="S2016" i="1"/>
  <c r="T2016" i="1"/>
  <c r="U2016" i="1"/>
  <c r="BD2016" i="1"/>
  <c r="CE2016" i="1"/>
  <c r="A2017" i="1"/>
  <c r="C2017" i="1"/>
  <c r="S2017" i="1"/>
  <c r="T2017" i="1"/>
  <c r="U2017" i="1"/>
  <c r="BD2017" i="1"/>
  <c r="CE2017" i="1"/>
  <c r="A2018" i="1"/>
  <c r="C2018" i="1"/>
  <c r="S2018" i="1"/>
  <c r="T2018" i="1"/>
  <c r="U2018" i="1"/>
  <c r="BD2018" i="1"/>
  <c r="CE2018" i="1"/>
  <c r="A2019" i="1"/>
  <c r="C2019" i="1"/>
  <c r="S2019" i="1"/>
  <c r="T2019" i="1"/>
  <c r="U2019" i="1"/>
  <c r="BD2019" i="1"/>
  <c r="CE2019" i="1"/>
  <c r="A2020" i="1"/>
  <c r="C2020" i="1"/>
  <c r="S2020" i="1"/>
  <c r="T2020" i="1"/>
  <c r="U2020" i="1"/>
  <c r="BD2020" i="1"/>
  <c r="CE2020" i="1"/>
  <c r="A2021" i="1"/>
  <c r="C2021" i="1"/>
  <c r="S2021" i="1"/>
  <c r="T2021" i="1"/>
  <c r="U2021" i="1"/>
  <c r="BD2021" i="1"/>
  <c r="CE2021" i="1"/>
  <c r="A2022" i="1"/>
  <c r="C2022" i="1"/>
  <c r="S2022" i="1"/>
  <c r="T2022" i="1"/>
  <c r="U2022" i="1"/>
  <c r="BD2022" i="1"/>
  <c r="CE2022" i="1"/>
  <c r="A2023" i="1"/>
  <c r="C2023" i="1"/>
  <c r="S2023" i="1"/>
  <c r="T2023" i="1"/>
  <c r="U2023" i="1"/>
  <c r="BD2023" i="1"/>
  <c r="CE2023" i="1"/>
  <c r="A2024" i="1"/>
  <c r="C2024" i="1"/>
  <c r="S2024" i="1"/>
  <c r="T2024" i="1"/>
  <c r="U2024" i="1"/>
  <c r="BD2024" i="1"/>
  <c r="CE2024" i="1"/>
  <c r="A2025" i="1"/>
  <c r="C2025" i="1"/>
  <c r="S2025" i="1"/>
  <c r="T2025" i="1"/>
  <c r="U2025" i="1"/>
  <c r="BD2025" i="1"/>
  <c r="CE2025" i="1"/>
  <c r="A2026" i="1"/>
  <c r="C2026" i="1"/>
  <c r="S2026" i="1"/>
  <c r="T2026" i="1"/>
  <c r="U2026" i="1"/>
  <c r="BD2026" i="1"/>
  <c r="CE2026" i="1"/>
  <c r="A2027" i="1"/>
  <c r="C2027" i="1"/>
  <c r="S2027" i="1"/>
  <c r="T2027" i="1"/>
  <c r="U2027" i="1"/>
  <c r="BD2027" i="1"/>
  <c r="CE2027" i="1"/>
  <c r="A2028" i="1"/>
  <c r="C2028" i="1"/>
  <c r="S2028" i="1"/>
  <c r="T2028" i="1"/>
  <c r="U2028" i="1"/>
  <c r="BD2028" i="1"/>
  <c r="CE2028" i="1"/>
  <c r="A2029" i="1"/>
  <c r="C2029" i="1"/>
  <c r="S2029" i="1"/>
  <c r="T2029" i="1"/>
  <c r="U2029" i="1"/>
  <c r="BD2029" i="1"/>
  <c r="CE2029" i="1"/>
  <c r="A2030" i="1"/>
  <c r="C2030" i="1"/>
  <c r="S2030" i="1"/>
  <c r="T2030" i="1"/>
  <c r="U2030" i="1"/>
  <c r="BD2030" i="1"/>
  <c r="CE2030" i="1"/>
  <c r="A2031" i="1"/>
  <c r="C2031" i="1"/>
  <c r="S2031" i="1"/>
  <c r="T2031" i="1"/>
  <c r="U2031" i="1"/>
  <c r="BD2031" i="1"/>
  <c r="CE2031" i="1"/>
  <c r="A2032" i="1"/>
  <c r="C2032" i="1"/>
  <c r="S2032" i="1"/>
  <c r="T2032" i="1"/>
  <c r="U2032" i="1"/>
  <c r="BD2032" i="1"/>
  <c r="CE2032" i="1"/>
  <c r="A2033" i="1"/>
  <c r="C2033" i="1"/>
  <c r="S2033" i="1"/>
  <c r="T2033" i="1"/>
  <c r="U2033" i="1"/>
  <c r="BD2033" i="1"/>
  <c r="CE2033" i="1"/>
  <c r="A2034" i="1"/>
  <c r="C2034" i="1"/>
  <c r="S2034" i="1"/>
  <c r="T2034" i="1"/>
  <c r="U2034" i="1"/>
  <c r="BD2034" i="1"/>
  <c r="CE2034" i="1"/>
  <c r="A2035" i="1"/>
  <c r="C2035" i="1"/>
  <c r="S2035" i="1"/>
  <c r="T2035" i="1"/>
  <c r="U2035" i="1"/>
  <c r="BD2035" i="1"/>
  <c r="CE2035" i="1"/>
  <c r="A2036" i="1"/>
  <c r="C2036" i="1"/>
  <c r="S2036" i="1"/>
  <c r="T2036" i="1"/>
  <c r="U2036" i="1"/>
  <c r="BD2036" i="1"/>
  <c r="CE2036" i="1"/>
  <c r="A2037" i="1"/>
  <c r="C2037" i="1"/>
  <c r="S2037" i="1"/>
  <c r="T2037" i="1"/>
  <c r="U2037" i="1"/>
  <c r="BD2037" i="1"/>
  <c r="CE2037" i="1"/>
  <c r="A2038" i="1"/>
  <c r="C2038" i="1"/>
  <c r="S2038" i="1"/>
  <c r="T2038" i="1"/>
  <c r="U2038" i="1"/>
  <c r="BD2038" i="1"/>
  <c r="CE2038" i="1"/>
  <c r="A2039" i="1"/>
  <c r="C2039" i="1"/>
  <c r="S2039" i="1"/>
  <c r="T2039" i="1"/>
  <c r="U2039" i="1"/>
  <c r="BD2039" i="1"/>
  <c r="CE2039" i="1"/>
  <c r="A2040" i="1"/>
  <c r="C2040" i="1"/>
  <c r="S2040" i="1"/>
  <c r="T2040" i="1"/>
  <c r="U2040" i="1"/>
  <c r="BD2040" i="1"/>
  <c r="CE2040" i="1"/>
  <c r="A2041" i="1"/>
  <c r="C2041" i="1"/>
  <c r="S2041" i="1"/>
  <c r="T2041" i="1"/>
  <c r="U2041" i="1"/>
  <c r="BD2041" i="1"/>
  <c r="CE2041" i="1"/>
  <c r="A2042" i="1"/>
  <c r="C2042" i="1"/>
  <c r="S2042" i="1"/>
  <c r="T2042" i="1"/>
  <c r="U2042" i="1"/>
  <c r="BD2042" i="1"/>
  <c r="CE2042" i="1"/>
  <c r="A2043" i="1"/>
  <c r="C2043" i="1"/>
  <c r="S2043" i="1"/>
  <c r="T2043" i="1"/>
  <c r="U2043" i="1"/>
  <c r="BD2043" i="1"/>
  <c r="CE2043" i="1"/>
  <c r="A2044" i="1"/>
  <c r="C2044" i="1"/>
  <c r="S2044" i="1"/>
  <c r="T2044" i="1"/>
  <c r="U2044" i="1"/>
  <c r="BD2044" i="1"/>
  <c r="CE2044" i="1"/>
  <c r="A2045" i="1"/>
  <c r="C2045" i="1"/>
  <c r="S2045" i="1"/>
  <c r="T2045" i="1"/>
  <c r="U2045" i="1"/>
  <c r="BD2045" i="1"/>
  <c r="CE2045" i="1"/>
  <c r="A2046" i="1"/>
  <c r="C2046" i="1"/>
  <c r="S2046" i="1"/>
  <c r="T2046" i="1"/>
  <c r="U2046" i="1"/>
  <c r="BD2046" i="1"/>
  <c r="CE2046" i="1"/>
  <c r="A2047" i="1"/>
  <c r="C2047" i="1"/>
  <c r="S2047" i="1"/>
  <c r="T2047" i="1"/>
  <c r="U2047" i="1"/>
  <c r="BD2047" i="1"/>
  <c r="CE2047" i="1"/>
  <c r="A2048" i="1"/>
  <c r="C2048" i="1"/>
  <c r="S2048" i="1"/>
  <c r="T2048" i="1"/>
  <c r="U2048" i="1"/>
  <c r="BD2048" i="1"/>
  <c r="CE2048" i="1"/>
  <c r="A2049" i="1"/>
  <c r="C2049" i="1"/>
  <c r="S2049" i="1"/>
  <c r="T2049" i="1"/>
  <c r="U2049" i="1"/>
  <c r="BD2049" i="1"/>
  <c r="CE2049" i="1"/>
  <c r="A2050" i="1"/>
  <c r="C2050" i="1"/>
  <c r="S2050" i="1"/>
  <c r="T2050" i="1"/>
  <c r="U2050" i="1"/>
  <c r="BD2050" i="1"/>
  <c r="CE2050" i="1"/>
  <c r="A2051" i="1"/>
  <c r="C2051" i="1"/>
  <c r="S2051" i="1"/>
  <c r="T2051" i="1"/>
  <c r="U2051" i="1"/>
  <c r="BD2051" i="1"/>
  <c r="CE2051" i="1"/>
  <c r="A2052" i="1"/>
  <c r="C2052" i="1"/>
  <c r="S2052" i="1"/>
  <c r="T2052" i="1"/>
  <c r="U2052" i="1"/>
  <c r="BD2052" i="1"/>
  <c r="CE2052" i="1"/>
  <c r="A2053" i="1"/>
  <c r="C2053" i="1"/>
  <c r="S2053" i="1"/>
  <c r="T2053" i="1"/>
  <c r="U2053" i="1"/>
  <c r="BD2053" i="1"/>
  <c r="CE2053" i="1"/>
  <c r="A2054" i="1"/>
  <c r="C2054" i="1"/>
  <c r="S2054" i="1"/>
  <c r="T2054" i="1"/>
  <c r="U2054" i="1"/>
  <c r="BD2054" i="1"/>
  <c r="CE2054" i="1"/>
  <c r="A2055" i="1"/>
  <c r="C2055" i="1"/>
  <c r="S2055" i="1"/>
  <c r="T2055" i="1"/>
  <c r="U2055" i="1"/>
  <c r="BD2055" i="1"/>
  <c r="CE2055" i="1"/>
  <c r="A2056" i="1"/>
  <c r="C2056" i="1"/>
  <c r="S2056" i="1"/>
  <c r="T2056" i="1"/>
  <c r="U2056" i="1"/>
  <c r="BD2056" i="1"/>
  <c r="CE2056" i="1"/>
  <c r="A2057" i="1"/>
  <c r="C2057" i="1"/>
  <c r="S2057" i="1"/>
  <c r="T2057" i="1"/>
  <c r="U2057" i="1"/>
  <c r="BD2057" i="1"/>
  <c r="CE2057" i="1"/>
  <c r="A2058" i="1"/>
  <c r="C2058" i="1"/>
  <c r="S2058" i="1"/>
  <c r="T2058" i="1"/>
  <c r="U2058" i="1"/>
  <c r="BD2058" i="1"/>
  <c r="CE2058" i="1"/>
  <c r="A2059" i="1"/>
  <c r="C2059" i="1"/>
  <c r="S2059" i="1"/>
  <c r="T2059" i="1"/>
  <c r="U2059" i="1"/>
  <c r="BD2059" i="1"/>
  <c r="CE2059" i="1"/>
  <c r="A2060" i="1"/>
  <c r="C2060" i="1"/>
  <c r="S2060" i="1"/>
  <c r="T2060" i="1"/>
  <c r="U2060" i="1"/>
  <c r="BD2060" i="1"/>
  <c r="CE2060" i="1"/>
  <c r="A2061" i="1"/>
  <c r="C2061" i="1"/>
  <c r="S2061" i="1"/>
  <c r="T2061" i="1"/>
  <c r="U2061" i="1"/>
  <c r="BD2061" i="1"/>
  <c r="CE2061" i="1"/>
  <c r="A2062" i="1"/>
  <c r="C2062" i="1"/>
  <c r="S2062" i="1"/>
  <c r="T2062" i="1"/>
  <c r="U2062" i="1"/>
  <c r="BD2062" i="1"/>
  <c r="CE2062" i="1"/>
  <c r="A2063" i="1"/>
  <c r="C2063" i="1"/>
  <c r="S2063" i="1"/>
  <c r="T2063" i="1"/>
  <c r="U2063" i="1"/>
  <c r="BD2063" i="1"/>
  <c r="CE2063" i="1"/>
  <c r="A2064" i="1"/>
  <c r="C2064" i="1"/>
  <c r="S2064" i="1"/>
  <c r="T2064" i="1"/>
  <c r="U2064" i="1"/>
  <c r="BD2064" i="1"/>
  <c r="CE2064" i="1"/>
  <c r="A2065" i="1"/>
  <c r="C2065" i="1"/>
  <c r="S2065" i="1"/>
  <c r="T2065" i="1"/>
  <c r="U2065" i="1"/>
  <c r="BD2065" i="1"/>
  <c r="CE2065" i="1"/>
  <c r="A2066" i="1"/>
  <c r="C2066" i="1"/>
  <c r="S2066" i="1"/>
  <c r="T2066" i="1"/>
  <c r="U2066" i="1"/>
  <c r="BD2066" i="1"/>
  <c r="CE2066" i="1"/>
  <c r="A2067" i="1"/>
  <c r="C2067" i="1"/>
  <c r="S2067" i="1"/>
  <c r="T2067" i="1"/>
  <c r="U2067" i="1"/>
  <c r="BD2067" i="1"/>
  <c r="CE2067" i="1"/>
  <c r="A2068" i="1"/>
  <c r="C2068" i="1"/>
  <c r="S2068" i="1"/>
  <c r="T2068" i="1"/>
  <c r="U2068" i="1"/>
  <c r="BD2068" i="1"/>
  <c r="CE2068" i="1"/>
  <c r="A2069" i="1"/>
  <c r="C2069" i="1"/>
  <c r="S2069" i="1"/>
  <c r="T2069" i="1"/>
  <c r="U2069" i="1"/>
  <c r="BD2069" i="1"/>
  <c r="CE2069" i="1"/>
  <c r="A2070" i="1"/>
  <c r="C2070" i="1"/>
  <c r="S2070" i="1"/>
  <c r="T2070" i="1"/>
  <c r="U2070" i="1"/>
  <c r="BD2070" i="1"/>
  <c r="CE2070" i="1"/>
  <c r="A2071" i="1"/>
  <c r="C2071" i="1"/>
  <c r="S2071" i="1"/>
  <c r="T2071" i="1"/>
  <c r="U2071" i="1"/>
  <c r="BD2071" i="1"/>
  <c r="CE2071" i="1"/>
  <c r="A2072" i="1"/>
  <c r="C2072" i="1"/>
  <c r="S2072" i="1"/>
  <c r="T2072" i="1"/>
  <c r="U2072" i="1"/>
  <c r="BD2072" i="1"/>
  <c r="CE2072" i="1"/>
  <c r="A2073" i="1"/>
  <c r="C2073" i="1"/>
  <c r="S2073" i="1"/>
  <c r="T2073" i="1"/>
  <c r="U2073" i="1"/>
  <c r="BD2073" i="1"/>
  <c r="CE2073" i="1"/>
  <c r="A2074" i="1"/>
  <c r="C2074" i="1"/>
  <c r="S2074" i="1"/>
  <c r="T2074" i="1"/>
  <c r="U2074" i="1"/>
  <c r="BD2074" i="1"/>
  <c r="CE2074" i="1"/>
  <c r="A2075" i="1"/>
  <c r="C2075" i="1"/>
  <c r="S2075" i="1"/>
  <c r="T2075" i="1"/>
  <c r="U2075" i="1"/>
  <c r="BD2075" i="1"/>
  <c r="CE2075" i="1"/>
  <c r="A2076" i="1"/>
  <c r="C2076" i="1"/>
  <c r="S2076" i="1"/>
  <c r="T2076" i="1"/>
  <c r="U2076" i="1"/>
  <c r="BD2076" i="1"/>
  <c r="CE2076" i="1"/>
  <c r="A2077" i="1"/>
  <c r="C2077" i="1"/>
  <c r="S2077" i="1"/>
  <c r="T2077" i="1"/>
  <c r="U2077" i="1"/>
  <c r="BD2077" i="1"/>
  <c r="CE2077" i="1"/>
  <c r="A2078" i="1"/>
  <c r="C2078" i="1"/>
  <c r="S2078" i="1"/>
  <c r="T2078" i="1"/>
  <c r="U2078" i="1"/>
  <c r="BD2078" i="1"/>
  <c r="CE2078" i="1"/>
  <c r="A2079" i="1"/>
  <c r="C2079" i="1"/>
  <c r="S2079" i="1"/>
  <c r="T2079" i="1"/>
  <c r="U2079" i="1"/>
  <c r="BD2079" i="1"/>
  <c r="CE2079" i="1"/>
  <c r="A2080" i="1"/>
  <c r="C2080" i="1"/>
  <c r="S2080" i="1"/>
  <c r="T2080" i="1"/>
  <c r="U2080" i="1"/>
  <c r="BD2080" i="1"/>
  <c r="CE2080" i="1"/>
  <c r="A2081" i="1"/>
  <c r="C2081" i="1"/>
  <c r="S2081" i="1"/>
  <c r="T2081" i="1"/>
  <c r="U2081" i="1"/>
  <c r="BD2081" i="1"/>
  <c r="CE2081" i="1"/>
  <c r="A2082" i="1"/>
  <c r="C2082" i="1"/>
  <c r="S2082" i="1"/>
  <c r="T2082" i="1"/>
  <c r="U2082" i="1"/>
  <c r="BD2082" i="1"/>
  <c r="CE2082" i="1"/>
  <c r="A2083" i="1"/>
  <c r="C2083" i="1"/>
  <c r="S2083" i="1"/>
  <c r="T2083" i="1"/>
  <c r="U2083" i="1"/>
  <c r="BD2083" i="1"/>
  <c r="CE2083" i="1"/>
  <c r="A2084" i="1"/>
  <c r="C2084" i="1"/>
  <c r="S2084" i="1"/>
  <c r="T2084" i="1"/>
  <c r="U2084" i="1"/>
  <c r="BD2084" i="1"/>
  <c r="CE2084" i="1"/>
  <c r="A2085" i="1"/>
  <c r="C2085" i="1"/>
  <c r="S2085" i="1"/>
  <c r="T2085" i="1"/>
  <c r="U2085" i="1"/>
  <c r="BD2085" i="1"/>
  <c r="CE2085" i="1"/>
  <c r="A2086" i="1"/>
  <c r="C2086" i="1"/>
  <c r="S2086" i="1"/>
  <c r="T2086" i="1"/>
  <c r="U2086" i="1"/>
  <c r="BD2086" i="1"/>
  <c r="CE2086" i="1"/>
  <c r="A2087" i="1"/>
  <c r="C2087" i="1"/>
  <c r="S2087" i="1"/>
  <c r="T2087" i="1"/>
  <c r="U2087" i="1"/>
  <c r="BD2087" i="1"/>
  <c r="CE2087" i="1"/>
  <c r="A2088" i="1"/>
  <c r="C2088" i="1"/>
  <c r="S2088" i="1"/>
  <c r="T2088" i="1"/>
  <c r="U2088" i="1"/>
  <c r="BD2088" i="1"/>
  <c r="CE2088" i="1"/>
  <c r="A2089" i="1"/>
  <c r="C2089" i="1"/>
  <c r="S2089" i="1"/>
  <c r="T2089" i="1"/>
  <c r="U2089" i="1"/>
  <c r="BD2089" i="1"/>
  <c r="CE2089" i="1"/>
  <c r="A2090" i="1"/>
  <c r="C2090" i="1"/>
  <c r="S2090" i="1"/>
  <c r="T2090" i="1"/>
  <c r="U2090" i="1"/>
  <c r="BD2090" i="1"/>
  <c r="CE2090" i="1"/>
  <c r="A2091" i="1"/>
  <c r="C2091" i="1"/>
  <c r="S2091" i="1"/>
  <c r="T2091" i="1"/>
  <c r="U2091" i="1"/>
  <c r="BD2091" i="1"/>
  <c r="CE2091" i="1"/>
  <c r="A2092" i="1"/>
  <c r="C2092" i="1"/>
  <c r="S2092" i="1"/>
  <c r="T2092" i="1"/>
  <c r="U2092" i="1"/>
  <c r="BD2092" i="1"/>
  <c r="CE2092" i="1"/>
  <c r="A2093" i="1"/>
  <c r="C2093" i="1"/>
  <c r="S2093" i="1"/>
  <c r="T2093" i="1"/>
  <c r="U2093" i="1"/>
  <c r="BD2093" i="1"/>
  <c r="CE2093" i="1"/>
  <c r="A2094" i="1"/>
  <c r="C2094" i="1"/>
  <c r="S2094" i="1"/>
  <c r="T2094" i="1"/>
  <c r="U2094" i="1"/>
  <c r="BD2094" i="1"/>
  <c r="CE2094" i="1"/>
  <c r="A2095" i="1"/>
  <c r="C2095" i="1"/>
  <c r="S2095" i="1"/>
  <c r="T2095" i="1"/>
  <c r="U2095" i="1"/>
  <c r="BD2095" i="1"/>
  <c r="CE2095" i="1"/>
  <c r="A2096" i="1"/>
  <c r="C2096" i="1"/>
  <c r="S2096" i="1"/>
  <c r="T2096" i="1"/>
  <c r="U2096" i="1"/>
  <c r="BD2096" i="1"/>
  <c r="CE2096" i="1"/>
  <c r="A2097" i="1"/>
  <c r="C2097" i="1"/>
  <c r="S2097" i="1"/>
  <c r="T2097" i="1"/>
  <c r="U2097" i="1"/>
  <c r="BD2097" i="1"/>
  <c r="CE2097" i="1"/>
  <c r="A2098" i="1"/>
  <c r="C2098" i="1"/>
  <c r="S2098" i="1"/>
  <c r="T2098" i="1"/>
  <c r="U2098" i="1"/>
  <c r="BD2098" i="1"/>
  <c r="CE2098" i="1"/>
  <c r="A2099" i="1"/>
  <c r="C2099" i="1"/>
  <c r="S2099" i="1"/>
  <c r="T2099" i="1"/>
  <c r="U2099" i="1"/>
  <c r="BD2099" i="1"/>
  <c r="CE2099" i="1"/>
  <c r="A2100" i="1"/>
  <c r="C2100" i="1"/>
  <c r="S2100" i="1"/>
  <c r="T2100" i="1"/>
  <c r="U2100" i="1"/>
  <c r="BD2100" i="1"/>
  <c r="CE2100" i="1"/>
  <c r="A2101" i="1"/>
  <c r="C2101" i="1"/>
  <c r="S2101" i="1"/>
  <c r="T2101" i="1"/>
  <c r="U2101" i="1"/>
  <c r="BD2101" i="1"/>
  <c r="CE2101" i="1"/>
  <c r="A2102" i="1"/>
  <c r="C2102" i="1"/>
  <c r="S2102" i="1"/>
  <c r="T2102" i="1"/>
  <c r="U2102" i="1"/>
  <c r="BD2102" i="1"/>
  <c r="CE2102" i="1"/>
  <c r="A2103" i="1"/>
  <c r="C2103" i="1"/>
  <c r="S2103" i="1"/>
  <c r="T2103" i="1"/>
  <c r="U2103" i="1"/>
  <c r="BD2103" i="1"/>
  <c r="CE2103" i="1"/>
  <c r="A2104" i="1"/>
  <c r="C2104" i="1"/>
  <c r="S2104" i="1"/>
  <c r="T2104" i="1"/>
  <c r="U2104" i="1"/>
  <c r="BD2104" i="1"/>
  <c r="CE2104" i="1"/>
  <c r="A2105" i="1"/>
  <c r="C2105" i="1"/>
  <c r="S2105" i="1"/>
  <c r="T2105" i="1"/>
  <c r="U2105" i="1"/>
  <c r="BD2105" i="1"/>
  <c r="CE2105" i="1"/>
  <c r="A2106" i="1"/>
  <c r="C2106" i="1"/>
  <c r="S2106" i="1"/>
  <c r="T2106" i="1"/>
  <c r="U2106" i="1"/>
  <c r="BD2106" i="1"/>
  <c r="CE2106" i="1"/>
  <c r="A2107" i="1"/>
  <c r="C2107" i="1"/>
  <c r="S2107" i="1"/>
  <c r="T2107" i="1"/>
  <c r="U2107" i="1"/>
  <c r="BD2107" i="1"/>
  <c r="CE2107" i="1"/>
  <c r="A2108" i="1"/>
  <c r="C2108" i="1"/>
  <c r="S2108" i="1"/>
  <c r="T2108" i="1"/>
  <c r="U2108" i="1"/>
  <c r="BD2108" i="1"/>
  <c r="CE2108" i="1"/>
  <c r="A2109" i="1"/>
  <c r="C2109" i="1"/>
  <c r="S2109" i="1"/>
  <c r="T2109" i="1"/>
  <c r="U2109" i="1"/>
  <c r="BD2109" i="1"/>
  <c r="CE2109" i="1"/>
  <c r="A2110" i="1"/>
  <c r="C2110" i="1"/>
  <c r="S2110" i="1"/>
  <c r="T2110" i="1"/>
  <c r="U2110" i="1"/>
  <c r="BD2110" i="1"/>
  <c r="CE2110" i="1"/>
  <c r="A2111" i="1"/>
  <c r="C2111" i="1"/>
  <c r="S2111" i="1"/>
  <c r="T2111" i="1"/>
  <c r="U2111" i="1"/>
  <c r="BD2111" i="1"/>
  <c r="CE2111" i="1"/>
  <c r="A2112" i="1"/>
  <c r="C2112" i="1"/>
  <c r="S2112" i="1"/>
  <c r="T2112" i="1"/>
  <c r="U2112" i="1"/>
  <c r="BD2112" i="1"/>
  <c r="CE2112" i="1"/>
  <c r="A2113" i="1"/>
  <c r="C2113" i="1"/>
  <c r="S2113" i="1"/>
  <c r="T2113" i="1"/>
  <c r="U2113" i="1"/>
  <c r="BD2113" i="1"/>
  <c r="CE2113" i="1"/>
  <c r="A2114" i="1"/>
  <c r="C2114" i="1"/>
  <c r="S2114" i="1"/>
  <c r="T2114" i="1"/>
  <c r="U2114" i="1"/>
  <c r="BD2114" i="1"/>
  <c r="CE2114" i="1"/>
  <c r="A2115" i="1"/>
  <c r="C2115" i="1"/>
  <c r="S2115" i="1"/>
  <c r="T2115" i="1"/>
  <c r="U2115" i="1"/>
  <c r="BD2115" i="1"/>
  <c r="CE2115" i="1"/>
  <c r="A2116" i="1"/>
  <c r="C2116" i="1"/>
  <c r="S2116" i="1"/>
  <c r="T2116" i="1"/>
  <c r="U2116" i="1"/>
  <c r="BD2116" i="1"/>
  <c r="CE2116" i="1"/>
  <c r="A2117" i="1"/>
  <c r="C2117" i="1"/>
  <c r="S2117" i="1"/>
  <c r="T2117" i="1"/>
  <c r="U2117" i="1"/>
  <c r="BD2117" i="1"/>
  <c r="CE2117" i="1"/>
  <c r="A2118" i="1"/>
  <c r="C2118" i="1"/>
  <c r="S2118" i="1"/>
  <c r="T2118" i="1"/>
  <c r="U2118" i="1"/>
  <c r="BD2118" i="1"/>
  <c r="CE2118" i="1"/>
  <c r="A2119" i="1"/>
  <c r="C2119" i="1"/>
  <c r="S2119" i="1"/>
  <c r="T2119" i="1"/>
  <c r="U2119" i="1"/>
  <c r="BD2119" i="1"/>
  <c r="CE2119" i="1"/>
  <c r="A2120" i="1"/>
  <c r="C2120" i="1"/>
  <c r="S2120" i="1"/>
  <c r="T2120" i="1"/>
  <c r="U2120" i="1"/>
  <c r="BD2120" i="1"/>
  <c r="CE2120" i="1"/>
  <c r="A2121" i="1"/>
  <c r="C2121" i="1"/>
  <c r="S2121" i="1"/>
  <c r="T2121" i="1"/>
  <c r="U2121" i="1"/>
  <c r="BD2121" i="1"/>
  <c r="CE2121" i="1"/>
  <c r="A2122" i="1"/>
  <c r="C2122" i="1"/>
  <c r="S2122" i="1"/>
  <c r="T2122" i="1"/>
  <c r="U2122" i="1"/>
  <c r="BD2122" i="1"/>
  <c r="CE2122" i="1"/>
  <c r="A2123" i="1"/>
  <c r="C2123" i="1"/>
  <c r="S2123" i="1"/>
  <c r="T2123" i="1"/>
  <c r="U2123" i="1"/>
  <c r="BD2123" i="1"/>
  <c r="CE2123" i="1"/>
  <c r="A2124" i="1"/>
  <c r="C2124" i="1"/>
  <c r="S2124" i="1"/>
  <c r="T2124" i="1"/>
  <c r="U2124" i="1"/>
  <c r="BD2124" i="1"/>
  <c r="CE2124" i="1"/>
  <c r="A2125" i="1"/>
  <c r="C2125" i="1"/>
  <c r="S2125" i="1"/>
  <c r="T2125" i="1"/>
  <c r="U2125" i="1"/>
  <c r="BD2125" i="1"/>
  <c r="CE2125" i="1"/>
  <c r="A2126" i="1"/>
  <c r="C2126" i="1"/>
  <c r="S2126" i="1"/>
  <c r="T2126" i="1"/>
  <c r="U2126" i="1"/>
  <c r="BD2126" i="1"/>
  <c r="CE2126" i="1"/>
  <c r="A2127" i="1"/>
  <c r="C2127" i="1"/>
  <c r="S2127" i="1"/>
  <c r="T2127" i="1"/>
  <c r="U2127" i="1"/>
  <c r="BD2127" i="1"/>
  <c r="CE2127" i="1"/>
  <c r="A2128" i="1"/>
  <c r="C2128" i="1"/>
  <c r="S2128" i="1"/>
  <c r="T2128" i="1"/>
  <c r="U2128" i="1"/>
  <c r="BD2128" i="1"/>
  <c r="CE2128" i="1"/>
  <c r="A2129" i="1"/>
  <c r="C2129" i="1"/>
  <c r="S2129" i="1"/>
  <c r="T2129" i="1"/>
  <c r="U2129" i="1"/>
  <c r="BD2129" i="1"/>
  <c r="CE2129" i="1"/>
  <c r="A2130" i="1"/>
  <c r="C2130" i="1"/>
  <c r="S2130" i="1"/>
  <c r="T2130" i="1"/>
  <c r="U2130" i="1"/>
  <c r="BD2130" i="1"/>
  <c r="CE2130" i="1"/>
  <c r="A2131" i="1"/>
  <c r="C2131" i="1"/>
  <c r="S2131" i="1"/>
  <c r="T2131" i="1"/>
  <c r="U2131" i="1"/>
  <c r="BD2131" i="1"/>
  <c r="CE2131" i="1"/>
  <c r="A2132" i="1"/>
  <c r="C2132" i="1"/>
  <c r="S2132" i="1"/>
  <c r="T2132" i="1"/>
  <c r="U2132" i="1"/>
  <c r="BD2132" i="1"/>
  <c r="CE2132" i="1"/>
  <c r="A2133" i="1"/>
  <c r="C2133" i="1"/>
  <c r="S2133" i="1"/>
  <c r="T2133" i="1"/>
  <c r="U2133" i="1"/>
  <c r="BD2133" i="1"/>
  <c r="CE2133" i="1"/>
  <c r="A2134" i="1"/>
  <c r="C2134" i="1"/>
  <c r="S2134" i="1"/>
  <c r="T2134" i="1"/>
  <c r="U2134" i="1"/>
  <c r="BD2134" i="1"/>
  <c r="CE2134" i="1"/>
  <c r="A2135" i="1"/>
  <c r="C2135" i="1"/>
  <c r="S2135" i="1"/>
  <c r="T2135" i="1"/>
  <c r="U2135" i="1"/>
  <c r="BD2135" i="1"/>
  <c r="CE2135" i="1"/>
  <c r="A2136" i="1"/>
  <c r="C2136" i="1"/>
  <c r="S2136" i="1"/>
  <c r="T2136" i="1"/>
  <c r="U2136" i="1"/>
  <c r="BD2136" i="1"/>
  <c r="CE2136" i="1"/>
  <c r="A2137" i="1"/>
  <c r="C2137" i="1"/>
  <c r="S2137" i="1"/>
  <c r="T2137" i="1"/>
  <c r="U2137" i="1"/>
  <c r="BD2137" i="1"/>
  <c r="CE2137" i="1"/>
  <c r="A2138" i="1"/>
  <c r="C2138" i="1"/>
  <c r="S2138" i="1"/>
  <c r="T2138" i="1"/>
  <c r="U2138" i="1"/>
  <c r="BD2138" i="1"/>
  <c r="CE2138" i="1"/>
  <c r="A2139" i="1"/>
  <c r="C2139" i="1"/>
  <c r="S2139" i="1"/>
  <c r="T2139" i="1"/>
  <c r="U2139" i="1"/>
  <c r="BD2139" i="1"/>
  <c r="CE2139" i="1"/>
  <c r="A2140" i="1"/>
  <c r="C2140" i="1"/>
  <c r="S2140" i="1"/>
  <c r="T2140" i="1"/>
  <c r="U2140" i="1"/>
  <c r="BD2140" i="1"/>
  <c r="CE2140" i="1"/>
  <c r="A2141" i="1"/>
  <c r="C2141" i="1"/>
  <c r="S2141" i="1"/>
  <c r="T2141" i="1"/>
  <c r="U2141" i="1"/>
  <c r="BD2141" i="1"/>
  <c r="CE2141" i="1"/>
  <c r="A2142" i="1"/>
  <c r="C2142" i="1"/>
  <c r="S2142" i="1"/>
  <c r="T2142" i="1"/>
  <c r="U2142" i="1"/>
  <c r="BD2142" i="1"/>
  <c r="CE2142" i="1"/>
  <c r="A2143" i="1"/>
  <c r="C2143" i="1"/>
  <c r="S2143" i="1"/>
  <c r="T2143" i="1"/>
  <c r="U2143" i="1"/>
  <c r="BD2143" i="1"/>
  <c r="CE2143" i="1"/>
  <c r="A2144" i="1"/>
  <c r="C2144" i="1"/>
  <c r="S2144" i="1"/>
  <c r="T2144" i="1"/>
  <c r="U2144" i="1"/>
  <c r="BD2144" i="1"/>
  <c r="CE2144" i="1"/>
  <c r="A2145" i="1"/>
  <c r="C2145" i="1"/>
  <c r="S2145" i="1"/>
  <c r="T2145" i="1"/>
  <c r="U2145" i="1"/>
  <c r="BD2145" i="1"/>
  <c r="CE2145" i="1"/>
  <c r="A2146" i="1"/>
  <c r="C2146" i="1"/>
  <c r="S2146" i="1"/>
  <c r="T2146" i="1"/>
  <c r="U2146" i="1"/>
  <c r="BD2146" i="1"/>
  <c r="CE2146" i="1"/>
  <c r="A2147" i="1"/>
  <c r="C2147" i="1"/>
  <c r="S2147" i="1"/>
  <c r="T2147" i="1"/>
  <c r="U2147" i="1"/>
  <c r="BD2147" i="1"/>
  <c r="CE2147" i="1"/>
  <c r="A2148" i="1"/>
  <c r="C2148" i="1"/>
  <c r="S2148" i="1"/>
  <c r="T2148" i="1"/>
  <c r="U2148" i="1"/>
  <c r="BD2148" i="1"/>
  <c r="CE2148" i="1"/>
  <c r="A2149" i="1"/>
  <c r="C2149" i="1"/>
  <c r="S2149" i="1"/>
  <c r="T2149" i="1"/>
  <c r="U2149" i="1"/>
  <c r="BD2149" i="1"/>
  <c r="CE2149" i="1"/>
  <c r="A2150" i="1"/>
  <c r="C2150" i="1"/>
  <c r="S2150" i="1"/>
  <c r="T2150" i="1"/>
  <c r="U2150" i="1"/>
  <c r="BD2150" i="1"/>
  <c r="CE2150" i="1"/>
  <c r="A2151" i="1"/>
  <c r="C2151" i="1"/>
  <c r="S2151" i="1"/>
  <c r="T2151" i="1"/>
  <c r="U2151" i="1"/>
  <c r="BD2151" i="1"/>
  <c r="CE2151" i="1"/>
  <c r="A2152" i="1"/>
  <c r="C2152" i="1"/>
  <c r="S2152" i="1"/>
  <c r="T2152" i="1"/>
  <c r="U2152" i="1"/>
  <c r="BD2152" i="1"/>
  <c r="CE2152" i="1"/>
  <c r="A2153" i="1"/>
  <c r="C2153" i="1"/>
  <c r="S2153" i="1"/>
  <c r="T2153" i="1"/>
  <c r="U2153" i="1"/>
  <c r="BD2153" i="1"/>
  <c r="CE2153" i="1"/>
  <c r="A2154" i="1"/>
  <c r="C2154" i="1"/>
  <c r="S2154" i="1"/>
  <c r="T2154" i="1"/>
  <c r="U2154" i="1"/>
  <c r="BD2154" i="1"/>
  <c r="CE2154" i="1"/>
  <c r="A2155" i="1"/>
  <c r="C2155" i="1"/>
  <c r="S2155" i="1"/>
  <c r="T2155" i="1"/>
  <c r="U2155" i="1"/>
  <c r="BD2155" i="1"/>
  <c r="CE2155" i="1"/>
  <c r="A2156" i="1"/>
  <c r="C2156" i="1"/>
  <c r="S2156" i="1"/>
  <c r="T2156" i="1"/>
  <c r="U2156" i="1"/>
  <c r="BD2156" i="1"/>
  <c r="CE2156" i="1"/>
  <c r="A2157" i="1"/>
  <c r="C2157" i="1"/>
  <c r="S2157" i="1"/>
  <c r="T2157" i="1"/>
  <c r="U2157" i="1"/>
  <c r="BD2157" i="1"/>
  <c r="CE2157" i="1"/>
  <c r="A2158" i="1"/>
  <c r="C2158" i="1"/>
  <c r="S2158" i="1"/>
  <c r="T2158" i="1"/>
  <c r="U2158" i="1"/>
  <c r="BD2158" i="1"/>
  <c r="CE2158" i="1"/>
  <c r="A2159" i="1"/>
  <c r="C2159" i="1"/>
  <c r="S2159" i="1"/>
  <c r="T2159" i="1"/>
  <c r="U2159" i="1"/>
  <c r="BD2159" i="1"/>
  <c r="CE2159" i="1"/>
  <c r="A2160" i="1"/>
  <c r="C2160" i="1"/>
  <c r="S2160" i="1"/>
  <c r="T2160" i="1"/>
  <c r="U2160" i="1"/>
  <c r="BD2160" i="1"/>
  <c r="CE2160" i="1"/>
  <c r="A2161" i="1"/>
  <c r="C2161" i="1"/>
  <c r="S2161" i="1"/>
  <c r="T2161" i="1"/>
  <c r="U2161" i="1"/>
  <c r="BD2161" i="1"/>
  <c r="CE2161" i="1"/>
  <c r="A2162" i="1"/>
  <c r="C2162" i="1"/>
  <c r="S2162" i="1"/>
  <c r="T2162" i="1"/>
  <c r="U2162" i="1"/>
  <c r="BD2162" i="1"/>
  <c r="CE2162" i="1"/>
  <c r="A2163" i="1"/>
  <c r="C2163" i="1"/>
  <c r="S2163" i="1"/>
  <c r="T2163" i="1"/>
  <c r="U2163" i="1"/>
  <c r="BD2163" i="1"/>
  <c r="CE2163" i="1"/>
  <c r="A2164" i="1"/>
  <c r="C2164" i="1"/>
  <c r="S2164" i="1"/>
  <c r="T2164" i="1"/>
  <c r="U2164" i="1"/>
  <c r="BD2164" i="1"/>
  <c r="CE2164" i="1"/>
  <c r="A2165" i="1"/>
  <c r="C2165" i="1"/>
  <c r="S2165" i="1"/>
  <c r="T2165" i="1"/>
  <c r="U2165" i="1"/>
  <c r="BD2165" i="1"/>
  <c r="CE2165" i="1"/>
  <c r="A2166" i="1"/>
  <c r="C2166" i="1"/>
  <c r="S2166" i="1"/>
  <c r="T2166" i="1"/>
  <c r="U2166" i="1"/>
  <c r="BD2166" i="1"/>
  <c r="CE2166" i="1"/>
  <c r="A2167" i="1"/>
  <c r="C2167" i="1"/>
  <c r="S2167" i="1"/>
  <c r="T2167" i="1"/>
  <c r="U2167" i="1"/>
  <c r="BD2167" i="1"/>
  <c r="CE2167" i="1"/>
  <c r="A2168" i="1"/>
  <c r="C2168" i="1"/>
  <c r="S2168" i="1"/>
  <c r="T2168" i="1"/>
  <c r="U2168" i="1"/>
  <c r="BD2168" i="1"/>
  <c r="CE2168" i="1"/>
  <c r="A2169" i="1"/>
  <c r="C2169" i="1"/>
  <c r="S2169" i="1"/>
  <c r="T2169" i="1"/>
  <c r="U2169" i="1"/>
  <c r="BD2169" i="1"/>
  <c r="CE2169" i="1"/>
  <c r="A2170" i="1"/>
  <c r="C2170" i="1"/>
  <c r="S2170" i="1"/>
  <c r="T2170" i="1"/>
  <c r="U2170" i="1"/>
  <c r="BD2170" i="1"/>
  <c r="CE2170" i="1"/>
  <c r="A2171" i="1"/>
  <c r="C2171" i="1"/>
  <c r="S2171" i="1"/>
  <c r="T2171" i="1"/>
  <c r="U2171" i="1"/>
  <c r="BD2171" i="1"/>
  <c r="CE2171" i="1"/>
  <c r="A2172" i="1"/>
  <c r="C2172" i="1"/>
  <c r="S2172" i="1"/>
  <c r="T2172" i="1"/>
  <c r="U2172" i="1"/>
  <c r="BD2172" i="1"/>
  <c r="CE2172" i="1"/>
  <c r="A2173" i="1"/>
  <c r="C2173" i="1"/>
  <c r="S2173" i="1"/>
  <c r="T2173" i="1"/>
  <c r="U2173" i="1"/>
  <c r="BD2173" i="1"/>
  <c r="CE2173" i="1"/>
  <c r="A2174" i="1"/>
  <c r="C2174" i="1"/>
  <c r="S2174" i="1"/>
  <c r="T2174" i="1"/>
  <c r="U2174" i="1"/>
  <c r="BD2174" i="1"/>
  <c r="CE2174" i="1"/>
  <c r="A2175" i="1"/>
  <c r="C2175" i="1"/>
  <c r="S2175" i="1"/>
  <c r="T2175" i="1"/>
  <c r="U2175" i="1"/>
  <c r="BD2175" i="1"/>
  <c r="CE2175" i="1"/>
  <c r="A2176" i="1"/>
  <c r="C2176" i="1"/>
  <c r="S2176" i="1"/>
  <c r="T2176" i="1"/>
  <c r="U2176" i="1"/>
  <c r="BD2176" i="1"/>
  <c r="CE2176" i="1"/>
  <c r="A2177" i="1"/>
  <c r="C2177" i="1"/>
  <c r="S2177" i="1"/>
  <c r="T2177" i="1"/>
  <c r="U2177" i="1"/>
  <c r="BD2177" i="1"/>
  <c r="CE2177" i="1"/>
  <c r="A2178" i="1"/>
  <c r="C2178" i="1"/>
  <c r="S2178" i="1"/>
  <c r="T2178" i="1"/>
  <c r="U2178" i="1"/>
  <c r="BD2178" i="1"/>
  <c r="CE2178" i="1"/>
  <c r="A2179" i="1"/>
  <c r="C2179" i="1"/>
  <c r="S2179" i="1"/>
  <c r="T2179" i="1"/>
  <c r="U2179" i="1"/>
  <c r="BD2179" i="1"/>
  <c r="CE2179" i="1"/>
  <c r="A2180" i="1"/>
  <c r="C2180" i="1"/>
  <c r="S2180" i="1"/>
  <c r="T2180" i="1"/>
  <c r="U2180" i="1"/>
  <c r="BD2180" i="1"/>
  <c r="CE2180" i="1"/>
  <c r="A2181" i="1"/>
  <c r="C2181" i="1"/>
  <c r="S2181" i="1"/>
  <c r="T2181" i="1"/>
  <c r="U2181" i="1"/>
  <c r="BD2181" i="1"/>
  <c r="CE2181" i="1"/>
  <c r="A2182" i="1"/>
  <c r="C2182" i="1"/>
  <c r="S2182" i="1"/>
  <c r="T2182" i="1"/>
  <c r="U2182" i="1"/>
  <c r="BD2182" i="1"/>
  <c r="CE2182" i="1"/>
  <c r="A2183" i="1"/>
  <c r="C2183" i="1"/>
  <c r="S2183" i="1"/>
  <c r="T2183" i="1"/>
  <c r="U2183" i="1"/>
  <c r="BD2183" i="1"/>
  <c r="CE2183" i="1"/>
  <c r="A2184" i="1"/>
  <c r="C2184" i="1"/>
  <c r="S2184" i="1"/>
  <c r="T2184" i="1"/>
  <c r="U2184" i="1"/>
  <c r="BD2184" i="1"/>
  <c r="CE2184" i="1"/>
  <c r="A2185" i="1"/>
  <c r="C2185" i="1"/>
  <c r="S2185" i="1"/>
  <c r="T2185" i="1"/>
  <c r="U2185" i="1"/>
  <c r="BD2185" i="1"/>
  <c r="CE2185" i="1"/>
  <c r="A2186" i="1"/>
  <c r="C2186" i="1"/>
  <c r="S2186" i="1"/>
  <c r="T2186" i="1"/>
  <c r="U2186" i="1"/>
  <c r="BD2186" i="1"/>
  <c r="CE2186" i="1"/>
  <c r="A2187" i="1"/>
  <c r="C2187" i="1"/>
  <c r="S2187" i="1"/>
  <c r="T2187" i="1"/>
  <c r="U2187" i="1"/>
  <c r="BD2187" i="1"/>
  <c r="CE2187" i="1"/>
  <c r="A2188" i="1"/>
  <c r="C2188" i="1"/>
  <c r="S2188" i="1"/>
  <c r="T2188" i="1"/>
  <c r="U2188" i="1"/>
  <c r="BD2188" i="1"/>
  <c r="CE2188" i="1"/>
  <c r="A2189" i="1"/>
  <c r="C2189" i="1"/>
  <c r="S2189" i="1"/>
  <c r="T2189" i="1"/>
  <c r="U2189" i="1"/>
  <c r="BD2189" i="1"/>
  <c r="CE2189" i="1"/>
  <c r="A2190" i="1"/>
  <c r="C2190" i="1"/>
  <c r="S2190" i="1"/>
  <c r="T2190" i="1"/>
  <c r="U2190" i="1"/>
  <c r="BD2190" i="1"/>
  <c r="CE2190" i="1"/>
  <c r="A2191" i="1"/>
  <c r="C2191" i="1"/>
  <c r="S2191" i="1"/>
  <c r="T2191" i="1"/>
  <c r="U2191" i="1"/>
  <c r="BD2191" i="1"/>
  <c r="CE2191" i="1"/>
  <c r="A2192" i="1"/>
  <c r="C2192" i="1"/>
  <c r="S2192" i="1"/>
  <c r="T2192" i="1"/>
  <c r="U2192" i="1"/>
  <c r="BD2192" i="1"/>
  <c r="CE2192" i="1"/>
  <c r="A2193" i="1"/>
  <c r="C2193" i="1"/>
  <c r="S2193" i="1"/>
  <c r="T2193" i="1"/>
  <c r="U2193" i="1"/>
  <c r="BD2193" i="1"/>
  <c r="CE2193" i="1"/>
  <c r="A2194" i="1"/>
  <c r="C2194" i="1"/>
  <c r="S2194" i="1"/>
  <c r="T2194" i="1"/>
  <c r="U2194" i="1"/>
  <c r="BD2194" i="1"/>
  <c r="CE2194" i="1"/>
  <c r="A2195" i="1"/>
  <c r="C2195" i="1"/>
  <c r="S2195" i="1"/>
  <c r="T2195" i="1"/>
  <c r="U2195" i="1"/>
  <c r="BD2195" i="1"/>
  <c r="CE2195" i="1"/>
  <c r="A2196" i="1"/>
  <c r="C2196" i="1"/>
  <c r="S2196" i="1"/>
  <c r="T2196" i="1"/>
  <c r="U2196" i="1"/>
  <c r="BD2196" i="1"/>
  <c r="CE2196" i="1"/>
  <c r="A2197" i="1"/>
  <c r="C2197" i="1"/>
  <c r="S2197" i="1"/>
  <c r="T2197" i="1"/>
  <c r="U2197" i="1"/>
  <c r="BD2197" i="1"/>
  <c r="CE2197" i="1"/>
  <c r="A2198" i="1"/>
  <c r="C2198" i="1"/>
  <c r="S2198" i="1"/>
  <c r="T2198" i="1"/>
  <c r="U2198" i="1"/>
  <c r="BD2198" i="1"/>
  <c r="CE2198" i="1"/>
  <c r="A2199" i="1"/>
  <c r="C2199" i="1"/>
  <c r="S2199" i="1"/>
  <c r="T2199" i="1"/>
  <c r="U2199" i="1"/>
  <c r="BD2199" i="1"/>
  <c r="CE2199" i="1"/>
  <c r="A2200" i="1"/>
  <c r="C2200" i="1"/>
  <c r="S2200" i="1"/>
  <c r="T2200" i="1"/>
  <c r="U2200" i="1"/>
  <c r="BD2200" i="1"/>
  <c r="CE2200" i="1"/>
  <c r="A2201" i="1"/>
  <c r="C2201" i="1"/>
  <c r="S2201" i="1"/>
  <c r="T2201" i="1"/>
  <c r="U2201" i="1"/>
  <c r="BD2201" i="1"/>
  <c r="CE2201" i="1"/>
  <c r="A2202" i="1"/>
  <c r="C2202" i="1"/>
  <c r="S2202" i="1"/>
  <c r="T2202" i="1"/>
  <c r="U2202" i="1"/>
  <c r="BD2202" i="1"/>
  <c r="CE2202" i="1"/>
  <c r="A2203" i="1"/>
  <c r="C2203" i="1"/>
  <c r="S2203" i="1"/>
  <c r="T2203" i="1"/>
  <c r="U2203" i="1"/>
  <c r="BD2203" i="1"/>
  <c r="CE2203" i="1"/>
  <c r="A2204" i="1"/>
  <c r="C2204" i="1"/>
  <c r="S2204" i="1"/>
  <c r="T2204" i="1"/>
  <c r="U2204" i="1"/>
  <c r="BD2204" i="1"/>
  <c r="CE2204" i="1"/>
  <c r="A2205" i="1"/>
  <c r="C2205" i="1"/>
  <c r="S2205" i="1"/>
  <c r="T2205" i="1"/>
  <c r="U2205" i="1"/>
  <c r="BD2205" i="1"/>
  <c r="CE2205" i="1"/>
  <c r="A2206" i="1"/>
  <c r="C2206" i="1"/>
  <c r="S2206" i="1"/>
  <c r="T2206" i="1"/>
  <c r="U2206" i="1"/>
  <c r="BD2206" i="1"/>
  <c r="CE2206" i="1"/>
  <c r="A2207" i="1"/>
  <c r="C2207" i="1"/>
  <c r="S2207" i="1"/>
  <c r="T2207" i="1"/>
  <c r="U2207" i="1"/>
  <c r="BD2207" i="1"/>
  <c r="CE2207" i="1"/>
  <c r="A2208" i="1"/>
  <c r="C2208" i="1"/>
  <c r="S2208" i="1"/>
  <c r="T2208" i="1"/>
  <c r="U2208" i="1"/>
  <c r="BD2208" i="1"/>
  <c r="CE2208" i="1"/>
  <c r="A2209" i="1"/>
  <c r="C2209" i="1"/>
  <c r="S2209" i="1"/>
  <c r="T2209" i="1"/>
  <c r="U2209" i="1"/>
  <c r="BD2209" i="1"/>
  <c r="CE2209" i="1"/>
  <c r="A2210" i="1"/>
  <c r="C2210" i="1"/>
  <c r="S2210" i="1"/>
  <c r="T2210" i="1"/>
  <c r="U2210" i="1"/>
  <c r="BD2210" i="1"/>
  <c r="CE2210" i="1"/>
  <c r="A2211" i="1"/>
  <c r="C2211" i="1"/>
  <c r="S2211" i="1"/>
  <c r="T2211" i="1"/>
  <c r="U2211" i="1"/>
  <c r="BD2211" i="1"/>
  <c r="CE2211" i="1"/>
  <c r="A2212" i="1"/>
  <c r="C2212" i="1"/>
  <c r="S2212" i="1"/>
  <c r="T2212" i="1"/>
  <c r="U2212" i="1"/>
  <c r="BD2212" i="1"/>
  <c r="CE2212" i="1"/>
  <c r="A2213" i="1"/>
  <c r="C2213" i="1"/>
  <c r="S2213" i="1"/>
  <c r="T2213" i="1"/>
  <c r="U2213" i="1"/>
  <c r="BD2213" i="1"/>
  <c r="CE2213" i="1"/>
  <c r="A2214" i="1"/>
  <c r="C2214" i="1"/>
  <c r="S2214" i="1"/>
  <c r="T2214" i="1"/>
  <c r="U2214" i="1"/>
  <c r="BD2214" i="1"/>
  <c r="CE2214" i="1"/>
  <c r="A2215" i="1"/>
  <c r="C2215" i="1"/>
  <c r="S2215" i="1"/>
  <c r="T2215" i="1"/>
  <c r="U2215" i="1"/>
  <c r="BD2215" i="1"/>
  <c r="CE2215" i="1"/>
  <c r="A2216" i="1"/>
  <c r="C2216" i="1"/>
  <c r="S2216" i="1"/>
  <c r="T2216" i="1"/>
  <c r="U2216" i="1"/>
  <c r="BD2216" i="1"/>
  <c r="CE2216" i="1"/>
  <c r="A2217" i="1"/>
  <c r="C2217" i="1"/>
  <c r="S2217" i="1"/>
  <c r="T2217" i="1"/>
  <c r="U2217" i="1"/>
  <c r="BD2217" i="1"/>
  <c r="CE2217" i="1"/>
  <c r="A2218" i="1"/>
  <c r="C2218" i="1"/>
  <c r="S2218" i="1"/>
  <c r="T2218" i="1"/>
  <c r="U2218" i="1"/>
  <c r="BD2218" i="1"/>
  <c r="CE2218" i="1"/>
  <c r="A2219" i="1"/>
  <c r="C2219" i="1"/>
  <c r="S2219" i="1"/>
  <c r="T2219" i="1"/>
  <c r="U2219" i="1"/>
  <c r="BD2219" i="1"/>
  <c r="CE2219" i="1"/>
  <c r="A2220" i="1"/>
  <c r="C2220" i="1"/>
  <c r="S2220" i="1"/>
  <c r="T2220" i="1"/>
  <c r="U2220" i="1"/>
  <c r="BD2220" i="1"/>
  <c r="CE2220" i="1"/>
  <c r="A2221" i="1"/>
  <c r="C2221" i="1"/>
  <c r="S2221" i="1"/>
  <c r="T2221" i="1"/>
  <c r="U2221" i="1"/>
  <c r="BD2221" i="1"/>
  <c r="CE2221" i="1"/>
  <c r="A2222" i="1"/>
  <c r="C2222" i="1"/>
  <c r="S2222" i="1"/>
  <c r="T2222" i="1"/>
  <c r="U2222" i="1"/>
  <c r="BD2222" i="1"/>
  <c r="CE2222" i="1"/>
  <c r="A2223" i="1"/>
  <c r="C2223" i="1"/>
  <c r="S2223" i="1"/>
  <c r="T2223" i="1"/>
  <c r="U2223" i="1"/>
  <c r="BD2223" i="1"/>
  <c r="CE2223" i="1"/>
  <c r="A2224" i="1"/>
  <c r="C2224" i="1"/>
  <c r="S2224" i="1"/>
  <c r="T2224" i="1"/>
  <c r="U2224" i="1"/>
  <c r="BD2224" i="1"/>
  <c r="CE2224" i="1"/>
  <c r="A2225" i="1"/>
  <c r="C2225" i="1"/>
  <c r="S2225" i="1"/>
  <c r="T2225" i="1"/>
  <c r="U2225" i="1"/>
  <c r="BD2225" i="1"/>
  <c r="CE2225" i="1"/>
  <c r="A2226" i="1"/>
  <c r="C2226" i="1"/>
  <c r="S2226" i="1"/>
  <c r="T2226" i="1"/>
  <c r="U2226" i="1"/>
  <c r="BD2226" i="1"/>
  <c r="CE2226" i="1"/>
  <c r="A2227" i="1"/>
  <c r="C2227" i="1"/>
  <c r="S2227" i="1"/>
  <c r="T2227" i="1"/>
  <c r="U2227" i="1"/>
  <c r="BD2227" i="1"/>
  <c r="CE2227" i="1"/>
  <c r="A2228" i="1"/>
  <c r="C2228" i="1"/>
  <c r="S2228" i="1"/>
  <c r="T2228" i="1"/>
  <c r="U2228" i="1"/>
  <c r="BD2228" i="1"/>
  <c r="CE2228" i="1"/>
  <c r="A2229" i="1"/>
  <c r="C2229" i="1"/>
  <c r="S2229" i="1"/>
  <c r="T2229" i="1"/>
  <c r="U2229" i="1"/>
  <c r="BD2229" i="1"/>
  <c r="CE2229" i="1"/>
  <c r="A2230" i="1"/>
  <c r="C2230" i="1"/>
  <c r="S2230" i="1"/>
  <c r="T2230" i="1"/>
  <c r="U2230" i="1"/>
  <c r="BD2230" i="1"/>
  <c r="CE2230" i="1"/>
  <c r="A2231" i="1"/>
  <c r="C2231" i="1"/>
  <c r="S2231" i="1"/>
  <c r="T2231" i="1"/>
  <c r="U2231" i="1"/>
  <c r="BD2231" i="1"/>
  <c r="CE2231" i="1"/>
  <c r="A2232" i="1"/>
  <c r="C2232" i="1"/>
  <c r="S2232" i="1"/>
  <c r="T2232" i="1"/>
  <c r="U2232" i="1"/>
  <c r="BD2232" i="1"/>
  <c r="CE2232" i="1"/>
  <c r="A2233" i="1"/>
  <c r="C2233" i="1"/>
  <c r="S2233" i="1"/>
  <c r="T2233" i="1"/>
  <c r="U2233" i="1"/>
  <c r="BD2233" i="1"/>
  <c r="CE2233" i="1"/>
  <c r="A2234" i="1"/>
  <c r="C2234" i="1"/>
  <c r="S2234" i="1"/>
  <c r="T2234" i="1"/>
  <c r="U2234" i="1"/>
  <c r="BD2234" i="1"/>
  <c r="CE2234" i="1"/>
  <c r="A2235" i="1"/>
  <c r="C2235" i="1"/>
  <c r="S2235" i="1"/>
  <c r="T2235" i="1"/>
  <c r="U2235" i="1"/>
  <c r="BD2235" i="1"/>
  <c r="CE2235" i="1"/>
  <c r="A2236" i="1"/>
  <c r="C2236" i="1"/>
  <c r="S2236" i="1"/>
  <c r="T2236" i="1"/>
  <c r="U2236" i="1"/>
  <c r="BD2236" i="1"/>
  <c r="CE2236" i="1"/>
  <c r="A2237" i="1"/>
  <c r="C2237" i="1"/>
  <c r="S2237" i="1"/>
  <c r="T2237" i="1"/>
  <c r="U2237" i="1"/>
  <c r="BD2237" i="1"/>
  <c r="CE2237" i="1"/>
  <c r="A2238" i="1"/>
  <c r="C2238" i="1"/>
  <c r="S2238" i="1"/>
  <c r="T2238" i="1"/>
  <c r="U2238" i="1"/>
  <c r="BD2238" i="1"/>
  <c r="CE2238" i="1"/>
  <c r="A2239" i="1"/>
  <c r="C2239" i="1"/>
  <c r="S2239" i="1"/>
  <c r="T2239" i="1"/>
  <c r="U2239" i="1"/>
  <c r="BD2239" i="1"/>
  <c r="CE2239" i="1"/>
  <c r="A2240" i="1"/>
  <c r="C2240" i="1"/>
  <c r="S2240" i="1"/>
  <c r="T2240" i="1"/>
  <c r="U2240" i="1"/>
  <c r="BD2240" i="1"/>
  <c r="CE2240" i="1"/>
  <c r="A2241" i="1"/>
  <c r="C2241" i="1"/>
  <c r="S2241" i="1"/>
  <c r="T2241" i="1"/>
  <c r="U2241" i="1"/>
  <c r="BD2241" i="1"/>
  <c r="CE2241" i="1"/>
  <c r="A2242" i="1"/>
  <c r="C2242" i="1"/>
  <c r="S2242" i="1"/>
  <c r="T2242" i="1"/>
  <c r="U2242" i="1"/>
  <c r="BD2242" i="1"/>
  <c r="CE2242" i="1"/>
  <c r="A2243" i="1"/>
  <c r="C2243" i="1"/>
  <c r="S2243" i="1"/>
  <c r="T2243" i="1"/>
  <c r="U2243" i="1"/>
  <c r="BD2243" i="1"/>
  <c r="CE2243" i="1"/>
  <c r="A2244" i="1"/>
  <c r="C2244" i="1"/>
  <c r="S2244" i="1"/>
  <c r="T2244" i="1"/>
  <c r="U2244" i="1"/>
  <c r="BD2244" i="1"/>
  <c r="CE2244" i="1"/>
  <c r="A2245" i="1"/>
  <c r="C2245" i="1"/>
  <c r="S2245" i="1"/>
  <c r="T2245" i="1"/>
  <c r="U2245" i="1"/>
  <c r="BD2245" i="1"/>
  <c r="CE2245" i="1"/>
  <c r="A2246" i="1"/>
  <c r="C2246" i="1"/>
  <c r="S2246" i="1"/>
  <c r="T2246" i="1"/>
  <c r="U2246" i="1"/>
  <c r="BD2246" i="1"/>
  <c r="CE2246" i="1"/>
  <c r="A2247" i="1"/>
  <c r="C2247" i="1"/>
  <c r="S2247" i="1"/>
  <c r="T2247" i="1"/>
  <c r="U2247" i="1"/>
  <c r="BD2247" i="1"/>
  <c r="CE2247" i="1"/>
  <c r="A2248" i="1"/>
  <c r="C2248" i="1"/>
  <c r="S2248" i="1"/>
  <c r="T2248" i="1"/>
  <c r="U2248" i="1"/>
  <c r="BD2248" i="1"/>
  <c r="CE2248" i="1"/>
  <c r="A2249" i="1"/>
  <c r="C2249" i="1"/>
  <c r="S2249" i="1"/>
  <c r="T2249" i="1"/>
  <c r="U2249" i="1"/>
  <c r="BD2249" i="1"/>
  <c r="CE2249" i="1"/>
  <c r="A2250" i="1"/>
  <c r="C2250" i="1"/>
  <c r="S2250" i="1"/>
  <c r="T2250" i="1"/>
  <c r="U2250" i="1"/>
  <c r="BD2250" i="1"/>
  <c r="CE2250" i="1"/>
  <c r="A2251" i="1"/>
  <c r="C2251" i="1"/>
  <c r="S2251" i="1"/>
  <c r="T2251" i="1"/>
  <c r="U2251" i="1"/>
  <c r="BD2251" i="1"/>
  <c r="CE2251" i="1"/>
  <c r="A2252" i="1"/>
  <c r="C2252" i="1"/>
  <c r="S2252" i="1"/>
  <c r="T2252" i="1"/>
  <c r="U2252" i="1"/>
  <c r="BD2252" i="1"/>
  <c r="CE2252" i="1"/>
  <c r="A2253" i="1"/>
  <c r="C2253" i="1"/>
  <c r="S2253" i="1"/>
  <c r="T2253" i="1"/>
  <c r="U2253" i="1"/>
  <c r="BD2253" i="1"/>
  <c r="CE2253" i="1"/>
  <c r="A2254" i="1"/>
  <c r="C2254" i="1"/>
  <c r="S2254" i="1"/>
  <c r="T2254" i="1"/>
  <c r="U2254" i="1"/>
  <c r="BD2254" i="1"/>
  <c r="CE2254" i="1"/>
  <c r="A2255" i="1"/>
  <c r="C2255" i="1"/>
  <c r="S2255" i="1"/>
  <c r="T2255" i="1"/>
  <c r="U2255" i="1"/>
  <c r="BD2255" i="1"/>
  <c r="CE2255" i="1"/>
  <c r="A2256" i="1"/>
  <c r="C2256" i="1"/>
  <c r="S2256" i="1"/>
  <c r="T2256" i="1"/>
  <c r="U2256" i="1"/>
  <c r="BD2256" i="1"/>
  <c r="CE2256" i="1"/>
  <c r="A2257" i="1"/>
  <c r="C2257" i="1"/>
  <c r="S2257" i="1"/>
  <c r="T2257" i="1"/>
  <c r="U2257" i="1"/>
  <c r="BD2257" i="1"/>
  <c r="CE2257" i="1"/>
  <c r="A2258" i="1"/>
  <c r="C2258" i="1"/>
  <c r="S2258" i="1"/>
  <c r="T2258" i="1"/>
  <c r="U2258" i="1"/>
  <c r="BD2258" i="1"/>
  <c r="CE2258" i="1"/>
  <c r="A2259" i="1"/>
  <c r="C2259" i="1"/>
  <c r="S2259" i="1"/>
  <c r="T2259" i="1"/>
  <c r="U2259" i="1"/>
  <c r="BD2259" i="1"/>
  <c r="CE2259" i="1"/>
  <c r="A2260" i="1"/>
  <c r="C2260" i="1"/>
  <c r="S2260" i="1"/>
  <c r="T2260" i="1"/>
  <c r="U2260" i="1"/>
  <c r="BD2260" i="1"/>
  <c r="CE2260" i="1"/>
  <c r="A2261" i="1"/>
  <c r="C2261" i="1"/>
  <c r="S2261" i="1"/>
  <c r="T2261" i="1"/>
  <c r="U2261" i="1"/>
  <c r="BD2261" i="1"/>
  <c r="CE2261" i="1"/>
  <c r="A2262" i="1"/>
  <c r="C2262" i="1"/>
  <c r="S2262" i="1"/>
  <c r="T2262" i="1"/>
  <c r="U2262" i="1"/>
  <c r="BD2262" i="1"/>
  <c r="CE2262" i="1"/>
  <c r="A2263" i="1"/>
  <c r="C2263" i="1"/>
  <c r="S2263" i="1"/>
  <c r="T2263" i="1"/>
  <c r="U2263" i="1"/>
  <c r="BD2263" i="1"/>
  <c r="CE2263" i="1"/>
  <c r="A2264" i="1"/>
  <c r="C2264" i="1"/>
  <c r="S2264" i="1"/>
  <c r="T2264" i="1"/>
  <c r="U2264" i="1"/>
  <c r="BD2264" i="1"/>
  <c r="CE2264" i="1"/>
  <c r="A2265" i="1"/>
  <c r="C2265" i="1"/>
  <c r="S2265" i="1"/>
  <c r="T2265" i="1"/>
  <c r="U2265" i="1"/>
  <c r="BD2265" i="1"/>
  <c r="CE2265" i="1"/>
  <c r="A2266" i="1"/>
  <c r="C2266" i="1"/>
  <c r="S2266" i="1"/>
  <c r="T2266" i="1"/>
  <c r="U2266" i="1"/>
  <c r="BD2266" i="1"/>
  <c r="CE2266" i="1"/>
  <c r="A2267" i="1"/>
  <c r="C2267" i="1"/>
  <c r="S2267" i="1"/>
  <c r="T2267" i="1"/>
  <c r="U2267" i="1"/>
  <c r="BD2267" i="1"/>
  <c r="CE2267" i="1"/>
  <c r="A2268" i="1"/>
  <c r="C2268" i="1"/>
  <c r="S2268" i="1"/>
  <c r="T2268" i="1"/>
  <c r="U2268" i="1"/>
  <c r="BD2268" i="1"/>
  <c r="CE2268" i="1"/>
  <c r="A2269" i="1"/>
  <c r="C2269" i="1"/>
  <c r="S2269" i="1"/>
  <c r="T2269" i="1"/>
  <c r="U2269" i="1"/>
  <c r="BD2269" i="1"/>
  <c r="CE2269" i="1"/>
  <c r="A2270" i="1"/>
  <c r="C2270" i="1"/>
  <c r="S2270" i="1"/>
  <c r="T2270" i="1"/>
  <c r="U2270" i="1"/>
  <c r="BD2270" i="1"/>
  <c r="CE2270" i="1"/>
  <c r="A2271" i="1"/>
  <c r="C2271" i="1"/>
  <c r="S2271" i="1"/>
  <c r="T2271" i="1"/>
  <c r="U2271" i="1"/>
  <c r="BD2271" i="1"/>
  <c r="CE2271" i="1"/>
  <c r="A2272" i="1"/>
  <c r="C2272" i="1"/>
  <c r="S2272" i="1"/>
  <c r="T2272" i="1"/>
  <c r="U2272" i="1"/>
  <c r="BD2272" i="1"/>
  <c r="CE2272" i="1"/>
  <c r="A2273" i="1"/>
  <c r="C2273" i="1"/>
  <c r="S2273" i="1"/>
  <c r="T2273" i="1"/>
  <c r="U2273" i="1"/>
  <c r="BD2273" i="1"/>
  <c r="CE2273" i="1"/>
  <c r="A2274" i="1"/>
  <c r="C2274" i="1"/>
  <c r="S2274" i="1"/>
  <c r="T2274" i="1"/>
  <c r="U2274" i="1"/>
  <c r="BD2274" i="1"/>
  <c r="CE2274" i="1"/>
  <c r="A2275" i="1"/>
  <c r="C2275" i="1"/>
  <c r="S2275" i="1"/>
  <c r="T2275" i="1"/>
  <c r="U2275" i="1"/>
  <c r="BD2275" i="1"/>
  <c r="CE2275" i="1"/>
  <c r="A2276" i="1"/>
  <c r="C2276" i="1"/>
  <c r="S2276" i="1"/>
  <c r="T2276" i="1"/>
  <c r="U2276" i="1"/>
  <c r="BD2276" i="1"/>
  <c r="CE2276" i="1"/>
  <c r="A2277" i="1"/>
  <c r="C2277" i="1"/>
  <c r="S2277" i="1"/>
  <c r="T2277" i="1"/>
  <c r="U2277" i="1"/>
  <c r="BD2277" i="1"/>
  <c r="CE2277" i="1"/>
  <c r="A2278" i="1"/>
  <c r="C2278" i="1"/>
  <c r="S2278" i="1"/>
  <c r="T2278" i="1"/>
  <c r="U2278" i="1"/>
  <c r="BD2278" i="1"/>
  <c r="CE2278" i="1"/>
  <c r="A2279" i="1"/>
  <c r="C2279" i="1"/>
  <c r="S2279" i="1"/>
  <c r="T2279" i="1"/>
  <c r="U2279" i="1"/>
  <c r="BD2279" i="1"/>
  <c r="CE2279" i="1"/>
  <c r="A2280" i="1"/>
  <c r="C2280" i="1"/>
  <c r="S2280" i="1"/>
  <c r="T2280" i="1"/>
  <c r="U2280" i="1"/>
  <c r="BD2280" i="1"/>
  <c r="CE2280" i="1"/>
  <c r="A2281" i="1"/>
  <c r="C2281" i="1"/>
  <c r="S2281" i="1"/>
  <c r="T2281" i="1"/>
  <c r="U2281" i="1"/>
  <c r="BD2281" i="1"/>
  <c r="CE2281" i="1"/>
  <c r="A2282" i="1"/>
  <c r="C2282" i="1"/>
  <c r="S2282" i="1"/>
  <c r="T2282" i="1"/>
  <c r="U2282" i="1"/>
  <c r="BD2282" i="1"/>
  <c r="CE2282" i="1"/>
  <c r="A2283" i="1"/>
  <c r="C2283" i="1"/>
  <c r="S2283" i="1"/>
  <c r="T2283" i="1"/>
  <c r="U2283" i="1"/>
  <c r="BD2283" i="1"/>
  <c r="CE2283" i="1"/>
  <c r="A2284" i="1"/>
  <c r="C2284" i="1"/>
  <c r="S2284" i="1"/>
  <c r="T2284" i="1"/>
  <c r="U2284" i="1"/>
  <c r="BD2284" i="1"/>
  <c r="CE2284" i="1"/>
  <c r="A2285" i="1"/>
  <c r="C2285" i="1"/>
  <c r="S2285" i="1"/>
  <c r="T2285" i="1"/>
  <c r="U2285" i="1"/>
  <c r="BD2285" i="1"/>
  <c r="CE2285" i="1"/>
  <c r="A2286" i="1"/>
  <c r="C2286" i="1"/>
  <c r="S2286" i="1"/>
  <c r="T2286" i="1"/>
  <c r="U2286" i="1"/>
  <c r="BD2286" i="1"/>
  <c r="CE2286" i="1"/>
  <c r="A2287" i="1"/>
  <c r="C2287" i="1"/>
  <c r="S2287" i="1"/>
  <c r="T2287" i="1"/>
  <c r="U2287" i="1"/>
  <c r="BD2287" i="1"/>
  <c r="CE2287" i="1"/>
  <c r="A2288" i="1"/>
  <c r="C2288" i="1"/>
  <c r="S2288" i="1"/>
  <c r="T2288" i="1"/>
  <c r="U2288" i="1"/>
  <c r="BD2288" i="1"/>
  <c r="CE2288" i="1"/>
  <c r="A2289" i="1"/>
  <c r="C2289" i="1"/>
  <c r="S2289" i="1"/>
  <c r="T2289" i="1"/>
  <c r="U2289" i="1"/>
  <c r="BD2289" i="1"/>
  <c r="CE2289" i="1"/>
  <c r="A2290" i="1"/>
  <c r="C2290" i="1"/>
  <c r="S2290" i="1"/>
  <c r="T2290" i="1"/>
  <c r="U2290" i="1"/>
  <c r="BD2290" i="1"/>
  <c r="CE2290" i="1"/>
  <c r="A2291" i="1"/>
  <c r="C2291" i="1"/>
  <c r="S2291" i="1"/>
  <c r="T2291" i="1"/>
  <c r="U2291" i="1"/>
  <c r="BD2291" i="1"/>
  <c r="CE2291" i="1"/>
  <c r="A2292" i="1"/>
  <c r="C2292" i="1"/>
  <c r="S2292" i="1"/>
  <c r="T2292" i="1"/>
  <c r="U2292" i="1"/>
  <c r="BD2292" i="1"/>
  <c r="CE2292" i="1"/>
  <c r="A2293" i="1"/>
  <c r="C2293" i="1"/>
  <c r="S2293" i="1"/>
  <c r="T2293" i="1"/>
  <c r="U2293" i="1"/>
  <c r="BD2293" i="1"/>
  <c r="CE2293" i="1"/>
  <c r="A2294" i="1"/>
  <c r="C2294" i="1"/>
  <c r="S2294" i="1"/>
  <c r="T2294" i="1"/>
  <c r="U2294" i="1"/>
  <c r="BD2294" i="1"/>
  <c r="CE2294" i="1"/>
  <c r="A2295" i="1"/>
  <c r="C2295" i="1"/>
  <c r="S2295" i="1"/>
  <c r="T2295" i="1"/>
  <c r="U2295" i="1"/>
  <c r="BD2295" i="1"/>
  <c r="CE2295" i="1"/>
  <c r="A2296" i="1"/>
  <c r="C2296" i="1"/>
  <c r="S2296" i="1"/>
  <c r="T2296" i="1"/>
  <c r="U2296" i="1"/>
  <c r="BD2296" i="1"/>
  <c r="CE2296" i="1"/>
  <c r="A2297" i="1"/>
  <c r="C2297" i="1"/>
  <c r="S2297" i="1"/>
  <c r="T2297" i="1"/>
  <c r="U2297" i="1"/>
  <c r="BD2297" i="1"/>
  <c r="CE2297" i="1"/>
  <c r="A2298" i="1"/>
  <c r="C2298" i="1"/>
  <c r="S2298" i="1"/>
  <c r="T2298" i="1"/>
  <c r="U2298" i="1"/>
  <c r="BD2298" i="1"/>
  <c r="CE2298" i="1"/>
  <c r="A2299" i="1"/>
  <c r="C2299" i="1"/>
  <c r="S2299" i="1"/>
  <c r="T2299" i="1"/>
  <c r="U2299" i="1"/>
  <c r="BD2299" i="1"/>
  <c r="CE2299" i="1"/>
  <c r="A2300" i="1"/>
  <c r="C2300" i="1"/>
  <c r="S2300" i="1"/>
  <c r="T2300" i="1"/>
  <c r="U2300" i="1"/>
  <c r="BD2300" i="1"/>
  <c r="CE2300" i="1"/>
  <c r="A2301" i="1"/>
  <c r="C2301" i="1"/>
  <c r="S2301" i="1"/>
  <c r="T2301" i="1"/>
  <c r="U2301" i="1"/>
  <c r="BD2301" i="1"/>
  <c r="CE2301" i="1"/>
  <c r="A2302" i="1"/>
  <c r="C2302" i="1"/>
  <c r="S2302" i="1"/>
  <c r="T2302" i="1"/>
  <c r="U2302" i="1"/>
  <c r="BD2302" i="1"/>
  <c r="CE2302" i="1"/>
  <c r="A2303" i="1"/>
  <c r="C2303" i="1"/>
  <c r="S2303" i="1"/>
  <c r="T2303" i="1"/>
  <c r="U2303" i="1"/>
  <c r="BD2303" i="1"/>
  <c r="CE2303" i="1"/>
  <c r="A2304" i="1"/>
  <c r="C2304" i="1"/>
  <c r="S2304" i="1"/>
  <c r="T2304" i="1"/>
  <c r="U2304" i="1"/>
  <c r="BD2304" i="1"/>
  <c r="CE2304" i="1"/>
  <c r="A2305" i="1"/>
  <c r="C2305" i="1"/>
  <c r="S2305" i="1"/>
  <c r="T2305" i="1"/>
  <c r="U2305" i="1"/>
  <c r="BD2305" i="1"/>
  <c r="CE2305" i="1"/>
  <c r="A2306" i="1"/>
  <c r="C2306" i="1"/>
  <c r="S2306" i="1"/>
  <c r="T2306" i="1"/>
  <c r="U2306" i="1"/>
  <c r="BD2306" i="1"/>
  <c r="CE2306" i="1"/>
  <c r="A2307" i="1"/>
  <c r="C2307" i="1"/>
  <c r="S2307" i="1"/>
  <c r="T2307" i="1"/>
  <c r="U2307" i="1"/>
  <c r="BD2307" i="1"/>
  <c r="CE2307" i="1"/>
  <c r="A2308" i="1"/>
  <c r="C2308" i="1"/>
  <c r="S2308" i="1"/>
  <c r="T2308" i="1"/>
  <c r="U2308" i="1"/>
  <c r="BD2308" i="1"/>
  <c r="CE2308" i="1"/>
  <c r="A2309" i="1"/>
  <c r="C2309" i="1"/>
  <c r="S2309" i="1"/>
  <c r="T2309" i="1"/>
  <c r="U2309" i="1"/>
  <c r="BD2309" i="1"/>
  <c r="CE2309" i="1"/>
  <c r="A2310" i="1"/>
  <c r="C2310" i="1"/>
  <c r="S2310" i="1"/>
  <c r="T2310" i="1"/>
  <c r="U2310" i="1"/>
  <c r="BD2310" i="1"/>
  <c r="CE2310" i="1"/>
  <c r="A2311" i="1"/>
  <c r="C2311" i="1"/>
  <c r="S2311" i="1"/>
  <c r="T2311" i="1"/>
  <c r="U2311" i="1"/>
  <c r="BD2311" i="1"/>
  <c r="CE2311" i="1"/>
  <c r="A2312" i="1"/>
  <c r="C2312" i="1"/>
  <c r="S2312" i="1"/>
  <c r="T2312" i="1"/>
  <c r="U2312" i="1"/>
  <c r="BD2312" i="1"/>
  <c r="CE2312" i="1"/>
  <c r="A2313" i="1"/>
  <c r="C2313" i="1"/>
  <c r="S2313" i="1"/>
  <c r="T2313" i="1"/>
  <c r="U2313" i="1"/>
  <c r="BD2313" i="1"/>
  <c r="CE2313" i="1"/>
  <c r="A2314" i="1"/>
  <c r="C2314" i="1"/>
  <c r="S2314" i="1"/>
  <c r="T2314" i="1"/>
  <c r="U2314" i="1"/>
  <c r="BD2314" i="1"/>
  <c r="CE2314" i="1"/>
  <c r="A2315" i="1"/>
  <c r="C2315" i="1"/>
  <c r="S2315" i="1"/>
  <c r="T2315" i="1"/>
  <c r="U2315" i="1"/>
  <c r="BD2315" i="1"/>
  <c r="CE2315" i="1"/>
  <c r="A2316" i="1"/>
  <c r="C2316" i="1"/>
  <c r="S2316" i="1"/>
  <c r="T2316" i="1"/>
  <c r="U2316" i="1"/>
  <c r="BD2316" i="1"/>
  <c r="CE2316" i="1"/>
  <c r="A2317" i="1"/>
  <c r="C2317" i="1"/>
  <c r="S2317" i="1"/>
  <c r="T2317" i="1"/>
  <c r="U2317" i="1"/>
  <c r="BD2317" i="1"/>
  <c r="CE2317" i="1"/>
  <c r="A2318" i="1"/>
  <c r="C2318" i="1"/>
  <c r="S2318" i="1"/>
  <c r="T2318" i="1"/>
  <c r="U2318" i="1"/>
  <c r="BD2318" i="1"/>
  <c r="CE2318" i="1"/>
  <c r="A2319" i="1"/>
  <c r="C2319" i="1"/>
  <c r="S2319" i="1"/>
  <c r="T2319" i="1"/>
  <c r="U2319" i="1"/>
  <c r="BD2319" i="1"/>
  <c r="CE2319" i="1"/>
  <c r="A2320" i="1"/>
  <c r="C2320" i="1"/>
  <c r="S2320" i="1"/>
  <c r="T2320" i="1"/>
  <c r="U2320" i="1"/>
  <c r="BD2320" i="1"/>
  <c r="CE2320" i="1"/>
  <c r="A2321" i="1"/>
  <c r="C2321" i="1"/>
  <c r="S2321" i="1"/>
  <c r="T2321" i="1"/>
  <c r="U2321" i="1"/>
  <c r="BD2321" i="1"/>
  <c r="CE2321" i="1"/>
  <c r="A2322" i="1"/>
  <c r="C2322" i="1"/>
  <c r="S2322" i="1"/>
  <c r="T2322" i="1"/>
  <c r="U2322" i="1"/>
  <c r="BD2322" i="1"/>
  <c r="CE2322" i="1"/>
  <c r="A2323" i="1"/>
  <c r="C2323" i="1"/>
  <c r="S2323" i="1"/>
  <c r="T2323" i="1"/>
  <c r="U2323" i="1"/>
  <c r="BD2323" i="1"/>
  <c r="CE2323" i="1"/>
  <c r="A2324" i="1"/>
  <c r="C2324" i="1"/>
  <c r="S2324" i="1"/>
  <c r="T2324" i="1"/>
  <c r="U2324" i="1"/>
  <c r="BD2324" i="1"/>
  <c r="CE2324" i="1"/>
  <c r="A2325" i="1"/>
  <c r="C2325" i="1"/>
  <c r="S2325" i="1"/>
  <c r="T2325" i="1"/>
  <c r="U2325" i="1"/>
  <c r="BD2325" i="1"/>
  <c r="CE2325" i="1"/>
  <c r="A2326" i="1"/>
  <c r="C2326" i="1"/>
  <c r="S2326" i="1"/>
  <c r="T2326" i="1"/>
  <c r="U2326" i="1"/>
  <c r="BD2326" i="1"/>
  <c r="CE2326" i="1"/>
  <c r="A2327" i="1"/>
  <c r="C2327" i="1"/>
  <c r="S2327" i="1"/>
  <c r="T2327" i="1"/>
  <c r="U2327" i="1"/>
  <c r="BD2327" i="1"/>
  <c r="CE2327" i="1"/>
  <c r="A2328" i="1"/>
  <c r="C2328" i="1"/>
  <c r="S2328" i="1"/>
  <c r="T2328" i="1"/>
  <c r="U2328" i="1"/>
  <c r="BD2328" i="1"/>
  <c r="CE2328" i="1"/>
  <c r="A2329" i="1"/>
  <c r="C2329" i="1"/>
  <c r="S2329" i="1"/>
  <c r="T2329" i="1"/>
  <c r="U2329" i="1"/>
  <c r="BD2329" i="1"/>
  <c r="CE2329" i="1"/>
  <c r="A2330" i="1"/>
  <c r="C2330" i="1"/>
  <c r="S2330" i="1"/>
  <c r="T2330" i="1"/>
  <c r="U2330" i="1"/>
  <c r="BD2330" i="1"/>
  <c r="CE2330" i="1"/>
  <c r="A2331" i="1"/>
  <c r="C2331" i="1"/>
  <c r="S2331" i="1"/>
  <c r="T2331" i="1"/>
  <c r="U2331" i="1"/>
  <c r="BD2331" i="1"/>
  <c r="CE2331" i="1"/>
  <c r="A2332" i="1"/>
  <c r="C2332" i="1"/>
  <c r="S2332" i="1"/>
  <c r="T2332" i="1"/>
  <c r="U2332" i="1"/>
  <c r="BD2332" i="1"/>
  <c r="CE2332" i="1"/>
  <c r="A2333" i="1"/>
  <c r="C2333" i="1"/>
  <c r="S2333" i="1"/>
  <c r="T2333" i="1"/>
  <c r="U2333" i="1"/>
  <c r="BD2333" i="1"/>
  <c r="CE2333" i="1"/>
  <c r="A2334" i="1"/>
  <c r="C2334" i="1"/>
  <c r="S2334" i="1"/>
  <c r="T2334" i="1"/>
  <c r="U2334" i="1"/>
  <c r="BD2334" i="1"/>
  <c r="CE2334" i="1"/>
  <c r="A2335" i="1"/>
  <c r="C2335" i="1"/>
  <c r="S2335" i="1"/>
  <c r="T2335" i="1"/>
  <c r="U2335" i="1"/>
  <c r="BD2335" i="1"/>
  <c r="CE2335" i="1"/>
  <c r="A2336" i="1"/>
  <c r="C2336" i="1"/>
  <c r="S2336" i="1"/>
  <c r="T2336" i="1"/>
  <c r="U2336" i="1"/>
  <c r="BD2336" i="1"/>
  <c r="CE2336" i="1"/>
  <c r="A2337" i="1"/>
  <c r="C2337" i="1"/>
  <c r="S2337" i="1"/>
  <c r="T2337" i="1"/>
  <c r="U2337" i="1"/>
  <c r="BD2337" i="1"/>
  <c r="CE2337" i="1"/>
  <c r="A2338" i="1"/>
  <c r="C2338" i="1"/>
  <c r="S2338" i="1"/>
  <c r="T2338" i="1"/>
  <c r="U2338" i="1"/>
  <c r="BD2338" i="1"/>
  <c r="CE2338" i="1"/>
  <c r="A2339" i="1"/>
  <c r="C2339" i="1"/>
  <c r="S2339" i="1"/>
  <c r="T2339" i="1"/>
  <c r="U2339" i="1"/>
  <c r="BD2339" i="1"/>
  <c r="CE2339" i="1"/>
  <c r="A2340" i="1"/>
  <c r="C2340" i="1"/>
  <c r="S2340" i="1"/>
  <c r="T2340" i="1"/>
  <c r="U2340" i="1"/>
  <c r="BD2340" i="1"/>
  <c r="CE2340" i="1"/>
  <c r="A2341" i="1"/>
  <c r="C2341" i="1"/>
  <c r="S2341" i="1"/>
  <c r="T2341" i="1"/>
  <c r="U2341" i="1"/>
  <c r="BD2341" i="1"/>
  <c r="CE2341" i="1"/>
  <c r="A2342" i="1"/>
  <c r="C2342" i="1"/>
  <c r="S2342" i="1"/>
  <c r="T2342" i="1"/>
  <c r="U2342" i="1"/>
  <c r="BD2342" i="1"/>
  <c r="CE2342" i="1"/>
  <c r="A2343" i="1"/>
  <c r="C2343" i="1"/>
  <c r="S2343" i="1"/>
  <c r="T2343" i="1"/>
  <c r="U2343" i="1"/>
  <c r="BD2343" i="1"/>
  <c r="CE2343" i="1"/>
  <c r="A2344" i="1"/>
  <c r="C2344" i="1"/>
  <c r="S2344" i="1"/>
  <c r="T2344" i="1"/>
  <c r="U2344" i="1"/>
  <c r="BD2344" i="1"/>
  <c r="CE2344" i="1"/>
  <c r="A2345" i="1"/>
  <c r="C2345" i="1"/>
  <c r="S2345" i="1"/>
  <c r="T2345" i="1"/>
  <c r="U2345" i="1"/>
  <c r="BD2345" i="1"/>
  <c r="CE2345" i="1"/>
  <c r="A2346" i="1"/>
  <c r="C2346" i="1"/>
  <c r="S2346" i="1"/>
  <c r="T2346" i="1"/>
  <c r="U2346" i="1"/>
  <c r="BD2346" i="1"/>
  <c r="CE2346" i="1"/>
  <c r="A2347" i="1"/>
  <c r="C2347" i="1"/>
  <c r="S2347" i="1"/>
  <c r="T2347" i="1"/>
  <c r="U2347" i="1"/>
  <c r="BD2347" i="1"/>
  <c r="CE2347" i="1"/>
  <c r="A2348" i="1"/>
  <c r="C2348" i="1"/>
  <c r="S2348" i="1"/>
  <c r="T2348" i="1"/>
  <c r="U2348" i="1"/>
  <c r="BD2348" i="1"/>
  <c r="CE2348" i="1"/>
  <c r="A2349" i="1"/>
  <c r="C2349" i="1"/>
  <c r="S2349" i="1"/>
  <c r="T2349" i="1"/>
  <c r="U2349" i="1"/>
  <c r="BD2349" i="1"/>
  <c r="CE2349" i="1"/>
  <c r="A2350" i="1"/>
  <c r="C2350" i="1"/>
  <c r="S2350" i="1"/>
  <c r="T2350" i="1"/>
  <c r="U2350" i="1"/>
  <c r="BD2350" i="1"/>
  <c r="CE2350" i="1"/>
  <c r="A2351" i="1"/>
  <c r="C2351" i="1"/>
  <c r="S2351" i="1"/>
  <c r="T2351" i="1"/>
  <c r="U2351" i="1"/>
  <c r="BD2351" i="1"/>
  <c r="CE2351" i="1"/>
  <c r="A2352" i="1"/>
  <c r="C2352" i="1"/>
  <c r="S2352" i="1"/>
  <c r="T2352" i="1"/>
  <c r="U2352" i="1"/>
  <c r="BD2352" i="1"/>
  <c r="CE2352" i="1"/>
  <c r="A2353" i="1"/>
  <c r="C2353" i="1"/>
  <c r="S2353" i="1"/>
  <c r="T2353" i="1"/>
  <c r="U2353" i="1"/>
  <c r="BD2353" i="1"/>
  <c r="CE2353" i="1"/>
  <c r="A2354" i="1"/>
  <c r="C2354" i="1"/>
  <c r="S2354" i="1"/>
  <c r="T2354" i="1"/>
  <c r="U2354" i="1"/>
  <c r="BD2354" i="1"/>
  <c r="CE2354" i="1"/>
  <c r="A2355" i="1"/>
  <c r="C2355" i="1"/>
  <c r="S2355" i="1"/>
  <c r="T2355" i="1"/>
  <c r="U2355" i="1"/>
  <c r="BD2355" i="1"/>
  <c r="CE2355" i="1"/>
  <c r="A2356" i="1"/>
  <c r="C2356" i="1"/>
  <c r="S2356" i="1"/>
  <c r="T2356" i="1"/>
  <c r="U2356" i="1"/>
  <c r="BD2356" i="1"/>
  <c r="CE2356" i="1"/>
  <c r="A2357" i="1"/>
  <c r="C2357" i="1"/>
  <c r="S2357" i="1"/>
  <c r="T2357" i="1"/>
  <c r="U2357" i="1"/>
  <c r="BD2357" i="1"/>
  <c r="CE2357" i="1"/>
  <c r="A2358" i="1"/>
  <c r="C2358" i="1"/>
  <c r="S2358" i="1"/>
  <c r="T2358" i="1"/>
  <c r="U2358" i="1"/>
  <c r="BD2358" i="1"/>
  <c r="CE2358" i="1"/>
  <c r="A2359" i="1"/>
  <c r="C2359" i="1"/>
  <c r="S2359" i="1"/>
  <c r="T2359" i="1"/>
  <c r="U2359" i="1"/>
  <c r="BD2359" i="1"/>
  <c r="CE2359" i="1"/>
  <c r="A2360" i="1"/>
  <c r="C2360" i="1"/>
  <c r="S2360" i="1"/>
  <c r="T2360" i="1"/>
  <c r="U2360" i="1"/>
  <c r="BD2360" i="1"/>
  <c r="CE2360" i="1"/>
  <c r="A2361" i="1"/>
  <c r="C2361" i="1"/>
  <c r="S2361" i="1"/>
  <c r="T2361" i="1"/>
  <c r="U2361" i="1"/>
  <c r="BD2361" i="1"/>
  <c r="CE2361" i="1"/>
  <c r="A2362" i="1"/>
  <c r="C2362" i="1"/>
  <c r="S2362" i="1"/>
  <c r="T2362" i="1"/>
  <c r="U2362" i="1"/>
  <c r="BD2362" i="1"/>
  <c r="CE2362" i="1"/>
  <c r="A2363" i="1"/>
  <c r="C2363" i="1"/>
  <c r="S2363" i="1"/>
  <c r="T2363" i="1"/>
  <c r="U2363" i="1"/>
  <c r="BD2363" i="1"/>
  <c r="CE2363" i="1"/>
  <c r="A2364" i="1"/>
  <c r="C2364" i="1"/>
  <c r="S2364" i="1"/>
  <c r="T2364" i="1"/>
  <c r="U2364" i="1"/>
  <c r="BD2364" i="1"/>
  <c r="CE2364" i="1"/>
  <c r="A2365" i="1"/>
  <c r="C2365" i="1"/>
  <c r="S2365" i="1"/>
  <c r="T2365" i="1"/>
  <c r="U2365" i="1"/>
  <c r="BD2365" i="1"/>
  <c r="CE2365" i="1"/>
  <c r="A2366" i="1"/>
  <c r="C2366" i="1"/>
  <c r="S2366" i="1"/>
  <c r="T2366" i="1"/>
  <c r="U2366" i="1"/>
  <c r="BD2366" i="1"/>
  <c r="CE2366" i="1"/>
  <c r="A2367" i="1"/>
  <c r="C2367" i="1"/>
  <c r="S2367" i="1"/>
  <c r="T2367" i="1"/>
  <c r="U2367" i="1"/>
  <c r="BD2367" i="1"/>
  <c r="CE2367" i="1"/>
  <c r="A2368" i="1"/>
  <c r="C2368" i="1"/>
  <c r="S2368" i="1"/>
  <c r="T2368" i="1"/>
  <c r="U2368" i="1"/>
  <c r="BD2368" i="1"/>
  <c r="CE2368" i="1"/>
  <c r="A2369" i="1"/>
  <c r="C2369" i="1"/>
  <c r="S2369" i="1"/>
  <c r="T2369" i="1"/>
  <c r="U2369" i="1"/>
  <c r="BD2369" i="1"/>
  <c r="CE2369" i="1"/>
  <c r="A2370" i="1"/>
  <c r="C2370" i="1"/>
  <c r="S2370" i="1"/>
  <c r="T2370" i="1"/>
  <c r="U2370" i="1"/>
  <c r="BD2370" i="1"/>
  <c r="CE2370" i="1"/>
  <c r="A2371" i="1"/>
  <c r="C2371" i="1"/>
  <c r="S2371" i="1"/>
  <c r="T2371" i="1"/>
  <c r="U2371" i="1"/>
  <c r="BD2371" i="1"/>
  <c r="CE2371" i="1"/>
  <c r="A2372" i="1"/>
  <c r="C2372" i="1"/>
  <c r="S2372" i="1"/>
  <c r="T2372" i="1"/>
  <c r="U2372" i="1"/>
  <c r="BD2372" i="1"/>
  <c r="CE2372" i="1"/>
  <c r="A2373" i="1"/>
  <c r="C2373" i="1"/>
  <c r="S2373" i="1"/>
  <c r="T2373" i="1"/>
  <c r="U2373" i="1"/>
  <c r="BD2373" i="1"/>
  <c r="CE2373" i="1"/>
  <c r="A2374" i="1"/>
  <c r="C2374" i="1"/>
  <c r="S2374" i="1"/>
  <c r="T2374" i="1"/>
  <c r="U2374" i="1"/>
  <c r="BD2374" i="1"/>
  <c r="CE2374" i="1"/>
  <c r="A2375" i="1"/>
  <c r="C2375" i="1"/>
  <c r="S2375" i="1"/>
  <c r="T2375" i="1"/>
  <c r="U2375" i="1"/>
  <c r="BD2375" i="1"/>
  <c r="CE2375" i="1"/>
  <c r="A2376" i="1"/>
  <c r="C2376" i="1"/>
  <c r="S2376" i="1"/>
  <c r="T2376" i="1"/>
  <c r="U2376" i="1"/>
  <c r="BD2376" i="1"/>
  <c r="CE2376" i="1"/>
  <c r="A2377" i="1"/>
  <c r="C2377" i="1"/>
  <c r="S2377" i="1"/>
  <c r="T2377" i="1"/>
  <c r="U2377" i="1"/>
  <c r="BD2377" i="1"/>
  <c r="CE2377" i="1"/>
  <c r="A2378" i="1"/>
  <c r="C2378" i="1"/>
  <c r="S2378" i="1"/>
  <c r="T2378" i="1"/>
  <c r="U2378" i="1"/>
  <c r="BD2378" i="1"/>
  <c r="CE2378" i="1"/>
  <c r="A2379" i="1"/>
  <c r="C2379" i="1"/>
  <c r="S2379" i="1"/>
  <c r="T2379" i="1"/>
  <c r="U2379" i="1"/>
  <c r="BD2379" i="1"/>
  <c r="CE2379" i="1"/>
  <c r="A2380" i="1"/>
  <c r="C2380" i="1"/>
  <c r="S2380" i="1"/>
  <c r="T2380" i="1"/>
  <c r="U2380" i="1"/>
  <c r="BD2380" i="1"/>
  <c r="CE2380" i="1"/>
  <c r="A2381" i="1"/>
  <c r="C2381" i="1"/>
  <c r="S2381" i="1"/>
  <c r="T2381" i="1"/>
  <c r="U2381" i="1"/>
  <c r="BD2381" i="1"/>
  <c r="CE2381" i="1"/>
  <c r="A2382" i="1"/>
  <c r="C2382" i="1"/>
  <c r="S2382" i="1"/>
  <c r="T2382" i="1"/>
  <c r="U2382" i="1"/>
  <c r="BD2382" i="1"/>
  <c r="CE2382" i="1"/>
  <c r="A2383" i="1"/>
  <c r="C2383" i="1"/>
  <c r="S2383" i="1"/>
  <c r="T2383" i="1"/>
  <c r="U2383" i="1"/>
  <c r="BD2383" i="1"/>
  <c r="CE2383" i="1"/>
  <c r="A2384" i="1"/>
  <c r="C2384" i="1"/>
  <c r="S2384" i="1"/>
  <c r="T2384" i="1"/>
  <c r="U2384" i="1"/>
  <c r="BD2384" i="1"/>
  <c r="CE2384" i="1"/>
  <c r="A2385" i="1"/>
  <c r="C2385" i="1"/>
  <c r="S2385" i="1"/>
  <c r="T2385" i="1"/>
  <c r="U2385" i="1"/>
  <c r="BD2385" i="1"/>
  <c r="CE2385" i="1"/>
  <c r="A2386" i="1"/>
  <c r="C2386" i="1"/>
  <c r="S2386" i="1"/>
  <c r="T2386" i="1"/>
  <c r="U2386" i="1"/>
  <c r="BD2386" i="1"/>
  <c r="CE2386" i="1"/>
  <c r="A2387" i="1"/>
  <c r="C2387" i="1"/>
  <c r="S2387" i="1"/>
  <c r="T2387" i="1"/>
  <c r="U2387" i="1"/>
  <c r="BD2387" i="1"/>
  <c r="CE2387" i="1"/>
  <c r="A2388" i="1"/>
  <c r="C2388" i="1"/>
  <c r="S2388" i="1"/>
  <c r="T2388" i="1"/>
  <c r="U2388" i="1"/>
  <c r="BD2388" i="1"/>
  <c r="CE2388" i="1"/>
  <c r="A2389" i="1"/>
  <c r="C2389" i="1"/>
  <c r="S2389" i="1"/>
  <c r="T2389" i="1"/>
  <c r="U2389" i="1"/>
  <c r="BD2389" i="1"/>
  <c r="CE2389" i="1"/>
  <c r="A2390" i="1"/>
  <c r="C2390" i="1"/>
  <c r="S2390" i="1"/>
  <c r="T2390" i="1"/>
  <c r="U2390" i="1"/>
  <c r="BD2390" i="1"/>
  <c r="CE2390" i="1"/>
  <c r="A2391" i="1"/>
  <c r="C2391" i="1"/>
  <c r="S2391" i="1"/>
  <c r="T2391" i="1"/>
  <c r="U2391" i="1"/>
  <c r="BD2391" i="1"/>
  <c r="CE2391" i="1"/>
  <c r="A2392" i="1"/>
  <c r="C2392" i="1"/>
  <c r="S2392" i="1"/>
  <c r="T2392" i="1"/>
  <c r="U2392" i="1"/>
  <c r="BD2392" i="1"/>
  <c r="CE2392" i="1"/>
  <c r="A2393" i="1"/>
  <c r="C2393" i="1"/>
  <c r="S2393" i="1"/>
  <c r="T2393" i="1"/>
  <c r="U2393" i="1"/>
  <c r="BD2393" i="1"/>
  <c r="CE2393" i="1"/>
  <c r="A2394" i="1"/>
  <c r="C2394" i="1"/>
  <c r="S2394" i="1"/>
  <c r="T2394" i="1"/>
  <c r="U2394" i="1"/>
  <c r="BD2394" i="1"/>
  <c r="CE2394" i="1"/>
  <c r="A2395" i="1"/>
  <c r="C2395" i="1"/>
  <c r="S2395" i="1"/>
  <c r="T2395" i="1"/>
  <c r="U2395" i="1"/>
  <c r="BD2395" i="1"/>
  <c r="CE2395" i="1"/>
  <c r="A2396" i="1"/>
  <c r="C2396" i="1"/>
  <c r="S2396" i="1"/>
  <c r="T2396" i="1"/>
  <c r="U2396" i="1"/>
  <c r="BD2396" i="1"/>
  <c r="CE2396" i="1"/>
  <c r="A2397" i="1"/>
  <c r="C2397" i="1"/>
  <c r="S2397" i="1"/>
  <c r="T2397" i="1"/>
  <c r="U2397" i="1"/>
  <c r="BD2397" i="1"/>
  <c r="CE2397" i="1"/>
  <c r="A2398" i="1"/>
  <c r="C2398" i="1"/>
  <c r="S2398" i="1"/>
  <c r="T2398" i="1"/>
  <c r="U2398" i="1"/>
  <c r="BD2398" i="1"/>
  <c r="CE2398" i="1"/>
  <c r="A2399" i="1"/>
  <c r="C2399" i="1"/>
  <c r="S2399" i="1"/>
  <c r="T2399" i="1"/>
  <c r="U2399" i="1"/>
  <c r="BD2399" i="1"/>
  <c r="CE2399" i="1"/>
  <c r="A2400" i="1"/>
  <c r="C2400" i="1"/>
  <c r="S2400" i="1"/>
  <c r="T2400" i="1"/>
  <c r="U2400" i="1"/>
  <c r="BD2400" i="1"/>
  <c r="CE2400" i="1"/>
  <c r="A2401" i="1"/>
  <c r="C2401" i="1"/>
  <c r="S2401" i="1"/>
  <c r="T2401" i="1"/>
  <c r="U2401" i="1"/>
  <c r="BD2401" i="1"/>
  <c r="CE2401" i="1"/>
  <c r="A2402" i="1"/>
  <c r="C2402" i="1"/>
  <c r="S2402" i="1"/>
  <c r="T2402" i="1"/>
  <c r="U2402" i="1"/>
  <c r="BD2402" i="1"/>
  <c r="CE2402" i="1"/>
  <c r="A2403" i="1"/>
  <c r="C2403" i="1"/>
  <c r="S2403" i="1"/>
  <c r="T2403" i="1"/>
  <c r="U2403" i="1"/>
  <c r="BD2403" i="1"/>
  <c r="CE2403" i="1"/>
  <c r="A2404" i="1"/>
  <c r="C2404" i="1"/>
  <c r="S2404" i="1"/>
  <c r="T2404" i="1"/>
  <c r="U2404" i="1"/>
  <c r="BD2404" i="1"/>
  <c r="CE2404" i="1"/>
  <c r="A2405" i="1"/>
  <c r="C2405" i="1"/>
  <c r="S2405" i="1"/>
  <c r="T2405" i="1"/>
  <c r="U2405" i="1"/>
  <c r="BD2405" i="1"/>
  <c r="CE2405" i="1"/>
  <c r="A2406" i="1"/>
  <c r="C2406" i="1"/>
  <c r="S2406" i="1"/>
  <c r="T2406" i="1"/>
  <c r="U2406" i="1"/>
  <c r="BD2406" i="1"/>
  <c r="CE2406" i="1"/>
  <c r="A2407" i="1"/>
  <c r="C2407" i="1"/>
  <c r="S2407" i="1"/>
  <c r="T2407" i="1"/>
  <c r="U2407" i="1"/>
  <c r="BD2407" i="1"/>
  <c r="CE2407" i="1"/>
  <c r="A2408" i="1"/>
  <c r="C2408" i="1"/>
  <c r="S2408" i="1"/>
  <c r="T2408" i="1"/>
  <c r="U2408" i="1"/>
  <c r="BD2408" i="1"/>
  <c r="CE2408" i="1"/>
  <c r="A2409" i="1"/>
  <c r="C2409" i="1"/>
  <c r="S2409" i="1"/>
  <c r="T2409" i="1"/>
  <c r="U2409" i="1"/>
  <c r="BD2409" i="1"/>
  <c r="CE2409" i="1"/>
  <c r="A2410" i="1"/>
  <c r="C2410" i="1"/>
  <c r="S2410" i="1"/>
  <c r="T2410" i="1"/>
  <c r="U2410" i="1"/>
  <c r="BD2410" i="1"/>
  <c r="CE2410" i="1"/>
  <c r="A2411" i="1"/>
  <c r="C2411" i="1"/>
  <c r="S2411" i="1"/>
  <c r="T2411" i="1"/>
  <c r="U2411" i="1"/>
  <c r="BD2411" i="1"/>
  <c r="CE2411" i="1"/>
  <c r="A2412" i="1"/>
  <c r="C2412" i="1"/>
  <c r="S2412" i="1"/>
  <c r="T2412" i="1"/>
  <c r="U2412" i="1"/>
  <c r="BD2412" i="1"/>
  <c r="CE2412" i="1"/>
  <c r="A2413" i="1"/>
  <c r="C2413" i="1"/>
  <c r="S2413" i="1"/>
  <c r="T2413" i="1"/>
  <c r="U2413" i="1"/>
  <c r="BD2413" i="1"/>
  <c r="CE2413" i="1"/>
  <c r="A2414" i="1"/>
  <c r="C2414" i="1"/>
  <c r="S2414" i="1"/>
  <c r="T2414" i="1"/>
  <c r="U2414" i="1"/>
  <c r="BD2414" i="1"/>
  <c r="CE2414" i="1"/>
  <c r="A2415" i="1"/>
  <c r="C2415" i="1"/>
  <c r="S2415" i="1"/>
  <c r="T2415" i="1"/>
  <c r="U2415" i="1"/>
  <c r="BD2415" i="1"/>
  <c r="CE2415" i="1"/>
  <c r="A2416" i="1"/>
  <c r="C2416" i="1"/>
  <c r="S2416" i="1"/>
  <c r="T2416" i="1"/>
  <c r="U2416" i="1"/>
  <c r="BD2416" i="1"/>
  <c r="CE2416" i="1"/>
  <c r="A2417" i="1"/>
  <c r="C2417" i="1"/>
  <c r="S2417" i="1"/>
  <c r="T2417" i="1"/>
  <c r="U2417" i="1"/>
  <c r="BD2417" i="1"/>
  <c r="CE2417" i="1"/>
  <c r="A2418" i="1"/>
  <c r="C2418" i="1"/>
  <c r="S2418" i="1"/>
  <c r="T2418" i="1"/>
  <c r="U2418" i="1"/>
  <c r="BD2418" i="1"/>
  <c r="CE2418" i="1"/>
  <c r="A2419" i="1"/>
  <c r="C2419" i="1"/>
  <c r="S2419" i="1"/>
  <c r="T2419" i="1"/>
  <c r="U2419" i="1"/>
  <c r="BD2419" i="1"/>
  <c r="CE2419" i="1"/>
  <c r="A2420" i="1"/>
  <c r="C2420" i="1"/>
  <c r="S2420" i="1"/>
  <c r="T2420" i="1"/>
  <c r="U2420" i="1"/>
  <c r="BD2420" i="1"/>
  <c r="CE2420" i="1"/>
  <c r="A2421" i="1"/>
  <c r="C2421" i="1"/>
  <c r="S2421" i="1"/>
  <c r="T2421" i="1"/>
  <c r="U2421" i="1"/>
  <c r="BD2421" i="1"/>
  <c r="CE2421" i="1"/>
  <c r="A2422" i="1"/>
  <c r="C2422" i="1"/>
  <c r="S2422" i="1"/>
  <c r="T2422" i="1"/>
  <c r="U2422" i="1"/>
  <c r="BD2422" i="1"/>
  <c r="CE2422" i="1"/>
  <c r="A2423" i="1"/>
  <c r="C2423" i="1"/>
  <c r="S2423" i="1"/>
  <c r="T2423" i="1"/>
  <c r="U2423" i="1"/>
  <c r="BD2423" i="1"/>
  <c r="CE2423" i="1"/>
  <c r="A2424" i="1"/>
  <c r="C2424" i="1"/>
  <c r="S2424" i="1"/>
  <c r="T2424" i="1"/>
  <c r="U2424" i="1"/>
  <c r="BD2424" i="1"/>
  <c r="CE2424" i="1"/>
  <c r="A2425" i="1"/>
  <c r="C2425" i="1"/>
  <c r="S2425" i="1"/>
  <c r="T2425" i="1"/>
  <c r="U2425" i="1"/>
  <c r="BD2425" i="1"/>
  <c r="CE2425" i="1"/>
  <c r="A2426" i="1"/>
  <c r="C2426" i="1"/>
  <c r="S2426" i="1"/>
  <c r="T2426" i="1"/>
  <c r="U2426" i="1"/>
  <c r="BD2426" i="1"/>
  <c r="CE2426" i="1"/>
  <c r="A2427" i="1"/>
  <c r="C2427" i="1"/>
  <c r="S2427" i="1"/>
  <c r="T2427" i="1"/>
  <c r="U2427" i="1"/>
  <c r="BD2427" i="1"/>
  <c r="CE2427" i="1"/>
  <c r="A2428" i="1"/>
  <c r="C2428" i="1"/>
  <c r="S2428" i="1"/>
  <c r="T2428" i="1"/>
  <c r="U2428" i="1"/>
  <c r="BD2428" i="1"/>
  <c r="CE2428" i="1"/>
  <c r="A2429" i="1"/>
  <c r="C2429" i="1"/>
  <c r="S2429" i="1"/>
  <c r="T2429" i="1"/>
  <c r="U2429" i="1"/>
  <c r="BD2429" i="1"/>
  <c r="CE2429" i="1"/>
  <c r="A2430" i="1"/>
  <c r="C2430" i="1"/>
  <c r="S2430" i="1"/>
  <c r="T2430" i="1"/>
  <c r="U2430" i="1"/>
  <c r="BD2430" i="1"/>
  <c r="CE2430" i="1"/>
  <c r="A2431" i="1"/>
  <c r="C2431" i="1"/>
  <c r="S2431" i="1"/>
  <c r="T2431" i="1"/>
  <c r="U2431" i="1"/>
  <c r="BD2431" i="1"/>
  <c r="CE2431" i="1"/>
  <c r="A2432" i="1"/>
  <c r="C2432" i="1"/>
  <c r="S2432" i="1"/>
  <c r="T2432" i="1"/>
  <c r="U2432" i="1"/>
  <c r="BD2432" i="1"/>
  <c r="CE2432" i="1"/>
  <c r="A2433" i="1"/>
  <c r="C2433" i="1"/>
  <c r="S2433" i="1"/>
  <c r="T2433" i="1"/>
  <c r="U2433" i="1"/>
  <c r="BD2433" i="1"/>
  <c r="CE2433" i="1"/>
  <c r="A2434" i="1"/>
  <c r="C2434" i="1"/>
  <c r="S2434" i="1"/>
  <c r="T2434" i="1"/>
  <c r="U2434" i="1"/>
  <c r="BD2434" i="1"/>
  <c r="CE2434" i="1"/>
  <c r="A2435" i="1"/>
  <c r="C2435" i="1"/>
  <c r="S2435" i="1"/>
  <c r="T2435" i="1"/>
  <c r="U2435" i="1"/>
  <c r="BD2435" i="1"/>
  <c r="CE2435" i="1"/>
  <c r="A2436" i="1"/>
  <c r="C2436" i="1"/>
  <c r="S2436" i="1"/>
  <c r="T2436" i="1"/>
  <c r="U2436" i="1"/>
  <c r="BD2436" i="1"/>
  <c r="CE2436" i="1"/>
  <c r="A2437" i="1"/>
  <c r="C2437" i="1"/>
  <c r="S2437" i="1"/>
  <c r="T2437" i="1"/>
  <c r="U2437" i="1"/>
  <c r="BD2437" i="1"/>
  <c r="CE2437" i="1"/>
  <c r="A2438" i="1"/>
  <c r="C2438" i="1"/>
  <c r="S2438" i="1"/>
  <c r="T2438" i="1"/>
  <c r="U2438" i="1"/>
  <c r="BD2438" i="1"/>
  <c r="CE2438" i="1"/>
  <c r="A2439" i="1"/>
  <c r="C2439" i="1"/>
  <c r="S2439" i="1"/>
  <c r="T2439" i="1"/>
  <c r="U2439" i="1"/>
  <c r="BD2439" i="1"/>
  <c r="CE2439" i="1"/>
  <c r="A2440" i="1"/>
  <c r="C2440" i="1"/>
  <c r="S2440" i="1"/>
  <c r="T2440" i="1"/>
  <c r="U2440" i="1"/>
  <c r="BD2440" i="1"/>
  <c r="CE2440" i="1"/>
  <c r="A2441" i="1"/>
  <c r="C2441" i="1"/>
  <c r="S2441" i="1"/>
  <c r="T2441" i="1"/>
  <c r="U2441" i="1"/>
  <c r="BD2441" i="1"/>
  <c r="CE2441" i="1"/>
  <c r="A2442" i="1"/>
  <c r="C2442" i="1"/>
  <c r="S2442" i="1"/>
  <c r="T2442" i="1"/>
  <c r="U2442" i="1"/>
  <c r="BD2442" i="1"/>
  <c r="CE2442" i="1"/>
  <c r="A2443" i="1"/>
  <c r="C2443" i="1"/>
  <c r="S2443" i="1"/>
  <c r="T2443" i="1"/>
  <c r="U2443" i="1"/>
  <c r="BD2443" i="1"/>
  <c r="CE2443" i="1"/>
  <c r="A2444" i="1"/>
  <c r="C2444" i="1"/>
  <c r="S2444" i="1"/>
  <c r="T2444" i="1"/>
  <c r="U2444" i="1"/>
  <c r="BD2444" i="1"/>
  <c r="CE2444" i="1"/>
  <c r="A2445" i="1"/>
  <c r="C2445" i="1"/>
  <c r="S2445" i="1"/>
  <c r="T2445" i="1"/>
  <c r="U2445" i="1"/>
  <c r="BD2445" i="1"/>
  <c r="CE2445" i="1"/>
  <c r="A2446" i="1"/>
  <c r="C2446" i="1"/>
  <c r="S2446" i="1"/>
  <c r="T2446" i="1"/>
  <c r="U2446" i="1"/>
  <c r="BD2446" i="1"/>
  <c r="CE2446" i="1"/>
  <c r="A2447" i="1"/>
  <c r="C2447" i="1"/>
  <c r="S2447" i="1"/>
  <c r="T2447" i="1"/>
  <c r="U2447" i="1"/>
  <c r="BD2447" i="1"/>
  <c r="CE2447" i="1"/>
  <c r="A2448" i="1"/>
  <c r="C2448" i="1"/>
  <c r="S2448" i="1"/>
  <c r="T2448" i="1"/>
  <c r="U2448" i="1"/>
  <c r="BD2448" i="1"/>
  <c r="CE2448" i="1"/>
  <c r="A2449" i="1"/>
  <c r="C2449" i="1"/>
  <c r="S2449" i="1"/>
  <c r="T2449" i="1"/>
  <c r="U2449" i="1"/>
  <c r="BD2449" i="1"/>
  <c r="CE2449" i="1"/>
  <c r="A2450" i="1"/>
  <c r="C2450" i="1"/>
  <c r="S2450" i="1"/>
  <c r="T2450" i="1"/>
  <c r="U2450" i="1"/>
  <c r="BD2450" i="1"/>
  <c r="CE2450" i="1"/>
  <c r="A2451" i="1"/>
  <c r="C2451" i="1"/>
  <c r="S2451" i="1"/>
  <c r="T2451" i="1"/>
  <c r="U2451" i="1"/>
  <c r="BD2451" i="1"/>
  <c r="CE2451" i="1"/>
  <c r="A2452" i="1"/>
  <c r="C2452" i="1"/>
  <c r="S2452" i="1"/>
  <c r="T2452" i="1"/>
  <c r="U2452" i="1"/>
  <c r="BD2452" i="1"/>
  <c r="CE2452" i="1"/>
  <c r="A2453" i="1"/>
  <c r="C2453" i="1"/>
  <c r="S2453" i="1"/>
  <c r="T2453" i="1"/>
  <c r="U2453" i="1"/>
  <c r="BD2453" i="1"/>
  <c r="CE2453" i="1"/>
  <c r="A2454" i="1"/>
  <c r="C2454" i="1"/>
  <c r="S2454" i="1"/>
  <c r="T2454" i="1"/>
  <c r="U2454" i="1"/>
  <c r="BD2454" i="1"/>
  <c r="CE2454" i="1"/>
  <c r="A2455" i="1"/>
  <c r="C2455" i="1"/>
  <c r="S2455" i="1"/>
  <c r="T2455" i="1"/>
  <c r="U2455" i="1"/>
  <c r="BD2455" i="1"/>
  <c r="CE2455" i="1"/>
  <c r="A2456" i="1"/>
  <c r="C2456" i="1"/>
  <c r="S2456" i="1"/>
  <c r="T2456" i="1"/>
  <c r="U2456" i="1"/>
  <c r="BD2456" i="1"/>
  <c r="CE2456" i="1"/>
  <c r="A2457" i="1"/>
  <c r="C2457" i="1"/>
  <c r="S2457" i="1"/>
  <c r="T2457" i="1"/>
  <c r="U2457" i="1"/>
  <c r="BD2457" i="1"/>
  <c r="CE2457" i="1"/>
  <c r="A2458" i="1"/>
  <c r="C2458" i="1"/>
  <c r="S2458" i="1"/>
  <c r="T2458" i="1"/>
  <c r="U2458" i="1"/>
  <c r="BD2458" i="1"/>
  <c r="CE2458" i="1"/>
  <c r="A2459" i="1"/>
  <c r="C2459" i="1"/>
  <c r="S2459" i="1"/>
  <c r="T2459" i="1"/>
  <c r="U2459" i="1"/>
  <c r="BD2459" i="1"/>
  <c r="CE2459" i="1"/>
  <c r="A2460" i="1"/>
  <c r="C2460" i="1"/>
  <c r="S2460" i="1"/>
  <c r="T2460" i="1"/>
  <c r="U2460" i="1"/>
  <c r="BD2460" i="1"/>
  <c r="CE2460" i="1"/>
  <c r="A2461" i="1"/>
  <c r="C2461" i="1"/>
  <c r="S2461" i="1"/>
  <c r="T2461" i="1"/>
  <c r="U2461" i="1"/>
  <c r="BD2461" i="1"/>
  <c r="CE2461" i="1"/>
  <c r="A2462" i="1"/>
  <c r="C2462" i="1"/>
  <c r="S2462" i="1"/>
  <c r="T2462" i="1"/>
  <c r="U2462" i="1"/>
  <c r="BD2462" i="1"/>
  <c r="CE2462" i="1"/>
  <c r="A2463" i="1"/>
  <c r="C2463" i="1"/>
  <c r="S2463" i="1"/>
  <c r="T2463" i="1"/>
  <c r="U2463" i="1"/>
  <c r="BD2463" i="1"/>
  <c r="CE2463" i="1"/>
  <c r="A2464" i="1"/>
  <c r="C2464" i="1"/>
  <c r="S2464" i="1"/>
  <c r="T2464" i="1"/>
  <c r="U2464" i="1"/>
  <c r="BD2464" i="1"/>
  <c r="CE2464" i="1"/>
  <c r="A2465" i="1"/>
  <c r="C2465" i="1"/>
  <c r="S2465" i="1"/>
  <c r="T2465" i="1"/>
  <c r="U2465" i="1"/>
  <c r="BD2465" i="1"/>
  <c r="CE2465" i="1"/>
  <c r="A2466" i="1"/>
  <c r="C2466" i="1"/>
  <c r="S2466" i="1"/>
  <c r="T2466" i="1"/>
  <c r="U2466" i="1"/>
  <c r="BD2466" i="1"/>
  <c r="CE2466" i="1"/>
  <c r="A2467" i="1"/>
  <c r="C2467" i="1"/>
  <c r="S2467" i="1"/>
  <c r="T2467" i="1"/>
  <c r="U2467" i="1"/>
  <c r="BD2467" i="1"/>
  <c r="CE2467" i="1"/>
  <c r="A2468" i="1"/>
  <c r="C2468" i="1"/>
  <c r="S2468" i="1"/>
  <c r="T2468" i="1"/>
  <c r="U2468" i="1"/>
  <c r="BD2468" i="1"/>
  <c r="CE2468" i="1"/>
  <c r="A2469" i="1"/>
  <c r="C2469" i="1"/>
  <c r="S2469" i="1"/>
  <c r="T2469" i="1"/>
  <c r="U2469" i="1"/>
  <c r="BD2469" i="1"/>
  <c r="CE2469" i="1"/>
  <c r="A2470" i="1"/>
  <c r="C2470" i="1"/>
  <c r="S2470" i="1"/>
  <c r="T2470" i="1"/>
  <c r="U2470" i="1"/>
  <c r="BD2470" i="1"/>
  <c r="CE2470" i="1"/>
  <c r="A2471" i="1"/>
  <c r="C2471" i="1"/>
  <c r="S2471" i="1"/>
  <c r="T2471" i="1"/>
  <c r="U2471" i="1"/>
  <c r="BD2471" i="1"/>
  <c r="CE2471" i="1"/>
  <c r="A2472" i="1"/>
  <c r="C2472" i="1"/>
  <c r="S2472" i="1"/>
  <c r="T2472" i="1"/>
  <c r="U2472" i="1"/>
  <c r="BD2472" i="1"/>
  <c r="CE2472" i="1"/>
  <c r="A2473" i="1"/>
  <c r="C2473" i="1"/>
  <c r="S2473" i="1"/>
  <c r="T2473" i="1"/>
  <c r="U2473" i="1"/>
  <c r="BD2473" i="1"/>
  <c r="CE2473" i="1"/>
  <c r="A2474" i="1"/>
  <c r="C2474" i="1"/>
  <c r="S2474" i="1"/>
  <c r="T2474" i="1"/>
  <c r="U2474" i="1"/>
  <c r="BD2474" i="1"/>
  <c r="CE2474" i="1"/>
  <c r="A2475" i="1"/>
  <c r="C2475" i="1"/>
  <c r="S2475" i="1"/>
  <c r="T2475" i="1"/>
  <c r="U2475" i="1"/>
  <c r="BD2475" i="1"/>
  <c r="CE2475" i="1"/>
  <c r="A2476" i="1"/>
  <c r="C2476" i="1"/>
  <c r="S2476" i="1"/>
  <c r="T2476" i="1"/>
  <c r="U2476" i="1"/>
  <c r="BD2476" i="1"/>
  <c r="CE2476" i="1"/>
  <c r="A2477" i="1"/>
  <c r="C2477" i="1"/>
  <c r="S2477" i="1"/>
  <c r="T2477" i="1"/>
  <c r="U2477" i="1"/>
  <c r="BD2477" i="1"/>
  <c r="CE2477" i="1"/>
  <c r="A2478" i="1"/>
  <c r="C2478" i="1"/>
  <c r="S2478" i="1"/>
  <c r="T2478" i="1"/>
  <c r="U2478" i="1"/>
  <c r="BD2478" i="1"/>
  <c r="CE2478" i="1"/>
  <c r="A2479" i="1"/>
  <c r="C2479" i="1"/>
  <c r="S2479" i="1"/>
  <c r="T2479" i="1"/>
  <c r="U2479" i="1"/>
  <c r="BD2479" i="1"/>
  <c r="CE2479" i="1"/>
  <c r="A2480" i="1"/>
  <c r="C2480" i="1"/>
  <c r="S2480" i="1"/>
  <c r="T2480" i="1"/>
  <c r="U2480" i="1"/>
  <c r="BD2480" i="1"/>
  <c r="CE2480" i="1"/>
  <c r="A2481" i="1"/>
  <c r="C2481" i="1"/>
  <c r="S2481" i="1"/>
  <c r="T2481" i="1"/>
  <c r="U2481" i="1"/>
  <c r="BD2481" i="1"/>
  <c r="CE2481" i="1"/>
  <c r="A2482" i="1"/>
  <c r="C2482" i="1"/>
  <c r="S2482" i="1"/>
  <c r="T2482" i="1"/>
  <c r="U2482" i="1"/>
  <c r="BD2482" i="1"/>
  <c r="CE2482" i="1"/>
  <c r="A2483" i="1"/>
  <c r="C2483" i="1"/>
  <c r="S2483" i="1"/>
  <c r="T2483" i="1"/>
  <c r="U2483" i="1"/>
  <c r="BD2483" i="1"/>
  <c r="CE2483" i="1"/>
  <c r="A2484" i="1"/>
  <c r="C2484" i="1"/>
  <c r="S2484" i="1"/>
  <c r="T2484" i="1"/>
  <c r="U2484" i="1"/>
  <c r="BD2484" i="1"/>
  <c r="CE2484" i="1"/>
  <c r="A2485" i="1"/>
  <c r="C2485" i="1"/>
  <c r="S2485" i="1"/>
  <c r="T2485" i="1"/>
  <c r="U2485" i="1"/>
  <c r="BD2485" i="1"/>
  <c r="CE2485" i="1"/>
  <c r="A2486" i="1"/>
  <c r="C2486" i="1"/>
  <c r="S2486" i="1"/>
  <c r="T2486" i="1"/>
  <c r="U2486" i="1"/>
  <c r="BD2486" i="1"/>
  <c r="CE2486" i="1"/>
  <c r="A2487" i="1"/>
  <c r="C2487" i="1"/>
  <c r="S2487" i="1"/>
  <c r="T2487" i="1"/>
  <c r="U2487" i="1"/>
  <c r="BD2487" i="1"/>
  <c r="CE2487" i="1"/>
  <c r="A2488" i="1"/>
  <c r="C2488" i="1"/>
  <c r="S2488" i="1"/>
  <c r="T2488" i="1"/>
  <c r="U2488" i="1"/>
  <c r="BD2488" i="1"/>
  <c r="CE2488" i="1"/>
  <c r="A2489" i="1"/>
  <c r="C2489" i="1"/>
  <c r="S2489" i="1"/>
  <c r="T2489" i="1"/>
  <c r="U2489" i="1"/>
  <c r="BD2489" i="1"/>
  <c r="CE2489" i="1"/>
  <c r="A2490" i="1"/>
  <c r="C2490" i="1"/>
  <c r="S2490" i="1"/>
  <c r="T2490" i="1"/>
  <c r="U2490" i="1"/>
  <c r="BD2490" i="1"/>
  <c r="CE2490" i="1"/>
  <c r="A2491" i="1"/>
  <c r="C2491" i="1"/>
  <c r="S2491" i="1"/>
  <c r="T2491" i="1"/>
  <c r="U2491" i="1"/>
  <c r="BD2491" i="1"/>
  <c r="CE2491" i="1"/>
  <c r="A2492" i="1"/>
  <c r="C2492" i="1"/>
  <c r="S2492" i="1"/>
  <c r="T2492" i="1"/>
  <c r="U2492" i="1"/>
  <c r="BD2492" i="1"/>
  <c r="CE2492" i="1"/>
  <c r="A2493" i="1"/>
  <c r="C2493" i="1"/>
  <c r="S2493" i="1"/>
  <c r="T2493" i="1"/>
  <c r="U2493" i="1"/>
  <c r="BD2493" i="1"/>
  <c r="CE2493" i="1"/>
  <c r="A2494" i="1"/>
  <c r="C2494" i="1"/>
  <c r="S2494" i="1"/>
  <c r="T2494" i="1"/>
  <c r="U2494" i="1"/>
  <c r="BD2494" i="1"/>
  <c r="CE2494" i="1"/>
  <c r="A2495" i="1"/>
  <c r="C2495" i="1"/>
  <c r="S2495" i="1"/>
  <c r="T2495" i="1"/>
  <c r="U2495" i="1"/>
  <c r="BD2495" i="1"/>
  <c r="CE2495" i="1"/>
  <c r="A2496" i="1"/>
  <c r="C2496" i="1"/>
  <c r="S2496" i="1"/>
  <c r="T2496" i="1"/>
  <c r="U2496" i="1"/>
  <c r="BD2496" i="1"/>
  <c r="CE2496" i="1"/>
  <c r="A2497" i="1"/>
  <c r="C2497" i="1"/>
  <c r="S2497" i="1"/>
  <c r="T2497" i="1"/>
  <c r="U2497" i="1"/>
  <c r="BD2497" i="1"/>
  <c r="CE2497" i="1"/>
  <c r="A2498" i="1"/>
  <c r="C2498" i="1"/>
  <c r="S2498" i="1"/>
  <c r="T2498" i="1"/>
  <c r="U2498" i="1"/>
  <c r="BD2498" i="1"/>
  <c r="CE2498" i="1"/>
  <c r="A2499" i="1"/>
  <c r="C2499" i="1"/>
  <c r="S2499" i="1"/>
  <c r="T2499" i="1"/>
  <c r="U2499" i="1"/>
  <c r="BD2499" i="1"/>
  <c r="CE2499" i="1"/>
  <c r="A2500" i="1"/>
  <c r="C2500" i="1"/>
  <c r="S2500" i="1"/>
  <c r="T2500" i="1"/>
  <c r="U2500" i="1"/>
  <c r="BD2500" i="1"/>
  <c r="CE2500" i="1"/>
  <c r="A2501" i="1"/>
  <c r="C2501" i="1"/>
  <c r="S2501" i="1"/>
  <c r="T2501" i="1"/>
  <c r="U2501" i="1"/>
  <c r="BD2501" i="1"/>
  <c r="CE2501" i="1"/>
  <c r="A2502" i="1"/>
  <c r="C2502" i="1"/>
  <c r="S2502" i="1"/>
  <c r="T2502" i="1"/>
  <c r="U2502" i="1"/>
  <c r="BD2502" i="1"/>
  <c r="CE2502" i="1"/>
  <c r="A2503" i="1"/>
  <c r="C2503" i="1"/>
  <c r="S2503" i="1"/>
  <c r="T2503" i="1"/>
  <c r="U2503" i="1"/>
  <c r="CE2503" i="1"/>
  <c r="A2504" i="1"/>
  <c r="C2504" i="1"/>
  <c r="S2504" i="1"/>
  <c r="T2504" i="1"/>
  <c r="U2504" i="1"/>
  <c r="CE2504" i="1"/>
  <c r="A2505" i="1"/>
  <c r="C2505" i="1"/>
  <c r="S2505" i="1"/>
  <c r="T2505" i="1"/>
  <c r="U2505" i="1"/>
  <c r="CE2505" i="1"/>
  <c r="A2506" i="1"/>
  <c r="C2506" i="1"/>
  <c r="S2506" i="1"/>
  <c r="T2506" i="1"/>
  <c r="U2506" i="1"/>
  <c r="CE2506" i="1"/>
  <c r="A2507" i="1"/>
  <c r="C2507" i="1"/>
  <c r="S2507" i="1"/>
  <c r="T2507" i="1"/>
  <c r="U2507" i="1"/>
  <c r="CE2507" i="1"/>
  <c r="A2508" i="1"/>
  <c r="C2508" i="1"/>
  <c r="S2508" i="1"/>
  <c r="T2508" i="1"/>
  <c r="U2508" i="1"/>
  <c r="BD2508" i="1"/>
  <c r="CE2508" i="1"/>
  <c r="A2509" i="1"/>
  <c r="C2509" i="1"/>
  <c r="S2509" i="1"/>
  <c r="T2509" i="1"/>
  <c r="U2509" i="1"/>
  <c r="BD2509" i="1"/>
  <c r="CE2509" i="1"/>
  <c r="A2510" i="1"/>
  <c r="C2510" i="1"/>
  <c r="S2510" i="1"/>
  <c r="T2510" i="1"/>
  <c r="U2510" i="1"/>
  <c r="BD2510" i="1"/>
  <c r="CE2510" i="1"/>
  <c r="A2511" i="1"/>
  <c r="C2511" i="1"/>
  <c r="S2511" i="1"/>
  <c r="T2511" i="1"/>
  <c r="U2511" i="1"/>
  <c r="BD2511" i="1"/>
  <c r="CE2511" i="1"/>
  <c r="A2512" i="1"/>
  <c r="C2512" i="1"/>
  <c r="S2512" i="1"/>
  <c r="T2512" i="1"/>
  <c r="U2512" i="1"/>
  <c r="BD2512" i="1"/>
  <c r="CE2512" i="1"/>
  <c r="A2513" i="1"/>
  <c r="C2513" i="1"/>
  <c r="S2513" i="1"/>
  <c r="T2513" i="1"/>
  <c r="U2513" i="1"/>
  <c r="BD2513" i="1"/>
  <c r="CE2513" i="1"/>
  <c r="A2514" i="1"/>
  <c r="C2514" i="1"/>
  <c r="S2514" i="1"/>
  <c r="T2514" i="1"/>
  <c r="U2514" i="1"/>
  <c r="BD2514" i="1"/>
  <c r="CE2514" i="1"/>
  <c r="A2515" i="1"/>
  <c r="C2515" i="1"/>
  <c r="S2515" i="1"/>
  <c r="T2515" i="1"/>
  <c r="U2515" i="1"/>
  <c r="BD2515" i="1"/>
  <c r="CE2515" i="1"/>
  <c r="A2516" i="1"/>
  <c r="C2516" i="1"/>
  <c r="S2516" i="1"/>
  <c r="T2516" i="1"/>
  <c r="U2516" i="1"/>
  <c r="BD2516" i="1"/>
  <c r="CE2516" i="1"/>
  <c r="A2517" i="1"/>
  <c r="C2517" i="1"/>
  <c r="S2517" i="1"/>
  <c r="T2517" i="1"/>
  <c r="U2517" i="1"/>
  <c r="BD2517" i="1"/>
  <c r="CE2517" i="1"/>
  <c r="A2518" i="1"/>
  <c r="C2518" i="1"/>
  <c r="S2518" i="1"/>
  <c r="T2518" i="1"/>
  <c r="U2518" i="1"/>
  <c r="BD2518" i="1"/>
  <c r="CE2518" i="1"/>
  <c r="A2519" i="1"/>
  <c r="C2519" i="1"/>
  <c r="S2519" i="1"/>
  <c r="T2519" i="1"/>
  <c r="U2519" i="1"/>
  <c r="BD2519" i="1"/>
  <c r="CE2519" i="1"/>
  <c r="A2520" i="1"/>
  <c r="C2520" i="1"/>
  <c r="S2520" i="1"/>
  <c r="T2520" i="1"/>
  <c r="U2520" i="1"/>
  <c r="BD2520" i="1"/>
  <c r="CE2520" i="1"/>
  <c r="A2521" i="1"/>
  <c r="C2521" i="1"/>
  <c r="S2521" i="1"/>
  <c r="T2521" i="1"/>
  <c r="U2521" i="1"/>
  <c r="BD2521" i="1"/>
  <c r="CE2521" i="1"/>
  <c r="A2522" i="1"/>
  <c r="C2522" i="1"/>
  <c r="S2522" i="1"/>
  <c r="T2522" i="1"/>
  <c r="U2522" i="1"/>
  <c r="BD2522" i="1"/>
  <c r="CE2522" i="1"/>
  <c r="A2523" i="1"/>
  <c r="C2523" i="1"/>
  <c r="S2523" i="1"/>
  <c r="T2523" i="1"/>
  <c r="U2523" i="1"/>
  <c r="BD2523" i="1"/>
  <c r="CE2523" i="1"/>
  <c r="A2524" i="1"/>
  <c r="C2524" i="1"/>
  <c r="S2524" i="1"/>
  <c r="T2524" i="1"/>
  <c r="U2524" i="1"/>
  <c r="BD2524" i="1"/>
  <c r="CE2524" i="1"/>
  <c r="A2525" i="1"/>
  <c r="C2525" i="1"/>
  <c r="S2525" i="1"/>
  <c r="T2525" i="1"/>
  <c r="U2525" i="1"/>
  <c r="BD2525" i="1"/>
  <c r="CE2525" i="1"/>
  <c r="A2526" i="1"/>
  <c r="C2526" i="1"/>
  <c r="S2526" i="1"/>
  <c r="T2526" i="1"/>
  <c r="U2526" i="1"/>
  <c r="BD2526" i="1"/>
  <c r="CE2526" i="1"/>
  <c r="A2527" i="1"/>
  <c r="C2527" i="1"/>
  <c r="S2527" i="1"/>
  <c r="T2527" i="1"/>
  <c r="U2527" i="1"/>
  <c r="BD2527" i="1"/>
  <c r="CE2527" i="1"/>
  <c r="A2528" i="1"/>
  <c r="C2528" i="1"/>
  <c r="S2528" i="1"/>
  <c r="T2528" i="1"/>
  <c r="U2528" i="1"/>
  <c r="BD2528" i="1"/>
  <c r="CE2528" i="1"/>
  <c r="A2529" i="1"/>
  <c r="C2529" i="1"/>
  <c r="S2529" i="1"/>
  <c r="T2529" i="1"/>
  <c r="U2529" i="1"/>
  <c r="CE2529" i="1"/>
  <c r="A2530" i="1"/>
  <c r="C2530" i="1"/>
  <c r="S2530" i="1"/>
  <c r="T2530" i="1"/>
  <c r="U2530" i="1"/>
  <c r="CE2530" i="1"/>
  <c r="A2531" i="1"/>
  <c r="C2531" i="1"/>
  <c r="S2531" i="1"/>
  <c r="T2531" i="1"/>
  <c r="U2531" i="1"/>
  <c r="CE2531" i="1"/>
  <c r="A2532" i="1"/>
  <c r="C2532" i="1"/>
  <c r="S2532" i="1"/>
  <c r="T2532" i="1"/>
  <c r="U2532" i="1"/>
  <c r="CE2532" i="1"/>
  <c r="A2533" i="1"/>
  <c r="C2533" i="1"/>
  <c r="S2533" i="1"/>
  <c r="T2533" i="1"/>
  <c r="U2533" i="1"/>
  <c r="CE2533" i="1"/>
  <c r="A2534" i="1"/>
  <c r="C2534" i="1"/>
  <c r="S2534" i="1"/>
  <c r="T2534" i="1"/>
  <c r="U2534" i="1"/>
  <c r="BD2534" i="1"/>
  <c r="CE2534" i="1"/>
  <c r="A2535" i="1"/>
  <c r="C2535" i="1"/>
  <c r="S2535" i="1"/>
  <c r="T2535" i="1"/>
  <c r="U2535" i="1"/>
  <c r="BD2535" i="1"/>
  <c r="CE2535" i="1"/>
  <c r="A2536" i="1"/>
  <c r="C2536" i="1"/>
  <c r="S2536" i="1"/>
  <c r="T2536" i="1"/>
  <c r="U2536" i="1"/>
  <c r="BD2536" i="1"/>
  <c r="CE2536" i="1"/>
  <c r="A2537" i="1"/>
  <c r="C2537" i="1"/>
  <c r="S2537" i="1"/>
  <c r="T2537" i="1"/>
  <c r="U2537" i="1"/>
  <c r="BD2537" i="1"/>
  <c r="CE2537" i="1"/>
  <c r="A2538" i="1"/>
  <c r="C2538" i="1"/>
  <c r="S2538" i="1"/>
  <c r="T2538" i="1"/>
  <c r="U2538" i="1"/>
  <c r="BD2538" i="1"/>
  <c r="CE2538" i="1"/>
  <c r="A2539" i="1"/>
  <c r="C2539" i="1"/>
  <c r="S2539" i="1"/>
  <c r="T2539" i="1"/>
  <c r="U2539" i="1"/>
  <c r="BD2539" i="1"/>
  <c r="CE2539" i="1"/>
  <c r="A2540" i="1"/>
  <c r="C2540" i="1"/>
  <c r="S2540" i="1"/>
  <c r="T2540" i="1"/>
  <c r="U2540" i="1"/>
  <c r="BD2540" i="1"/>
  <c r="CE2540" i="1"/>
  <c r="A2541" i="1"/>
  <c r="C2541" i="1"/>
  <c r="S2541" i="1"/>
  <c r="T2541" i="1"/>
  <c r="U2541" i="1"/>
  <c r="CE2541" i="1"/>
  <c r="A2542" i="1"/>
  <c r="C2542" i="1"/>
  <c r="S2542" i="1"/>
  <c r="T2542" i="1"/>
  <c r="U2542" i="1"/>
  <c r="CE2542" i="1"/>
  <c r="A2543" i="1"/>
  <c r="C2543" i="1"/>
  <c r="S2543" i="1"/>
  <c r="T2543" i="1"/>
  <c r="U2543" i="1"/>
  <c r="CE2543" i="1"/>
  <c r="A2544" i="1"/>
  <c r="C2544" i="1"/>
  <c r="S2544" i="1"/>
  <c r="T2544" i="1"/>
  <c r="U2544" i="1"/>
  <c r="CE2544" i="1"/>
  <c r="A2545" i="1"/>
  <c r="C2545" i="1"/>
  <c r="S2545" i="1"/>
  <c r="T2545" i="1"/>
  <c r="U2545" i="1"/>
  <c r="CE2545" i="1"/>
  <c r="A2546" i="1"/>
  <c r="C2546" i="1"/>
  <c r="S2546" i="1"/>
  <c r="U2546" i="1"/>
  <c r="CE2546" i="1"/>
  <c r="A2547" i="1"/>
  <c r="C2547" i="1"/>
  <c r="S2547" i="1"/>
  <c r="U2547" i="1"/>
  <c r="CE2547" i="1"/>
  <c r="A2548" i="1"/>
  <c r="C2548" i="1"/>
  <c r="S2548" i="1"/>
  <c r="U2548" i="1"/>
  <c r="CE2548" i="1"/>
  <c r="A2549" i="1"/>
  <c r="C2549" i="1"/>
  <c r="S2549" i="1"/>
  <c r="U2549" i="1"/>
  <c r="CE2549" i="1"/>
  <c r="A2550" i="1"/>
  <c r="C2550" i="1"/>
  <c r="S2550" i="1"/>
  <c r="U2550" i="1"/>
  <c r="CE2550" i="1"/>
  <c r="A2551" i="1"/>
  <c r="C2551" i="1"/>
  <c r="S2551" i="1"/>
  <c r="T2551" i="1"/>
  <c r="U2551" i="1"/>
  <c r="BD2551" i="1"/>
  <c r="CE2551" i="1"/>
  <c r="A2552" i="1"/>
  <c r="C2552" i="1"/>
  <c r="S2552" i="1"/>
  <c r="T2552" i="1"/>
  <c r="U2552" i="1"/>
  <c r="BD2552" i="1"/>
  <c r="CE2552" i="1"/>
  <c r="A2553" i="1"/>
  <c r="C2553" i="1"/>
  <c r="S2553" i="1"/>
  <c r="T2553" i="1"/>
  <c r="U2553" i="1"/>
  <c r="BD2553" i="1"/>
  <c r="CE2553" i="1"/>
  <c r="A2554" i="1"/>
  <c r="C2554" i="1"/>
  <c r="S2554" i="1"/>
  <c r="T2554" i="1"/>
  <c r="U2554" i="1"/>
  <c r="BD2554" i="1"/>
  <c r="CE2554" i="1"/>
  <c r="A2555" i="1"/>
  <c r="C2555" i="1"/>
  <c r="S2555" i="1"/>
  <c r="T2555" i="1"/>
  <c r="U2555" i="1"/>
  <c r="BD2555" i="1"/>
  <c r="CE2555" i="1"/>
  <c r="A2556" i="1"/>
  <c r="C2556" i="1"/>
  <c r="S2556" i="1"/>
  <c r="T2556" i="1"/>
  <c r="U2556" i="1"/>
  <c r="BD2556" i="1"/>
  <c r="CE2556" i="1"/>
  <c r="A2557" i="1"/>
  <c r="C2557" i="1"/>
  <c r="S2557" i="1"/>
  <c r="T2557" i="1"/>
  <c r="U2557" i="1"/>
  <c r="BD2557" i="1"/>
  <c r="CE2557" i="1"/>
  <c r="A2558" i="1"/>
  <c r="C2558" i="1"/>
  <c r="S2558" i="1"/>
  <c r="T2558" i="1"/>
  <c r="U2558" i="1"/>
  <c r="CE2558" i="1"/>
  <c r="A2559" i="1"/>
  <c r="C2559" i="1"/>
  <c r="S2559" i="1"/>
  <c r="T2559" i="1"/>
  <c r="U2559" i="1"/>
  <c r="CE2559" i="1"/>
  <c r="A2560" i="1"/>
  <c r="C2560" i="1"/>
  <c r="S2560" i="1"/>
  <c r="T2560" i="1"/>
  <c r="U2560" i="1"/>
  <c r="CE2560" i="1"/>
  <c r="A2561" i="1"/>
  <c r="C2561" i="1"/>
  <c r="S2561" i="1"/>
  <c r="T2561" i="1"/>
  <c r="U2561" i="1"/>
  <c r="CE2561" i="1"/>
  <c r="A2562" i="1"/>
  <c r="C2562" i="1"/>
  <c r="S2562" i="1"/>
  <c r="T2562" i="1"/>
  <c r="U2562" i="1"/>
  <c r="CE2562" i="1"/>
  <c r="A2563" i="1"/>
  <c r="C2563" i="1"/>
  <c r="S2563" i="1"/>
  <c r="T2563" i="1"/>
  <c r="U2563" i="1"/>
  <c r="BD2563" i="1"/>
  <c r="CE2563" i="1"/>
  <c r="A2564" i="1"/>
  <c r="C2564" i="1"/>
  <c r="S2564" i="1"/>
  <c r="T2564" i="1"/>
  <c r="U2564" i="1"/>
  <c r="BD2564" i="1"/>
  <c r="CE2564" i="1"/>
  <c r="A2565" i="1"/>
  <c r="C2565" i="1"/>
  <c r="S2565" i="1"/>
  <c r="T2565" i="1"/>
  <c r="U2565" i="1"/>
  <c r="BD2565" i="1"/>
  <c r="CE2565" i="1"/>
  <c r="A2566" i="1"/>
  <c r="C2566" i="1"/>
  <c r="S2566" i="1"/>
  <c r="T2566" i="1"/>
  <c r="U2566" i="1"/>
  <c r="BD2566" i="1"/>
  <c r="CE2566" i="1"/>
  <c r="A2567" i="1"/>
  <c r="C2567" i="1"/>
  <c r="S2567" i="1"/>
  <c r="T2567" i="1"/>
  <c r="U2567" i="1"/>
  <c r="BD2567" i="1"/>
  <c r="CE2567" i="1"/>
  <c r="A2568" i="1"/>
  <c r="C2568" i="1"/>
  <c r="S2568" i="1"/>
  <c r="T2568" i="1"/>
  <c r="U2568" i="1"/>
  <c r="BD2568" i="1"/>
  <c r="CE2568" i="1"/>
  <c r="A2569" i="1"/>
  <c r="C2569" i="1"/>
  <c r="S2569" i="1"/>
  <c r="T2569" i="1"/>
  <c r="U2569" i="1"/>
  <c r="BD2569" i="1"/>
  <c r="CE2569" i="1"/>
  <c r="A2570" i="1"/>
  <c r="C2570" i="1"/>
  <c r="S2570" i="1"/>
  <c r="T2570" i="1"/>
  <c r="U2570" i="1"/>
  <c r="CE2570" i="1"/>
  <c r="A2571" i="1"/>
  <c r="C2571" i="1"/>
  <c r="S2571" i="1"/>
  <c r="T2571" i="1"/>
  <c r="U2571" i="1"/>
  <c r="CE2571" i="1"/>
  <c r="A2572" i="1"/>
  <c r="C2572" i="1"/>
  <c r="S2572" i="1"/>
  <c r="T2572" i="1"/>
  <c r="U2572" i="1"/>
  <c r="CE2572" i="1"/>
  <c r="A2573" i="1"/>
  <c r="C2573" i="1"/>
  <c r="S2573" i="1"/>
  <c r="T2573" i="1"/>
  <c r="U2573" i="1"/>
  <c r="CE2573" i="1"/>
  <c r="A2574" i="1"/>
  <c r="C2574" i="1"/>
  <c r="S2574" i="1"/>
  <c r="T2574" i="1"/>
  <c r="U2574" i="1"/>
  <c r="CE2574" i="1"/>
  <c r="A2575" i="1"/>
  <c r="C2575" i="1"/>
  <c r="S2575" i="1"/>
  <c r="T2575" i="1"/>
  <c r="U2575" i="1"/>
  <c r="BD2575" i="1"/>
  <c r="CE2575" i="1"/>
  <c r="A2576" i="1"/>
  <c r="C2576" i="1"/>
  <c r="S2576" i="1"/>
  <c r="T2576" i="1"/>
  <c r="U2576" i="1"/>
  <c r="BD2576" i="1"/>
  <c r="CE2576" i="1"/>
  <c r="A2577" i="1"/>
  <c r="C2577" i="1"/>
  <c r="S2577" i="1"/>
  <c r="T2577" i="1"/>
  <c r="U2577" i="1"/>
  <c r="BD2577" i="1"/>
  <c r="CE2577" i="1"/>
  <c r="A2578" i="1"/>
  <c r="C2578" i="1"/>
  <c r="S2578" i="1"/>
  <c r="T2578" i="1"/>
  <c r="U2578" i="1"/>
  <c r="BD2578" i="1"/>
  <c r="CE2578" i="1"/>
  <c r="A2579" i="1"/>
  <c r="C2579" i="1"/>
  <c r="S2579" i="1"/>
  <c r="T2579" i="1"/>
  <c r="U2579" i="1"/>
  <c r="BD2579" i="1"/>
  <c r="CE2579" i="1"/>
  <c r="A2580" i="1"/>
  <c r="C2580" i="1"/>
  <c r="S2580" i="1"/>
  <c r="T2580" i="1"/>
  <c r="U2580" i="1"/>
  <c r="BD2580" i="1"/>
  <c r="CE2580" i="1"/>
  <c r="A2581" i="1"/>
  <c r="C2581" i="1"/>
  <c r="S2581" i="1"/>
  <c r="T2581" i="1"/>
  <c r="U2581" i="1"/>
  <c r="BD2581" i="1"/>
  <c r="CE2581" i="1"/>
  <c r="A2582" i="1"/>
  <c r="C2582" i="1"/>
  <c r="S2582" i="1"/>
  <c r="T2582" i="1"/>
  <c r="U2582" i="1"/>
  <c r="BD2582" i="1"/>
  <c r="CE2582" i="1"/>
  <c r="A2583" i="1"/>
  <c r="C2583" i="1"/>
  <c r="S2583" i="1"/>
  <c r="T2583" i="1"/>
  <c r="U2583" i="1"/>
  <c r="BD2583" i="1"/>
  <c r="CE2583" i="1"/>
  <c r="A2584" i="1"/>
  <c r="C2584" i="1"/>
  <c r="S2584" i="1"/>
  <c r="T2584" i="1"/>
  <c r="U2584" i="1"/>
  <c r="BD2584" i="1"/>
  <c r="CE2584" i="1"/>
  <c r="A2585" i="1"/>
  <c r="C2585" i="1"/>
  <c r="S2585" i="1"/>
  <c r="T2585" i="1"/>
  <c r="U2585" i="1"/>
  <c r="BD2585" i="1"/>
  <c r="CE2585" i="1"/>
  <c r="A2586" i="1"/>
  <c r="C2586" i="1"/>
  <c r="S2586" i="1"/>
  <c r="T2586" i="1"/>
  <c r="U2586" i="1"/>
  <c r="BD2586" i="1"/>
  <c r="CE2586" i="1"/>
  <c r="A2587" i="1"/>
  <c r="C2587" i="1"/>
  <c r="S2587" i="1"/>
  <c r="T2587" i="1"/>
  <c r="U2587" i="1"/>
  <c r="BD2587" i="1"/>
  <c r="CE2587" i="1"/>
  <c r="A2588" i="1"/>
  <c r="C2588" i="1"/>
  <c r="S2588" i="1"/>
  <c r="T2588" i="1"/>
  <c r="U2588" i="1"/>
  <c r="BD2588" i="1"/>
  <c r="CE2588" i="1"/>
  <c r="A2589" i="1"/>
  <c r="C2589" i="1"/>
  <c r="S2589" i="1"/>
  <c r="T2589" i="1"/>
  <c r="U2589" i="1"/>
  <c r="BD2589" i="1"/>
  <c r="CE2589" i="1"/>
  <c r="A2590" i="1"/>
  <c r="C2590" i="1"/>
  <c r="S2590" i="1"/>
  <c r="T2590" i="1"/>
  <c r="U2590" i="1"/>
  <c r="BD2590" i="1"/>
  <c r="CE2590" i="1"/>
  <c r="A2591" i="1"/>
  <c r="C2591" i="1"/>
  <c r="S2591" i="1"/>
  <c r="T2591" i="1"/>
  <c r="U2591" i="1"/>
  <c r="BD2591" i="1"/>
  <c r="CE2591" i="1"/>
  <c r="A2592" i="1"/>
  <c r="C2592" i="1"/>
  <c r="S2592" i="1"/>
  <c r="T2592" i="1"/>
  <c r="U2592" i="1"/>
  <c r="BD2592" i="1"/>
  <c r="CE2592" i="1"/>
  <c r="A2593" i="1"/>
  <c r="C2593" i="1"/>
  <c r="S2593" i="1"/>
  <c r="T2593" i="1"/>
  <c r="U2593" i="1"/>
  <c r="BD2593" i="1"/>
  <c r="CE2593" i="1"/>
  <c r="A2594" i="1"/>
  <c r="C2594" i="1"/>
  <c r="S2594" i="1"/>
  <c r="T2594" i="1"/>
  <c r="U2594" i="1"/>
  <c r="BD2594" i="1"/>
  <c r="CE2594" i="1"/>
  <c r="A2595" i="1"/>
  <c r="C2595" i="1"/>
  <c r="S2595" i="1"/>
  <c r="T2595" i="1"/>
  <c r="U2595" i="1"/>
  <c r="BD2595" i="1"/>
  <c r="CE2595" i="1"/>
  <c r="A2596" i="1"/>
  <c r="C2596" i="1"/>
  <c r="S2596" i="1"/>
  <c r="T2596" i="1"/>
  <c r="U2596" i="1"/>
  <c r="BD2596" i="1"/>
  <c r="CE2596" i="1"/>
  <c r="A2597" i="1"/>
  <c r="C2597" i="1"/>
  <c r="S2597" i="1"/>
  <c r="T2597" i="1"/>
  <c r="U2597" i="1"/>
  <c r="BD2597" i="1"/>
  <c r="CE2597" i="1"/>
  <c r="A2598" i="1"/>
  <c r="C2598" i="1"/>
  <c r="S2598" i="1"/>
  <c r="T2598" i="1"/>
  <c r="U2598" i="1"/>
  <c r="BD2598" i="1"/>
  <c r="CE2598" i="1"/>
  <c r="A2599" i="1"/>
  <c r="C2599" i="1"/>
  <c r="S2599" i="1"/>
  <c r="T2599" i="1"/>
  <c r="U2599" i="1"/>
  <c r="BD2599" i="1"/>
  <c r="CE2599" i="1"/>
  <c r="A2600" i="1"/>
  <c r="C2600" i="1"/>
  <c r="S2600" i="1"/>
  <c r="T2600" i="1"/>
  <c r="U2600" i="1"/>
  <c r="BD2600" i="1"/>
  <c r="CE2600" i="1"/>
  <c r="A2601" i="1"/>
  <c r="C2601" i="1"/>
  <c r="S2601" i="1"/>
  <c r="T2601" i="1"/>
  <c r="U2601" i="1"/>
  <c r="BD2601" i="1"/>
  <c r="CE2601" i="1"/>
  <c r="A2602" i="1"/>
  <c r="C2602" i="1"/>
  <c r="S2602" i="1"/>
  <c r="T2602" i="1"/>
  <c r="U2602" i="1"/>
  <c r="BD2602" i="1"/>
  <c r="CE2602" i="1"/>
  <c r="A2603" i="1"/>
  <c r="C2603" i="1"/>
  <c r="S2603" i="1"/>
  <c r="T2603" i="1"/>
  <c r="U2603" i="1"/>
  <c r="BD2603" i="1"/>
  <c r="CE2603" i="1"/>
  <c r="A2604" i="1"/>
  <c r="C2604" i="1"/>
  <c r="S2604" i="1"/>
  <c r="T2604" i="1"/>
  <c r="U2604" i="1"/>
  <c r="BD2604" i="1"/>
  <c r="CE2604" i="1"/>
  <c r="A2605" i="1"/>
  <c r="C2605" i="1"/>
  <c r="S2605" i="1"/>
  <c r="T2605" i="1"/>
  <c r="U2605" i="1"/>
  <c r="BD2605" i="1"/>
  <c r="CE2605" i="1"/>
  <c r="A2606" i="1"/>
  <c r="C2606" i="1"/>
  <c r="S2606" i="1"/>
  <c r="T2606" i="1"/>
  <c r="U2606" i="1"/>
  <c r="BD2606" i="1"/>
  <c r="CE2606" i="1"/>
  <c r="A2607" i="1"/>
  <c r="C2607" i="1"/>
  <c r="S2607" i="1"/>
  <c r="T2607" i="1"/>
  <c r="U2607" i="1"/>
  <c r="BD2607" i="1"/>
  <c r="CE2607" i="1"/>
  <c r="A2608" i="1"/>
  <c r="C2608" i="1"/>
  <c r="S2608" i="1"/>
  <c r="T2608" i="1"/>
  <c r="U2608" i="1"/>
  <c r="BD2608" i="1"/>
  <c r="CE2608" i="1"/>
  <c r="A2609" i="1"/>
  <c r="C2609" i="1"/>
  <c r="S2609" i="1"/>
  <c r="T2609" i="1"/>
  <c r="U2609" i="1"/>
  <c r="BD2609" i="1"/>
  <c r="CE2609" i="1"/>
  <c r="A2610" i="1"/>
  <c r="C2610" i="1"/>
  <c r="S2610" i="1"/>
  <c r="T2610" i="1"/>
  <c r="U2610" i="1"/>
  <c r="BD2610" i="1"/>
  <c r="CE2610" i="1"/>
  <c r="A2611" i="1"/>
  <c r="C2611" i="1"/>
  <c r="S2611" i="1"/>
  <c r="T2611" i="1"/>
  <c r="U2611" i="1"/>
  <c r="BD2611" i="1"/>
  <c r="CE2611" i="1"/>
  <c r="A2612" i="1"/>
  <c r="C2612" i="1"/>
  <c r="S2612" i="1"/>
  <c r="T2612" i="1"/>
  <c r="U2612" i="1"/>
  <c r="BD2612" i="1"/>
  <c r="CE2612" i="1"/>
  <c r="A2613" i="1"/>
  <c r="C2613" i="1"/>
  <c r="S2613" i="1"/>
  <c r="T2613" i="1"/>
  <c r="U2613" i="1"/>
  <c r="BD2613" i="1"/>
  <c r="CE2613" i="1"/>
  <c r="A2614" i="1"/>
  <c r="C2614" i="1"/>
  <c r="S2614" i="1"/>
  <c r="T2614" i="1"/>
  <c r="U2614" i="1"/>
  <c r="BD2614" i="1"/>
  <c r="CE2614" i="1"/>
  <c r="A2615" i="1"/>
  <c r="C2615" i="1"/>
  <c r="S2615" i="1"/>
  <c r="T2615" i="1"/>
  <c r="U2615" i="1"/>
  <c r="BD2615" i="1"/>
  <c r="CE2615" i="1"/>
  <c r="A2616" i="1"/>
  <c r="C2616" i="1"/>
  <c r="S2616" i="1"/>
  <c r="T2616" i="1"/>
  <c r="U2616" i="1"/>
  <c r="BD2616" i="1"/>
  <c r="CE2616" i="1"/>
  <c r="A2617" i="1"/>
  <c r="C2617" i="1"/>
  <c r="S2617" i="1"/>
  <c r="T2617" i="1"/>
  <c r="U2617" i="1"/>
  <c r="BD2617" i="1"/>
  <c r="CE2617" i="1"/>
  <c r="A2618" i="1"/>
  <c r="C2618" i="1"/>
  <c r="S2618" i="1"/>
  <c r="T2618" i="1"/>
  <c r="U2618" i="1"/>
  <c r="BD2618" i="1"/>
  <c r="CE2618" i="1"/>
  <c r="A2619" i="1"/>
  <c r="C2619" i="1"/>
  <c r="S2619" i="1"/>
  <c r="T2619" i="1"/>
  <c r="U2619" i="1"/>
  <c r="BD2619" i="1"/>
  <c r="CE2619" i="1"/>
  <c r="A2620" i="1"/>
  <c r="C2620" i="1"/>
  <c r="S2620" i="1"/>
  <c r="T2620" i="1"/>
  <c r="U2620" i="1"/>
  <c r="BD2620" i="1"/>
  <c r="CE2620" i="1"/>
  <c r="A2621" i="1"/>
  <c r="C2621" i="1"/>
  <c r="S2621" i="1"/>
  <c r="T2621" i="1"/>
  <c r="U2621" i="1"/>
  <c r="BD2621" i="1"/>
  <c r="CE2621" i="1"/>
  <c r="A2622" i="1"/>
  <c r="C2622" i="1"/>
  <c r="S2622" i="1"/>
  <c r="T2622" i="1"/>
  <c r="U2622" i="1"/>
  <c r="BD2622" i="1"/>
  <c r="CE2622" i="1"/>
  <c r="A2623" i="1"/>
  <c r="C2623" i="1"/>
  <c r="S2623" i="1"/>
  <c r="T2623" i="1"/>
  <c r="U2623" i="1"/>
  <c r="BD2623" i="1"/>
  <c r="CE2623" i="1"/>
  <c r="A2624" i="1"/>
  <c r="C2624" i="1"/>
  <c r="S2624" i="1"/>
  <c r="T2624" i="1"/>
  <c r="U2624" i="1"/>
  <c r="BD2624" i="1"/>
  <c r="CE2624" i="1"/>
  <c r="A2625" i="1"/>
  <c r="C2625" i="1"/>
  <c r="S2625" i="1"/>
  <c r="T2625" i="1"/>
  <c r="U2625" i="1"/>
  <c r="BD2625" i="1"/>
  <c r="CE2625" i="1"/>
  <c r="A2626" i="1"/>
  <c r="C2626" i="1"/>
  <c r="S2626" i="1"/>
  <c r="T2626" i="1"/>
  <c r="U2626" i="1"/>
  <c r="BD2626" i="1"/>
  <c r="CE2626" i="1"/>
  <c r="A2627" i="1"/>
  <c r="C2627" i="1"/>
  <c r="S2627" i="1"/>
  <c r="T2627" i="1"/>
  <c r="U2627" i="1"/>
  <c r="BD2627" i="1"/>
  <c r="CE2627" i="1"/>
  <c r="A2628" i="1"/>
  <c r="C2628" i="1"/>
  <c r="S2628" i="1"/>
  <c r="T2628" i="1"/>
  <c r="U2628" i="1"/>
  <c r="BD2628" i="1"/>
  <c r="CE2628" i="1"/>
  <c r="A2629" i="1"/>
  <c r="C2629" i="1"/>
  <c r="S2629" i="1"/>
  <c r="T2629" i="1"/>
  <c r="U2629" i="1"/>
  <c r="BD2629" i="1"/>
  <c r="CE2629" i="1"/>
  <c r="A2630" i="1"/>
  <c r="C2630" i="1"/>
  <c r="S2630" i="1"/>
  <c r="T2630" i="1"/>
  <c r="U2630" i="1"/>
  <c r="BD2630" i="1"/>
  <c r="CE2630" i="1"/>
  <c r="A2631" i="1"/>
  <c r="C2631" i="1"/>
  <c r="S2631" i="1"/>
  <c r="T2631" i="1"/>
  <c r="U2631" i="1"/>
  <c r="BD2631" i="1"/>
  <c r="CE2631" i="1"/>
  <c r="A2632" i="1"/>
  <c r="C2632" i="1"/>
  <c r="S2632" i="1"/>
  <c r="T2632" i="1"/>
  <c r="U2632" i="1"/>
  <c r="BD2632" i="1"/>
  <c r="CE2632" i="1"/>
  <c r="A2633" i="1"/>
  <c r="C2633" i="1"/>
  <c r="S2633" i="1"/>
  <c r="T2633" i="1"/>
  <c r="U2633" i="1"/>
  <c r="BD2633" i="1"/>
  <c r="CE2633" i="1"/>
  <c r="A2634" i="1"/>
  <c r="C2634" i="1"/>
  <c r="S2634" i="1"/>
  <c r="T2634" i="1"/>
  <c r="U2634" i="1"/>
  <c r="BD2634" i="1"/>
  <c r="CE2634" i="1"/>
  <c r="A2635" i="1"/>
  <c r="C2635" i="1"/>
  <c r="S2635" i="1"/>
  <c r="T2635" i="1"/>
  <c r="U2635" i="1"/>
  <c r="BD2635" i="1"/>
  <c r="CE2635" i="1"/>
  <c r="A2636" i="1"/>
  <c r="C2636" i="1"/>
  <c r="S2636" i="1"/>
  <c r="T2636" i="1"/>
  <c r="U2636" i="1"/>
  <c r="BD2636" i="1"/>
  <c r="CE2636" i="1"/>
  <c r="A2637" i="1"/>
  <c r="C2637" i="1"/>
  <c r="S2637" i="1"/>
  <c r="T2637" i="1"/>
  <c r="U2637" i="1"/>
  <c r="BD2637" i="1"/>
  <c r="CE2637" i="1"/>
  <c r="A2638" i="1"/>
  <c r="C2638" i="1"/>
  <c r="S2638" i="1"/>
  <c r="T2638" i="1"/>
  <c r="U2638" i="1"/>
  <c r="BD2638" i="1"/>
  <c r="CE2638" i="1"/>
  <c r="A2639" i="1"/>
  <c r="C2639" i="1"/>
  <c r="S2639" i="1"/>
  <c r="T2639" i="1"/>
  <c r="U2639" i="1"/>
  <c r="BD2639" i="1"/>
  <c r="CE2639" i="1"/>
  <c r="A2640" i="1"/>
  <c r="C2640" i="1"/>
  <c r="S2640" i="1"/>
  <c r="T2640" i="1"/>
  <c r="U2640" i="1"/>
  <c r="BD2640" i="1"/>
  <c r="CE2640" i="1"/>
  <c r="A2641" i="1"/>
  <c r="C2641" i="1"/>
  <c r="S2641" i="1"/>
  <c r="T2641" i="1"/>
  <c r="U2641" i="1"/>
  <c r="BD2641" i="1"/>
  <c r="CE2641" i="1"/>
  <c r="A2642" i="1"/>
  <c r="C2642" i="1"/>
  <c r="S2642" i="1"/>
  <c r="T2642" i="1"/>
  <c r="U2642" i="1"/>
  <c r="BD2642" i="1"/>
  <c r="CE2642" i="1"/>
  <c r="A2643" i="1"/>
  <c r="C2643" i="1"/>
  <c r="S2643" i="1"/>
  <c r="T2643" i="1"/>
  <c r="U2643" i="1"/>
  <c r="BD2643" i="1"/>
  <c r="CE2643" i="1"/>
  <c r="A2644" i="1"/>
  <c r="C2644" i="1"/>
  <c r="S2644" i="1"/>
  <c r="T2644" i="1"/>
  <c r="U2644" i="1"/>
  <c r="BD2644" i="1"/>
  <c r="CE2644" i="1"/>
  <c r="A2645" i="1"/>
  <c r="C2645" i="1"/>
  <c r="S2645" i="1"/>
  <c r="T2645" i="1"/>
  <c r="U2645" i="1"/>
  <c r="BD2645" i="1"/>
  <c r="CE2645" i="1"/>
  <c r="A2646" i="1"/>
  <c r="C2646" i="1"/>
  <c r="S2646" i="1"/>
  <c r="T2646" i="1"/>
  <c r="U2646" i="1"/>
  <c r="BD2646" i="1"/>
  <c r="CE2646" i="1"/>
  <c r="A2647" i="1"/>
  <c r="C2647" i="1"/>
  <c r="S2647" i="1"/>
  <c r="T2647" i="1"/>
  <c r="U2647" i="1"/>
  <c r="BD2647" i="1"/>
  <c r="CE2647" i="1"/>
  <c r="A2648" i="1"/>
  <c r="C2648" i="1"/>
  <c r="S2648" i="1"/>
  <c r="T2648" i="1"/>
  <c r="U2648" i="1"/>
  <c r="BD2648" i="1"/>
  <c r="CE2648" i="1"/>
  <c r="A2649" i="1"/>
  <c r="C2649" i="1"/>
  <c r="S2649" i="1"/>
  <c r="T2649" i="1"/>
  <c r="U2649" i="1"/>
  <c r="BD2649" i="1"/>
  <c r="CE2649" i="1"/>
  <c r="A2650" i="1"/>
  <c r="C2650" i="1"/>
  <c r="S2650" i="1"/>
  <c r="T2650" i="1"/>
  <c r="U2650" i="1"/>
  <c r="BD2650" i="1"/>
  <c r="CE2650" i="1"/>
  <c r="A2651" i="1"/>
  <c r="C2651" i="1"/>
  <c r="S2651" i="1"/>
  <c r="T2651" i="1"/>
  <c r="U2651" i="1"/>
  <c r="BD2651" i="1"/>
  <c r="CE2651" i="1"/>
  <c r="A2652" i="1"/>
  <c r="C2652" i="1"/>
  <c r="S2652" i="1"/>
  <c r="T2652" i="1"/>
  <c r="U2652" i="1"/>
  <c r="BD2652" i="1"/>
  <c r="CE2652" i="1"/>
  <c r="A2653" i="1"/>
  <c r="C2653" i="1"/>
  <c r="S2653" i="1"/>
  <c r="T2653" i="1"/>
  <c r="U2653" i="1"/>
  <c r="BD2653" i="1"/>
  <c r="CE2653" i="1"/>
  <c r="A2654" i="1"/>
  <c r="C2654" i="1"/>
  <c r="S2654" i="1"/>
  <c r="T2654" i="1"/>
  <c r="U2654" i="1"/>
  <c r="BD2654" i="1"/>
  <c r="CE2654" i="1"/>
  <c r="A2655" i="1"/>
  <c r="C2655" i="1"/>
  <c r="S2655" i="1"/>
  <c r="T2655" i="1"/>
  <c r="U2655" i="1"/>
  <c r="BD2655" i="1"/>
  <c r="CE2655" i="1"/>
  <c r="A2656" i="1"/>
  <c r="C2656" i="1"/>
  <c r="S2656" i="1"/>
  <c r="T2656" i="1"/>
  <c r="U2656" i="1"/>
  <c r="BD2656" i="1"/>
  <c r="CE2656" i="1"/>
  <c r="A2657" i="1"/>
  <c r="C2657" i="1"/>
  <c r="S2657" i="1"/>
  <c r="T2657" i="1"/>
  <c r="U2657" i="1"/>
  <c r="BD2657" i="1"/>
  <c r="CE2657" i="1"/>
  <c r="A2658" i="1"/>
  <c r="C2658" i="1"/>
  <c r="S2658" i="1"/>
  <c r="T2658" i="1"/>
  <c r="U2658" i="1"/>
  <c r="BD2658" i="1"/>
  <c r="CE2658" i="1"/>
  <c r="A2659" i="1"/>
  <c r="C2659" i="1"/>
  <c r="S2659" i="1"/>
  <c r="T2659" i="1"/>
  <c r="U2659" i="1"/>
  <c r="BD2659" i="1"/>
  <c r="CE2659" i="1"/>
  <c r="A2660" i="1"/>
  <c r="C2660" i="1"/>
  <c r="S2660" i="1"/>
  <c r="T2660" i="1"/>
  <c r="U2660" i="1"/>
  <c r="BD2660" i="1"/>
  <c r="CE2660" i="1"/>
  <c r="A2661" i="1"/>
  <c r="C2661" i="1"/>
  <c r="S2661" i="1"/>
  <c r="T2661" i="1"/>
  <c r="U2661" i="1"/>
  <c r="BD2661" i="1"/>
  <c r="CE2661" i="1"/>
  <c r="A2662" i="1"/>
  <c r="C2662" i="1"/>
  <c r="S2662" i="1"/>
  <c r="T2662" i="1"/>
  <c r="U2662" i="1"/>
  <c r="BD2662" i="1"/>
  <c r="CE2662" i="1"/>
  <c r="A2663" i="1"/>
  <c r="C2663" i="1"/>
  <c r="S2663" i="1"/>
  <c r="T2663" i="1"/>
  <c r="U2663" i="1"/>
  <c r="CE2663" i="1"/>
  <c r="A2664" i="1"/>
  <c r="C2664" i="1"/>
  <c r="S2664" i="1"/>
  <c r="T2664" i="1"/>
  <c r="U2664" i="1"/>
  <c r="CE2664" i="1"/>
  <c r="A2665" i="1"/>
  <c r="C2665" i="1"/>
  <c r="S2665" i="1"/>
  <c r="T2665" i="1"/>
  <c r="U2665" i="1"/>
  <c r="CE2665" i="1"/>
  <c r="A2666" i="1"/>
  <c r="C2666" i="1"/>
  <c r="S2666" i="1"/>
  <c r="T2666" i="1"/>
  <c r="U2666" i="1"/>
  <c r="CE2666" i="1"/>
  <c r="A2667" i="1"/>
  <c r="C2667" i="1"/>
  <c r="S2667" i="1"/>
  <c r="T2667" i="1"/>
  <c r="U2667" i="1"/>
  <c r="CE2667" i="1"/>
  <c r="A2668" i="1"/>
  <c r="C2668" i="1"/>
  <c r="S2668" i="1"/>
  <c r="T2668" i="1"/>
  <c r="U2668" i="1"/>
  <c r="BD2668" i="1"/>
  <c r="CE2668" i="1"/>
  <c r="A2669" i="1"/>
  <c r="C2669" i="1"/>
  <c r="S2669" i="1"/>
  <c r="T2669" i="1"/>
  <c r="U2669" i="1"/>
  <c r="BD2669" i="1"/>
  <c r="CE2669" i="1"/>
  <c r="A2670" i="1"/>
  <c r="C2670" i="1"/>
  <c r="S2670" i="1"/>
  <c r="T2670" i="1"/>
  <c r="U2670" i="1"/>
  <c r="BD2670" i="1"/>
  <c r="CE2670" i="1"/>
  <c r="A2671" i="1"/>
  <c r="C2671" i="1"/>
  <c r="S2671" i="1"/>
  <c r="T2671" i="1"/>
  <c r="U2671" i="1"/>
  <c r="BD2671" i="1"/>
  <c r="CE2671" i="1"/>
  <c r="A2672" i="1"/>
  <c r="C2672" i="1"/>
  <c r="S2672" i="1"/>
  <c r="T2672" i="1"/>
  <c r="U2672" i="1"/>
  <c r="BD2672" i="1"/>
  <c r="CE2672" i="1"/>
  <c r="A2673" i="1"/>
  <c r="C2673" i="1"/>
  <c r="S2673" i="1"/>
  <c r="T2673" i="1"/>
  <c r="U2673" i="1"/>
  <c r="BD2673" i="1"/>
  <c r="CE2673" i="1"/>
  <c r="A2674" i="1"/>
  <c r="C2674" i="1"/>
  <c r="S2674" i="1"/>
  <c r="T2674" i="1"/>
  <c r="U2674" i="1"/>
  <c r="BD2674" i="1"/>
  <c r="CE2674" i="1"/>
  <c r="A2675" i="1"/>
  <c r="C2675" i="1"/>
  <c r="S2675" i="1"/>
  <c r="T2675" i="1"/>
  <c r="U2675" i="1"/>
  <c r="BD2675" i="1"/>
  <c r="CE2675" i="1"/>
  <c r="A2676" i="1"/>
  <c r="C2676" i="1"/>
  <c r="S2676" i="1"/>
  <c r="T2676" i="1"/>
  <c r="U2676" i="1"/>
  <c r="BD2676" i="1"/>
  <c r="CE2676" i="1"/>
  <c r="A2677" i="1"/>
  <c r="C2677" i="1"/>
  <c r="S2677" i="1"/>
  <c r="T2677" i="1"/>
  <c r="U2677" i="1"/>
  <c r="BD2677" i="1"/>
  <c r="CE2677" i="1"/>
  <c r="A2678" i="1"/>
  <c r="C2678" i="1"/>
  <c r="S2678" i="1"/>
  <c r="T2678" i="1"/>
  <c r="U2678" i="1"/>
  <c r="BD2678" i="1"/>
  <c r="CE2678" i="1"/>
  <c r="A2679" i="1"/>
  <c r="C2679" i="1"/>
  <c r="S2679" i="1"/>
  <c r="T2679" i="1"/>
  <c r="U2679" i="1"/>
  <c r="BD2679" i="1"/>
  <c r="CE2679" i="1"/>
  <c r="A2680" i="1"/>
  <c r="C2680" i="1"/>
  <c r="S2680" i="1"/>
  <c r="T2680" i="1"/>
  <c r="U2680" i="1"/>
  <c r="BD2680" i="1"/>
  <c r="CE2680" i="1"/>
  <c r="A2681" i="1"/>
  <c r="C2681" i="1"/>
  <c r="S2681" i="1"/>
  <c r="T2681" i="1"/>
  <c r="U2681" i="1"/>
  <c r="BD2681" i="1"/>
  <c r="CE2681" i="1"/>
  <c r="A2682" i="1"/>
  <c r="C2682" i="1"/>
  <c r="S2682" i="1"/>
  <c r="T2682" i="1"/>
  <c r="U2682" i="1"/>
  <c r="BD2682" i="1"/>
  <c r="CE2682" i="1"/>
  <c r="A2683" i="1"/>
  <c r="C2683" i="1"/>
  <c r="S2683" i="1"/>
  <c r="T2683" i="1"/>
  <c r="U2683" i="1"/>
  <c r="BD2683" i="1"/>
  <c r="CE2683" i="1"/>
  <c r="A2684" i="1"/>
  <c r="C2684" i="1"/>
  <c r="S2684" i="1"/>
  <c r="T2684" i="1"/>
  <c r="U2684" i="1"/>
  <c r="BD2684" i="1"/>
  <c r="CE2684" i="1"/>
  <c r="A2685" i="1"/>
  <c r="C2685" i="1"/>
  <c r="S2685" i="1"/>
  <c r="T2685" i="1"/>
  <c r="U2685" i="1"/>
  <c r="BD2685" i="1"/>
  <c r="CE2685" i="1"/>
  <c r="A2686" i="1"/>
  <c r="C2686" i="1"/>
  <c r="S2686" i="1"/>
  <c r="T2686" i="1"/>
  <c r="U2686" i="1"/>
  <c r="BD2686" i="1"/>
  <c r="CE2686" i="1"/>
  <c r="A2687" i="1"/>
  <c r="C2687" i="1"/>
  <c r="S2687" i="1"/>
  <c r="T2687" i="1"/>
  <c r="U2687" i="1"/>
  <c r="BD2687" i="1"/>
  <c r="CE2687" i="1"/>
  <c r="A2688" i="1"/>
  <c r="C2688" i="1"/>
  <c r="S2688" i="1"/>
  <c r="T2688" i="1"/>
  <c r="U2688" i="1"/>
  <c r="BD2688" i="1"/>
  <c r="CE2688" i="1"/>
  <c r="A2689" i="1"/>
  <c r="C2689" i="1"/>
  <c r="S2689" i="1"/>
  <c r="T2689" i="1"/>
  <c r="U2689" i="1"/>
  <c r="BD2689" i="1"/>
  <c r="CE2689" i="1"/>
  <c r="A2690" i="1"/>
  <c r="C2690" i="1"/>
  <c r="S2690" i="1"/>
  <c r="T2690" i="1"/>
  <c r="U2690" i="1"/>
  <c r="BD2690" i="1"/>
  <c r="CE2690" i="1"/>
  <c r="A2691" i="1"/>
  <c r="C2691" i="1"/>
  <c r="S2691" i="1"/>
  <c r="T2691" i="1"/>
  <c r="U2691" i="1"/>
  <c r="BD2691" i="1"/>
  <c r="CE2691" i="1"/>
  <c r="A2692" i="1"/>
  <c r="C2692" i="1"/>
  <c r="S2692" i="1"/>
  <c r="T2692" i="1"/>
  <c r="U2692" i="1"/>
  <c r="BD2692" i="1"/>
  <c r="CE2692" i="1"/>
  <c r="A2693" i="1"/>
  <c r="C2693" i="1"/>
  <c r="S2693" i="1"/>
  <c r="T2693" i="1"/>
  <c r="U2693" i="1"/>
  <c r="BD2693" i="1"/>
  <c r="CE2693" i="1"/>
  <c r="A2694" i="1"/>
  <c r="C2694" i="1"/>
  <c r="S2694" i="1"/>
  <c r="T2694" i="1"/>
  <c r="U2694" i="1"/>
  <c r="BD2694" i="1"/>
  <c r="CE2694" i="1"/>
  <c r="A2695" i="1"/>
  <c r="C2695" i="1"/>
  <c r="S2695" i="1"/>
  <c r="T2695" i="1"/>
  <c r="U2695" i="1"/>
  <c r="BD2695" i="1"/>
  <c r="CE2695" i="1"/>
  <c r="A2696" i="1"/>
  <c r="C2696" i="1"/>
  <c r="S2696" i="1"/>
  <c r="T2696" i="1"/>
  <c r="U2696" i="1"/>
  <c r="BD2696" i="1"/>
  <c r="CE2696" i="1"/>
  <c r="A2697" i="1"/>
  <c r="C2697" i="1"/>
  <c r="S2697" i="1"/>
  <c r="T2697" i="1"/>
  <c r="U2697" i="1"/>
  <c r="BD2697" i="1"/>
  <c r="CE2697" i="1"/>
  <c r="A2698" i="1"/>
  <c r="C2698" i="1"/>
  <c r="S2698" i="1"/>
  <c r="T2698" i="1"/>
  <c r="U2698" i="1"/>
  <c r="BD2698" i="1"/>
  <c r="CE2698" i="1"/>
  <c r="A2699" i="1"/>
  <c r="C2699" i="1"/>
  <c r="S2699" i="1"/>
  <c r="T2699" i="1"/>
  <c r="U2699" i="1"/>
  <c r="BD2699" i="1"/>
  <c r="CE2699" i="1"/>
  <c r="A2700" i="1"/>
  <c r="C2700" i="1"/>
  <c r="S2700" i="1"/>
  <c r="T2700" i="1"/>
  <c r="U2700" i="1"/>
  <c r="BD2700" i="1"/>
  <c r="CE2700" i="1"/>
  <c r="A2701" i="1"/>
  <c r="C2701" i="1"/>
  <c r="S2701" i="1"/>
  <c r="T2701" i="1"/>
  <c r="U2701" i="1"/>
  <c r="BD2701" i="1"/>
  <c r="CE2701" i="1"/>
  <c r="A2702" i="1"/>
  <c r="C2702" i="1"/>
  <c r="S2702" i="1"/>
  <c r="T2702" i="1"/>
  <c r="U2702" i="1"/>
  <c r="BD2702" i="1"/>
  <c r="CE2702" i="1"/>
  <c r="A2703" i="1"/>
  <c r="C2703" i="1"/>
  <c r="S2703" i="1"/>
  <c r="T2703" i="1"/>
  <c r="U2703" i="1"/>
  <c r="BD2703" i="1"/>
  <c r="CE2703" i="1"/>
  <c r="A2704" i="1"/>
  <c r="C2704" i="1"/>
  <c r="S2704" i="1"/>
  <c r="T2704" i="1"/>
  <c r="U2704" i="1"/>
  <c r="BD2704" i="1"/>
  <c r="CE2704" i="1"/>
  <c r="A2705" i="1"/>
  <c r="C2705" i="1"/>
  <c r="S2705" i="1"/>
  <c r="T2705" i="1"/>
  <c r="U2705" i="1"/>
  <c r="BD2705" i="1"/>
  <c r="CE2705" i="1"/>
  <c r="A2706" i="1"/>
  <c r="C2706" i="1"/>
  <c r="S2706" i="1"/>
  <c r="T2706" i="1"/>
  <c r="U2706" i="1"/>
  <c r="BD2706" i="1"/>
  <c r="CE2706" i="1"/>
  <c r="A2707" i="1"/>
  <c r="C2707" i="1"/>
  <c r="S2707" i="1"/>
  <c r="T2707" i="1"/>
  <c r="U2707" i="1"/>
  <c r="BD2707" i="1"/>
  <c r="CE2707" i="1"/>
  <c r="A2708" i="1"/>
  <c r="C2708" i="1"/>
  <c r="S2708" i="1"/>
  <c r="T2708" i="1"/>
  <c r="U2708" i="1"/>
  <c r="BD2708" i="1"/>
  <c r="CE2708" i="1"/>
  <c r="A2709" i="1"/>
  <c r="C2709" i="1"/>
  <c r="S2709" i="1"/>
  <c r="T2709" i="1"/>
  <c r="U2709" i="1"/>
  <c r="BD2709" i="1"/>
  <c r="CE2709" i="1"/>
  <c r="A2710" i="1"/>
  <c r="C2710" i="1"/>
  <c r="S2710" i="1"/>
  <c r="T2710" i="1"/>
  <c r="U2710" i="1"/>
  <c r="BD2710" i="1"/>
  <c r="CE2710" i="1"/>
  <c r="A2711" i="1"/>
  <c r="C2711" i="1"/>
  <c r="S2711" i="1"/>
  <c r="T2711" i="1"/>
  <c r="U2711" i="1"/>
  <c r="BD2711" i="1"/>
  <c r="CE2711" i="1"/>
  <c r="A2712" i="1"/>
  <c r="C2712" i="1"/>
  <c r="S2712" i="1"/>
  <c r="T2712" i="1"/>
  <c r="U2712" i="1"/>
  <c r="BD2712" i="1"/>
  <c r="CE2712" i="1"/>
  <c r="A2713" i="1"/>
  <c r="C2713" i="1"/>
  <c r="S2713" i="1"/>
  <c r="T2713" i="1"/>
  <c r="U2713" i="1"/>
  <c r="BD2713" i="1"/>
  <c r="CE2713" i="1"/>
  <c r="A2714" i="1"/>
  <c r="C2714" i="1"/>
  <c r="S2714" i="1"/>
  <c r="T2714" i="1"/>
  <c r="U2714" i="1"/>
  <c r="BD2714" i="1"/>
  <c r="CE2714" i="1"/>
  <c r="A2715" i="1"/>
  <c r="C2715" i="1"/>
  <c r="S2715" i="1"/>
  <c r="T2715" i="1"/>
  <c r="U2715" i="1"/>
  <c r="BD2715" i="1"/>
  <c r="CE2715" i="1"/>
  <c r="A2716" i="1"/>
  <c r="C2716" i="1"/>
  <c r="S2716" i="1"/>
  <c r="T2716" i="1"/>
  <c r="U2716" i="1"/>
  <c r="BD2716" i="1"/>
  <c r="CE2716" i="1"/>
  <c r="A2717" i="1"/>
  <c r="C2717" i="1"/>
  <c r="S2717" i="1"/>
  <c r="T2717" i="1"/>
  <c r="U2717" i="1"/>
  <c r="BD2717" i="1"/>
  <c r="CE2717" i="1"/>
  <c r="A2718" i="1"/>
  <c r="C2718" i="1"/>
  <c r="S2718" i="1"/>
  <c r="T2718" i="1"/>
  <c r="U2718" i="1"/>
  <c r="BD2718" i="1"/>
  <c r="CE2718" i="1"/>
  <c r="A2719" i="1"/>
  <c r="C2719" i="1"/>
  <c r="S2719" i="1"/>
  <c r="T2719" i="1"/>
  <c r="U2719" i="1"/>
  <c r="BD2719" i="1"/>
  <c r="CE2719" i="1"/>
  <c r="A2720" i="1"/>
  <c r="C2720" i="1"/>
  <c r="S2720" i="1"/>
  <c r="T2720" i="1"/>
  <c r="U2720" i="1"/>
  <c r="BD2720" i="1"/>
  <c r="CE2720" i="1"/>
  <c r="A2721" i="1"/>
  <c r="C2721" i="1"/>
  <c r="S2721" i="1"/>
  <c r="T2721" i="1"/>
  <c r="U2721" i="1"/>
  <c r="BD2721" i="1"/>
  <c r="CE2721" i="1"/>
  <c r="A2722" i="1"/>
  <c r="C2722" i="1"/>
  <c r="S2722" i="1"/>
  <c r="T2722" i="1"/>
  <c r="U2722" i="1"/>
  <c r="BD2722" i="1"/>
  <c r="CE2722" i="1"/>
  <c r="A2723" i="1"/>
  <c r="C2723" i="1"/>
  <c r="S2723" i="1"/>
  <c r="T2723" i="1"/>
  <c r="U2723" i="1"/>
  <c r="BD2723" i="1"/>
  <c r="CE2723" i="1"/>
  <c r="A2724" i="1"/>
  <c r="C2724" i="1"/>
  <c r="S2724" i="1"/>
  <c r="T2724" i="1"/>
  <c r="U2724" i="1"/>
  <c r="BD2724" i="1"/>
  <c r="CE2724" i="1"/>
  <c r="A2725" i="1"/>
  <c r="C2725" i="1"/>
  <c r="S2725" i="1"/>
  <c r="T2725" i="1"/>
  <c r="U2725" i="1"/>
  <c r="BD2725" i="1"/>
  <c r="CE2725" i="1"/>
  <c r="A2726" i="1"/>
  <c r="C2726" i="1"/>
  <c r="S2726" i="1"/>
  <c r="T2726" i="1"/>
  <c r="U2726" i="1"/>
  <c r="BD2726" i="1"/>
  <c r="CE2726" i="1"/>
  <c r="A2727" i="1"/>
  <c r="C2727" i="1"/>
  <c r="S2727" i="1"/>
  <c r="T2727" i="1"/>
  <c r="U2727" i="1"/>
  <c r="BD2727" i="1"/>
  <c r="CE2727" i="1"/>
  <c r="A2728" i="1"/>
  <c r="C2728" i="1"/>
  <c r="S2728" i="1"/>
  <c r="T2728" i="1"/>
  <c r="U2728" i="1"/>
  <c r="BD2728" i="1"/>
  <c r="CE2728" i="1"/>
  <c r="A2729" i="1"/>
  <c r="C2729" i="1"/>
  <c r="S2729" i="1"/>
  <c r="T2729" i="1"/>
  <c r="U2729" i="1"/>
  <c r="BD2729" i="1"/>
  <c r="CE2729" i="1"/>
  <c r="A2730" i="1"/>
  <c r="C2730" i="1"/>
  <c r="S2730" i="1"/>
  <c r="T2730" i="1"/>
  <c r="U2730" i="1"/>
  <c r="BD2730" i="1"/>
  <c r="CE2730" i="1"/>
  <c r="A2731" i="1"/>
  <c r="C2731" i="1"/>
  <c r="S2731" i="1"/>
  <c r="T2731" i="1"/>
  <c r="U2731" i="1"/>
  <c r="BD2731" i="1"/>
  <c r="CE2731" i="1"/>
  <c r="A2732" i="1"/>
  <c r="C2732" i="1"/>
  <c r="S2732" i="1"/>
  <c r="T2732" i="1"/>
  <c r="U2732" i="1"/>
  <c r="BD2732" i="1"/>
  <c r="CE2732" i="1"/>
  <c r="A2733" i="1"/>
  <c r="C2733" i="1"/>
  <c r="S2733" i="1"/>
  <c r="T2733" i="1"/>
  <c r="U2733" i="1"/>
  <c r="BD2733" i="1"/>
  <c r="CE2733" i="1"/>
  <c r="A2734" i="1"/>
  <c r="C2734" i="1"/>
  <c r="S2734" i="1"/>
  <c r="T2734" i="1"/>
  <c r="U2734" i="1"/>
  <c r="BD2734" i="1"/>
  <c r="CE2734" i="1"/>
  <c r="A2735" i="1"/>
  <c r="C2735" i="1"/>
  <c r="S2735" i="1"/>
  <c r="T2735" i="1"/>
  <c r="U2735" i="1"/>
  <c r="BD2735" i="1"/>
  <c r="CE2735" i="1"/>
  <c r="A2736" i="1"/>
  <c r="C2736" i="1"/>
  <c r="S2736" i="1"/>
  <c r="T2736" i="1"/>
  <c r="U2736" i="1"/>
  <c r="BD2736" i="1"/>
  <c r="CE2736" i="1"/>
  <c r="A2737" i="1"/>
  <c r="C2737" i="1"/>
  <c r="S2737" i="1"/>
  <c r="T2737" i="1"/>
  <c r="U2737" i="1"/>
  <c r="BD2737" i="1"/>
  <c r="CE2737" i="1"/>
  <c r="A2738" i="1"/>
  <c r="C2738" i="1"/>
  <c r="S2738" i="1"/>
  <c r="T2738" i="1"/>
  <c r="U2738" i="1"/>
  <c r="BD2738" i="1"/>
  <c r="CE2738" i="1"/>
  <c r="A2739" i="1"/>
  <c r="C2739" i="1"/>
  <c r="S2739" i="1"/>
  <c r="T2739" i="1"/>
  <c r="U2739" i="1"/>
  <c r="BD2739" i="1"/>
  <c r="CE2739" i="1"/>
  <c r="A2740" i="1"/>
  <c r="C2740" i="1"/>
  <c r="S2740" i="1"/>
  <c r="T2740" i="1"/>
  <c r="U2740" i="1"/>
  <c r="BD2740" i="1"/>
  <c r="CE2740" i="1"/>
  <c r="A2741" i="1"/>
  <c r="C2741" i="1"/>
  <c r="S2741" i="1"/>
  <c r="T2741" i="1"/>
  <c r="U2741" i="1"/>
  <c r="BD2741" i="1"/>
  <c r="CE2741" i="1"/>
  <c r="A2742" i="1"/>
  <c r="C2742" i="1"/>
  <c r="S2742" i="1"/>
  <c r="T2742" i="1"/>
  <c r="U2742" i="1"/>
  <c r="BD2742" i="1"/>
  <c r="CE2742" i="1"/>
  <c r="A2743" i="1"/>
  <c r="C2743" i="1"/>
  <c r="S2743" i="1"/>
  <c r="T2743" i="1"/>
  <c r="U2743" i="1"/>
  <c r="BD2743" i="1"/>
  <c r="CE2743" i="1"/>
  <c r="A2744" i="1"/>
  <c r="C2744" i="1"/>
  <c r="S2744" i="1"/>
  <c r="T2744" i="1"/>
  <c r="U2744" i="1"/>
  <c r="BD2744" i="1"/>
  <c r="CE2744" i="1"/>
  <c r="A2745" i="1"/>
  <c r="C2745" i="1"/>
  <c r="S2745" i="1"/>
  <c r="T2745" i="1"/>
  <c r="U2745" i="1"/>
  <c r="BD2745" i="1"/>
  <c r="CE2745" i="1"/>
  <c r="A2746" i="1"/>
  <c r="C2746" i="1"/>
  <c r="S2746" i="1"/>
  <c r="T2746" i="1"/>
  <c r="U2746" i="1"/>
  <c r="BD2746" i="1"/>
  <c r="CE2746" i="1"/>
  <c r="A2747" i="1"/>
  <c r="C2747" i="1"/>
  <c r="S2747" i="1"/>
  <c r="T2747" i="1"/>
  <c r="U2747" i="1"/>
  <c r="BD2747" i="1"/>
  <c r="CE2747" i="1"/>
  <c r="A2748" i="1"/>
  <c r="C2748" i="1"/>
  <c r="S2748" i="1"/>
  <c r="T2748" i="1"/>
  <c r="U2748" i="1"/>
  <c r="BD2748" i="1"/>
  <c r="CE2748" i="1"/>
  <c r="A2749" i="1"/>
  <c r="C2749" i="1"/>
  <c r="S2749" i="1"/>
  <c r="T2749" i="1"/>
  <c r="U2749" i="1"/>
  <c r="BD2749" i="1"/>
  <c r="CE2749" i="1"/>
  <c r="A2750" i="1"/>
  <c r="C2750" i="1"/>
  <c r="S2750" i="1"/>
  <c r="T2750" i="1"/>
  <c r="U2750" i="1"/>
  <c r="BD2750" i="1"/>
  <c r="CE2750" i="1"/>
  <c r="A2751" i="1"/>
  <c r="C2751" i="1"/>
  <c r="S2751" i="1"/>
  <c r="T2751" i="1"/>
  <c r="U2751" i="1"/>
  <c r="BD2751" i="1"/>
  <c r="CE2751" i="1"/>
  <c r="A2752" i="1"/>
  <c r="C2752" i="1"/>
  <c r="S2752" i="1"/>
  <c r="T2752" i="1"/>
  <c r="U2752" i="1"/>
  <c r="BD2752" i="1"/>
  <c r="CE2752" i="1"/>
  <c r="A2753" i="1"/>
  <c r="C2753" i="1"/>
  <c r="S2753" i="1"/>
  <c r="T2753" i="1"/>
  <c r="U2753" i="1"/>
  <c r="BD2753" i="1"/>
  <c r="CE2753" i="1"/>
  <c r="A2754" i="1"/>
  <c r="C2754" i="1"/>
  <c r="S2754" i="1"/>
  <c r="T2754" i="1"/>
  <c r="U2754" i="1"/>
  <c r="BD2754" i="1"/>
  <c r="CE2754" i="1"/>
  <c r="A2755" i="1"/>
  <c r="C2755" i="1"/>
  <c r="S2755" i="1"/>
  <c r="T2755" i="1"/>
  <c r="U2755" i="1"/>
  <c r="BD2755" i="1"/>
  <c r="CE2755" i="1"/>
  <c r="A2756" i="1"/>
  <c r="C2756" i="1"/>
  <c r="S2756" i="1"/>
  <c r="T2756" i="1"/>
  <c r="U2756" i="1"/>
  <c r="BD2756" i="1"/>
  <c r="CE2756" i="1"/>
  <c r="A2757" i="1"/>
  <c r="C2757" i="1"/>
  <c r="S2757" i="1"/>
  <c r="T2757" i="1"/>
  <c r="U2757" i="1"/>
  <c r="BD2757" i="1"/>
  <c r="CE2757" i="1"/>
  <c r="A2758" i="1"/>
  <c r="C2758" i="1"/>
  <c r="S2758" i="1"/>
  <c r="T2758" i="1"/>
  <c r="U2758" i="1"/>
  <c r="BD2758" i="1"/>
  <c r="CE2758" i="1"/>
  <c r="A2759" i="1"/>
  <c r="C2759" i="1"/>
  <c r="S2759" i="1"/>
  <c r="T2759" i="1"/>
  <c r="U2759" i="1"/>
  <c r="BD2759" i="1"/>
  <c r="CE2759" i="1"/>
  <c r="A2760" i="1"/>
  <c r="C2760" i="1"/>
  <c r="S2760" i="1"/>
  <c r="T2760" i="1"/>
  <c r="U2760" i="1"/>
  <c r="BD2760" i="1"/>
  <c r="CE2760" i="1"/>
  <c r="A2761" i="1"/>
  <c r="C2761" i="1"/>
  <c r="S2761" i="1"/>
  <c r="T2761" i="1"/>
  <c r="U2761" i="1"/>
  <c r="BD2761" i="1"/>
  <c r="CE2761" i="1"/>
  <c r="A2762" i="1"/>
  <c r="C2762" i="1"/>
  <c r="S2762" i="1"/>
  <c r="T2762" i="1"/>
  <c r="U2762" i="1"/>
  <c r="BD2762" i="1"/>
  <c r="CE2762" i="1"/>
  <c r="A2763" i="1"/>
  <c r="C2763" i="1"/>
  <c r="S2763" i="1"/>
  <c r="T2763" i="1"/>
  <c r="U2763" i="1"/>
  <c r="BD2763" i="1"/>
  <c r="CE2763" i="1"/>
  <c r="A2764" i="1"/>
  <c r="C2764" i="1"/>
  <c r="S2764" i="1"/>
  <c r="T2764" i="1"/>
  <c r="U2764" i="1"/>
  <c r="BD2764" i="1"/>
  <c r="CE2764" i="1"/>
  <c r="A2765" i="1"/>
  <c r="C2765" i="1"/>
  <c r="S2765" i="1"/>
  <c r="T2765" i="1"/>
  <c r="U2765" i="1"/>
  <c r="BD2765" i="1"/>
  <c r="CE2765" i="1"/>
  <c r="A2766" i="1"/>
  <c r="C2766" i="1"/>
  <c r="S2766" i="1"/>
  <c r="T2766" i="1"/>
  <c r="U2766" i="1"/>
  <c r="BD2766" i="1"/>
  <c r="CE2766" i="1"/>
  <c r="A2767" i="1"/>
  <c r="C2767" i="1"/>
  <c r="S2767" i="1"/>
  <c r="T2767" i="1"/>
  <c r="U2767" i="1"/>
  <c r="BD2767" i="1"/>
  <c r="CE2767" i="1"/>
  <c r="A2768" i="1"/>
  <c r="C2768" i="1"/>
  <c r="S2768" i="1"/>
  <c r="T2768" i="1"/>
  <c r="U2768" i="1"/>
  <c r="BD2768" i="1"/>
  <c r="CE2768" i="1"/>
  <c r="A2769" i="1"/>
  <c r="C2769" i="1"/>
  <c r="S2769" i="1"/>
  <c r="T2769" i="1"/>
  <c r="U2769" i="1"/>
  <c r="BD2769" i="1"/>
  <c r="CE2769" i="1"/>
  <c r="A2770" i="1"/>
  <c r="C2770" i="1"/>
  <c r="S2770" i="1"/>
  <c r="T2770" i="1"/>
  <c r="U2770" i="1"/>
  <c r="BD2770" i="1"/>
  <c r="CE2770" i="1"/>
  <c r="A2771" i="1"/>
  <c r="C2771" i="1"/>
  <c r="S2771" i="1"/>
  <c r="T2771" i="1"/>
  <c r="U2771" i="1"/>
  <c r="BD2771" i="1"/>
  <c r="CE2771" i="1"/>
  <c r="A2772" i="1"/>
  <c r="C2772" i="1"/>
  <c r="S2772" i="1"/>
  <c r="T2772" i="1"/>
  <c r="U2772" i="1"/>
  <c r="BD2772" i="1"/>
  <c r="CE2772" i="1"/>
  <c r="A2773" i="1"/>
  <c r="C2773" i="1"/>
  <c r="S2773" i="1"/>
  <c r="T2773" i="1"/>
  <c r="U2773" i="1"/>
  <c r="BD2773" i="1"/>
  <c r="CE2773" i="1"/>
  <c r="A2774" i="1"/>
  <c r="C2774" i="1"/>
  <c r="S2774" i="1"/>
  <c r="T2774" i="1"/>
  <c r="U2774" i="1"/>
  <c r="BD2774" i="1"/>
  <c r="CE2774" i="1"/>
  <c r="A2775" i="1"/>
  <c r="C2775" i="1"/>
  <c r="S2775" i="1"/>
  <c r="T2775" i="1"/>
  <c r="U2775" i="1"/>
  <c r="BD2775" i="1"/>
  <c r="CE2775" i="1"/>
  <c r="A2776" i="1"/>
  <c r="C2776" i="1"/>
  <c r="S2776" i="1"/>
  <c r="T2776" i="1"/>
  <c r="U2776" i="1"/>
  <c r="BD2776" i="1"/>
  <c r="CE2776" i="1"/>
  <c r="A2777" i="1"/>
  <c r="C2777" i="1"/>
  <c r="S2777" i="1"/>
  <c r="T2777" i="1"/>
  <c r="U2777" i="1"/>
  <c r="BD2777" i="1"/>
  <c r="CE2777" i="1"/>
  <c r="A2778" i="1"/>
  <c r="C2778" i="1"/>
  <c r="S2778" i="1"/>
  <c r="T2778" i="1"/>
  <c r="U2778" i="1"/>
  <c r="BD2778" i="1"/>
  <c r="CE2778" i="1"/>
  <c r="A2779" i="1"/>
  <c r="C2779" i="1"/>
  <c r="S2779" i="1"/>
  <c r="T2779" i="1"/>
  <c r="U2779" i="1"/>
  <c r="BD2779" i="1"/>
  <c r="CE2779" i="1"/>
  <c r="A2780" i="1"/>
  <c r="C2780" i="1"/>
  <c r="S2780" i="1"/>
  <c r="T2780" i="1"/>
  <c r="U2780" i="1"/>
  <c r="BD2780" i="1"/>
  <c r="CE2780" i="1"/>
  <c r="A2781" i="1"/>
  <c r="C2781" i="1"/>
  <c r="S2781" i="1"/>
  <c r="T2781" i="1"/>
  <c r="U2781" i="1"/>
  <c r="BD2781" i="1"/>
  <c r="CE2781" i="1"/>
  <c r="A2782" i="1"/>
  <c r="C2782" i="1"/>
  <c r="S2782" i="1"/>
  <c r="T2782" i="1"/>
  <c r="U2782" i="1"/>
  <c r="BD2782" i="1"/>
  <c r="CE2782" i="1"/>
  <c r="A2783" i="1"/>
  <c r="C2783" i="1"/>
  <c r="S2783" i="1"/>
  <c r="T2783" i="1"/>
  <c r="U2783" i="1"/>
  <c r="BD2783" i="1"/>
  <c r="CE2783" i="1"/>
  <c r="A2784" i="1"/>
  <c r="C2784" i="1"/>
  <c r="S2784" i="1"/>
  <c r="T2784" i="1"/>
  <c r="U2784" i="1"/>
  <c r="BD2784" i="1"/>
  <c r="CE2784" i="1"/>
  <c r="A2785" i="1"/>
  <c r="C2785" i="1"/>
  <c r="S2785" i="1"/>
  <c r="T2785" i="1"/>
  <c r="U2785" i="1"/>
  <c r="BD2785" i="1"/>
  <c r="CE2785" i="1"/>
  <c r="A2786" i="1"/>
  <c r="C2786" i="1"/>
  <c r="S2786" i="1"/>
  <c r="T2786" i="1"/>
  <c r="U2786" i="1"/>
  <c r="BD2786" i="1"/>
  <c r="CE2786" i="1"/>
  <c r="A2787" i="1"/>
  <c r="C2787" i="1"/>
  <c r="S2787" i="1"/>
  <c r="T2787" i="1"/>
  <c r="U2787" i="1"/>
  <c r="BD2787" i="1"/>
  <c r="CE2787" i="1"/>
  <c r="A2788" i="1"/>
  <c r="C2788" i="1"/>
  <c r="S2788" i="1"/>
  <c r="T2788" i="1"/>
  <c r="U2788" i="1"/>
  <c r="BD2788" i="1"/>
  <c r="CE2788" i="1"/>
  <c r="A2789" i="1"/>
  <c r="C2789" i="1"/>
  <c r="S2789" i="1"/>
  <c r="T2789" i="1"/>
  <c r="U2789" i="1"/>
  <c r="BD2789" i="1"/>
  <c r="CE2789" i="1"/>
  <c r="A2790" i="1"/>
  <c r="C2790" i="1"/>
  <c r="S2790" i="1"/>
  <c r="T2790" i="1"/>
  <c r="U2790" i="1"/>
  <c r="BD2790" i="1"/>
  <c r="CE2790" i="1"/>
  <c r="A2791" i="1"/>
  <c r="C2791" i="1"/>
  <c r="S2791" i="1"/>
  <c r="T2791" i="1"/>
  <c r="U2791" i="1"/>
  <c r="BD2791" i="1"/>
  <c r="CE2791" i="1"/>
  <c r="A2792" i="1"/>
  <c r="C2792" i="1"/>
  <c r="S2792" i="1"/>
  <c r="T2792" i="1"/>
  <c r="U2792" i="1"/>
  <c r="BD2792" i="1"/>
  <c r="CE2792" i="1"/>
  <c r="A2793" i="1"/>
  <c r="C2793" i="1"/>
  <c r="S2793" i="1"/>
  <c r="T2793" i="1"/>
  <c r="U2793" i="1"/>
  <c r="BD2793" i="1"/>
  <c r="CE2793" i="1"/>
  <c r="A2794" i="1"/>
  <c r="C2794" i="1"/>
  <c r="S2794" i="1"/>
  <c r="T2794" i="1"/>
  <c r="U2794" i="1"/>
  <c r="BD2794" i="1"/>
  <c r="CE2794" i="1"/>
  <c r="A2795" i="1"/>
  <c r="C2795" i="1"/>
  <c r="S2795" i="1"/>
  <c r="T2795" i="1"/>
  <c r="U2795" i="1"/>
  <c r="BD2795" i="1"/>
  <c r="CE2795" i="1"/>
  <c r="A2796" i="1"/>
  <c r="C2796" i="1"/>
  <c r="S2796" i="1"/>
  <c r="T2796" i="1"/>
  <c r="U2796" i="1"/>
  <c r="BD2796" i="1"/>
  <c r="CE2796" i="1"/>
  <c r="A2797" i="1"/>
  <c r="C2797" i="1"/>
  <c r="S2797" i="1"/>
  <c r="T2797" i="1"/>
  <c r="U2797" i="1"/>
  <c r="BD2797" i="1"/>
  <c r="CE2797" i="1"/>
  <c r="A2798" i="1"/>
  <c r="C2798" i="1"/>
  <c r="S2798" i="1"/>
  <c r="T2798" i="1"/>
  <c r="U2798" i="1"/>
  <c r="BD2798" i="1"/>
  <c r="CE2798" i="1"/>
  <c r="A2799" i="1"/>
  <c r="C2799" i="1"/>
  <c r="S2799" i="1"/>
  <c r="T2799" i="1"/>
  <c r="U2799" i="1"/>
  <c r="BD2799" i="1"/>
  <c r="CE2799" i="1"/>
  <c r="A2800" i="1"/>
  <c r="C2800" i="1"/>
  <c r="S2800" i="1"/>
  <c r="T2800" i="1"/>
  <c r="U2800" i="1"/>
  <c r="BD2800" i="1"/>
  <c r="CE2800" i="1"/>
  <c r="A2801" i="1"/>
  <c r="C2801" i="1"/>
  <c r="S2801" i="1"/>
  <c r="T2801" i="1"/>
  <c r="U2801" i="1"/>
  <c r="BD2801" i="1"/>
  <c r="CE2801" i="1"/>
  <c r="A2802" i="1"/>
  <c r="C2802" i="1"/>
  <c r="S2802" i="1"/>
  <c r="T2802" i="1"/>
  <c r="U2802" i="1"/>
  <c r="BD2802" i="1"/>
  <c r="CE2802" i="1"/>
  <c r="A2803" i="1"/>
  <c r="C2803" i="1"/>
  <c r="S2803" i="1"/>
  <c r="T2803" i="1"/>
  <c r="U2803" i="1"/>
  <c r="BD2803" i="1"/>
  <c r="CE2803" i="1"/>
  <c r="A2804" i="1"/>
  <c r="C2804" i="1"/>
  <c r="S2804" i="1"/>
  <c r="T2804" i="1"/>
  <c r="U2804" i="1"/>
  <c r="BD2804" i="1"/>
  <c r="CE2804" i="1"/>
  <c r="A2805" i="1"/>
  <c r="C2805" i="1"/>
  <c r="S2805" i="1"/>
  <c r="T2805" i="1"/>
  <c r="U2805" i="1"/>
  <c r="BD2805" i="1"/>
  <c r="CE2805" i="1"/>
  <c r="A2806" i="1"/>
  <c r="C2806" i="1"/>
  <c r="S2806" i="1"/>
  <c r="T2806" i="1"/>
  <c r="U2806" i="1"/>
  <c r="BD2806" i="1"/>
  <c r="CE2806" i="1"/>
  <c r="A2807" i="1"/>
  <c r="C2807" i="1"/>
  <c r="S2807" i="1"/>
  <c r="T2807" i="1"/>
  <c r="U2807" i="1"/>
  <c r="BD2807" i="1"/>
  <c r="CE2807" i="1"/>
  <c r="A2808" i="1"/>
  <c r="C2808" i="1"/>
  <c r="S2808" i="1"/>
  <c r="T2808" i="1"/>
  <c r="U2808" i="1"/>
  <c r="BD2808" i="1"/>
  <c r="CE2808" i="1"/>
  <c r="A2809" i="1"/>
  <c r="C2809" i="1"/>
  <c r="S2809" i="1"/>
  <c r="T2809" i="1"/>
  <c r="U2809" i="1"/>
  <c r="BD2809" i="1"/>
  <c r="CE2809" i="1"/>
  <c r="A2810" i="1"/>
  <c r="C2810" i="1"/>
  <c r="S2810" i="1"/>
  <c r="T2810" i="1"/>
  <c r="U2810" i="1"/>
  <c r="BD2810" i="1"/>
  <c r="CE2810" i="1"/>
  <c r="A2811" i="1"/>
  <c r="C2811" i="1"/>
  <c r="S2811" i="1"/>
  <c r="T2811" i="1"/>
  <c r="U2811" i="1"/>
  <c r="BD2811" i="1"/>
  <c r="CE2811" i="1"/>
  <c r="A2812" i="1"/>
  <c r="C2812" i="1"/>
  <c r="S2812" i="1"/>
  <c r="T2812" i="1"/>
  <c r="U2812" i="1"/>
  <c r="BD2812" i="1"/>
  <c r="CE2812" i="1"/>
  <c r="A2813" i="1"/>
  <c r="C2813" i="1"/>
  <c r="S2813" i="1"/>
  <c r="T2813" i="1"/>
  <c r="U2813" i="1"/>
  <c r="BD2813" i="1"/>
  <c r="CE2813" i="1"/>
  <c r="A2814" i="1"/>
  <c r="C2814" i="1"/>
  <c r="S2814" i="1"/>
  <c r="T2814" i="1"/>
  <c r="U2814" i="1"/>
  <c r="BD2814" i="1"/>
  <c r="CE2814" i="1"/>
  <c r="A2815" i="1"/>
  <c r="C2815" i="1"/>
  <c r="S2815" i="1"/>
  <c r="T2815" i="1"/>
  <c r="U2815" i="1"/>
  <c r="BD2815" i="1"/>
  <c r="CE2815" i="1"/>
  <c r="A2816" i="1"/>
  <c r="C2816" i="1"/>
  <c r="S2816" i="1"/>
  <c r="T2816" i="1"/>
  <c r="U2816" i="1"/>
  <c r="BD2816" i="1"/>
  <c r="CE2816" i="1"/>
  <c r="A2817" i="1"/>
  <c r="C2817" i="1"/>
  <c r="S2817" i="1"/>
  <c r="T2817" i="1"/>
  <c r="U2817" i="1"/>
  <c r="BD2817" i="1"/>
  <c r="CE2817" i="1"/>
  <c r="A2818" i="1"/>
  <c r="C2818" i="1"/>
  <c r="S2818" i="1"/>
  <c r="T2818" i="1"/>
  <c r="U2818" i="1"/>
  <c r="BD2818" i="1"/>
  <c r="CE2818" i="1"/>
  <c r="A2819" i="1"/>
  <c r="C2819" i="1"/>
  <c r="S2819" i="1"/>
  <c r="T2819" i="1"/>
  <c r="U2819" i="1"/>
  <c r="BD2819" i="1"/>
  <c r="CE2819" i="1"/>
  <c r="A2820" i="1"/>
  <c r="C2820" i="1"/>
  <c r="S2820" i="1"/>
  <c r="T2820" i="1"/>
  <c r="U2820" i="1"/>
  <c r="BD2820" i="1"/>
  <c r="CE2820" i="1"/>
  <c r="A2821" i="1"/>
  <c r="C2821" i="1"/>
  <c r="S2821" i="1"/>
  <c r="T2821" i="1"/>
  <c r="U2821" i="1"/>
  <c r="BD2821" i="1"/>
  <c r="CE2821" i="1"/>
  <c r="A2822" i="1"/>
  <c r="C2822" i="1"/>
  <c r="S2822" i="1"/>
  <c r="T2822" i="1"/>
  <c r="U2822" i="1"/>
  <c r="BD2822" i="1"/>
  <c r="CE2822" i="1"/>
  <c r="A2823" i="1"/>
  <c r="C2823" i="1"/>
  <c r="S2823" i="1"/>
  <c r="T2823" i="1"/>
  <c r="U2823" i="1"/>
  <c r="BD2823" i="1"/>
  <c r="CE2823" i="1"/>
  <c r="A2824" i="1"/>
  <c r="C2824" i="1"/>
  <c r="S2824" i="1"/>
  <c r="T2824" i="1"/>
  <c r="U2824" i="1"/>
  <c r="BD2824" i="1"/>
  <c r="CE2824" i="1"/>
  <c r="A2825" i="1"/>
  <c r="C2825" i="1"/>
  <c r="S2825" i="1"/>
  <c r="T2825" i="1"/>
  <c r="U2825" i="1"/>
  <c r="BD2825" i="1"/>
  <c r="CE2825" i="1"/>
  <c r="A2826" i="1"/>
  <c r="C2826" i="1"/>
  <c r="S2826" i="1"/>
  <c r="T2826" i="1"/>
  <c r="U2826" i="1"/>
  <c r="BD2826" i="1"/>
  <c r="CE2826" i="1"/>
  <c r="A2827" i="1"/>
  <c r="C2827" i="1"/>
  <c r="S2827" i="1"/>
  <c r="T2827" i="1"/>
  <c r="U2827" i="1"/>
  <c r="BD2827" i="1"/>
  <c r="CE2827" i="1"/>
  <c r="A2828" i="1"/>
  <c r="C2828" i="1"/>
  <c r="S2828" i="1"/>
  <c r="T2828" i="1"/>
  <c r="U2828" i="1"/>
  <c r="BD2828" i="1"/>
  <c r="CE2828" i="1"/>
  <c r="A2829" i="1"/>
  <c r="C2829" i="1"/>
  <c r="S2829" i="1"/>
  <c r="T2829" i="1"/>
  <c r="U2829" i="1"/>
  <c r="BD2829" i="1"/>
  <c r="CE2829" i="1"/>
  <c r="A2830" i="1"/>
  <c r="C2830" i="1"/>
  <c r="S2830" i="1"/>
  <c r="T2830" i="1"/>
  <c r="U2830" i="1"/>
  <c r="BD2830" i="1"/>
  <c r="CE2830" i="1"/>
  <c r="A2831" i="1"/>
  <c r="C2831" i="1"/>
  <c r="S2831" i="1"/>
  <c r="T2831" i="1"/>
  <c r="U2831" i="1"/>
  <c r="BD2831" i="1"/>
  <c r="CE2831" i="1"/>
  <c r="A2832" i="1"/>
  <c r="C2832" i="1"/>
  <c r="S2832" i="1"/>
  <c r="T2832" i="1"/>
  <c r="U2832" i="1"/>
  <c r="BD2832" i="1"/>
  <c r="CE2832" i="1"/>
  <c r="A2833" i="1"/>
  <c r="C2833" i="1"/>
  <c r="S2833" i="1"/>
  <c r="T2833" i="1"/>
  <c r="U2833" i="1"/>
  <c r="BD2833" i="1"/>
  <c r="CE2833" i="1"/>
  <c r="A2834" i="1"/>
  <c r="C2834" i="1"/>
  <c r="S2834" i="1"/>
  <c r="T2834" i="1"/>
  <c r="U2834" i="1"/>
  <c r="BD2834" i="1"/>
  <c r="CE2834" i="1"/>
  <c r="A2835" i="1"/>
  <c r="C2835" i="1"/>
  <c r="S2835" i="1"/>
  <c r="T2835" i="1"/>
  <c r="U2835" i="1"/>
  <c r="BD2835" i="1"/>
  <c r="CE2835" i="1"/>
  <c r="A2836" i="1"/>
  <c r="C2836" i="1"/>
  <c r="S2836" i="1"/>
  <c r="T2836" i="1"/>
  <c r="U2836" i="1"/>
  <c r="BD2836" i="1"/>
  <c r="CE2836" i="1"/>
  <c r="A2837" i="1"/>
  <c r="C2837" i="1"/>
  <c r="S2837" i="1"/>
  <c r="T2837" i="1"/>
  <c r="U2837" i="1"/>
  <c r="BD2837" i="1"/>
  <c r="CE2837" i="1"/>
  <c r="A2838" i="1"/>
  <c r="C2838" i="1"/>
  <c r="S2838" i="1"/>
  <c r="T2838" i="1"/>
  <c r="U2838" i="1"/>
  <c r="BD2838" i="1"/>
  <c r="CE2838" i="1"/>
  <c r="A2839" i="1"/>
  <c r="C2839" i="1"/>
  <c r="S2839" i="1"/>
  <c r="T2839" i="1"/>
  <c r="U2839" i="1"/>
  <c r="BD2839" i="1"/>
  <c r="CE2839" i="1"/>
  <c r="A2840" i="1"/>
  <c r="C2840" i="1"/>
  <c r="S2840" i="1"/>
  <c r="T2840" i="1"/>
  <c r="U2840" i="1"/>
  <c r="BD2840" i="1"/>
  <c r="CE2840" i="1"/>
  <c r="A2841" i="1"/>
  <c r="C2841" i="1"/>
  <c r="S2841" i="1"/>
  <c r="T2841" i="1"/>
  <c r="U2841" i="1"/>
  <c r="BD2841" i="1"/>
  <c r="CE2841" i="1"/>
  <c r="A2842" i="1"/>
  <c r="C2842" i="1"/>
  <c r="S2842" i="1"/>
  <c r="T2842" i="1"/>
  <c r="U2842" i="1"/>
  <c r="BD2842" i="1"/>
  <c r="CE2842" i="1"/>
  <c r="A2843" i="1"/>
  <c r="C2843" i="1"/>
  <c r="S2843" i="1"/>
  <c r="T2843" i="1"/>
  <c r="U2843" i="1"/>
  <c r="BD2843" i="1"/>
  <c r="CE2843" i="1"/>
  <c r="A2844" i="1"/>
  <c r="C2844" i="1"/>
  <c r="S2844" i="1"/>
  <c r="T2844" i="1"/>
  <c r="U2844" i="1"/>
  <c r="BD2844" i="1"/>
  <c r="CE2844" i="1"/>
  <c r="A2845" i="1"/>
  <c r="C2845" i="1"/>
  <c r="S2845" i="1"/>
  <c r="T2845" i="1"/>
  <c r="U2845" i="1"/>
  <c r="BD2845" i="1"/>
  <c r="CE2845" i="1"/>
  <c r="A2846" i="1"/>
  <c r="C2846" i="1"/>
  <c r="S2846" i="1"/>
  <c r="T2846" i="1"/>
  <c r="U2846" i="1"/>
  <c r="BD2846" i="1"/>
  <c r="CE2846" i="1"/>
  <c r="A2847" i="1"/>
  <c r="C2847" i="1"/>
  <c r="S2847" i="1"/>
  <c r="T2847" i="1"/>
  <c r="U2847" i="1"/>
  <c r="BD2847" i="1"/>
  <c r="CE2847" i="1"/>
  <c r="A2848" i="1"/>
  <c r="C2848" i="1"/>
  <c r="S2848" i="1"/>
  <c r="T2848" i="1"/>
  <c r="U2848" i="1"/>
  <c r="BD2848" i="1"/>
  <c r="CE2848" i="1"/>
  <c r="A2849" i="1"/>
  <c r="C2849" i="1"/>
  <c r="S2849" i="1"/>
  <c r="T2849" i="1"/>
  <c r="U2849" i="1"/>
  <c r="BD2849" i="1"/>
  <c r="CE2849" i="1"/>
  <c r="A2850" i="1"/>
  <c r="C2850" i="1"/>
  <c r="S2850" i="1"/>
  <c r="T2850" i="1"/>
  <c r="U2850" i="1"/>
  <c r="BD2850" i="1"/>
  <c r="CE2850" i="1"/>
  <c r="A2851" i="1"/>
  <c r="C2851" i="1"/>
  <c r="S2851" i="1"/>
  <c r="T2851" i="1"/>
  <c r="U2851" i="1"/>
  <c r="BD2851" i="1"/>
  <c r="CE2851" i="1"/>
  <c r="A2852" i="1"/>
  <c r="C2852" i="1"/>
  <c r="S2852" i="1"/>
  <c r="T2852" i="1"/>
  <c r="U2852" i="1"/>
  <c r="BD2852" i="1"/>
  <c r="CE2852" i="1"/>
  <c r="A2853" i="1"/>
  <c r="C2853" i="1"/>
  <c r="S2853" i="1"/>
  <c r="T2853" i="1"/>
  <c r="U2853" i="1"/>
  <c r="BD2853" i="1"/>
  <c r="CE2853" i="1"/>
  <c r="A2854" i="1"/>
  <c r="C2854" i="1"/>
  <c r="S2854" i="1"/>
  <c r="T2854" i="1"/>
  <c r="U2854" i="1"/>
  <c r="BD2854" i="1"/>
  <c r="CE2854" i="1"/>
  <c r="A2855" i="1"/>
  <c r="C2855" i="1"/>
  <c r="S2855" i="1"/>
  <c r="T2855" i="1"/>
  <c r="U2855" i="1"/>
  <c r="BD2855" i="1"/>
  <c r="CE2855" i="1"/>
  <c r="A2856" i="1"/>
  <c r="C2856" i="1"/>
  <c r="S2856" i="1"/>
  <c r="T2856" i="1"/>
  <c r="U2856" i="1"/>
  <c r="BD2856" i="1"/>
  <c r="CE2856" i="1"/>
  <c r="A2857" i="1"/>
  <c r="C2857" i="1"/>
  <c r="S2857" i="1"/>
  <c r="T2857" i="1"/>
  <c r="U2857" i="1"/>
  <c r="BD2857" i="1"/>
  <c r="CE2857" i="1"/>
  <c r="A2858" i="1"/>
  <c r="C2858" i="1"/>
  <c r="S2858" i="1"/>
  <c r="T2858" i="1"/>
  <c r="U2858" i="1"/>
  <c r="BD2858" i="1"/>
  <c r="CE2858" i="1"/>
  <c r="A2859" i="1"/>
  <c r="C2859" i="1"/>
  <c r="S2859" i="1"/>
  <c r="T2859" i="1"/>
  <c r="U2859" i="1"/>
  <c r="BD2859" i="1"/>
  <c r="CE2859" i="1"/>
  <c r="A2860" i="1"/>
  <c r="C2860" i="1"/>
  <c r="S2860" i="1"/>
  <c r="T2860" i="1"/>
  <c r="U2860" i="1"/>
  <c r="BD2860" i="1"/>
  <c r="CE2860" i="1"/>
  <c r="A2861" i="1"/>
  <c r="C2861" i="1"/>
  <c r="S2861" i="1"/>
  <c r="T2861" i="1"/>
  <c r="U2861" i="1"/>
  <c r="BD2861" i="1"/>
  <c r="CE2861" i="1"/>
  <c r="A2862" i="1"/>
  <c r="C2862" i="1"/>
  <c r="S2862" i="1"/>
  <c r="T2862" i="1"/>
  <c r="U2862" i="1"/>
  <c r="BD2862" i="1"/>
  <c r="CE2862" i="1"/>
  <c r="A2863" i="1"/>
  <c r="C2863" i="1"/>
  <c r="S2863" i="1"/>
  <c r="T2863" i="1"/>
  <c r="U2863" i="1"/>
  <c r="BD2863" i="1"/>
  <c r="CE2863" i="1"/>
  <c r="A2864" i="1"/>
  <c r="C2864" i="1"/>
  <c r="S2864" i="1"/>
  <c r="T2864" i="1"/>
  <c r="U2864" i="1"/>
  <c r="BD2864" i="1"/>
  <c r="CE2864" i="1"/>
  <c r="A2865" i="1"/>
  <c r="C2865" i="1"/>
  <c r="S2865" i="1"/>
  <c r="T2865" i="1"/>
  <c r="U2865" i="1"/>
  <c r="BD2865" i="1"/>
  <c r="CE2865" i="1"/>
  <c r="A2866" i="1"/>
  <c r="C2866" i="1"/>
  <c r="S2866" i="1"/>
  <c r="T2866" i="1"/>
  <c r="U2866" i="1"/>
  <c r="BD2866" i="1"/>
  <c r="CE2866" i="1"/>
  <c r="A2867" i="1"/>
  <c r="C2867" i="1"/>
  <c r="S2867" i="1"/>
  <c r="T2867" i="1"/>
  <c r="U2867" i="1"/>
  <c r="BD2867" i="1"/>
  <c r="CE2867" i="1"/>
  <c r="A2868" i="1"/>
  <c r="C2868" i="1"/>
  <c r="S2868" i="1"/>
  <c r="T2868" i="1"/>
  <c r="U2868" i="1"/>
  <c r="BD2868" i="1"/>
  <c r="CE2868" i="1"/>
  <c r="A2869" i="1"/>
  <c r="C2869" i="1"/>
  <c r="S2869" i="1"/>
  <c r="T2869" i="1"/>
  <c r="U2869" i="1"/>
  <c r="BD2869" i="1"/>
  <c r="CE2869" i="1"/>
  <c r="A2870" i="1"/>
  <c r="C2870" i="1"/>
  <c r="S2870" i="1"/>
  <c r="T2870" i="1"/>
  <c r="U2870" i="1"/>
  <c r="BD2870" i="1"/>
  <c r="CE2870" i="1"/>
  <c r="A2871" i="1"/>
  <c r="C2871" i="1"/>
  <c r="S2871" i="1"/>
  <c r="T2871" i="1"/>
  <c r="U2871" i="1"/>
  <c r="BD2871" i="1"/>
  <c r="CE2871" i="1"/>
  <c r="A2872" i="1"/>
  <c r="C2872" i="1"/>
  <c r="S2872" i="1"/>
  <c r="T2872" i="1"/>
  <c r="U2872" i="1"/>
  <c r="BD2872" i="1"/>
  <c r="CE2872" i="1"/>
  <c r="A2873" i="1"/>
  <c r="C2873" i="1"/>
  <c r="S2873" i="1"/>
  <c r="T2873" i="1"/>
  <c r="U2873" i="1"/>
  <c r="BD2873" i="1"/>
  <c r="CE2873" i="1"/>
  <c r="A2874" i="1"/>
  <c r="C2874" i="1"/>
  <c r="S2874" i="1"/>
  <c r="T2874" i="1"/>
  <c r="U2874" i="1"/>
  <c r="BD2874" i="1"/>
  <c r="CE2874" i="1"/>
  <c r="A2875" i="1"/>
  <c r="C2875" i="1"/>
  <c r="S2875" i="1"/>
  <c r="T2875" i="1"/>
  <c r="U2875" i="1"/>
  <c r="BD2875" i="1"/>
  <c r="CE2875" i="1"/>
  <c r="A2876" i="1"/>
  <c r="C2876" i="1"/>
  <c r="S2876" i="1"/>
  <c r="T2876" i="1"/>
  <c r="U2876" i="1"/>
  <c r="BD2876" i="1"/>
  <c r="CE2876" i="1"/>
  <c r="A2877" i="1"/>
  <c r="C2877" i="1"/>
  <c r="S2877" i="1"/>
  <c r="T2877" i="1"/>
  <c r="U2877" i="1"/>
  <c r="BD2877" i="1"/>
  <c r="CE2877" i="1"/>
  <c r="A2878" i="1"/>
  <c r="C2878" i="1"/>
  <c r="S2878" i="1"/>
  <c r="T2878" i="1"/>
  <c r="U2878" i="1"/>
  <c r="BD2878" i="1"/>
  <c r="CE2878" i="1"/>
  <c r="A2879" i="1"/>
  <c r="C2879" i="1"/>
  <c r="S2879" i="1"/>
  <c r="T2879" i="1"/>
  <c r="U2879" i="1"/>
  <c r="BD2879" i="1"/>
  <c r="CE2879" i="1"/>
  <c r="A2880" i="1"/>
  <c r="C2880" i="1"/>
  <c r="S2880" i="1"/>
  <c r="T2880" i="1"/>
  <c r="U2880" i="1"/>
  <c r="BD2880" i="1"/>
  <c r="CE2880" i="1"/>
  <c r="A2881" i="1"/>
  <c r="C2881" i="1"/>
  <c r="S2881" i="1"/>
  <c r="T2881" i="1"/>
  <c r="U2881" i="1"/>
  <c r="BD2881" i="1"/>
  <c r="CE2881" i="1"/>
  <c r="A2882" i="1"/>
  <c r="C2882" i="1"/>
  <c r="S2882" i="1"/>
  <c r="T2882" i="1"/>
  <c r="U2882" i="1"/>
  <c r="BD2882" i="1"/>
  <c r="CE2882" i="1"/>
  <c r="A2883" i="1"/>
  <c r="C2883" i="1"/>
  <c r="S2883" i="1"/>
  <c r="T2883" i="1"/>
  <c r="U2883" i="1"/>
  <c r="BD2883" i="1"/>
  <c r="CE2883" i="1"/>
  <c r="A2884" i="1"/>
  <c r="C2884" i="1"/>
  <c r="S2884" i="1"/>
  <c r="T2884" i="1"/>
  <c r="U2884" i="1"/>
  <c r="BD2884" i="1"/>
  <c r="CE2884" i="1"/>
  <c r="A2885" i="1"/>
  <c r="C2885" i="1"/>
  <c r="S2885" i="1"/>
  <c r="T2885" i="1"/>
  <c r="U2885" i="1"/>
  <c r="BD2885" i="1"/>
  <c r="CE2885" i="1"/>
  <c r="A2886" i="1"/>
  <c r="C2886" i="1"/>
  <c r="S2886" i="1"/>
  <c r="T2886" i="1"/>
  <c r="U2886" i="1"/>
  <c r="BD2886" i="1"/>
  <c r="CE2886" i="1"/>
  <c r="A2887" i="1"/>
  <c r="C2887" i="1"/>
  <c r="S2887" i="1"/>
  <c r="T2887" i="1"/>
  <c r="U2887" i="1"/>
  <c r="BD2887" i="1"/>
  <c r="CE2887" i="1"/>
  <c r="A2888" i="1"/>
  <c r="C2888" i="1"/>
  <c r="S2888" i="1"/>
  <c r="T2888" i="1"/>
  <c r="U2888" i="1"/>
  <c r="BD2888" i="1"/>
  <c r="CE2888" i="1"/>
  <c r="A2889" i="1"/>
  <c r="C2889" i="1"/>
  <c r="S2889" i="1"/>
  <c r="T2889" i="1"/>
  <c r="U2889" i="1"/>
  <c r="BD2889" i="1"/>
  <c r="CE2889" i="1"/>
  <c r="A2890" i="1"/>
  <c r="C2890" i="1"/>
  <c r="S2890" i="1"/>
  <c r="T2890" i="1"/>
  <c r="U2890" i="1"/>
  <c r="BD2890" i="1"/>
  <c r="CE2890" i="1"/>
  <c r="A2891" i="1"/>
  <c r="C2891" i="1"/>
  <c r="S2891" i="1"/>
  <c r="T2891" i="1"/>
  <c r="U2891" i="1"/>
  <c r="BD2891" i="1"/>
  <c r="CE2891" i="1"/>
  <c r="A2892" i="1"/>
  <c r="C2892" i="1"/>
  <c r="S2892" i="1"/>
  <c r="T2892" i="1"/>
  <c r="U2892" i="1"/>
  <c r="BD2892" i="1"/>
  <c r="CE2892" i="1"/>
  <c r="A2893" i="1"/>
  <c r="C2893" i="1"/>
  <c r="S2893" i="1"/>
  <c r="T2893" i="1"/>
  <c r="U2893" i="1"/>
  <c r="BD2893" i="1"/>
  <c r="CE2893" i="1"/>
  <c r="A2894" i="1"/>
  <c r="C2894" i="1"/>
  <c r="S2894" i="1"/>
  <c r="T2894" i="1"/>
  <c r="U2894" i="1"/>
  <c r="BD2894" i="1"/>
  <c r="CE2894" i="1"/>
  <c r="A2895" i="1"/>
  <c r="C2895" i="1"/>
  <c r="S2895" i="1"/>
  <c r="T2895" i="1"/>
  <c r="U2895" i="1"/>
  <c r="BD2895" i="1"/>
  <c r="CE2895" i="1"/>
  <c r="A2896" i="1"/>
  <c r="C2896" i="1"/>
  <c r="S2896" i="1"/>
  <c r="T2896" i="1"/>
  <c r="U2896" i="1"/>
  <c r="BD2896" i="1"/>
  <c r="CE2896" i="1"/>
  <c r="A2897" i="1"/>
  <c r="C2897" i="1"/>
  <c r="S2897" i="1"/>
  <c r="T2897" i="1"/>
  <c r="U2897" i="1"/>
  <c r="BD2897" i="1"/>
  <c r="CE2897" i="1"/>
  <c r="A2898" i="1"/>
  <c r="C2898" i="1"/>
  <c r="S2898" i="1"/>
  <c r="T2898" i="1"/>
  <c r="U2898" i="1"/>
  <c r="BD2898" i="1"/>
  <c r="CE2898" i="1"/>
  <c r="A2899" i="1"/>
  <c r="C2899" i="1"/>
  <c r="S2899" i="1"/>
  <c r="T2899" i="1"/>
  <c r="U2899" i="1"/>
  <c r="BD2899" i="1"/>
  <c r="CE2899" i="1"/>
  <c r="A2900" i="1"/>
  <c r="C2900" i="1"/>
  <c r="S2900" i="1"/>
  <c r="T2900" i="1"/>
  <c r="U2900" i="1"/>
  <c r="BD2900" i="1"/>
  <c r="CE2900" i="1"/>
  <c r="A2901" i="1"/>
  <c r="C2901" i="1"/>
  <c r="S2901" i="1"/>
  <c r="T2901" i="1"/>
  <c r="U2901" i="1"/>
  <c r="BD2901" i="1"/>
  <c r="CE2901" i="1"/>
  <c r="A2902" i="1"/>
  <c r="C2902" i="1"/>
  <c r="S2902" i="1"/>
  <c r="T2902" i="1"/>
  <c r="U2902" i="1"/>
  <c r="BD2902" i="1"/>
  <c r="CE2902" i="1"/>
  <c r="A2903" i="1"/>
  <c r="C2903" i="1"/>
  <c r="S2903" i="1"/>
  <c r="T2903" i="1"/>
  <c r="U2903" i="1"/>
  <c r="BD2903" i="1"/>
  <c r="CE2903" i="1"/>
  <c r="A2904" i="1"/>
  <c r="C2904" i="1"/>
  <c r="S2904" i="1"/>
  <c r="T2904" i="1"/>
  <c r="U2904" i="1"/>
  <c r="BD2904" i="1"/>
  <c r="CE2904" i="1"/>
  <c r="A2905" i="1"/>
  <c r="C2905" i="1"/>
  <c r="S2905" i="1"/>
  <c r="T2905" i="1"/>
  <c r="U2905" i="1"/>
  <c r="BD2905" i="1"/>
  <c r="CE2905" i="1"/>
  <c r="A2906" i="1"/>
  <c r="C2906" i="1"/>
  <c r="S2906" i="1"/>
  <c r="T2906" i="1"/>
  <c r="U2906" i="1"/>
  <c r="BD2906" i="1"/>
  <c r="CE2906" i="1"/>
  <c r="A2907" i="1"/>
  <c r="C2907" i="1"/>
  <c r="S2907" i="1"/>
  <c r="T2907" i="1"/>
  <c r="U2907" i="1"/>
  <c r="BD2907" i="1"/>
  <c r="CE2907" i="1"/>
  <c r="A2908" i="1"/>
  <c r="C2908" i="1"/>
  <c r="S2908" i="1"/>
  <c r="T2908" i="1"/>
  <c r="U2908" i="1"/>
  <c r="BD2908" i="1"/>
  <c r="CE2908" i="1"/>
  <c r="A2909" i="1"/>
  <c r="C2909" i="1"/>
  <c r="S2909" i="1"/>
  <c r="T2909" i="1"/>
  <c r="U2909" i="1"/>
  <c r="BD2909" i="1"/>
  <c r="CE2909" i="1"/>
  <c r="A2910" i="1"/>
  <c r="C2910" i="1"/>
  <c r="S2910" i="1"/>
  <c r="T2910" i="1"/>
  <c r="U2910" i="1"/>
  <c r="BD2910" i="1"/>
  <c r="CE2910" i="1"/>
  <c r="A2911" i="1"/>
  <c r="C2911" i="1"/>
  <c r="S2911" i="1"/>
  <c r="T2911" i="1"/>
  <c r="U2911" i="1"/>
  <c r="BD2911" i="1"/>
  <c r="CE2911" i="1"/>
  <c r="A2912" i="1"/>
  <c r="C2912" i="1"/>
  <c r="S2912" i="1"/>
  <c r="T2912" i="1"/>
  <c r="U2912" i="1"/>
  <c r="BD2912" i="1"/>
  <c r="CE2912" i="1"/>
  <c r="A2913" i="1"/>
  <c r="C2913" i="1"/>
  <c r="S2913" i="1"/>
  <c r="T2913" i="1"/>
  <c r="U2913" i="1"/>
  <c r="BD2913" i="1"/>
  <c r="CE2913" i="1"/>
  <c r="A2914" i="1"/>
  <c r="C2914" i="1"/>
  <c r="S2914" i="1"/>
  <c r="T2914" i="1"/>
  <c r="U2914" i="1"/>
  <c r="BD2914" i="1"/>
  <c r="CE2914" i="1"/>
  <c r="A2915" i="1"/>
  <c r="C2915" i="1"/>
  <c r="S2915" i="1"/>
  <c r="T2915" i="1"/>
  <c r="U2915" i="1"/>
  <c r="BD2915" i="1"/>
  <c r="CE2915" i="1"/>
  <c r="A2916" i="1"/>
  <c r="C2916" i="1"/>
  <c r="S2916" i="1"/>
  <c r="T2916" i="1"/>
  <c r="U2916" i="1"/>
  <c r="BD2916" i="1"/>
  <c r="CE2916" i="1"/>
  <c r="A2917" i="1"/>
  <c r="C2917" i="1"/>
  <c r="S2917" i="1"/>
  <c r="T2917" i="1"/>
  <c r="U2917" i="1"/>
  <c r="BD2917" i="1"/>
  <c r="CE2917" i="1"/>
  <c r="A2918" i="1"/>
  <c r="C2918" i="1"/>
  <c r="S2918" i="1"/>
  <c r="T2918" i="1"/>
  <c r="U2918" i="1"/>
  <c r="BD2918" i="1"/>
  <c r="CE2918" i="1"/>
  <c r="A2919" i="1"/>
  <c r="C2919" i="1"/>
  <c r="S2919" i="1"/>
  <c r="T2919" i="1"/>
  <c r="U2919" i="1"/>
  <c r="BD2919" i="1"/>
  <c r="CE2919" i="1"/>
  <c r="A2920" i="1"/>
  <c r="C2920" i="1"/>
  <c r="S2920" i="1"/>
  <c r="T2920" i="1"/>
  <c r="U2920" i="1"/>
  <c r="BD2920" i="1"/>
  <c r="CE2920" i="1"/>
  <c r="A2921" i="1"/>
  <c r="C2921" i="1"/>
  <c r="S2921" i="1"/>
  <c r="T2921" i="1"/>
  <c r="U2921" i="1"/>
  <c r="BD2921" i="1"/>
  <c r="CE2921" i="1"/>
  <c r="A2922" i="1"/>
  <c r="C2922" i="1"/>
  <c r="S2922" i="1"/>
  <c r="T2922" i="1"/>
  <c r="U2922" i="1"/>
  <c r="BD2922" i="1"/>
  <c r="CE2922" i="1"/>
  <c r="A2923" i="1"/>
  <c r="C2923" i="1"/>
  <c r="S2923" i="1"/>
  <c r="T2923" i="1"/>
  <c r="U2923" i="1"/>
  <c r="BD2923" i="1"/>
  <c r="CE2923" i="1"/>
  <c r="A2924" i="1"/>
  <c r="C2924" i="1"/>
  <c r="S2924" i="1"/>
  <c r="T2924" i="1"/>
  <c r="U2924" i="1"/>
  <c r="BD2924" i="1"/>
  <c r="CE2924" i="1"/>
  <c r="A2925" i="1"/>
  <c r="C2925" i="1"/>
  <c r="S2925" i="1"/>
  <c r="T2925" i="1"/>
  <c r="U2925" i="1"/>
  <c r="BD2925" i="1"/>
  <c r="CE2925" i="1"/>
  <c r="A2926" i="1"/>
  <c r="C2926" i="1"/>
  <c r="S2926" i="1"/>
  <c r="T2926" i="1"/>
  <c r="U2926" i="1"/>
  <c r="BD2926" i="1"/>
  <c r="CE2926" i="1"/>
  <c r="A2927" i="1"/>
  <c r="C2927" i="1"/>
  <c r="S2927" i="1"/>
  <c r="T2927" i="1"/>
  <c r="U2927" i="1"/>
  <c r="BD2927" i="1"/>
  <c r="CE2927" i="1"/>
  <c r="A2928" i="1"/>
  <c r="C2928" i="1"/>
  <c r="S2928" i="1"/>
  <c r="T2928" i="1"/>
  <c r="U2928" i="1"/>
  <c r="BD2928" i="1"/>
  <c r="CE2928" i="1"/>
  <c r="A2929" i="1"/>
  <c r="C2929" i="1"/>
  <c r="S2929" i="1"/>
  <c r="T2929" i="1"/>
  <c r="U2929" i="1"/>
  <c r="BD2929" i="1"/>
  <c r="CE2929" i="1"/>
  <c r="A2930" i="1"/>
  <c r="C2930" i="1"/>
  <c r="S2930" i="1"/>
  <c r="T2930" i="1"/>
  <c r="U2930" i="1"/>
  <c r="BD2930" i="1"/>
  <c r="CE2930" i="1"/>
  <c r="A2931" i="1"/>
  <c r="C2931" i="1"/>
  <c r="S2931" i="1"/>
  <c r="T2931" i="1"/>
  <c r="U2931" i="1"/>
  <c r="BD2931" i="1"/>
  <c r="CE2931" i="1"/>
  <c r="A2932" i="1"/>
  <c r="C2932" i="1"/>
  <c r="S2932" i="1"/>
  <c r="T2932" i="1"/>
  <c r="U2932" i="1"/>
  <c r="BD2932" i="1"/>
  <c r="CE2932" i="1"/>
  <c r="A2933" i="1"/>
  <c r="C2933" i="1"/>
  <c r="S2933" i="1"/>
  <c r="T2933" i="1"/>
  <c r="U2933" i="1"/>
  <c r="BD2933" i="1"/>
  <c r="CE2933" i="1"/>
  <c r="A2934" i="1"/>
  <c r="C2934" i="1"/>
  <c r="S2934" i="1"/>
  <c r="T2934" i="1"/>
  <c r="U2934" i="1"/>
  <c r="BD2934" i="1"/>
  <c r="CE2934" i="1"/>
  <c r="A2935" i="1"/>
  <c r="C2935" i="1"/>
  <c r="S2935" i="1"/>
  <c r="T2935" i="1"/>
  <c r="U2935" i="1"/>
  <c r="BD2935" i="1"/>
  <c r="CE2935" i="1"/>
  <c r="A2936" i="1"/>
  <c r="C2936" i="1"/>
  <c r="S2936" i="1"/>
  <c r="T2936" i="1"/>
  <c r="U2936" i="1"/>
  <c r="BD2936" i="1"/>
  <c r="CE2936" i="1"/>
  <c r="A2937" i="1"/>
  <c r="C2937" i="1"/>
  <c r="S2937" i="1"/>
  <c r="T2937" i="1"/>
  <c r="U2937" i="1"/>
  <c r="BD2937" i="1"/>
  <c r="CE2937" i="1"/>
  <c r="A2938" i="1"/>
  <c r="C2938" i="1"/>
  <c r="S2938" i="1"/>
  <c r="T2938" i="1"/>
  <c r="U2938" i="1"/>
  <c r="BD2938" i="1"/>
  <c r="CE2938" i="1"/>
  <c r="A2939" i="1"/>
  <c r="C2939" i="1"/>
  <c r="S2939" i="1"/>
  <c r="T2939" i="1"/>
  <c r="U2939" i="1"/>
  <c r="BD2939" i="1"/>
  <c r="CE2939" i="1"/>
  <c r="A2940" i="1"/>
  <c r="C2940" i="1"/>
  <c r="S2940" i="1"/>
  <c r="T2940" i="1"/>
  <c r="U2940" i="1"/>
  <c r="BD2940" i="1"/>
  <c r="CE2940" i="1"/>
  <c r="A2941" i="1"/>
  <c r="C2941" i="1"/>
  <c r="S2941" i="1"/>
  <c r="T2941" i="1"/>
  <c r="U2941" i="1"/>
  <c r="BD2941" i="1"/>
  <c r="CE2941" i="1"/>
  <c r="A2942" i="1"/>
  <c r="C2942" i="1"/>
  <c r="S2942" i="1"/>
  <c r="T2942" i="1"/>
  <c r="U2942" i="1"/>
  <c r="BD2942" i="1"/>
  <c r="CE2942" i="1"/>
  <c r="A2943" i="1"/>
  <c r="C2943" i="1"/>
  <c r="S2943" i="1"/>
  <c r="T2943" i="1"/>
  <c r="U2943" i="1"/>
  <c r="BD2943" i="1"/>
  <c r="CE2943" i="1"/>
  <c r="A2944" i="1"/>
  <c r="C2944" i="1"/>
  <c r="S2944" i="1"/>
  <c r="T2944" i="1"/>
  <c r="U2944" i="1"/>
  <c r="BD2944" i="1"/>
  <c r="CE2944" i="1"/>
  <c r="A2945" i="1"/>
  <c r="C2945" i="1"/>
  <c r="S2945" i="1"/>
  <c r="T2945" i="1"/>
  <c r="U2945" i="1"/>
  <c r="BD2945" i="1"/>
  <c r="CE2945" i="1"/>
  <c r="A2946" i="1"/>
  <c r="C2946" i="1"/>
  <c r="S2946" i="1"/>
  <c r="T2946" i="1"/>
  <c r="U2946" i="1"/>
  <c r="BD2946" i="1"/>
  <c r="CE2946" i="1"/>
  <c r="A2947" i="1"/>
  <c r="C2947" i="1"/>
  <c r="S2947" i="1"/>
  <c r="T2947" i="1"/>
  <c r="U2947" i="1"/>
  <c r="BD2947" i="1"/>
  <c r="CE2947" i="1"/>
  <c r="A2948" i="1"/>
  <c r="C2948" i="1"/>
  <c r="S2948" i="1"/>
  <c r="T2948" i="1"/>
  <c r="U2948" i="1"/>
  <c r="BD2948" i="1"/>
  <c r="CE2948" i="1"/>
  <c r="A2949" i="1"/>
  <c r="C2949" i="1"/>
  <c r="S2949" i="1"/>
  <c r="T2949" i="1"/>
  <c r="U2949" i="1"/>
  <c r="BD2949" i="1"/>
  <c r="CE2949" i="1"/>
  <c r="A2950" i="1"/>
  <c r="C2950" i="1"/>
  <c r="S2950" i="1"/>
  <c r="T2950" i="1"/>
  <c r="U2950" i="1"/>
  <c r="BD2950" i="1"/>
  <c r="CE2950" i="1"/>
  <c r="A2951" i="1"/>
  <c r="C2951" i="1"/>
  <c r="S2951" i="1"/>
  <c r="T2951" i="1"/>
  <c r="U2951" i="1"/>
  <c r="BD2951" i="1"/>
  <c r="CE2951" i="1"/>
  <c r="A2952" i="1"/>
  <c r="C2952" i="1"/>
  <c r="S2952" i="1"/>
  <c r="T2952" i="1"/>
  <c r="U2952" i="1"/>
  <c r="BD2952" i="1"/>
  <c r="CE2952" i="1"/>
  <c r="A2953" i="1"/>
  <c r="C2953" i="1"/>
  <c r="S2953" i="1"/>
  <c r="T2953" i="1"/>
  <c r="U2953" i="1"/>
  <c r="BD2953" i="1"/>
  <c r="CE2953" i="1"/>
  <c r="A2954" i="1"/>
  <c r="C2954" i="1"/>
  <c r="S2954" i="1"/>
  <c r="T2954" i="1"/>
  <c r="U2954" i="1"/>
  <c r="BD2954" i="1"/>
  <c r="CE2954" i="1"/>
  <c r="A2955" i="1"/>
  <c r="C2955" i="1"/>
  <c r="S2955" i="1"/>
  <c r="T2955" i="1"/>
  <c r="U2955" i="1"/>
  <c r="BD2955" i="1"/>
  <c r="CE2955" i="1"/>
  <c r="A2956" i="1"/>
  <c r="C2956" i="1"/>
  <c r="S2956" i="1"/>
  <c r="T2956" i="1"/>
  <c r="U2956" i="1"/>
  <c r="BD2956" i="1"/>
  <c r="CE2956" i="1"/>
  <c r="A2957" i="1"/>
  <c r="C2957" i="1"/>
  <c r="S2957" i="1"/>
  <c r="T2957" i="1"/>
  <c r="U2957" i="1"/>
  <c r="BD2957" i="1"/>
  <c r="CE2957" i="1"/>
  <c r="A2958" i="1"/>
  <c r="C2958" i="1"/>
  <c r="S2958" i="1"/>
  <c r="T2958" i="1"/>
  <c r="U2958" i="1"/>
  <c r="BD2958" i="1"/>
  <c r="CE2958" i="1"/>
  <c r="A2959" i="1"/>
  <c r="C2959" i="1"/>
  <c r="S2959" i="1"/>
  <c r="T2959" i="1"/>
  <c r="U2959" i="1"/>
  <c r="BD2959" i="1"/>
  <c r="CE2959" i="1"/>
  <c r="A2960" i="1"/>
  <c r="C2960" i="1"/>
  <c r="S2960" i="1"/>
  <c r="T2960" i="1"/>
  <c r="U2960" i="1"/>
  <c r="BD2960" i="1"/>
  <c r="CE2960" i="1"/>
  <c r="A2961" i="1"/>
  <c r="C2961" i="1"/>
  <c r="S2961" i="1"/>
  <c r="T2961" i="1"/>
  <c r="U2961" i="1"/>
  <c r="BD2961" i="1"/>
  <c r="CE2961" i="1"/>
  <c r="A2962" i="1"/>
  <c r="C2962" i="1"/>
  <c r="S2962" i="1"/>
  <c r="T2962" i="1"/>
  <c r="U2962" i="1"/>
  <c r="BD2962" i="1"/>
  <c r="CE2962" i="1"/>
  <c r="A2963" i="1"/>
  <c r="C2963" i="1"/>
  <c r="S2963" i="1"/>
  <c r="T2963" i="1"/>
  <c r="U2963" i="1"/>
  <c r="BD2963" i="1"/>
  <c r="CE2963" i="1"/>
  <c r="A2964" i="1"/>
  <c r="C2964" i="1"/>
  <c r="S2964" i="1"/>
  <c r="T2964" i="1"/>
  <c r="U2964" i="1"/>
  <c r="BD2964" i="1"/>
  <c r="CE2964" i="1"/>
  <c r="A2965" i="1"/>
  <c r="C2965" i="1"/>
  <c r="S2965" i="1"/>
  <c r="T2965" i="1"/>
  <c r="U2965" i="1"/>
  <c r="BD2965" i="1"/>
  <c r="CE2965" i="1"/>
  <c r="A2966" i="1"/>
  <c r="C2966" i="1"/>
  <c r="S2966" i="1"/>
  <c r="T2966" i="1"/>
  <c r="U2966" i="1"/>
  <c r="BD2966" i="1"/>
  <c r="CE2966" i="1"/>
  <c r="A2967" i="1"/>
  <c r="C2967" i="1"/>
  <c r="S2967" i="1"/>
  <c r="T2967" i="1"/>
  <c r="U2967" i="1"/>
  <c r="BD2967" i="1"/>
  <c r="CE2967" i="1"/>
  <c r="A2968" i="1"/>
  <c r="C2968" i="1"/>
  <c r="S2968" i="1"/>
  <c r="T2968" i="1"/>
  <c r="U2968" i="1"/>
  <c r="BD2968" i="1"/>
  <c r="CE2968" i="1"/>
  <c r="A2969" i="1"/>
  <c r="C2969" i="1"/>
  <c r="S2969" i="1"/>
  <c r="T2969" i="1"/>
  <c r="U2969" i="1"/>
  <c r="BD2969" i="1"/>
  <c r="CE2969" i="1"/>
  <c r="A2970" i="1"/>
  <c r="C2970" i="1"/>
  <c r="S2970" i="1"/>
  <c r="T2970" i="1"/>
  <c r="U2970" i="1"/>
  <c r="BD2970" i="1"/>
  <c r="CE2970" i="1"/>
  <c r="A2971" i="1"/>
  <c r="C2971" i="1"/>
  <c r="S2971" i="1"/>
  <c r="T2971" i="1"/>
  <c r="U2971" i="1"/>
  <c r="BD2971" i="1"/>
  <c r="CE2971" i="1"/>
  <c r="A2972" i="1"/>
  <c r="C2972" i="1"/>
  <c r="S2972" i="1"/>
  <c r="T2972" i="1"/>
  <c r="U2972" i="1"/>
  <c r="BD2972" i="1"/>
  <c r="CE2972" i="1"/>
  <c r="A2973" i="1"/>
  <c r="C2973" i="1"/>
  <c r="S2973" i="1"/>
  <c r="T2973" i="1"/>
  <c r="U2973" i="1"/>
  <c r="BD2973" i="1"/>
  <c r="CE2973" i="1"/>
  <c r="A2974" i="1"/>
  <c r="C2974" i="1"/>
  <c r="S2974" i="1"/>
  <c r="T2974" i="1"/>
  <c r="U2974" i="1"/>
  <c r="BD2974" i="1"/>
  <c r="CE2974" i="1"/>
  <c r="A2975" i="1"/>
  <c r="C2975" i="1"/>
  <c r="S2975" i="1"/>
  <c r="T2975" i="1"/>
  <c r="U2975" i="1"/>
  <c r="BD2975" i="1"/>
  <c r="CE2975" i="1"/>
  <c r="A2976" i="1"/>
  <c r="C2976" i="1"/>
  <c r="S2976" i="1"/>
  <c r="T2976" i="1"/>
  <c r="U2976" i="1"/>
  <c r="BD2976" i="1"/>
  <c r="CE2976" i="1"/>
  <c r="A2977" i="1"/>
  <c r="C2977" i="1"/>
  <c r="S2977" i="1"/>
  <c r="T2977" i="1"/>
  <c r="U2977" i="1"/>
  <c r="BD2977" i="1"/>
  <c r="CE2977" i="1"/>
  <c r="A2978" i="1"/>
  <c r="C2978" i="1"/>
  <c r="S2978" i="1"/>
  <c r="T2978" i="1"/>
  <c r="U2978" i="1"/>
  <c r="BD2978" i="1"/>
  <c r="CE2978" i="1"/>
  <c r="A2979" i="1"/>
  <c r="C2979" i="1"/>
  <c r="S2979" i="1"/>
  <c r="T2979" i="1"/>
  <c r="U2979" i="1"/>
  <c r="BD2979" i="1"/>
  <c r="CE2979" i="1"/>
  <c r="A2980" i="1"/>
  <c r="C2980" i="1"/>
  <c r="S2980" i="1"/>
  <c r="T2980" i="1"/>
  <c r="U2980" i="1"/>
  <c r="BD2980" i="1"/>
  <c r="CE2980" i="1"/>
  <c r="A2981" i="1"/>
  <c r="C2981" i="1"/>
  <c r="S2981" i="1"/>
  <c r="T2981" i="1"/>
  <c r="U2981" i="1"/>
  <c r="BD2981" i="1"/>
  <c r="CE2981" i="1"/>
  <c r="A2982" i="1"/>
  <c r="C2982" i="1"/>
  <c r="S2982" i="1"/>
  <c r="T2982" i="1"/>
  <c r="U2982" i="1"/>
  <c r="BD2982" i="1"/>
  <c r="CE2982" i="1"/>
  <c r="A2983" i="1"/>
  <c r="C2983" i="1"/>
  <c r="S2983" i="1"/>
  <c r="T2983" i="1"/>
  <c r="U2983" i="1"/>
  <c r="BD2983" i="1"/>
  <c r="CE2983" i="1"/>
  <c r="A2984" i="1"/>
  <c r="C2984" i="1"/>
  <c r="S2984" i="1"/>
  <c r="T2984" i="1"/>
  <c r="U2984" i="1"/>
  <c r="BD2984" i="1"/>
  <c r="CE2984" i="1"/>
  <c r="A2985" i="1"/>
  <c r="C2985" i="1"/>
  <c r="S2985" i="1"/>
  <c r="T2985" i="1"/>
  <c r="U2985" i="1"/>
  <c r="BD2985" i="1"/>
  <c r="CE2985" i="1"/>
  <c r="A2986" i="1"/>
  <c r="C2986" i="1"/>
  <c r="S2986" i="1"/>
  <c r="T2986" i="1"/>
  <c r="U2986" i="1"/>
  <c r="BD2986" i="1"/>
  <c r="CE2986" i="1"/>
  <c r="A2987" i="1"/>
  <c r="C2987" i="1"/>
  <c r="S2987" i="1"/>
  <c r="T2987" i="1"/>
  <c r="U2987" i="1"/>
  <c r="BD2987" i="1"/>
  <c r="CE2987" i="1"/>
  <c r="A2988" i="1"/>
  <c r="C2988" i="1"/>
  <c r="S2988" i="1"/>
  <c r="T2988" i="1"/>
  <c r="U2988" i="1"/>
  <c r="BD2988" i="1"/>
  <c r="CE2988" i="1"/>
  <c r="A2989" i="1"/>
  <c r="C2989" i="1"/>
  <c r="S2989" i="1"/>
  <c r="T2989" i="1"/>
  <c r="U2989" i="1"/>
  <c r="BD2989" i="1"/>
  <c r="CE2989" i="1"/>
  <c r="A2990" i="1"/>
  <c r="C2990" i="1"/>
  <c r="S2990" i="1"/>
  <c r="T2990" i="1"/>
  <c r="U2990" i="1"/>
  <c r="BD2990" i="1"/>
  <c r="CE2990" i="1"/>
  <c r="A2991" i="1"/>
  <c r="C2991" i="1"/>
  <c r="S2991" i="1"/>
  <c r="T2991" i="1"/>
  <c r="U2991" i="1"/>
  <c r="BD2991" i="1"/>
  <c r="CE2991" i="1"/>
  <c r="A2992" i="1"/>
  <c r="C2992" i="1"/>
  <c r="S2992" i="1"/>
  <c r="T2992" i="1"/>
  <c r="U2992" i="1"/>
  <c r="BD2992" i="1"/>
  <c r="CE2992" i="1"/>
  <c r="A2993" i="1"/>
  <c r="C2993" i="1"/>
  <c r="S2993" i="1"/>
  <c r="T2993" i="1"/>
  <c r="U2993" i="1"/>
  <c r="BD2993" i="1"/>
  <c r="CE2993" i="1"/>
  <c r="A2994" i="1"/>
  <c r="C2994" i="1"/>
  <c r="S2994" i="1"/>
  <c r="T2994" i="1"/>
  <c r="U2994" i="1"/>
  <c r="BD2994" i="1"/>
  <c r="CE2994" i="1"/>
  <c r="A2995" i="1"/>
  <c r="C2995" i="1"/>
  <c r="S2995" i="1"/>
  <c r="T2995" i="1"/>
  <c r="U2995" i="1"/>
  <c r="BD2995" i="1"/>
  <c r="CE2995" i="1"/>
  <c r="A2996" i="1"/>
  <c r="C2996" i="1"/>
  <c r="S2996" i="1"/>
  <c r="T2996" i="1"/>
  <c r="U2996" i="1"/>
  <c r="BD2996" i="1"/>
  <c r="CE2996" i="1"/>
  <c r="A2997" i="1"/>
  <c r="C2997" i="1"/>
  <c r="S2997" i="1"/>
  <c r="T2997" i="1"/>
  <c r="U2997" i="1"/>
  <c r="BD2997" i="1"/>
  <c r="CE2997" i="1"/>
  <c r="A2998" i="1"/>
  <c r="C2998" i="1"/>
  <c r="S2998" i="1"/>
  <c r="T2998" i="1"/>
  <c r="U2998" i="1"/>
  <c r="BD2998" i="1"/>
  <c r="CE2998" i="1"/>
  <c r="A2999" i="1"/>
  <c r="C2999" i="1"/>
  <c r="S2999" i="1"/>
  <c r="T2999" i="1"/>
  <c r="U2999" i="1"/>
  <c r="BD2999" i="1"/>
  <c r="CE2999" i="1"/>
  <c r="A3000" i="1"/>
  <c r="C3000" i="1"/>
  <c r="S3000" i="1"/>
  <c r="T3000" i="1"/>
  <c r="U3000" i="1"/>
  <c r="BD3000" i="1"/>
  <c r="CE3000" i="1"/>
  <c r="A3001" i="1"/>
  <c r="C3001" i="1"/>
  <c r="S3001" i="1"/>
  <c r="T3001" i="1"/>
  <c r="U3001" i="1"/>
  <c r="BD3001" i="1"/>
  <c r="CE3001" i="1"/>
  <c r="A3002" i="1"/>
  <c r="C3002" i="1"/>
  <c r="S3002" i="1"/>
  <c r="T3002" i="1"/>
  <c r="U3002" i="1"/>
  <c r="BD3002" i="1"/>
  <c r="CE3002" i="1"/>
  <c r="A3003" i="1"/>
  <c r="C3003" i="1"/>
  <c r="S3003" i="1"/>
  <c r="T3003" i="1"/>
  <c r="U3003" i="1"/>
  <c r="BD3003" i="1"/>
  <c r="CE3003" i="1"/>
  <c r="A3004" i="1"/>
  <c r="C3004" i="1"/>
  <c r="S3004" i="1"/>
  <c r="T3004" i="1"/>
  <c r="U3004" i="1"/>
  <c r="BD3004" i="1"/>
  <c r="CE3004" i="1"/>
  <c r="A3005" i="1"/>
  <c r="C3005" i="1"/>
  <c r="S3005" i="1"/>
  <c r="T3005" i="1"/>
  <c r="U3005" i="1"/>
  <c r="BD3005" i="1"/>
  <c r="CE3005" i="1"/>
  <c r="A3006" i="1"/>
  <c r="C3006" i="1"/>
  <c r="S3006" i="1"/>
  <c r="T3006" i="1"/>
  <c r="U3006" i="1"/>
  <c r="BD3006" i="1"/>
  <c r="CE3006" i="1"/>
  <c r="A3007" i="1"/>
  <c r="C3007" i="1"/>
  <c r="S3007" i="1"/>
  <c r="T3007" i="1"/>
  <c r="U3007" i="1"/>
  <c r="BD3007" i="1"/>
  <c r="CE3007" i="1"/>
  <c r="A3008" i="1"/>
  <c r="C3008" i="1"/>
  <c r="S3008" i="1"/>
  <c r="T3008" i="1"/>
  <c r="U3008" i="1"/>
  <c r="BD3008" i="1"/>
  <c r="CE3008" i="1"/>
  <c r="A3009" i="1"/>
  <c r="C3009" i="1"/>
  <c r="S3009" i="1"/>
  <c r="T3009" i="1"/>
  <c r="U3009" i="1"/>
  <c r="BD3009" i="1"/>
  <c r="CE3009" i="1"/>
  <c r="A3010" i="1"/>
  <c r="C3010" i="1"/>
  <c r="S3010" i="1"/>
  <c r="T3010" i="1"/>
  <c r="U3010" i="1"/>
  <c r="BD3010" i="1"/>
  <c r="CE3010" i="1"/>
  <c r="A3011" i="1"/>
  <c r="C3011" i="1"/>
  <c r="S3011" i="1"/>
  <c r="T3011" i="1"/>
  <c r="U3011" i="1"/>
  <c r="BD3011" i="1"/>
  <c r="CE3011" i="1"/>
  <c r="A3012" i="1"/>
  <c r="C3012" i="1"/>
  <c r="S3012" i="1"/>
  <c r="T3012" i="1"/>
  <c r="U3012" i="1"/>
  <c r="BD3012" i="1"/>
  <c r="CE3012" i="1"/>
  <c r="A3013" i="1"/>
  <c r="C3013" i="1"/>
  <c r="S3013" i="1"/>
  <c r="T3013" i="1"/>
  <c r="U3013" i="1"/>
  <c r="BD3013" i="1"/>
  <c r="CE3013" i="1"/>
  <c r="A3014" i="1"/>
  <c r="C3014" i="1"/>
  <c r="S3014" i="1"/>
  <c r="T3014" i="1"/>
  <c r="U3014" i="1"/>
  <c r="BD3014" i="1"/>
  <c r="CE3014" i="1"/>
  <c r="A3015" i="1"/>
  <c r="C3015" i="1"/>
  <c r="S3015" i="1"/>
  <c r="T3015" i="1"/>
  <c r="U3015" i="1"/>
  <c r="BD3015" i="1"/>
  <c r="CE3015" i="1"/>
  <c r="A3016" i="1"/>
  <c r="C3016" i="1"/>
  <c r="S3016" i="1"/>
  <c r="T3016" i="1"/>
  <c r="U3016" i="1"/>
  <c r="BD3016" i="1"/>
  <c r="CE3016" i="1"/>
  <c r="A3017" i="1"/>
  <c r="C3017" i="1"/>
  <c r="S3017" i="1"/>
  <c r="T3017" i="1"/>
  <c r="U3017" i="1"/>
  <c r="BD3017" i="1"/>
  <c r="CE3017" i="1"/>
  <c r="A3018" i="1"/>
  <c r="C3018" i="1"/>
  <c r="S3018" i="1"/>
  <c r="T3018" i="1"/>
  <c r="U3018" i="1"/>
  <c r="BD3018" i="1"/>
  <c r="CE3018" i="1"/>
  <c r="A3019" i="1"/>
  <c r="C3019" i="1"/>
  <c r="S3019" i="1"/>
  <c r="T3019" i="1"/>
  <c r="U3019" i="1"/>
  <c r="BD3019" i="1"/>
  <c r="CE3019" i="1"/>
  <c r="A3020" i="1"/>
  <c r="C3020" i="1"/>
  <c r="S3020" i="1"/>
  <c r="T3020" i="1"/>
  <c r="U3020" i="1"/>
  <c r="BD3020" i="1"/>
  <c r="CE3020" i="1"/>
  <c r="A3021" i="1"/>
  <c r="C3021" i="1"/>
  <c r="S3021" i="1"/>
  <c r="T3021" i="1"/>
  <c r="U3021" i="1"/>
  <c r="BD3021" i="1"/>
  <c r="CE3021" i="1"/>
  <c r="A3022" i="1"/>
  <c r="C3022" i="1"/>
  <c r="S3022" i="1"/>
  <c r="T3022" i="1"/>
  <c r="U3022" i="1"/>
  <c r="BD3022" i="1"/>
  <c r="CE3022" i="1"/>
  <c r="A3023" i="1"/>
  <c r="C3023" i="1"/>
  <c r="S3023" i="1"/>
  <c r="T3023" i="1"/>
  <c r="U3023" i="1"/>
  <c r="BD3023" i="1"/>
  <c r="CE3023" i="1"/>
  <c r="A3024" i="1"/>
  <c r="C3024" i="1"/>
  <c r="S3024" i="1"/>
  <c r="T3024" i="1"/>
  <c r="U3024" i="1"/>
  <c r="BD3024" i="1"/>
  <c r="CE3024" i="1"/>
  <c r="A3025" i="1"/>
  <c r="C3025" i="1"/>
  <c r="S3025" i="1"/>
  <c r="T3025" i="1"/>
  <c r="U3025" i="1"/>
  <c r="BD3025" i="1"/>
  <c r="CE3025" i="1"/>
  <c r="A3026" i="1"/>
  <c r="C3026" i="1"/>
  <c r="S3026" i="1"/>
  <c r="T3026" i="1"/>
  <c r="U3026" i="1"/>
  <c r="BD3026" i="1"/>
  <c r="CE3026" i="1"/>
  <c r="A3027" i="1"/>
  <c r="C3027" i="1"/>
  <c r="S3027" i="1"/>
  <c r="T3027" i="1"/>
  <c r="U3027" i="1"/>
  <c r="BD3027" i="1"/>
  <c r="CE3027" i="1"/>
  <c r="A3028" i="1"/>
  <c r="C3028" i="1"/>
  <c r="S3028" i="1"/>
  <c r="T3028" i="1"/>
  <c r="U3028" i="1"/>
  <c r="BD3028" i="1"/>
  <c r="CE3028" i="1"/>
  <c r="A3029" i="1"/>
  <c r="C3029" i="1"/>
  <c r="S3029" i="1"/>
  <c r="T3029" i="1"/>
  <c r="U3029" i="1"/>
  <c r="BD3029" i="1"/>
  <c r="CE3029" i="1"/>
  <c r="A3030" i="1"/>
  <c r="C3030" i="1"/>
  <c r="S3030" i="1"/>
  <c r="T3030" i="1"/>
  <c r="U3030" i="1"/>
  <c r="BD3030" i="1"/>
  <c r="CE3030" i="1"/>
  <c r="A3031" i="1"/>
  <c r="C3031" i="1"/>
  <c r="S3031" i="1"/>
  <c r="T3031" i="1"/>
  <c r="U3031" i="1"/>
  <c r="BD3031" i="1"/>
  <c r="CE3031" i="1"/>
  <c r="A3032" i="1"/>
  <c r="C3032" i="1"/>
  <c r="S3032" i="1"/>
  <c r="T3032" i="1"/>
  <c r="U3032" i="1"/>
  <c r="BD3032" i="1"/>
  <c r="CE3032" i="1"/>
  <c r="A3033" i="1"/>
  <c r="C3033" i="1"/>
  <c r="S3033" i="1"/>
  <c r="T3033" i="1"/>
  <c r="U3033" i="1"/>
  <c r="BD3033" i="1"/>
  <c r="CE3033" i="1"/>
  <c r="A3034" i="1"/>
  <c r="C3034" i="1"/>
  <c r="S3034" i="1"/>
  <c r="T3034" i="1"/>
  <c r="U3034" i="1"/>
  <c r="BD3034" i="1"/>
  <c r="CE3034" i="1"/>
  <c r="A3035" i="1"/>
  <c r="C3035" i="1"/>
  <c r="S3035" i="1"/>
  <c r="T3035" i="1"/>
  <c r="U3035" i="1"/>
  <c r="BD3035" i="1"/>
  <c r="CE3035" i="1"/>
  <c r="A3036" i="1"/>
  <c r="C3036" i="1"/>
  <c r="S3036" i="1"/>
  <c r="T3036" i="1"/>
  <c r="U3036" i="1"/>
  <c r="BD3036" i="1"/>
  <c r="CE3036" i="1"/>
  <c r="A3037" i="1"/>
  <c r="C3037" i="1"/>
  <c r="S3037" i="1"/>
  <c r="T3037" i="1"/>
  <c r="U3037" i="1"/>
  <c r="BD3037" i="1"/>
  <c r="CE3037" i="1"/>
  <c r="A3038" i="1"/>
  <c r="C3038" i="1"/>
  <c r="S3038" i="1"/>
  <c r="T3038" i="1"/>
  <c r="U3038" i="1"/>
  <c r="BD3038" i="1"/>
  <c r="CE3038" i="1"/>
  <c r="A3039" i="1"/>
  <c r="C3039" i="1"/>
  <c r="S3039" i="1"/>
  <c r="T3039" i="1"/>
  <c r="U3039" i="1"/>
  <c r="BD3039" i="1"/>
  <c r="CE3039" i="1"/>
  <c r="A3040" i="1"/>
  <c r="C3040" i="1"/>
  <c r="S3040" i="1"/>
  <c r="T3040" i="1"/>
  <c r="U3040" i="1"/>
  <c r="BD3040" i="1"/>
  <c r="CE3040" i="1"/>
  <c r="A3041" i="1"/>
  <c r="C3041" i="1"/>
  <c r="S3041" i="1"/>
  <c r="T3041" i="1"/>
  <c r="U3041" i="1"/>
  <c r="BD3041" i="1"/>
  <c r="CE3041" i="1"/>
  <c r="A3042" i="1"/>
  <c r="C3042" i="1"/>
  <c r="S3042" i="1"/>
  <c r="T3042" i="1"/>
  <c r="U3042" i="1"/>
  <c r="BD3042" i="1"/>
  <c r="CE3042" i="1"/>
  <c r="A3043" i="1"/>
  <c r="C3043" i="1"/>
  <c r="S3043" i="1"/>
  <c r="T3043" i="1"/>
  <c r="U3043" i="1"/>
  <c r="BD3043" i="1"/>
  <c r="CE3043" i="1"/>
  <c r="A3044" i="1"/>
  <c r="C3044" i="1"/>
  <c r="S3044" i="1"/>
  <c r="T3044" i="1"/>
  <c r="U3044" i="1"/>
  <c r="BD3044" i="1"/>
  <c r="CE3044" i="1"/>
  <c r="A3045" i="1"/>
  <c r="C3045" i="1"/>
  <c r="S3045" i="1"/>
  <c r="T3045" i="1"/>
  <c r="U3045" i="1"/>
  <c r="BD3045" i="1"/>
  <c r="CE3045" i="1"/>
  <c r="A3046" i="1"/>
  <c r="C3046" i="1"/>
  <c r="S3046" i="1"/>
  <c r="T3046" i="1"/>
  <c r="U3046" i="1"/>
  <c r="BD3046" i="1"/>
  <c r="CE3046" i="1"/>
  <c r="A3047" i="1"/>
  <c r="C3047" i="1"/>
  <c r="S3047" i="1"/>
  <c r="T3047" i="1"/>
  <c r="U3047" i="1"/>
  <c r="BD3047" i="1"/>
  <c r="CE3047" i="1"/>
  <c r="A3048" i="1"/>
  <c r="C3048" i="1"/>
  <c r="S3048" i="1"/>
  <c r="T3048" i="1"/>
  <c r="U3048" i="1"/>
  <c r="BD3048" i="1"/>
  <c r="CE3048" i="1"/>
  <c r="A3049" i="1"/>
  <c r="C3049" i="1"/>
  <c r="S3049" i="1"/>
  <c r="T3049" i="1"/>
  <c r="U3049" i="1"/>
  <c r="BD3049" i="1"/>
  <c r="CE3049" i="1"/>
  <c r="A3050" i="1"/>
  <c r="C3050" i="1"/>
  <c r="S3050" i="1"/>
  <c r="T3050" i="1"/>
  <c r="U3050" i="1"/>
  <c r="BD3050" i="1"/>
  <c r="CE3050" i="1"/>
  <c r="A3051" i="1"/>
  <c r="C3051" i="1"/>
  <c r="S3051" i="1"/>
  <c r="T3051" i="1"/>
  <c r="U3051" i="1"/>
  <c r="BD3051" i="1"/>
  <c r="CE3051" i="1"/>
  <c r="A3052" i="1"/>
  <c r="C3052" i="1"/>
  <c r="S3052" i="1"/>
  <c r="T3052" i="1"/>
  <c r="U3052" i="1"/>
  <c r="BD3052" i="1"/>
  <c r="CE3052" i="1"/>
  <c r="A3053" i="1"/>
  <c r="C3053" i="1"/>
  <c r="S3053" i="1"/>
  <c r="T3053" i="1"/>
  <c r="U3053" i="1"/>
  <c r="BD3053" i="1"/>
  <c r="CE3053" i="1"/>
  <c r="A3054" i="1"/>
  <c r="C3054" i="1"/>
  <c r="S3054" i="1"/>
  <c r="T3054" i="1"/>
  <c r="U3054" i="1"/>
  <c r="BD3054" i="1"/>
  <c r="CE3054" i="1"/>
  <c r="A3055" i="1"/>
  <c r="C3055" i="1"/>
  <c r="S3055" i="1"/>
  <c r="T3055" i="1"/>
  <c r="U3055" i="1"/>
  <c r="BD3055" i="1"/>
  <c r="CE3055" i="1"/>
  <c r="A3056" i="1"/>
  <c r="C3056" i="1"/>
  <c r="S3056" i="1"/>
  <c r="T3056" i="1"/>
  <c r="U3056" i="1"/>
  <c r="BD3056" i="1"/>
  <c r="CE3056" i="1"/>
  <c r="A3057" i="1"/>
  <c r="C3057" i="1"/>
  <c r="S3057" i="1"/>
  <c r="T3057" i="1"/>
  <c r="U3057" i="1"/>
  <c r="BD3057" i="1"/>
  <c r="CE3057" i="1"/>
  <c r="A3058" i="1"/>
  <c r="C3058" i="1"/>
  <c r="S3058" i="1"/>
  <c r="T3058" i="1"/>
  <c r="U3058" i="1"/>
  <c r="BD3058" i="1"/>
  <c r="CE3058" i="1"/>
  <c r="A3059" i="1"/>
  <c r="C3059" i="1"/>
  <c r="S3059" i="1"/>
  <c r="T3059" i="1"/>
  <c r="U3059" i="1"/>
  <c r="BD3059" i="1"/>
  <c r="CE3059" i="1"/>
  <c r="A3060" i="1"/>
  <c r="C3060" i="1"/>
  <c r="S3060" i="1"/>
  <c r="T3060" i="1"/>
  <c r="U3060" i="1"/>
  <c r="BD3060" i="1"/>
  <c r="CE3060" i="1"/>
  <c r="A3061" i="1"/>
  <c r="C3061" i="1"/>
  <c r="S3061" i="1"/>
  <c r="T3061" i="1"/>
  <c r="U3061" i="1"/>
  <c r="BD3061" i="1"/>
  <c r="CE3061" i="1"/>
  <c r="A3062" i="1"/>
  <c r="C3062" i="1"/>
  <c r="S3062" i="1"/>
  <c r="T3062" i="1"/>
  <c r="U3062" i="1"/>
  <c r="BD3062" i="1"/>
  <c r="CE3062" i="1"/>
  <c r="A3063" i="1"/>
  <c r="C3063" i="1"/>
  <c r="S3063" i="1"/>
  <c r="T3063" i="1"/>
  <c r="U3063" i="1"/>
  <c r="BD3063" i="1"/>
  <c r="CE3063" i="1"/>
  <c r="A3064" i="1"/>
  <c r="C3064" i="1"/>
  <c r="S3064" i="1"/>
  <c r="T3064" i="1"/>
  <c r="U3064" i="1"/>
  <c r="BD3064" i="1"/>
  <c r="CE3064" i="1"/>
  <c r="A3065" i="1"/>
  <c r="C3065" i="1"/>
  <c r="S3065" i="1"/>
  <c r="T3065" i="1"/>
  <c r="U3065" i="1"/>
  <c r="BD3065" i="1"/>
  <c r="CE3065" i="1"/>
  <c r="A3066" i="1"/>
  <c r="C3066" i="1"/>
  <c r="S3066" i="1"/>
  <c r="T3066" i="1"/>
  <c r="U3066" i="1"/>
  <c r="BD3066" i="1"/>
  <c r="CE3066" i="1"/>
  <c r="A3067" i="1"/>
  <c r="C3067" i="1"/>
  <c r="S3067" i="1"/>
  <c r="T3067" i="1"/>
  <c r="U3067" i="1"/>
  <c r="BD3067" i="1"/>
  <c r="CE3067" i="1"/>
  <c r="A3068" i="1"/>
  <c r="C3068" i="1"/>
  <c r="S3068" i="1"/>
  <c r="T3068" i="1"/>
  <c r="U3068" i="1"/>
  <c r="BD3068" i="1"/>
  <c r="CE3068" i="1"/>
  <c r="A3069" i="1"/>
  <c r="C3069" i="1"/>
  <c r="S3069" i="1"/>
  <c r="T3069" i="1"/>
  <c r="U3069" i="1"/>
  <c r="BD3069" i="1"/>
  <c r="CE3069" i="1"/>
  <c r="A3070" i="1"/>
  <c r="C3070" i="1"/>
  <c r="S3070" i="1"/>
  <c r="T3070" i="1"/>
  <c r="U3070" i="1"/>
  <c r="BD3070" i="1"/>
  <c r="CE3070" i="1"/>
  <c r="A3071" i="1"/>
  <c r="C3071" i="1"/>
  <c r="S3071" i="1"/>
  <c r="T3071" i="1"/>
  <c r="U3071" i="1"/>
  <c r="BD3071" i="1"/>
  <c r="CE3071" i="1"/>
  <c r="A3072" i="1"/>
  <c r="C3072" i="1"/>
  <c r="S3072" i="1"/>
  <c r="T3072" i="1"/>
  <c r="U3072" i="1"/>
  <c r="BD3072" i="1"/>
  <c r="CE3072" i="1"/>
  <c r="A3073" i="1"/>
  <c r="C3073" i="1"/>
  <c r="S3073" i="1"/>
  <c r="T3073" i="1"/>
  <c r="U3073" i="1"/>
  <c r="BD3073" i="1"/>
  <c r="CE3073" i="1"/>
  <c r="A3074" i="1"/>
  <c r="C3074" i="1"/>
  <c r="S3074" i="1"/>
  <c r="T3074" i="1"/>
  <c r="U3074" i="1"/>
  <c r="BD3074" i="1"/>
  <c r="CE3074" i="1"/>
  <c r="A3075" i="1"/>
  <c r="C3075" i="1"/>
  <c r="S3075" i="1"/>
  <c r="T3075" i="1"/>
  <c r="U3075" i="1"/>
  <c r="BD3075" i="1"/>
  <c r="CE3075" i="1"/>
  <c r="A3076" i="1"/>
  <c r="C3076" i="1"/>
  <c r="S3076" i="1"/>
  <c r="T3076" i="1"/>
  <c r="U3076" i="1"/>
  <c r="BD3076" i="1"/>
  <c r="CE3076" i="1"/>
  <c r="A3077" i="1"/>
  <c r="C3077" i="1"/>
  <c r="S3077" i="1"/>
  <c r="T3077" i="1"/>
  <c r="U3077" i="1"/>
  <c r="BD3077" i="1"/>
  <c r="CE3077" i="1"/>
  <c r="A3078" i="1"/>
  <c r="C3078" i="1"/>
  <c r="S3078" i="1"/>
  <c r="T3078" i="1"/>
  <c r="U3078" i="1"/>
  <c r="BD3078" i="1"/>
  <c r="CE3078" i="1"/>
  <c r="A3079" i="1"/>
  <c r="C3079" i="1"/>
  <c r="S3079" i="1"/>
  <c r="T3079" i="1"/>
  <c r="U3079" i="1"/>
  <c r="BD3079" i="1"/>
  <c r="CE3079" i="1"/>
  <c r="A3080" i="1"/>
  <c r="C3080" i="1"/>
  <c r="S3080" i="1"/>
  <c r="T3080" i="1"/>
  <c r="U3080" i="1"/>
  <c r="BD3080" i="1"/>
  <c r="CE3080" i="1"/>
  <c r="A3081" i="1"/>
  <c r="C3081" i="1"/>
  <c r="S3081" i="1"/>
  <c r="T3081" i="1"/>
  <c r="U3081" i="1"/>
  <c r="BD3081" i="1"/>
  <c r="CE3081" i="1"/>
  <c r="A3082" i="1"/>
  <c r="C3082" i="1"/>
  <c r="S3082" i="1"/>
  <c r="T3082" i="1"/>
  <c r="U3082" i="1"/>
  <c r="BD3082" i="1"/>
  <c r="CE3082" i="1"/>
  <c r="A3083" i="1"/>
  <c r="C3083" i="1"/>
  <c r="S3083" i="1"/>
  <c r="T3083" i="1"/>
  <c r="U3083" i="1"/>
  <c r="BD3083" i="1"/>
  <c r="CE3083" i="1"/>
  <c r="A3084" i="1"/>
  <c r="C3084" i="1"/>
  <c r="S3084" i="1"/>
  <c r="T3084" i="1"/>
  <c r="U3084" i="1"/>
  <c r="BD3084" i="1"/>
  <c r="CE3084" i="1"/>
  <c r="A3085" i="1"/>
  <c r="C3085" i="1"/>
  <c r="S3085" i="1"/>
  <c r="T3085" i="1"/>
  <c r="U3085" i="1"/>
  <c r="BD3085" i="1"/>
  <c r="CE3085" i="1"/>
  <c r="A3086" i="1"/>
  <c r="C3086" i="1"/>
  <c r="S3086" i="1"/>
  <c r="T3086" i="1"/>
  <c r="U3086" i="1"/>
  <c r="BD3086" i="1"/>
  <c r="CE3086" i="1"/>
  <c r="A3087" i="1"/>
  <c r="C3087" i="1"/>
  <c r="S3087" i="1"/>
  <c r="T3087" i="1"/>
  <c r="U3087" i="1"/>
  <c r="BD3087" i="1"/>
  <c r="CE3087" i="1"/>
  <c r="A3088" i="1"/>
  <c r="C3088" i="1"/>
  <c r="S3088" i="1"/>
  <c r="T3088" i="1"/>
  <c r="U3088" i="1"/>
  <c r="BD3088" i="1"/>
  <c r="CE3088" i="1"/>
  <c r="A3089" i="1"/>
  <c r="C3089" i="1"/>
  <c r="S3089" i="1"/>
  <c r="T3089" i="1"/>
  <c r="U3089" i="1"/>
  <c r="BD3089" i="1"/>
  <c r="CE3089" i="1"/>
  <c r="A3090" i="1"/>
  <c r="C3090" i="1"/>
  <c r="S3090" i="1"/>
  <c r="T3090" i="1"/>
  <c r="U3090" i="1"/>
  <c r="BD3090" i="1"/>
  <c r="CE3090" i="1"/>
  <c r="A3091" i="1"/>
  <c r="C3091" i="1"/>
  <c r="S3091" i="1"/>
  <c r="T3091" i="1"/>
  <c r="U3091" i="1"/>
  <c r="BD3091" i="1"/>
  <c r="CE3091" i="1"/>
  <c r="A3092" i="1"/>
  <c r="C3092" i="1"/>
  <c r="S3092" i="1"/>
  <c r="T3092" i="1"/>
  <c r="U3092" i="1"/>
  <c r="BD3092" i="1"/>
  <c r="CE3092" i="1"/>
  <c r="A3093" i="1"/>
  <c r="C3093" i="1"/>
  <c r="S3093" i="1"/>
  <c r="T3093" i="1"/>
  <c r="U3093" i="1"/>
  <c r="BD3093" i="1"/>
  <c r="CE3093" i="1"/>
  <c r="A3094" i="1"/>
  <c r="C3094" i="1"/>
  <c r="S3094" i="1"/>
  <c r="T3094" i="1"/>
  <c r="U3094" i="1"/>
  <c r="BD3094" i="1"/>
  <c r="CE3094" i="1"/>
  <c r="A3095" i="1"/>
  <c r="C3095" i="1"/>
  <c r="S3095" i="1"/>
  <c r="T3095" i="1"/>
  <c r="U3095" i="1"/>
  <c r="BD3095" i="1"/>
  <c r="CE3095" i="1"/>
  <c r="A3096" i="1"/>
  <c r="C3096" i="1"/>
  <c r="S3096" i="1"/>
  <c r="T3096" i="1"/>
  <c r="U3096" i="1"/>
  <c r="BD3096" i="1"/>
  <c r="CE3096" i="1"/>
  <c r="A3097" i="1"/>
  <c r="C3097" i="1"/>
  <c r="S3097" i="1"/>
  <c r="T3097" i="1"/>
  <c r="U3097" i="1"/>
  <c r="BD3097" i="1"/>
  <c r="CE3097" i="1"/>
  <c r="A3098" i="1"/>
  <c r="C3098" i="1"/>
  <c r="S3098" i="1"/>
  <c r="T3098" i="1"/>
  <c r="U3098" i="1"/>
  <c r="BD3098" i="1"/>
  <c r="CE3098" i="1"/>
  <c r="A3099" i="1"/>
  <c r="C3099" i="1"/>
  <c r="S3099" i="1"/>
  <c r="T3099" i="1"/>
  <c r="U3099" i="1"/>
  <c r="BD3099" i="1"/>
  <c r="CE3099" i="1"/>
  <c r="A3100" i="1"/>
  <c r="C3100" i="1"/>
  <c r="S3100" i="1"/>
  <c r="T3100" i="1"/>
  <c r="U3100" i="1"/>
  <c r="BD3100" i="1"/>
  <c r="CE3100" i="1"/>
</calcChain>
</file>

<file path=xl/sharedStrings.xml><?xml version="1.0" encoding="utf-8"?>
<sst xmlns="http://schemas.openxmlformats.org/spreadsheetml/2006/main" count="34212" uniqueCount="1003">
  <si>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</si>
  <si>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</si>
  <si>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</si>
  <si>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</si>
  <si>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</si>
  <si>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</si>
  <si>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</si>
  <si>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</si>
  <si>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</si>
  <si>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</si>
  <si>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</si>
  <si>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</si>
  <si>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</si>
  <si>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</si>
  <si>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</si>
  <si>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</si>
  <si>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</si>
  <si>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</si>
  <si>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</si>
  <si>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</si>
  <si>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</si>
  <si>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</si>
  <si>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</si>
  <si>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</si>
  <si>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</si>
  <si>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</si>
  <si>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</si>
  <si>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</si>
  <si>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</si>
  <si>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</si>
  <si>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</si>
  <si>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</si>
  <si>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</si>
  <si>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</si>
  <si>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</si>
  <si>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</si>
  <si>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</si>
  <si>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</si>
  <si>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</si>
  <si>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</si>
  <si>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</si>
  <si>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</si>
  <si>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</si>
  <si>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</si>
  <si>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</si>
  <si>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</si>
  <si>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</si>
  <si>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</si>
  <si>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</si>
  <si>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</si>
  <si>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</si>
  <si>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</si>
  <si>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</si>
  <si>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</si>
  <si>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</si>
  <si>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</si>
  <si>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</si>
  <si>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</si>
  <si>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</si>
  <si>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</si>
  <si>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</si>
  <si>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</si>
  <si>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</si>
  <si>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</si>
  <si>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</si>
  <si>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</si>
  <si>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</si>
  <si>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</si>
  <si>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</si>
  <si>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</si>
  <si>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</si>
  <si>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</si>
  <si>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</si>
  <si>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</si>
  <si>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</si>
  <si>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</si>
  <si>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</si>
  <si>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</si>
  <si>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</si>
  <si>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</si>
  <si>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</si>
  <si>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</si>
  <si>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</si>
  <si>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</si>
  <si>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</si>
  <si>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</si>
  <si>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</si>
  <si>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</si>
  <si>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</si>
  <si>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</si>
  <si>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</si>
  <si>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</si>
  <si>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</si>
  <si>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</si>
  <si>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</si>
  <si>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</si>
  <si>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</si>
  <si>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</si>
  <si>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</si>
  <si>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</si>
  <si>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</si>
  <si>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</si>
  <si>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</si>
  <si>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</si>
  <si>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</si>
  <si>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</si>
  <si>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</si>
  <si>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</si>
  <si>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</si>
  <si>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</si>
  <si>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</si>
  <si>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</si>
  <si>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</si>
  <si>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</si>
  <si>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</si>
  <si>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</si>
  <si>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</si>
  <si>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</si>
  <si>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</si>
  <si>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</si>
  <si>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</si>
  <si>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</si>
  <si>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</si>
  <si>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</si>
  <si>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Boston</t>
  </si>
  <si>
    <t>Enroute</t>
  </si>
  <si>
    <t>None</t>
  </si>
  <si>
    <t>040:57:30.64 N</t>
  </si>
  <si>
    <t>072:15:06.87 W</t>
  </si>
  <si>
    <t>GNSS</t>
  </si>
  <si>
    <t>NoneAvailable</t>
  </si>
  <si>
    <t>RS - HP 1090 Multi Chl Radio</t>
  </si>
  <si>
    <t>157-10</t>
  </si>
  <si>
    <t>FOK</t>
  </si>
  <si>
    <t>AC</t>
  </si>
  <si>
    <t>Islip</t>
  </si>
  <si>
    <t>Terminal</t>
  </si>
  <si>
    <t>040:57:29.48 N</t>
  </si>
  <si>
    <t>072:15:09.73 W</t>
  </si>
  <si>
    <t>C1</t>
  </si>
  <si>
    <t>Washington</t>
  </si>
  <si>
    <t>EnrouteCTV</t>
  </si>
  <si>
    <t>Providence</t>
  </si>
  <si>
    <t>C2</t>
  </si>
  <si>
    <t>Boston, Bradley &amp; Providence TRACONs CTV</t>
  </si>
  <si>
    <t>TerminalCTV</t>
  </si>
  <si>
    <t>New York</t>
  </si>
  <si>
    <t>NY TRACON</t>
  </si>
  <si>
    <t>040:57:28.87 N</t>
  </si>
  <si>
    <t>072:15:10.89 W</t>
  </si>
  <si>
    <t>040:57:27.78 N</t>
  </si>
  <si>
    <t>072:15:12.28 W</t>
  </si>
  <si>
    <t>040:57:27.17 N</t>
  </si>
  <si>
    <t>072:15:13.13 W</t>
  </si>
  <si>
    <t>040:57:26.32 N</t>
  </si>
  <si>
    <t>072:15:14.06 W</t>
  </si>
  <si>
    <t>040:57:25.31 N</t>
  </si>
  <si>
    <t>072:15:14.67 W</t>
  </si>
  <si>
    <t>040:57:24.46 N</t>
  </si>
  <si>
    <t>072:15:15.14 W</t>
  </si>
  <si>
    <t>040:57:23.46 N</t>
  </si>
  <si>
    <t>072:15:15.60 W</t>
  </si>
  <si>
    <t>040:57:22.69 N</t>
  </si>
  <si>
    <t>072:15:16.06 W</t>
  </si>
  <si>
    <t>040:57:21.30 N</t>
  </si>
  <si>
    <t>072:15:16.53 W</t>
  </si>
  <si>
    <t>040:57:19.60 N</t>
  </si>
  <si>
    <t>072:15:16.76 W</t>
  </si>
  <si>
    <t>040:57:18.75 N</t>
  </si>
  <si>
    <t>072:15:16.91 W</t>
  </si>
  <si>
    <t>040:57:17.74 N</t>
  </si>
  <si>
    <t>040:57:16.74 N</t>
  </si>
  <si>
    <t>040:57:15.27 N</t>
  </si>
  <si>
    <t>072:15:16.68 W</t>
  </si>
  <si>
    <t>040:57:13.57 N</t>
  </si>
  <si>
    <t>072:15:16.30 W</t>
  </si>
  <si>
    <t>040:57:12.26 N</t>
  </si>
  <si>
    <t>072:15:15.83 W</t>
  </si>
  <si>
    <t>040:57:10.94 N</t>
  </si>
  <si>
    <t>040:57:10.17 N</t>
  </si>
  <si>
    <t>040:57:09.32 N</t>
  </si>
  <si>
    <t>072:15:14.91 W</t>
  </si>
  <si>
    <t>040:57:08.24 N</t>
  </si>
  <si>
    <t>072:15:14.44 W</t>
  </si>
  <si>
    <t>040:57:07.08 N</t>
  </si>
  <si>
    <t>072:15:13.82 W</t>
  </si>
  <si>
    <t>040:57:05.85 N</t>
  </si>
  <si>
    <t>072:15:13.36 W</t>
  </si>
  <si>
    <t>040:57:05.38 N</t>
  </si>
  <si>
    <t>072:15:12.97 W</t>
  </si>
  <si>
    <t>157-24</t>
  </si>
  <si>
    <t>OQU</t>
  </si>
  <si>
    <t>040:57:03.84 N</t>
  </si>
  <si>
    <t>072:15:11.97 W</t>
  </si>
  <si>
    <t>040:57:02.99 N</t>
  </si>
  <si>
    <t>072:15:11.35 W</t>
  </si>
  <si>
    <t>040:57:02.60 N</t>
  </si>
  <si>
    <t>072:15:10.97 W</t>
  </si>
  <si>
    <t>040:57:01.60 N</t>
  </si>
  <si>
    <t>072:15:10.12 W</t>
  </si>
  <si>
    <t>040:57:00.21 N</t>
  </si>
  <si>
    <t>072:15:08.88 W</t>
  </si>
  <si>
    <t>040:56:59.20 N</t>
  </si>
  <si>
    <t>072:15:07.95 W</t>
  </si>
  <si>
    <t>040:56:57.97 N</t>
  </si>
  <si>
    <t>072:15:07.26 W</t>
  </si>
  <si>
    <t>TimeDifferenceOfArrival</t>
  </si>
  <si>
    <t>040:56:56.81 N</t>
  </si>
  <si>
    <t>072:15:06.18 W</t>
  </si>
  <si>
    <t>040:56:55.80 N</t>
  </si>
  <si>
    <t>072:15:05.48 W</t>
  </si>
  <si>
    <t>040:56:53.49 N</t>
  </si>
  <si>
    <t>072:15:03.47 W</t>
  </si>
  <si>
    <t>040:56:51.86 N</t>
  </si>
  <si>
    <t>072:15:02.16 W</t>
  </si>
  <si>
    <t>040:56:50.86 N</t>
  </si>
  <si>
    <t>072:15:01.31 W</t>
  </si>
  <si>
    <t>040:56:49.93 N</t>
  </si>
  <si>
    <t>072:15:00.31 W</t>
  </si>
  <si>
    <t>040:56:48.93 N</t>
  </si>
  <si>
    <t>072:14:59.46 W</t>
  </si>
  <si>
    <t>040:56:47.92 N</t>
  </si>
  <si>
    <t>072:14:58.30 W</t>
  </si>
  <si>
    <t>040:56:46.92 N</t>
  </si>
  <si>
    <t>072:14:57.37 W</t>
  </si>
  <si>
    <t>040:56:45.92 N</t>
  </si>
  <si>
    <t>072:14:56.06 W</t>
  </si>
  <si>
    <t>040:56:44.45 N</t>
  </si>
  <si>
    <t>072:14:54.51 W</t>
  </si>
  <si>
    <t>040:56:43.44 N</t>
  </si>
  <si>
    <t>072:14:53.35 W</t>
  </si>
  <si>
    <t>040:56:42.29 N</t>
  </si>
  <si>
    <t>072:14:52.12 W</t>
  </si>
  <si>
    <t>040:56:40.90 N</t>
  </si>
  <si>
    <t>072:14:50.42 W</t>
  </si>
  <si>
    <t>040:56:39.43 N</t>
  </si>
  <si>
    <t>072:14:48.41 W</t>
  </si>
  <si>
    <t>040:56:38.04 N</t>
  </si>
  <si>
    <t>072:14:46.86 W</t>
  </si>
  <si>
    <t>RADAR</t>
  </si>
  <si>
    <t>040:56:36.57 N</t>
  </si>
  <si>
    <t>072:14:44.86 W</t>
  </si>
  <si>
    <t>040:56:35.41 N</t>
  </si>
  <si>
    <t>072:14:43.77 W</t>
  </si>
  <si>
    <t>040:56:34.41 N</t>
  </si>
  <si>
    <t>072:14:42.38 W</t>
  </si>
  <si>
    <t>040:56:33.32 N</t>
  </si>
  <si>
    <t>072:14:41.46 W</t>
  </si>
  <si>
    <t>040:56:32.24 N</t>
  </si>
  <si>
    <t>072:14:40.22 W</t>
  </si>
  <si>
    <t>040:56:30.62 N</t>
  </si>
  <si>
    <t>072:14:38.44 W</t>
  </si>
  <si>
    <t>040:56:29.69 N</t>
  </si>
  <si>
    <t>072:14:37.36 W</t>
  </si>
  <si>
    <t>040:56:28.61 N</t>
  </si>
  <si>
    <t>072:14:35.82 W</t>
  </si>
  <si>
    <t>040:56:27.30 N</t>
  </si>
  <si>
    <t>072:14:34.27 W</t>
  </si>
  <si>
    <t>040:56:26.30 N</t>
  </si>
  <si>
    <t>072:14:32.88 W</t>
  </si>
  <si>
    <t>040:56:24.67 N</t>
  </si>
  <si>
    <t>072:14:31.03 W</t>
  </si>
  <si>
    <t>040:56:23.13 N</t>
  </si>
  <si>
    <t>072:14:29.10 W</t>
  </si>
  <si>
    <t>040:56:22.20 N</t>
  </si>
  <si>
    <t>072:14:28.17 W</t>
  </si>
  <si>
    <t>040:56:21.27 N</t>
  </si>
  <si>
    <t>072:14:27.09 W</t>
  </si>
  <si>
    <t>040:56:19.57 N</t>
  </si>
  <si>
    <t>072:14:25.08 W</t>
  </si>
  <si>
    <t>040:56:18.42 N</t>
  </si>
  <si>
    <t>072:14:23.77 W</t>
  </si>
  <si>
    <t>040:56:17.26 N</t>
  </si>
  <si>
    <t>072:14:22.53 W</t>
  </si>
  <si>
    <t>040:56:16.25 N</t>
  </si>
  <si>
    <t>072:14:21.30 W</t>
  </si>
  <si>
    <t>040:56:15.25 N</t>
  </si>
  <si>
    <t>072:14:20.21 W</t>
  </si>
  <si>
    <t>040:56:14.32 N</t>
  </si>
  <si>
    <t>072:14:18.90 W</t>
  </si>
  <si>
    <t>040:56:12.24 N</t>
  </si>
  <si>
    <t>072:14:16.51 W</t>
  </si>
  <si>
    <t>040:56:11.31 N</t>
  </si>
  <si>
    <t>072:14:15.42 W</t>
  </si>
  <si>
    <t>040:56:10.07 N</t>
  </si>
  <si>
    <t>072:14:14.03 W</t>
  </si>
  <si>
    <t>040:56:09.15 N</t>
  </si>
  <si>
    <t>072:14:12.95 W</t>
  </si>
  <si>
    <t>040:56:08.22 N</t>
  </si>
  <si>
    <t>072:14:11.64 W</t>
  </si>
  <si>
    <t>040:56:07.06 N</t>
  </si>
  <si>
    <t>072:14:10.33 W</t>
  </si>
  <si>
    <t>040:56:05.52 N</t>
  </si>
  <si>
    <t>072:14:08.55 W</t>
  </si>
  <si>
    <t>040:56:04.36 N</t>
  </si>
  <si>
    <t>072:14:07.31 W</t>
  </si>
  <si>
    <t>040:56:03.35 N</t>
  </si>
  <si>
    <t>072:14:06.15 W</t>
  </si>
  <si>
    <t>040:56:02.19 N</t>
  </si>
  <si>
    <t>072:14:04.84 W</t>
  </si>
  <si>
    <t>040:56:01.19 N</t>
  </si>
  <si>
    <t>072:14:03.45 W</t>
  </si>
  <si>
    <t>040:55:46.44 N</t>
  </si>
  <si>
    <t>072:13:45.30 W</t>
  </si>
  <si>
    <t>040:55:45.43 N</t>
  </si>
  <si>
    <t>072:13:43.91 W</t>
  </si>
  <si>
    <t>040:55:44.43 N</t>
  </si>
  <si>
    <t>072:13:42.67 W</t>
  </si>
  <si>
    <t>040:55:43.89 N</t>
  </si>
  <si>
    <t>072:13:42.13 W</t>
  </si>
  <si>
    <t>040:55:42.42 N</t>
  </si>
  <si>
    <t>072:13:39.89 W</t>
  </si>
  <si>
    <t>040:55:41.49 N</t>
  </si>
  <si>
    <t>072:13:38.04 W</t>
  </si>
  <si>
    <t>040:55:41.18 N</t>
  </si>
  <si>
    <t>072:13:37.19 W</t>
  </si>
  <si>
    <t>040:55:40.18 N</t>
  </si>
  <si>
    <t>072:13:34.72 W</t>
  </si>
  <si>
    <t>040:55:39.56 N</t>
  </si>
  <si>
    <t>072:13:32.94 W</t>
  </si>
  <si>
    <t>040:55:39.17 N</t>
  </si>
  <si>
    <t>072:13:31.01 W</t>
  </si>
  <si>
    <t>040:55:38.87 N</t>
  </si>
  <si>
    <t>072:13:29.08 W</t>
  </si>
  <si>
    <t>040:55:38.56 N</t>
  </si>
  <si>
    <t>072:13:27.30 W</t>
  </si>
  <si>
    <t>040:55:38.40 N</t>
  </si>
  <si>
    <t>072:13:25.52 W</t>
  </si>
  <si>
    <t>040:55:38.25 N</t>
  </si>
  <si>
    <t>072:13:23.67 W</t>
  </si>
  <si>
    <t>040:55:38.09 N</t>
  </si>
  <si>
    <t>072:13:21.89 W</t>
  </si>
  <si>
    <t>040:55:37.86 N</t>
  </si>
  <si>
    <t>072:13:20.35 W</t>
  </si>
  <si>
    <t>040:55:37.71 N</t>
  </si>
  <si>
    <t>072:13:18.26 W</t>
  </si>
  <si>
    <t>040:55:37.55 N</t>
  </si>
  <si>
    <t>072:13:16.72 W</t>
  </si>
  <si>
    <t>040:55:37.40 N</t>
  </si>
  <si>
    <t>072:13:14.94 W</t>
  </si>
  <si>
    <t>040:55:37.24 N</t>
  </si>
  <si>
    <t>072:13:13.16 W</t>
  </si>
  <si>
    <t>040:55:37.09 N</t>
  </si>
  <si>
    <t>072:13:11.31 W</t>
  </si>
  <si>
    <t>072:13:09.92 W</t>
  </si>
  <si>
    <t>072:13:06.60 W</t>
  </si>
  <si>
    <t>072:13:05.52 W</t>
  </si>
  <si>
    <t>072:13:04.43 W</t>
  </si>
  <si>
    <t>072:13:03.74 W</t>
  </si>
  <si>
    <t>072:13:03.35 W</t>
  </si>
  <si>
    <t>040:55:42.34 N</t>
  </si>
  <si>
    <t>072:13:03.12 W</t>
  </si>
  <si>
    <t>040:55:43.27 N</t>
  </si>
  <si>
    <t>072:13:03.43 W</t>
  </si>
  <si>
    <t>072:13:03.89 W</t>
  </si>
  <si>
    <t>040:55:46.28 N</t>
  </si>
  <si>
    <t>072:13:04.90 W</t>
  </si>
  <si>
    <t>040:55:46.98 N</t>
  </si>
  <si>
    <t>072:13:05.90 W</t>
  </si>
  <si>
    <t>040:55:47.59 N</t>
  </si>
  <si>
    <t>072:13:07.06 W</t>
  </si>
  <si>
    <t>040:55:47.98 N</t>
  </si>
  <si>
    <t>072:13:08.84 W</t>
  </si>
  <si>
    <t>040:55:47.75 N</t>
  </si>
  <si>
    <t>072:13:10.69 W</t>
  </si>
  <si>
    <t>040:55:47.44 N</t>
  </si>
  <si>
    <t>072:13:12.31 W</t>
  </si>
  <si>
    <t>040:55:46.59 N</t>
  </si>
  <si>
    <t>072:13:13.86 W</t>
  </si>
  <si>
    <t>040:55:44.66 N</t>
  </si>
  <si>
    <t>072:13:15.40 W</t>
  </si>
  <si>
    <t>040:55:43.11 N</t>
  </si>
  <si>
    <t>072:13:15.79 W</t>
  </si>
  <si>
    <t>040:55:42.11 N</t>
  </si>
  <si>
    <t>040:55:40.80 N</t>
  </si>
  <si>
    <t>072:13:14.48 W</t>
  </si>
  <si>
    <t>040:55:38.71 N</t>
  </si>
  <si>
    <t>072:13:13.39 W</t>
  </si>
  <si>
    <t>072:13:11.23 W</t>
  </si>
  <si>
    <t>072:13:07.29 W</t>
  </si>
  <si>
    <t>072:13:05.05 W</t>
  </si>
  <si>
    <t>072:13:03.97 W</t>
  </si>
  <si>
    <t>040:55:40.26 N</t>
  </si>
  <si>
    <t>072:13:02.12 W</t>
  </si>
  <si>
    <t>040:55:41.03 N</t>
  </si>
  <si>
    <t>072:13:00.73 W</t>
  </si>
  <si>
    <t>040:55:41.88 N</t>
  </si>
  <si>
    <t>072:12:59.41 W</t>
  </si>
  <si>
    <t>040:55:42.50 N</t>
  </si>
  <si>
    <t>072:12:58.25 W</t>
  </si>
  <si>
    <t>072:12:56.94 W</t>
  </si>
  <si>
    <t>040:55:44.12 N</t>
  </si>
  <si>
    <t>072:12:54.93 W</t>
  </si>
  <si>
    <t>040:55:44.74 N</t>
  </si>
  <si>
    <t>072:12:53.77 W</t>
  </si>
  <si>
    <t>072:12:52.46 W</t>
  </si>
  <si>
    <t>040:55:46.13 N</t>
  </si>
  <si>
    <t>072:12:51.53 W</t>
  </si>
  <si>
    <t>040:55:46.74 N</t>
  </si>
  <si>
    <t>072:12:50.61 W</t>
  </si>
  <si>
    <t>040:55:47.29 N</t>
  </si>
  <si>
    <t>072:12:49.53 W</t>
  </si>
  <si>
    <t>040:55:48.06 N</t>
  </si>
  <si>
    <t>072:12:48.37 W</t>
  </si>
  <si>
    <t>040:55:48.75 N</t>
  </si>
  <si>
    <t>072:12:47.29 W</t>
  </si>
  <si>
    <t>040:55:49.29 N</t>
  </si>
  <si>
    <t>072:12:46.36 W</t>
  </si>
  <si>
    <t>040:55:50.14 N</t>
  </si>
  <si>
    <t>072:12:45.04 W</t>
  </si>
  <si>
    <t>040:55:50.92 N</t>
  </si>
  <si>
    <t>072:12:43.73 W</t>
  </si>
  <si>
    <t>040:55:51.61 N</t>
  </si>
  <si>
    <t>072:12:42.57 W</t>
  </si>
  <si>
    <t>040:55:52.15 N</t>
  </si>
  <si>
    <t>072:12:41.65 W</t>
  </si>
  <si>
    <t>040:55:52.77 N</t>
  </si>
  <si>
    <t>072:12:40.33 W</t>
  </si>
  <si>
    <t>040:55:53.39 N</t>
  </si>
  <si>
    <t>072:12:39.17 W</t>
  </si>
  <si>
    <t>040:55:54.01 N</t>
  </si>
  <si>
    <t>072:12:38.09 W</t>
  </si>
  <si>
    <t>040:55:54.55 N</t>
  </si>
  <si>
    <t>072:12:36.70 W</t>
  </si>
  <si>
    <t>040:55:55.32 N</t>
  </si>
  <si>
    <t>072:12:34.54 W</t>
  </si>
  <si>
    <t>040:55:56.01 N</t>
  </si>
  <si>
    <t>072:12:32.69 W</t>
  </si>
  <si>
    <t>040:55:57.02 N</t>
  </si>
  <si>
    <t>072:12:30.68 W</t>
  </si>
  <si>
    <t>040:55:57.64 N</t>
  </si>
  <si>
    <t>072:12:29.29 W</t>
  </si>
  <si>
    <t>040:55:58.18 N</t>
  </si>
  <si>
    <t>072:12:28.20 W</t>
  </si>
  <si>
    <t>040:55:59.03 N</t>
  </si>
  <si>
    <t>072:12:26.20 W</t>
  </si>
  <si>
    <t>040:55:59.64 N</t>
  </si>
  <si>
    <t>072:12:25.12 W</t>
  </si>
  <si>
    <t>040:56:00.49 N</t>
  </si>
  <si>
    <t>072:12:23.26 W</t>
  </si>
  <si>
    <t>072:12:21.87 W</t>
  </si>
  <si>
    <t>040:56:01.73 N</t>
  </si>
  <si>
    <t>072:12:20.94 W</t>
  </si>
  <si>
    <t>040:56:02.43 N</t>
  </si>
  <si>
    <t>072:12:19.63 W</t>
  </si>
  <si>
    <t>040:56:03.20 N</t>
  </si>
  <si>
    <t>072:12:17.62 W</t>
  </si>
  <si>
    <t>040:56:03.89 N</t>
  </si>
  <si>
    <t>072:12:16.31 W</t>
  </si>
  <si>
    <t>040:56:04.20 N</t>
  </si>
  <si>
    <t>072:12:15.00 W</t>
  </si>
  <si>
    <t>040:56:05.05 N</t>
  </si>
  <si>
    <t>072:12:12.68 W</t>
  </si>
  <si>
    <t>040:56:05.67 N</t>
  </si>
  <si>
    <t>072:12:10.90 W</t>
  </si>
  <si>
    <t>040:56:06.21 N</t>
  </si>
  <si>
    <t>072:12:09.51 W</t>
  </si>
  <si>
    <t>040:56:06.67 N</t>
  </si>
  <si>
    <t>072:12:07.97 W</t>
  </si>
  <si>
    <t>072:12:06.65 W</t>
  </si>
  <si>
    <t>040:56:12.93 N</t>
  </si>
  <si>
    <t>072:11:47.03 W</t>
  </si>
  <si>
    <t>040:56:13.24 N</t>
  </si>
  <si>
    <t>072:11:45.72 W</t>
  </si>
  <si>
    <t>040:56:13.55 N</t>
  </si>
  <si>
    <t>072:11:44.33 W</t>
  </si>
  <si>
    <t>040:56:13.78 N</t>
  </si>
  <si>
    <t>072:11:43.09 W</t>
  </si>
  <si>
    <t>072:11:41.78 W</t>
  </si>
  <si>
    <t>040:56:14.63 N</t>
  </si>
  <si>
    <t>072:11:40.47 W</t>
  </si>
  <si>
    <t>040:56:14.94 N</t>
  </si>
  <si>
    <t>072:11:39.23 W</t>
  </si>
  <si>
    <t>072:11:38.30 W</t>
  </si>
  <si>
    <t>040:56:15.79 N</t>
  </si>
  <si>
    <t>072:11:36.76 W</t>
  </si>
  <si>
    <t>040:56:16.10 N</t>
  </si>
  <si>
    <t>072:11:35.37 W</t>
  </si>
  <si>
    <t>040:56:16.56 N</t>
  </si>
  <si>
    <t>072:11:33.90 W</t>
  </si>
  <si>
    <t>040:56:16.95 N</t>
  </si>
  <si>
    <t>072:11:32.59 W</t>
  </si>
  <si>
    <t>040:56:17.41 N</t>
  </si>
  <si>
    <t>072:11:31.27 W</t>
  </si>
  <si>
    <t>040:56:17.64 N</t>
  </si>
  <si>
    <t>072:11:29.96 W</t>
  </si>
  <si>
    <t>040:56:18.11 N</t>
  </si>
  <si>
    <t>072:11:28.88 W</t>
  </si>
  <si>
    <t>040:56:18.57 N</t>
  </si>
  <si>
    <t>072:11:27.33 W</t>
  </si>
  <si>
    <t>040:56:19.03 N</t>
  </si>
  <si>
    <t>072:11:26.18 W</t>
  </si>
  <si>
    <t>040:56:19.42 N</t>
  </si>
  <si>
    <t>072:11:24.86 W</t>
  </si>
  <si>
    <t>040:56:19.96 N</t>
  </si>
  <si>
    <t>072:11:23.47 W</t>
  </si>
  <si>
    <t>040:56:20.42 N</t>
  </si>
  <si>
    <t>072:11:22.31 W</t>
  </si>
  <si>
    <t>040:56:20.97 N</t>
  </si>
  <si>
    <t>072:11:20.30 W</t>
  </si>
  <si>
    <t>040:56:21.43 N</t>
  </si>
  <si>
    <t>072:11:18.76 W</t>
  </si>
  <si>
    <t>040:56:22.05 N</t>
  </si>
  <si>
    <t>072:11:17.45 W</t>
  </si>
  <si>
    <t>040:56:22.43 N</t>
  </si>
  <si>
    <t>072:11:16.29 W</t>
  </si>
  <si>
    <t>040:56:23.36 N</t>
  </si>
  <si>
    <t>072:11:14.12 W</t>
  </si>
  <si>
    <t>040:56:23.98 N</t>
  </si>
  <si>
    <t>072:11:13.27 W</t>
  </si>
  <si>
    <t>040:56:24.44 N</t>
  </si>
  <si>
    <t>072:11:12.19 W</t>
  </si>
  <si>
    <t>040:56:25.14 N</t>
  </si>
  <si>
    <t>072:11:11.03 W</t>
  </si>
  <si>
    <t>040:56:25.68 N</t>
  </si>
  <si>
    <t>072:11:10.18 W</t>
  </si>
  <si>
    <t>072:11:08.87 W</t>
  </si>
  <si>
    <t>040:56:26.84 N</t>
  </si>
  <si>
    <t>072:11:07.94 W</t>
  </si>
  <si>
    <t>072:11:06.86 W</t>
  </si>
  <si>
    <t>040:56:27.99 N</t>
  </si>
  <si>
    <t>072:11:05.55 W</t>
  </si>
  <si>
    <t>040:56:28.30 N</t>
  </si>
  <si>
    <t>072:11:04.47 W</t>
  </si>
  <si>
    <t>040:56:28.84 N</t>
  </si>
  <si>
    <t>072:11:03.00 W</t>
  </si>
  <si>
    <t>040:56:29.31 N</t>
  </si>
  <si>
    <t>072:11:01.92 W</t>
  </si>
  <si>
    <t>040:56:29.77 N</t>
  </si>
  <si>
    <t>072:11:00.92 W</t>
  </si>
  <si>
    <t>040:56:30.16 N</t>
  </si>
  <si>
    <t>072:10:59.83 W</t>
  </si>
  <si>
    <t>040:56:30.70 N</t>
  </si>
  <si>
    <t>072:10:58.75 W</t>
  </si>
  <si>
    <t>040:56:31.16 N</t>
  </si>
  <si>
    <t>072:10:57.83 W</t>
  </si>
  <si>
    <t>040:56:31.86 N</t>
  </si>
  <si>
    <t>072:10:56.74 W</t>
  </si>
  <si>
    <t>040:56:32.32 N</t>
  </si>
  <si>
    <t>072:10:55.59 W</t>
  </si>
  <si>
    <t>040:56:33.09 N</t>
  </si>
  <si>
    <t>072:10:54.35 W</t>
  </si>
  <si>
    <t>040:56:33.71 N</t>
  </si>
  <si>
    <t>072:10:53.58 W</t>
  </si>
  <si>
    <t>040:56:34.25 N</t>
  </si>
  <si>
    <t>072:10:52.57 W</t>
  </si>
  <si>
    <t>040:56:34.87 N</t>
  </si>
  <si>
    <t>072:10:51.34 W</t>
  </si>
  <si>
    <t>040:56:35.57 N</t>
  </si>
  <si>
    <t>072:10:50.18 W</t>
  </si>
  <si>
    <t>040:56:36.34 N</t>
  </si>
  <si>
    <t>072:10:48.86 W</t>
  </si>
  <si>
    <t>040:56:37.03 N</t>
  </si>
  <si>
    <t>072:10:47.78 W</t>
  </si>
  <si>
    <t>040:56:37.73 N</t>
  </si>
  <si>
    <t>072:10:46.39 W</t>
  </si>
  <si>
    <t>040:56:38.19 N</t>
  </si>
  <si>
    <t>072:10:45.54 W</t>
  </si>
  <si>
    <t>040:56:38.81 N</t>
  </si>
  <si>
    <t>072:10:44.69 W</t>
  </si>
  <si>
    <t>040:56:39.50 N</t>
  </si>
  <si>
    <t>072:10:43.77 W</t>
  </si>
  <si>
    <t>040:56:40.43 N</t>
  </si>
  <si>
    <t>072:10:42.76 W</t>
  </si>
  <si>
    <t>040:56:41.28 N</t>
  </si>
  <si>
    <t>072:10:42.30 W</t>
  </si>
  <si>
    <t>072:10:41.84 W</t>
  </si>
  <si>
    <t>040:56:43.14 N</t>
  </si>
  <si>
    <t>072:10:41.37 W</t>
  </si>
  <si>
    <t>040:56:44.14 N</t>
  </si>
  <si>
    <t>072:10:40.91 W</t>
  </si>
  <si>
    <t>040:56:44.91 N</t>
  </si>
  <si>
    <t>072:10:40.29 W</t>
  </si>
  <si>
    <t>040:56:45.76 N</t>
  </si>
  <si>
    <t>072:10:39.44 W</t>
  </si>
  <si>
    <t>040:56:46.46 N</t>
  </si>
  <si>
    <t>072:10:38.28 W</t>
  </si>
  <si>
    <t>040:56:46.77 N</t>
  </si>
  <si>
    <t>072:10:37.43 W</t>
  </si>
  <si>
    <t>040:56:47.23 N</t>
  </si>
  <si>
    <t>072:10:36.12 W</t>
  </si>
  <si>
    <t>040:56:47.54 N</t>
  </si>
  <si>
    <t>072:10:34.57 W</t>
  </si>
  <si>
    <t>072:10:33.34 W</t>
  </si>
  <si>
    <t>040:56:48.31 N</t>
  </si>
  <si>
    <t>072:10:32.02 W</t>
  </si>
  <si>
    <t>040:56:48.70 N</t>
  </si>
  <si>
    <t>072:10:30.63 W</t>
  </si>
  <si>
    <t>072:10:29.32 W</t>
  </si>
  <si>
    <t>040:56:49.47 N</t>
  </si>
  <si>
    <t>072:10:27.93 W</t>
  </si>
  <si>
    <t>040:56:49.78 N</t>
  </si>
  <si>
    <t>072:10:26.62 W</t>
  </si>
  <si>
    <t>040:56:50.24 N</t>
  </si>
  <si>
    <t>072:10:25.15 W</t>
  </si>
  <si>
    <t>040:56:50.71 N</t>
  </si>
  <si>
    <t>072:10:23.60 W</t>
  </si>
  <si>
    <t>040:56:51.09 N</t>
  </si>
  <si>
    <t>072:10:22.14 W</t>
  </si>
  <si>
    <t>040:56:51.63 N</t>
  </si>
  <si>
    <t>072:10:20.75 W</t>
  </si>
  <si>
    <t>040:56:51.94 N</t>
  </si>
  <si>
    <t>072:10:19.43 W</t>
  </si>
  <si>
    <t>040:56:52.48 N</t>
  </si>
  <si>
    <t>072:10:18.04 W</t>
  </si>
  <si>
    <t>040:56:52.87 N</t>
  </si>
  <si>
    <t>072:10:16.81 W</t>
  </si>
  <si>
    <t>040:56:53.33 N</t>
  </si>
  <si>
    <t>072:10:15.26 W</t>
  </si>
  <si>
    <t>040:56:53.64 N</t>
  </si>
  <si>
    <t>072:10:13.72 W</t>
  </si>
  <si>
    <t>040:56:54.03 N</t>
  </si>
  <si>
    <t>072:10:12.17 W</t>
  </si>
  <si>
    <t>040:56:54.34 N</t>
  </si>
  <si>
    <t>072:10:10.86 W</t>
  </si>
  <si>
    <t>040:56:54.65 N</t>
  </si>
  <si>
    <t>072:10:09.55 W</t>
  </si>
  <si>
    <t>040:56:54.95 N</t>
  </si>
  <si>
    <t>072:10:08.39 W</t>
  </si>
  <si>
    <t>040:56:55.49 N</t>
  </si>
  <si>
    <t>072:10:06.92 W</t>
  </si>
  <si>
    <t>072:10:05.53 W</t>
  </si>
  <si>
    <t>040:56:56.34 N</t>
  </si>
  <si>
    <t>072:10:04.06 W</t>
  </si>
  <si>
    <t>072:10:02.75 W</t>
  </si>
  <si>
    <t>040:56:57.35 N</t>
  </si>
  <si>
    <t>072:10:01.67 W</t>
  </si>
  <si>
    <t>040:56:57.81 N</t>
  </si>
  <si>
    <t>072:10:00.51 W</t>
  </si>
  <si>
    <t>040:56:58.28 N</t>
  </si>
  <si>
    <t>072:09:58.73 W</t>
  </si>
  <si>
    <t>040:56:58.82 N</t>
  </si>
  <si>
    <t>072:09:57.42 W</t>
  </si>
  <si>
    <t>040:56:59.36 N</t>
  </si>
  <si>
    <t>072:09:56.03 W</t>
  </si>
  <si>
    <t>040:57:07.16 N</t>
  </si>
  <si>
    <t>072:09:39.19 W</t>
  </si>
  <si>
    <t>040:57:08.09 N</t>
  </si>
  <si>
    <t>072:09:38.26 W</t>
  </si>
  <si>
    <t>040:57:08.86 N</t>
  </si>
  <si>
    <t>072:09:37.64 W</t>
  </si>
  <si>
    <t>040:57:09.55 N</t>
  </si>
  <si>
    <t>072:09:36.72 W</t>
  </si>
  <si>
    <t>040:57:10.25 N</t>
  </si>
  <si>
    <t>072:09:35.79 W</t>
  </si>
  <si>
    <t>040:57:10.79 N</t>
  </si>
  <si>
    <t>072:09:34.55 W</t>
  </si>
  <si>
    <t>040:57:11.41 N</t>
  </si>
  <si>
    <t>072:09:33.55 W</t>
  </si>
  <si>
    <t>040:57:11.87 N</t>
  </si>
  <si>
    <t>072:09:32.47 W</t>
  </si>
  <si>
    <t>040:57:12.64 N</t>
  </si>
  <si>
    <t>072:09:31.08 W</t>
  </si>
  <si>
    <t>040:57:13.26 N</t>
  </si>
  <si>
    <t>072:09:29.99 W</t>
  </si>
  <si>
    <t>040:57:13.88 N</t>
  </si>
  <si>
    <t>072:09:29.07 W</t>
  </si>
  <si>
    <t>040:57:14.58 N</t>
  </si>
  <si>
    <t>072:09:28.22 W</t>
  </si>
  <si>
    <t>040:57:15.42 N</t>
  </si>
  <si>
    <t>072:09:27.52 W</t>
  </si>
  <si>
    <t>040:57:16.27 N</t>
  </si>
  <si>
    <t>072:09:27.06 W</t>
  </si>
  <si>
    <t>040:57:18.05 N</t>
  </si>
  <si>
    <t>072:09:26.21 W</t>
  </si>
  <si>
    <t>040:57:19.29 N</t>
  </si>
  <si>
    <t>072:09:25.90 W</t>
  </si>
  <si>
    <t>040:57:20.29 N</t>
  </si>
  <si>
    <t>040:57:21.37 N</t>
  </si>
  <si>
    <t>072:09:25.82 W</t>
  </si>
  <si>
    <t>040:57:22.45 N</t>
  </si>
  <si>
    <t>072:09:26.13 W</t>
  </si>
  <si>
    <t>072:09:26.36 W</t>
  </si>
  <si>
    <t>072:09:26.60 W</t>
  </si>
  <si>
    <t>072:09:26.83 W</t>
  </si>
  <si>
    <t>040:57:27.48 N</t>
  </si>
  <si>
    <t>072:09:27.37 W</t>
  </si>
  <si>
    <t>040:57:28.33 N</t>
  </si>
  <si>
    <t>040:57:29.10 N</t>
  </si>
  <si>
    <t>072:09:27.99 W</t>
  </si>
  <si>
    <t>040:57:30.57 N</t>
  </si>
  <si>
    <t>072:09:28.45 W</t>
  </si>
  <si>
    <t>040:57:31.65 N</t>
  </si>
  <si>
    <t>072:09:28.84 W</t>
  </si>
  <si>
    <t>040:57:32.73 N</t>
  </si>
  <si>
    <t>072:09:29.30 W</t>
  </si>
  <si>
    <t>040:57:33.58 N</t>
  </si>
  <si>
    <t>072:09:29.76 W</t>
  </si>
  <si>
    <t>040:57:34.35 N</t>
  </si>
  <si>
    <t>040:57:35.35 N</t>
  </si>
  <si>
    <t>072:09:30.46 W</t>
  </si>
  <si>
    <t>040:57:36.36 N</t>
  </si>
  <si>
    <t>072:09:30.84 W</t>
  </si>
  <si>
    <t>040:57:37.75 N</t>
  </si>
  <si>
    <t>072:09:31.54 W</t>
  </si>
  <si>
    <t>040:57:38.75 N</t>
  </si>
  <si>
    <t>072:09:31.77 W</t>
  </si>
  <si>
    <t>040:57:39.45 N</t>
  </si>
  <si>
    <t>072:09:32.16 W</t>
  </si>
  <si>
    <t>040:57:40.53 N</t>
  </si>
  <si>
    <t>072:09:32.70 W</t>
  </si>
  <si>
    <t>040:57:41.30 N</t>
  </si>
  <si>
    <t>072:09:33.08 W</t>
  </si>
  <si>
    <t>040:57:42.38 N</t>
  </si>
  <si>
    <t>040:57:43.08 N</t>
  </si>
  <si>
    <t>072:09:34.17 W</t>
  </si>
  <si>
    <t>040:57:43.93 N</t>
  </si>
  <si>
    <t>072:09:34.48 W</t>
  </si>
  <si>
    <t>040:57:44.55 N</t>
  </si>
  <si>
    <t>072:09:34.94 W</t>
  </si>
  <si>
    <t>040:57:45.94 N</t>
  </si>
  <si>
    <t>040:57:46.79 N</t>
  </si>
  <si>
    <t>072:09:36.25 W</t>
  </si>
  <si>
    <t>040:57:47.56 N</t>
  </si>
  <si>
    <t>072:09:36.79 W</t>
  </si>
  <si>
    <t>040:57:48.56 N</t>
  </si>
  <si>
    <t>072:09:37.26 W</t>
  </si>
  <si>
    <t>040:57:49.41 N</t>
  </si>
  <si>
    <t>072:09:37.87 W</t>
  </si>
  <si>
    <t>040:57:50.42 N</t>
  </si>
  <si>
    <t>040:57:51.19 N</t>
  </si>
  <si>
    <t>072:09:38.72 W</t>
  </si>
  <si>
    <t>040:57:52.19 N</t>
  </si>
  <si>
    <t>040:57:52.97 N</t>
  </si>
  <si>
    <t>072:09:39.65 W</t>
  </si>
  <si>
    <t>040:57:54.82 N</t>
  </si>
  <si>
    <t>072:09:40.73 W</t>
  </si>
  <si>
    <t>040:57:55.67 N</t>
  </si>
  <si>
    <t>072:09:41.20 W</t>
  </si>
  <si>
    <t>040:57:56.60 N</t>
  </si>
  <si>
    <t>072:09:41.81 W</t>
  </si>
  <si>
    <t>040:57:57.60 N</t>
  </si>
  <si>
    <t>072:09:42.51 W</t>
  </si>
  <si>
    <t>040:57:58.45 N</t>
  </si>
  <si>
    <t>072:09:42.97 W</t>
  </si>
  <si>
    <t>040:57:59.53 N</t>
  </si>
  <si>
    <t>072:09:43.44 W</t>
  </si>
  <si>
    <t>040:58:00.61 N</t>
  </si>
  <si>
    <t>072:09:44.29 W</t>
  </si>
  <si>
    <t>040:58:01.39 N</t>
  </si>
  <si>
    <t>072:09:44.67 W</t>
  </si>
  <si>
    <t>040:58:02.31 N</t>
  </si>
  <si>
    <t>072:09:45.29 W</t>
  </si>
  <si>
    <t>040:58:03.16 N</t>
  </si>
  <si>
    <t>072:09:45.68 W</t>
  </si>
  <si>
    <t>040:58:04.17 N</t>
  </si>
  <si>
    <t>072:09:46.22 W</t>
  </si>
  <si>
    <t>040:58:05.17 N</t>
  </si>
  <si>
    <t>072:09:46.83 W</t>
  </si>
  <si>
    <t>040:58:06.18 N</t>
  </si>
  <si>
    <t>072:09:47.30 W</t>
  </si>
  <si>
    <t>040:58:07.03 N</t>
  </si>
  <si>
    <t>072:09:47.53 W</t>
  </si>
  <si>
    <t>040:58:08.03 N</t>
  </si>
  <si>
    <t>072:09:47.99 W</t>
  </si>
  <si>
    <t>040:58:08.96 N</t>
  </si>
  <si>
    <t>072:09:48.61 W</t>
  </si>
  <si>
    <t>040:58:09.96 N</t>
  </si>
  <si>
    <t>072:09:49.07 W</t>
  </si>
  <si>
    <t>040:58:10.89 N</t>
  </si>
  <si>
    <t>072:09:49.54 W</t>
  </si>
  <si>
    <t>040:58:11.97 N</t>
  </si>
  <si>
    <t>072:09:50.16 W</t>
  </si>
  <si>
    <t>040:58:13.05 N</t>
  </si>
  <si>
    <t>072:09:50.62 W</t>
  </si>
  <si>
    <t>040:58:13.90 N</t>
  </si>
  <si>
    <t>072:09:51.08 W</t>
  </si>
  <si>
    <t>040:58:14.75 N</t>
  </si>
  <si>
    <t>072:09:51.55 W</t>
  </si>
  <si>
    <t>040:58:16.06 N</t>
  </si>
  <si>
    <t>072:09:52.24 W</t>
  </si>
  <si>
    <t>040:58:16.91 N</t>
  </si>
  <si>
    <t>072:09:52.71 W</t>
  </si>
  <si>
    <t>040:58:17.92 N</t>
  </si>
  <si>
    <t>072:09:53.25 W</t>
  </si>
  <si>
    <t>040:58:18.69 N</t>
  </si>
  <si>
    <t>072:09:53.94 W</t>
  </si>
  <si>
    <t>040:58:19.69 N</t>
  </si>
  <si>
    <t>072:09:54.33 W</t>
  </si>
  <si>
    <t>040:58:20.70 N</t>
  </si>
  <si>
    <t>072:09:54.79 W</t>
  </si>
  <si>
    <t>040:58:21.63 N</t>
  </si>
  <si>
    <t>072:09:55.41 W</t>
  </si>
  <si>
    <t>040:58:22.63 N</t>
  </si>
  <si>
    <t>072:09:55.87 W</t>
  </si>
  <si>
    <t>040:58:23.48 N</t>
  </si>
  <si>
    <t>072:09:56.26 W</t>
  </si>
  <si>
    <t>040:58:24.48 N</t>
  </si>
  <si>
    <t>072:09:56.72 W</t>
  </si>
  <si>
    <t>040:58:25.49 N</t>
  </si>
  <si>
    <t>040:58:26.34 N</t>
  </si>
  <si>
    <t>072:09:57.88 W</t>
  </si>
  <si>
    <t>040:58:27.42 N</t>
  </si>
  <si>
    <t>072:09:58.50 W</t>
  </si>
  <si>
    <t>040:58:28.35 N</t>
  </si>
  <si>
    <t>072:09:58.96 W</t>
  </si>
  <si>
    <t>040:58:29.27 N</t>
  </si>
  <si>
    <t>072:09:59.43 W</t>
  </si>
  <si>
    <t>040:58:30.51 N</t>
  </si>
  <si>
    <t>072:09:59.89 W</t>
  </si>
  <si>
    <t>040:58:31.51 N</t>
  </si>
  <si>
    <t>072:10:00.35 W</t>
  </si>
  <si>
    <t>040:58:32.52 N</t>
  </si>
  <si>
    <t>072:10:00.74 W</t>
  </si>
  <si>
    <t>040:58:33.52 N</t>
  </si>
  <si>
    <t>072:10:01.36 W</t>
  </si>
  <si>
    <t>040:58:34.53 N</t>
  </si>
  <si>
    <t>072:10:01.82 W</t>
  </si>
  <si>
    <t>040:58:35.69 N</t>
  </si>
  <si>
    <t>072:10:02.28 W</t>
  </si>
  <si>
    <t>040:58:36.53 N</t>
  </si>
  <si>
    <t>072:10:02.82 W</t>
  </si>
  <si>
    <t>040:58:37.46 N</t>
  </si>
  <si>
    <t>072:10:03.37 W</t>
  </si>
  <si>
    <t>040:58:38.62 N</t>
  </si>
  <si>
    <t>072:10:03.83 W</t>
  </si>
  <si>
    <t>040:58:39.70 N</t>
  </si>
  <si>
    <t>072:10:04.60 W</t>
  </si>
  <si>
    <t>040:58:55.77 N</t>
  </si>
  <si>
    <t>072:10:14.10 W</t>
  </si>
  <si>
    <t>040:58:56.85 N</t>
  </si>
  <si>
    <t>072:10:14.49 W</t>
  </si>
  <si>
    <t>040:58:57.78 N</t>
  </si>
  <si>
    <t>072:10:15.03 W</t>
  </si>
  <si>
    <t>040:58:58.78 N</t>
  </si>
  <si>
    <t>072:10:15.65 W</t>
  </si>
  <si>
    <t>040:58:59.94 N</t>
  </si>
  <si>
    <t>072:10:16.11 W</t>
  </si>
  <si>
    <t>040:59:01.56 N</t>
  </si>
  <si>
    <t>072:10:16.96 W</t>
  </si>
  <si>
    <t>040:59:02.03 N</t>
  </si>
  <si>
    <t>072:10:17.42 W</t>
  </si>
  <si>
    <t>040:59:03.49 N</t>
  </si>
  <si>
    <t>040:59:04.65 N</t>
  </si>
  <si>
    <t>072:10:18.74 W</t>
  </si>
  <si>
    <t>040:59:05.89 N</t>
  </si>
  <si>
    <t>072:10:19.20 W</t>
  </si>
  <si>
    <t>040:59:06.97 N</t>
  </si>
  <si>
    <t>072:10:19.82 W</t>
  </si>
  <si>
    <t>040:59:08.05 N</t>
  </si>
  <si>
    <t>072:10:20.28 W</t>
  </si>
  <si>
    <t>040:59:09.06 N</t>
  </si>
  <si>
    <t>040:59:10.14 N</t>
  </si>
  <si>
    <t>072:10:21.36 W</t>
  </si>
  <si>
    <t>025-01</t>
  </si>
  <si>
    <t>FRG</t>
  </si>
  <si>
    <t>040:59:11.14 N</t>
  </si>
  <si>
    <t>072:10:21.83 W</t>
  </si>
  <si>
    <t>040:59:11.45 N</t>
  </si>
  <si>
    <t>072:10:22.06 W</t>
  </si>
  <si>
    <t>040:59:13.07 N</t>
  </si>
  <si>
    <t>072:10:22.91 W</t>
  </si>
  <si>
    <t>040:59:13.61 N</t>
  </si>
  <si>
    <t>040:59:15.08 N</t>
  </si>
  <si>
    <t>072:10:23.68 W</t>
  </si>
  <si>
    <t>040:59:16.63 N</t>
  </si>
  <si>
    <t>072:10:24.61 W</t>
  </si>
  <si>
    <t>040:59:17.40 N</t>
  </si>
  <si>
    <t>072:10:25.07 W</t>
  </si>
  <si>
    <t>040:59:19.02 N</t>
  </si>
  <si>
    <t>072:10:25.77 W</t>
  </si>
  <si>
    <t>040:59:20.18 N</t>
  </si>
  <si>
    <t>072:10:26.46 W</t>
  </si>
  <si>
    <t>040:59:21.26 N</t>
  </si>
  <si>
    <t>072:10:27.08 W</t>
  </si>
  <si>
    <t>040:59:22.50 N</t>
  </si>
  <si>
    <t>072:10:27.78 W</t>
  </si>
  <si>
    <t>040:59:23.50 N</t>
  </si>
  <si>
    <t>072:10:28.39 W</t>
  </si>
  <si>
    <t>040:59:24.97 N</t>
  </si>
  <si>
    <t>072:10:29.09 W</t>
  </si>
  <si>
    <t>040:59:25.82 N</t>
  </si>
  <si>
    <t>072:10:29.55 W</t>
  </si>
  <si>
    <t>040:59:26.75 N</t>
  </si>
  <si>
    <t>072:10:30.17 W</t>
  </si>
  <si>
    <t>040:59:27.90 N</t>
  </si>
  <si>
    <t>072:10:30.87 W</t>
  </si>
  <si>
    <t>040:59:28.99 N</t>
  </si>
  <si>
    <t>072:10:31.33 W</t>
  </si>
  <si>
    <t>040:59:29.53 N</t>
  </si>
  <si>
    <t>072:10:31.56 W</t>
  </si>
  <si>
    <t>040:59:30.53 N</t>
  </si>
  <si>
    <t>072:10:32.18 W</t>
  </si>
  <si>
    <t>040:59:30.99 N</t>
  </si>
  <si>
    <t>072:10:32.49 W</t>
  </si>
  <si>
    <t>040:59:32.31 N</t>
  </si>
  <si>
    <t>072:10:33.11 W</t>
  </si>
  <si>
    <t>040:59:33.31 N</t>
  </si>
  <si>
    <t>072:10:33.57 W</t>
  </si>
  <si>
    <t>040:59:34.55 N</t>
  </si>
  <si>
    <t>072:10:34.34 W</t>
  </si>
  <si>
    <t>040:59:35.17 N</t>
  </si>
  <si>
    <t>040:59:35.71 N</t>
  </si>
  <si>
    <t>072:10:34.96 W</t>
  </si>
  <si>
    <t>040:59:36.71 N</t>
  </si>
  <si>
    <t>072:10:35.35 W</t>
  </si>
  <si>
    <t>040:59:38.10 N</t>
  </si>
  <si>
    <t>040:59:39.03 N</t>
  </si>
  <si>
    <t>072:10:36.50 W</t>
  </si>
  <si>
    <t>040:59:40.11 N</t>
  </si>
  <si>
    <t>072:10:36.97 W</t>
  </si>
  <si>
    <t>040:59:40.73 N</t>
  </si>
  <si>
    <t>072:10:37.20 W</t>
  </si>
  <si>
    <t>040:59:42.04 N</t>
  </si>
  <si>
    <t>072:10:37.82 W</t>
  </si>
  <si>
    <t>040:59:43.05 N</t>
  </si>
  <si>
    <t>040:59:44.05 N</t>
  </si>
  <si>
    <t>072:10:38.75 W</t>
  </si>
  <si>
    <t>040:59:45.05 N</t>
  </si>
  <si>
    <t>040:59:46.06 N</t>
  </si>
  <si>
    <t>072:10:39.83 W</t>
  </si>
  <si>
    <t>040:59:46.91 N</t>
  </si>
  <si>
    <t>072:10:40.52 W</t>
  </si>
  <si>
    <t>040:59:47.83 N</t>
  </si>
  <si>
    <t>072:10:41.14 W</t>
  </si>
  <si>
    <t>040:59:48.76 N</t>
  </si>
  <si>
    <t>072:10:41.68 W</t>
  </si>
  <si>
    <t>040:59:49.69 N</t>
  </si>
  <si>
    <t>040:59:50.69 N</t>
  </si>
  <si>
    <t>072:10:42.68 W</t>
  </si>
  <si>
    <t>040:59:51.62 N</t>
  </si>
  <si>
    <t>072:10:43.46 W</t>
  </si>
  <si>
    <t>040:59:52.47 N</t>
  </si>
  <si>
    <t>072:10:43.92 W</t>
  </si>
  <si>
    <t>040:59:53.47 N</t>
  </si>
  <si>
    <t>072:10:44.62 W</t>
  </si>
  <si>
    <t>040:59:54.32 N</t>
  </si>
  <si>
    <t>072:10:45.23 W</t>
  </si>
  <si>
    <t>040:59:55.10 N</t>
  </si>
  <si>
    <t>072:10:45.77 W</t>
  </si>
  <si>
    <t>040:59:55.64 N</t>
  </si>
  <si>
    <t>072:10:46.16 W</t>
  </si>
  <si>
    <t>040:59:56.95 N</t>
  </si>
  <si>
    <t>072:10:47.09 W</t>
  </si>
  <si>
    <t>040:59:57.95 N</t>
  </si>
  <si>
    <t>072:10:47.71 W</t>
  </si>
  <si>
    <t>040:59:58.80 N</t>
  </si>
  <si>
    <t>072:10:48.17 W</t>
  </si>
  <si>
    <t>040:59:59.81 N</t>
  </si>
  <si>
    <t>041:00:00.97 N</t>
  </si>
  <si>
    <t>072:10:49.79 W</t>
  </si>
  <si>
    <t>041:00:02.05 N</t>
  </si>
  <si>
    <t>072:10:50.64 W</t>
  </si>
  <si>
    <t>041:00:03.52 N</t>
  </si>
  <si>
    <t>072:10:51.80 W</t>
  </si>
  <si>
    <t>041:00:04.37 N</t>
  </si>
  <si>
    <t>072:10:52.42 W</t>
  </si>
  <si>
    <t>041:00:05.29 N</t>
  </si>
  <si>
    <t>072:10:53.50 W</t>
  </si>
  <si>
    <t>041:00:06.14 N</t>
  </si>
  <si>
    <t>072:10:54.12 W</t>
  </si>
  <si>
    <t>041:00:07.15 N</t>
  </si>
  <si>
    <t>072:10:54.97 W</t>
  </si>
  <si>
    <t>041:00:07.84 N</t>
  </si>
  <si>
    <t>072:10:55.82 W</t>
  </si>
  <si>
    <t>041:00:08.69 N</t>
  </si>
  <si>
    <t>072:10:56.51 W</t>
  </si>
  <si>
    <t>041:00:09.62 N</t>
  </si>
  <si>
    <t>072:10:57.44 W</t>
  </si>
  <si>
    <t>041:00:10.62 N</t>
  </si>
  <si>
    <t>072:10:58.06 W</t>
  </si>
  <si>
    <t>041:00:11.39 N</t>
  </si>
  <si>
    <t>072:10:58.98 W</t>
  </si>
  <si>
    <t>041:00:12.24 N</t>
  </si>
  <si>
    <t>072:10:59.60 W</t>
  </si>
  <si>
    <t>041:00:13.25 N</t>
  </si>
  <si>
    <t>072:11:00.53 W</t>
  </si>
  <si>
    <t>041:00:13.87 N</t>
  </si>
  <si>
    <t>072:11:01.38 W</t>
  </si>
  <si>
    <t>041:00:14.95 N</t>
  </si>
  <si>
    <t>072:11:02.15 W</t>
  </si>
  <si>
    <t>041:00:15.72 N</t>
  </si>
  <si>
    <t>041:00:17.03 N</t>
  </si>
  <si>
    <t>072:11:04.24 W</t>
  </si>
  <si>
    <t>041:00:17.73 N</t>
  </si>
  <si>
    <t>072:11:05.01 W</t>
  </si>
  <si>
    <t>041:00:18.58 N</t>
  </si>
  <si>
    <t>072:11:05.94 W</t>
  </si>
  <si>
    <t>041:00:19.43 N</t>
  </si>
  <si>
    <t>041:00:21.28 N</t>
  </si>
  <si>
    <t>072:11:09.49 W</t>
  </si>
  <si>
    <t>041:00:21.98 N</t>
  </si>
  <si>
    <t>072:11:10.57 W</t>
  </si>
  <si>
    <t>041:00:22.29 N</t>
  </si>
  <si>
    <t>072:11:11.96 W</t>
  </si>
  <si>
    <t>041:00:22.83 N</t>
  </si>
  <si>
    <t>072:11:13.89 W</t>
  </si>
  <si>
    <t>072:11:15.21 W</t>
  </si>
  <si>
    <t>041:00:22.75 N</t>
  </si>
  <si>
    <t>072:11:16.75 W</t>
  </si>
  <si>
    <t>041:00:08.15 N</t>
  </si>
  <si>
    <t>072:11:22.70 W</t>
  </si>
  <si>
    <t>041:00:06.84 N</t>
  </si>
  <si>
    <t>072:11:21.69 W</t>
  </si>
  <si>
    <t>041:00:05.68 N</t>
  </si>
  <si>
    <t>072:11:20.54 W</t>
  </si>
  <si>
    <t>041:00:03.82 N</t>
  </si>
  <si>
    <t>041:00:02.82 N</t>
  </si>
  <si>
    <t>072:11:17.83 W</t>
  </si>
  <si>
    <t>041:00:01.20 N</t>
  </si>
  <si>
    <t>041:00:00.58 N</t>
  </si>
  <si>
    <t>040:59:59.58 N</t>
  </si>
  <si>
    <t>072:11:14.36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</si>
</sst>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3100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"10/06/2022 16:19:54.850"</f>
        <v>10/06/2022 16:19:54.850</v>
      </c>
      <c r="C2" t="str">
        <f>"FFCFD3C0"</f>
        <v>FFCFD3C0</v>
      </c>
      <c r="D2" t="s">
        <v>123</v>
      </c>
      <c r="E2">
        <v>1</v>
      </c>
      <c r="H2">
        <v>157</v>
      </c>
      <c r="I2" t="s">
        <v>124</v>
      </c>
      <c r="J2" t="s">
        <v>125</v>
      </c>
      <c r="K2">
        <v>0</v>
      </c>
      <c r="L2">
        <v>3</v>
      </c>
      <c r="M2">
        <v>1</v>
      </c>
      <c r="N2">
        <v>0</v>
      </c>
      <c r="O2">
        <v>1</v>
      </c>
      <c r="P2">
        <v>0</v>
      </c>
      <c r="Q2">
        <v>0</v>
      </c>
      <c r="S2" t="str">
        <f>"16:19:54.609"</f>
        <v>16:19:54.609</v>
      </c>
      <c r="T2" t="str">
        <f>"16:19:54.109"</f>
        <v>16:19:54.109</v>
      </c>
      <c r="U2" t="str">
        <f t="shared" ref="U2:U65" si="0">"A5988B"</f>
        <v>A5988B</v>
      </c>
      <c r="V2">
        <v>0</v>
      </c>
      <c r="W2">
        <v>0</v>
      </c>
      <c r="X2">
        <v>2</v>
      </c>
      <c r="Y2">
        <v>0</v>
      </c>
      <c r="AA2">
        <v>0</v>
      </c>
      <c r="AB2">
        <v>0</v>
      </c>
      <c r="AC2">
        <v>0</v>
      </c>
      <c r="AD2">
        <v>0</v>
      </c>
      <c r="AE2">
        <v>8</v>
      </c>
      <c r="AF2" t="s">
        <v>126</v>
      </c>
      <c r="AG2">
        <v>0</v>
      </c>
      <c r="AH2">
        <v>0</v>
      </c>
      <c r="AJ2">
        <v>0</v>
      </c>
      <c r="AK2" t="s">
        <v>127</v>
      </c>
      <c r="AL2">
        <v>40.958511999999999</v>
      </c>
      <c r="AM2" t="s">
        <v>128</v>
      </c>
      <c r="AN2">
        <v>-72.251908999999998</v>
      </c>
      <c r="AO2">
        <v>25</v>
      </c>
      <c r="AP2">
        <v>175</v>
      </c>
      <c r="AQ2" t="s">
        <v>129</v>
      </c>
      <c r="AR2">
        <v>-56</v>
      </c>
      <c r="AS2">
        <v>-22</v>
      </c>
      <c r="AT2">
        <v>704</v>
      </c>
      <c r="BD2" t="str">
        <f t="shared" ref="BD2:BD33" si="1">"N46PD   "</f>
        <v xml:space="preserve">N46PD   </v>
      </c>
      <c r="BE2">
        <v>1</v>
      </c>
      <c r="BG2">
        <v>0</v>
      </c>
      <c r="BH2">
        <v>0</v>
      </c>
      <c r="BI2">
        <v>0</v>
      </c>
      <c r="BJ2">
        <v>50</v>
      </c>
      <c r="BK2">
        <v>-125</v>
      </c>
      <c r="BL2" t="s">
        <v>130</v>
      </c>
      <c r="BM2">
        <v>1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"16:19:54.610"</f>
        <v>16:19:54.610</v>
      </c>
      <c r="CF2">
        <v>610010978</v>
      </c>
      <c r="CS2">
        <v>0</v>
      </c>
      <c r="CT2">
        <v>0</v>
      </c>
      <c r="CU2">
        <v>0</v>
      </c>
      <c r="CV2">
        <v>0</v>
      </c>
      <c r="CW2">
        <v>0</v>
      </c>
      <c r="CX2">
        <v>4</v>
      </c>
      <c r="CY2">
        <v>7</v>
      </c>
      <c r="CZ2" t="s">
        <v>131</v>
      </c>
      <c r="DA2">
        <v>80</v>
      </c>
      <c r="DB2">
        <v>1</v>
      </c>
      <c r="DC2" t="s">
        <v>132</v>
      </c>
      <c r="DD2" t="s">
        <v>133</v>
      </c>
      <c r="DG2">
        <v>15120819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</row>
    <row r="3" spans="1:123" x14ac:dyDescent="0.3">
      <c r="A3" t="str">
        <f>"10/06/2022 16:19:57.443"</f>
        <v>10/06/2022 16:19:57.443</v>
      </c>
      <c r="C3" t="str">
        <f t="shared" ref="C3:C34" si="2">"FFDFD3C0"</f>
        <v>FFDFD3C0</v>
      </c>
      <c r="D3" t="s">
        <v>134</v>
      </c>
      <c r="E3">
        <v>33</v>
      </c>
      <c r="H3">
        <v>112</v>
      </c>
      <c r="I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 t="shared" ref="S3:S10" si="3">"16:19:57.203"</f>
        <v>16:19:57.203</v>
      </c>
      <c r="T3" t="str">
        <f t="shared" ref="T3:T10" si="4">"16:19:55.103"</f>
        <v>16:19:55.103</v>
      </c>
      <c r="U3" t="str">
        <f t="shared" si="0"/>
        <v>A5988B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J3">
        <v>1</v>
      </c>
      <c r="AK3" t="s">
        <v>137</v>
      </c>
      <c r="AL3">
        <v>40.958190000000002</v>
      </c>
      <c r="AM3" t="s">
        <v>138</v>
      </c>
      <c r="AN3">
        <v>-72.252702999999997</v>
      </c>
      <c r="AO3">
        <v>25</v>
      </c>
      <c r="AP3">
        <v>225</v>
      </c>
      <c r="AQ3" t="s">
        <v>129</v>
      </c>
      <c r="AR3">
        <v>-55</v>
      </c>
      <c r="AS3">
        <v>-25</v>
      </c>
      <c r="AT3">
        <v>832</v>
      </c>
      <c r="BB3">
        <v>1200</v>
      </c>
      <c r="BC3">
        <v>1</v>
      </c>
      <c r="BD3" t="str">
        <f t="shared" si="1"/>
        <v xml:space="preserve">N46PD   </v>
      </c>
      <c r="BE3">
        <v>1</v>
      </c>
      <c r="BG3">
        <v>0</v>
      </c>
      <c r="BH3">
        <v>0</v>
      </c>
      <c r="BI3">
        <v>0</v>
      </c>
      <c r="BJ3">
        <v>75</v>
      </c>
      <c r="BK3">
        <v>-150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 t="shared" ref="CE3:CE10" si="5">"16:19:57.205"</f>
        <v>16:19:57.205</v>
      </c>
      <c r="CF3">
        <v>205284157</v>
      </c>
      <c r="CS3">
        <v>0</v>
      </c>
      <c r="CT3">
        <v>2</v>
      </c>
      <c r="CU3">
        <v>0</v>
      </c>
      <c r="CV3">
        <v>2</v>
      </c>
      <c r="CW3">
        <v>0</v>
      </c>
      <c r="CX3">
        <v>3</v>
      </c>
      <c r="CY3">
        <v>7</v>
      </c>
      <c r="CZ3" t="s">
        <v>131</v>
      </c>
      <c r="DA3">
        <v>80</v>
      </c>
      <c r="DB3">
        <v>1</v>
      </c>
      <c r="DC3" t="s">
        <v>132</v>
      </c>
      <c r="DD3" t="s">
        <v>133</v>
      </c>
      <c r="DG3">
        <v>15123636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0</v>
      </c>
    </row>
    <row r="4" spans="1:123" x14ac:dyDescent="0.3">
      <c r="A4" t="str">
        <f t="shared" ref="A4:A10" si="6">"10/06/2022 16:19:57.506"</f>
        <v>10/06/2022 16:19:57.506</v>
      </c>
      <c r="C4" t="str">
        <f t="shared" si="2"/>
        <v>FFDFD3C0</v>
      </c>
      <c r="D4" t="s">
        <v>139</v>
      </c>
      <c r="E4">
        <v>4</v>
      </c>
      <c r="F4">
        <v>1004</v>
      </c>
      <c r="G4" t="s">
        <v>140</v>
      </c>
      <c r="J4" t="s">
        <v>141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 t="shared" si="3"/>
        <v>16:19:57.203</v>
      </c>
      <c r="T4" t="str">
        <f t="shared" si="4"/>
        <v>16:19:55.103</v>
      </c>
      <c r="U4" t="str">
        <f t="shared" si="0"/>
        <v>A5988B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J4">
        <v>1</v>
      </c>
      <c r="AK4" t="s">
        <v>137</v>
      </c>
      <c r="AL4">
        <v>40.958190000000002</v>
      </c>
      <c r="AM4" t="s">
        <v>138</v>
      </c>
      <c r="AN4">
        <v>-72.252702999999997</v>
      </c>
      <c r="AO4">
        <v>25</v>
      </c>
      <c r="AP4">
        <v>225</v>
      </c>
      <c r="AQ4" t="s">
        <v>129</v>
      </c>
      <c r="AR4">
        <v>-55</v>
      </c>
      <c r="AS4">
        <v>-25</v>
      </c>
      <c r="AT4">
        <v>832</v>
      </c>
      <c r="BB4">
        <v>1200</v>
      </c>
      <c r="BC4">
        <v>1</v>
      </c>
      <c r="BD4" t="str">
        <f t="shared" si="1"/>
        <v xml:space="preserve">N46PD   </v>
      </c>
      <c r="BE4">
        <v>1</v>
      </c>
      <c r="BG4">
        <v>0</v>
      </c>
      <c r="BH4">
        <v>0</v>
      </c>
      <c r="BI4">
        <v>0</v>
      </c>
      <c r="BJ4">
        <v>75</v>
      </c>
      <c r="BK4">
        <v>-150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 t="shared" si="5"/>
        <v>16:19:57.205</v>
      </c>
      <c r="CF4">
        <v>205284157</v>
      </c>
      <c r="CS4">
        <v>0</v>
      </c>
      <c r="CT4">
        <v>2</v>
      </c>
      <c r="CU4">
        <v>0</v>
      </c>
      <c r="CV4">
        <v>2</v>
      </c>
      <c r="CW4">
        <v>0</v>
      </c>
      <c r="CX4">
        <v>3</v>
      </c>
      <c r="CY4">
        <v>7</v>
      </c>
      <c r="CZ4" t="s">
        <v>131</v>
      </c>
      <c r="DA4">
        <v>80</v>
      </c>
      <c r="DB4">
        <v>1</v>
      </c>
      <c r="DC4" t="s">
        <v>132</v>
      </c>
      <c r="DD4" t="s">
        <v>133</v>
      </c>
      <c r="DG4">
        <v>15123636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0</v>
      </c>
      <c r="DS4">
        <v>0</v>
      </c>
    </row>
    <row r="5" spans="1:123" x14ac:dyDescent="0.3">
      <c r="A5" t="str">
        <f t="shared" si="6"/>
        <v>10/06/2022 16:19:57.506</v>
      </c>
      <c r="C5" t="str">
        <f t="shared" si="2"/>
        <v>FFDFD3C0</v>
      </c>
      <c r="D5" t="s">
        <v>123</v>
      </c>
      <c r="E5">
        <v>1</v>
      </c>
      <c r="H5">
        <v>157</v>
      </c>
      <c r="I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 t="shared" si="3"/>
        <v>16:19:57.203</v>
      </c>
      <c r="T5" t="str">
        <f t="shared" si="4"/>
        <v>16:19:55.103</v>
      </c>
      <c r="U5" t="str">
        <f t="shared" si="0"/>
        <v>A5988B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J5">
        <v>1</v>
      </c>
      <c r="AK5" t="s">
        <v>137</v>
      </c>
      <c r="AL5">
        <v>40.958190000000002</v>
      </c>
      <c r="AM5" t="s">
        <v>138</v>
      </c>
      <c r="AN5">
        <v>-72.252702999999997</v>
      </c>
      <c r="AO5">
        <v>25</v>
      </c>
      <c r="AP5">
        <v>225</v>
      </c>
      <c r="AQ5" t="s">
        <v>129</v>
      </c>
      <c r="AR5">
        <v>-55</v>
      </c>
      <c r="AS5">
        <v>-25</v>
      </c>
      <c r="AT5">
        <v>832</v>
      </c>
      <c r="BB5">
        <v>1200</v>
      </c>
      <c r="BC5">
        <v>1</v>
      </c>
      <c r="BD5" t="str">
        <f t="shared" si="1"/>
        <v xml:space="preserve">N46PD   </v>
      </c>
      <c r="BE5">
        <v>1</v>
      </c>
      <c r="BG5">
        <v>0</v>
      </c>
      <c r="BH5">
        <v>0</v>
      </c>
      <c r="BI5">
        <v>0</v>
      </c>
      <c r="BJ5">
        <v>75</v>
      </c>
      <c r="BK5">
        <v>-150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 t="shared" si="5"/>
        <v>16:19:57.205</v>
      </c>
      <c r="CF5">
        <v>205284157</v>
      </c>
      <c r="CS5">
        <v>0</v>
      </c>
      <c r="CT5">
        <v>2</v>
      </c>
      <c r="CU5">
        <v>0</v>
      </c>
      <c r="CV5">
        <v>2</v>
      </c>
      <c r="CW5">
        <v>0</v>
      </c>
      <c r="CX5">
        <v>3</v>
      </c>
      <c r="CY5">
        <v>7</v>
      </c>
      <c r="CZ5" t="s">
        <v>131</v>
      </c>
      <c r="DA5">
        <v>80</v>
      </c>
      <c r="DB5">
        <v>1</v>
      </c>
      <c r="DC5" t="s">
        <v>132</v>
      </c>
      <c r="DD5" t="s">
        <v>133</v>
      </c>
      <c r="DG5">
        <v>15123636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0</v>
      </c>
    </row>
    <row r="6" spans="1:123" x14ac:dyDescent="0.3">
      <c r="A6" t="str">
        <f t="shared" si="6"/>
        <v>10/06/2022 16:19:57.506</v>
      </c>
      <c r="C6" t="str">
        <f t="shared" si="2"/>
        <v>FFDFD3C0</v>
      </c>
      <c r="D6" t="s">
        <v>134</v>
      </c>
      <c r="E6">
        <v>38</v>
      </c>
      <c r="H6">
        <v>125</v>
      </c>
      <c r="I6" t="s">
        <v>142</v>
      </c>
      <c r="J6" t="s">
        <v>136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 t="shared" si="3"/>
        <v>16:19:57.203</v>
      </c>
      <c r="T6" t="str">
        <f t="shared" si="4"/>
        <v>16:19:55.103</v>
      </c>
      <c r="U6" t="str">
        <f t="shared" si="0"/>
        <v>A5988B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J6">
        <v>1</v>
      </c>
      <c r="AK6" t="s">
        <v>137</v>
      </c>
      <c r="AL6">
        <v>40.958190000000002</v>
      </c>
      <c r="AM6" t="s">
        <v>138</v>
      </c>
      <c r="AN6">
        <v>-72.252702999999997</v>
      </c>
      <c r="AO6">
        <v>25</v>
      </c>
      <c r="AP6">
        <v>225</v>
      </c>
      <c r="AQ6" t="s">
        <v>129</v>
      </c>
      <c r="AR6">
        <v>-55</v>
      </c>
      <c r="AS6">
        <v>-25</v>
      </c>
      <c r="AT6">
        <v>832</v>
      </c>
      <c r="BB6">
        <v>1200</v>
      </c>
      <c r="BC6">
        <v>1</v>
      </c>
      <c r="BD6" t="str">
        <f t="shared" si="1"/>
        <v xml:space="preserve">N46PD   </v>
      </c>
      <c r="BE6">
        <v>1</v>
      </c>
      <c r="BG6">
        <v>0</v>
      </c>
      <c r="BH6">
        <v>0</v>
      </c>
      <c r="BI6">
        <v>0</v>
      </c>
      <c r="BJ6">
        <v>75</v>
      </c>
      <c r="BK6">
        <v>-150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 t="shared" si="5"/>
        <v>16:19:57.205</v>
      </c>
      <c r="CF6">
        <v>205284157</v>
      </c>
      <c r="CS6">
        <v>0</v>
      </c>
      <c r="CT6">
        <v>2</v>
      </c>
      <c r="CU6">
        <v>0</v>
      </c>
      <c r="CV6">
        <v>2</v>
      </c>
      <c r="CW6">
        <v>0</v>
      </c>
      <c r="CX6">
        <v>3</v>
      </c>
      <c r="CY6">
        <v>7</v>
      </c>
      <c r="CZ6" t="s">
        <v>131</v>
      </c>
      <c r="DA6">
        <v>80</v>
      </c>
      <c r="DB6">
        <v>1</v>
      </c>
      <c r="DC6" t="s">
        <v>132</v>
      </c>
      <c r="DD6" t="s">
        <v>133</v>
      </c>
      <c r="DG6">
        <v>15123636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1</v>
      </c>
      <c r="DQ6">
        <v>0</v>
      </c>
      <c r="DR6">
        <v>0</v>
      </c>
      <c r="DS6">
        <v>0</v>
      </c>
    </row>
    <row r="7" spans="1:123" x14ac:dyDescent="0.3">
      <c r="A7" t="str">
        <f t="shared" si="6"/>
        <v>10/06/2022 16:19:57.506</v>
      </c>
      <c r="C7" t="str">
        <f t="shared" si="2"/>
        <v>FFDFD3C0</v>
      </c>
      <c r="D7" t="s">
        <v>139</v>
      </c>
      <c r="E7">
        <v>2</v>
      </c>
      <c r="F7">
        <v>1002</v>
      </c>
      <c r="G7" t="s">
        <v>124</v>
      </c>
      <c r="J7" t="s">
        <v>141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 t="shared" si="3"/>
        <v>16:19:57.203</v>
      </c>
      <c r="T7" t="str">
        <f t="shared" si="4"/>
        <v>16:19:55.103</v>
      </c>
      <c r="U7" t="str">
        <f t="shared" si="0"/>
        <v>A5988B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J7">
        <v>1</v>
      </c>
      <c r="AK7" t="s">
        <v>137</v>
      </c>
      <c r="AL7">
        <v>40.958190000000002</v>
      </c>
      <c r="AM7" t="s">
        <v>138</v>
      </c>
      <c r="AN7">
        <v>-72.252702999999997</v>
      </c>
      <c r="AO7">
        <v>25</v>
      </c>
      <c r="AP7">
        <v>225</v>
      </c>
      <c r="AQ7" t="s">
        <v>129</v>
      </c>
      <c r="AR7">
        <v>-55</v>
      </c>
      <c r="AS7">
        <v>-25</v>
      </c>
      <c r="AT7">
        <v>832</v>
      </c>
      <c r="BB7">
        <v>1200</v>
      </c>
      <c r="BC7">
        <v>1</v>
      </c>
      <c r="BD7" t="str">
        <f t="shared" si="1"/>
        <v xml:space="preserve">N46PD   </v>
      </c>
      <c r="BE7">
        <v>1</v>
      </c>
      <c r="BG7">
        <v>0</v>
      </c>
      <c r="BH7">
        <v>0</v>
      </c>
      <c r="BI7">
        <v>0</v>
      </c>
      <c r="BJ7">
        <v>75</v>
      </c>
      <c r="BK7">
        <v>-150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 t="shared" si="5"/>
        <v>16:19:57.205</v>
      </c>
      <c r="CF7">
        <v>205284157</v>
      </c>
      <c r="CS7">
        <v>0</v>
      </c>
      <c r="CT7">
        <v>2</v>
      </c>
      <c r="CU7">
        <v>0</v>
      </c>
      <c r="CV7">
        <v>2</v>
      </c>
      <c r="CW7">
        <v>0</v>
      </c>
      <c r="CX7">
        <v>3</v>
      </c>
      <c r="CY7">
        <v>7</v>
      </c>
      <c r="CZ7" t="s">
        <v>131</v>
      </c>
      <c r="DA7">
        <v>80</v>
      </c>
      <c r="DB7">
        <v>1</v>
      </c>
      <c r="DC7" t="s">
        <v>132</v>
      </c>
      <c r="DD7" t="s">
        <v>133</v>
      </c>
      <c r="DG7">
        <v>15123636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>
        <v>0</v>
      </c>
    </row>
    <row r="8" spans="1:123" x14ac:dyDescent="0.3">
      <c r="A8" t="str">
        <f t="shared" si="6"/>
        <v>10/06/2022 16:19:57.506</v>
      </c>
      <c r="C8" t="str">
        <f t="shared" si="2"/>
        <v>FFDFD3C0</v>
      </c>
      <c r="D8" t="s">
        <v>143</v>
      </c>
      <c r="E8">
        <v>15</v>
      </c>
      <c r="F8">
        <v>2015</v>
      </c>
      <c r="G8" t="s">
        <v>144</v>
      </c>
      <c r="J8" t="s">
        <v>145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 t="shared" si="3"/>
        <v>16:19:57.203</v>
      </c>
      <c r="T8" t="str">
        <f t="shared" si="4"/>
        <v>16:19:55.103</v>
      </c>
      <c r="U8" t="str">
        <f t="shared" si="0"/>
        <v>A5988B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J8">
        <v>1</v>
      </c>
      <c r="AK8" t="s">
        <v>137</v>
      </c>
      <c r="AL8">
        <v>40.958190000000002</v>
      </c>
      <c r="AM8" t="s">
        <v>138</v>
      </c>
      <c r="AN8">
        <v>-72.252702999999997</v>
      </c>
      <c r="AO8">
        <v>25</v>
      </c>
      <c r="AP8">
        <v>225</v>
      </c>
      <c r="AQ8" t="s">
        <v>129</v>
      </c>
      <c r="AR8">
        <v>-55</v>
      </c>
      <c r="AS8">
        <v>-25</v>
      </c>
      <c r="AT8">
        <v>832</v>
      </c>
      <c r="BB8">
        <v>1200</v>
      </c>
      <c r="BC8">
        <v>1</v>
      </c>
      <c r="BD8" t="str">
        <f t="shared" si="1"/>
        <v xml:space="preserve">N46PD   </v>
      </c>
      <c r="BE8">
        <v>1</v>
      </c>
      <c r="BG8">
        <v>0</v>
      </c>
      <c r="BH8">
        <v>0</v>
      </c>
      <c r="BI8">
        <v>0</v>
      </c>
      <c r="BJ8">
        <v>75</v>
      </c>
      <c r="BK8">
        <v>-150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 t="shared" si="5"/>
        <v>16:19:57.205</v>
      </c>
      <c r="CF8">
        <v>205284157</v>
      </c>
      <c r="CS8">
        <v>0</v>
      </c>
      <c r="CT8">
        <v>2</v>
      </c>
      <c r="CU8">
        <v>0</v>
      </c>
      <c r="CV8">
        <v>2</v>
      </c>
      <c r="CW8">
        <v>0</v>
      </c>
      <c r="CX8">
        <v>3</v>
      </c>
      <c r="CY8">
        <v>7</v>
      </c>
      <c r="CZ8" t="s">
        <v>131</v>
      </c>
      <c r="DA8">
        <v>80</v>
      </c>
      <c r="DB8">
        <v>1</v>
      </c>
      <c r="DC8" t="s">
        <v>132</v>
      </c>
      <c r="DD8" t="s">
        <v>133</v>
      </c>
      <c r="DG8">
        <v>15123636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1</v>
      </c>
      <c r="DQ8">
        <v>0</v>
      </c>
      <c r="DR8">
        <v>0</v>
      </c>
      <c r="DS8">
        <v>0</v>
      </c>
    </row>
    <row r="9" spans="1:123" x14ac:dyDescent="0.3">
      <c r="A9" t="str">
        <f t="shared" si="6"/>
        <v>10/06/2022 16:19:57.506</v>
      </c>
      <c r="C9" t="str">
        <f t="shared" si="2"/>
        <v>FFDFD3C0</v>
      </c>
      <c r="D9" t="s">
        <v>139</v>
      </c>
      <c r="E9">
        <v>3</v>
      </c>
      <c r="F9">
        <v>1003</v>
      </c>
      <c r="G9" t="s">
        <v>146</v>
      </c>
      <c r="J9" t="s">
        <v>141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 t="shared" si="3"/>
        <v>16:19:57.203</v>
      </c>
      <c r="T9" t="str">
        <f t="shared" si="4"/>
        <v>16:19:55.103</v>
      </c>
      <c r="U9" t="str">
        <f t="shared" si="0"/>
        <v>A5988B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J9">
        <v>1</v>
      </c>
      <c r="AK9" t="s">
        <v>137</v>
      </c>
      <c r="AL9">
        <v>40.958190000000002</v>
      </c>
      <c r="AM9" t="s">
        <v>138</v>
      </c>
      <c r="AN9">
        <v>-72.252702999999997</v>
      </c>
      <c r="AO9">
        <v>25</v>
      </c>
      <c r="AP9">
        <v>225</v>
      </c>
      <c r="AQ9" t="s">
        <v>129</v>
      </c>
      <c r="AR9">
        <v>-55</v>
      </c>
      <c r="AS9">
        <v>-25</v>
      </c>
      <c r="AT9">
        <v>832</v>
      </c>
      <c r="BB9">
        <v>1200</v>
      </c>
      <c r="BC9">
        <v>1</v>
      </c>
      <c r="BD9" t="str">
        <f t="shared" si="1"/>
        <v xml:space="preserve">N46PD   </v>
      </c>
      <c r="BE9">
        <v>1</v>
      </c>
      <c r="BG9">
        <v>0</v>
      </c>
      <c r="BH9">
        <v>0</v>
      </c>
      <c r="BI9">
        <v>0</v>
      </c>
      <c r="BJ9">
        <v>75</v>
      </c>
      <c r="BK9">
        <v>-150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 t="shared" si="5"/>
        <v>16:19:57.205</v>
      </c>
      <c r="CF9">
        <v>205284157</v>
      </c>
      <c r="CS9">
        <v>0</v>
      </c>
      <c r="CT9">
        <v>2</v>
      </c>
      <c r="CU9">
        <v>0</v>
      </c>
      <c r="CV9">
        <v>2</v>
      </c>
      <c r="CW9">
        <v>0</v>
      </c>
      <c r="CX9">
        <v>3</v>
      </c>
      <c r="CY9">
        <v>7</v>
      </c>
      <c r="CZ9" t="s">
        <v>131</v>
      </c>
      <c r="DA9">
        <v>80</v>
      </c>
      <c r="DB9">
        <v>1</v>
      </c>
      <c r="DC9" t="s">
        <v>132</v>
      </c>
      <c r="DD9" t="s">
        <v>133</v>
      </c>
      <c r="DG9">
        <v>15123636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0</v>
      </c>
    </row>
    <row r="10" spans="1:123" x14ac:dyDescent="0.3">
      <c r="A10" t="str">
        <f t="shared" si="6"/>
        <v>10/06/2022 16:19:57.506</v>
      </c>
      <c r="C10" t="str">
        <f t="shared" si="2"/>
        <v>FFDFD3C0</v>
      </c>
      <c r="D10" t="s">
        <v>143</v>
      </c>
      <c r="E10">
        <v>1</v>
      </c>
      <c r="F10">
        <v>2001</v>
      </c>
      <c r="G10" t="s">
        <v>147</v>
      </c>
      <c r="J10" t="s">
        <v>145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si="3"/>
        <v>16:19:57.203</v>
      </c>
      <c r="T10" t="str">
        <f t="shared" si="4"/>
        <v>16:19:55.103</v>
      </c>
      <c r="U10" t="str">
        <f t="shared" si="0"/>
        <v>A5988B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J10">
        <v>1</v>
      </c>
      <c r="AK10" t="s">
        <v>137</v>
      </c>
      <c r="AL10">
        <v>40.958190000000002</v>
      </c>
      <c r="AM10" t="s">
        <v>138</v>
      </c>
      <c r="AN10">
        <v>-72.252702999999997</v>
      </c>
      <c r="AO10">
        <v>25</v>
      </c>
      <c r="AP10">
        <v>225</v>
      </c>
      <c r="AQ10" t="s">
        <v>129</v>
      </c>
      <c r="AR10">
        <v>-55</v>
      </c>
      <c r="AS10">
        <v>-25</v>
      </c>
      <c r="AT10">
        <v>832</v>
      </c>
      <c r="BB10">
        <v>1200</v>
      </c>
      <c r="BC10">
        <v>1</v>
      </c>
      <c r="BD10" t="str">
        <f t="shared" si="1"/>
        <v xml:space="preserve">N46PD   </v>
      </c>
      <c r="BE10">
        <v>1</v>
      </c>
      <c r="BG10">
        <v>0</v>
      </c>
      <c r="BH10">
        <v>0</v>
      </c>
      <c r="BI10">
        <v>0</v>
      </c>
      <c r="BJ10">
        <v>75</v>
      </c>
      <c r="BK10">
        <v>-150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 t="shared" si="5"/>
        <v>16:19:57.205</v>
      </c>
      <c r="CF10">
        <v>205284157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3</v>
      </c>
      <c r="CY10">
        <v>7</v>
      </c>
      <c r="CZ10" t="s">
        <v>131</v>
      </c>
      <c r="DA10">
        <v>80</v>
      </c>
      <c r="DB10">
        <v>1</v>
      </c>
      <c r="DC10" t="s">
        <v>132</v>
      </c>
      <c r="DD10" t="s">
        <v>133</v>
      </c>
      <c r="DG10">
        <v>15123636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0</v>
      </c>
    </row>
    <row r="11" spans="1:123" x14ac:dyDescent="0.3">
      <c r="A11" t="str">
        <f>"10/06/2022 16:19:58.647"</f>
        <v>10/06/2022 16:19:58.647</v>
      </c>
      <c r="C11" t="str">
        <f t="shared" si="2"/>
        <v>FFDFD3C0</v>
      </c>
      <c r="D11" t="s">
        <v>143</v>
      </c>
      <c r="E11">
        <v>15</v>
      </c>
      <c r="F11">
        <v>2015</v>
      </c>
      <c r="G11" t="s">
        <v>144</v>
      </c>
      <c r="J11" t="s">
        <v>145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"16:19:58.164"</f>
        <v>16:19:58.164</v>
      </c>
      <c r="T11" t="str">
        <f>"16:19:57.764"</f>
        <v>16:19:57.764</v>
      </c>
      <c r="U11" t="str">
        <f t="shared" si="0"/>
        <v>A5988B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148</v>
      </c>
      <c r="AL11">
        <v>40.958018000000003</v>
      </c>
      <c r="AM11" t="s">
        <v>149</v>
      </c>
      <c r="AN11">
        <v>-72.253024999999994</v>
      </c>
      <c r="AO11">
        <v>25</v>
      </c>
      <c r="AP11">
        <v>225</v>
      </c>
      <c r="AQ11" t="s">
        <v>129</v>
      </c>
      <c r="AR11">
        <v>-49</v>
      </c>
      <c r="AS11">
        <v>-36</v>
      </c>
      <c r="AT11">
        <v>960</v>
      </c>
      <c r="BB11">
        <v>1200</v>
      </c>
      <c r="BC11">
        <v>1</v>
      </c>
      <c r="BD11" t="str">
        <f t="shared" si="1"/>
        <v xml:space="preserve">N46PD   </v>
      </c>
      <c r="BE11">
        <v>1</v>
      </c>
      <c r="BG11">
        <v>0</v>
      </c>
      <c r="BH11">
        <v>0</v>
      </c>
      <c r="BI11">
        <v>0</v>
      </c>
      <c r="BJ11">
        <v>125</v>
      </c>
      <c r="BK11">
        <v>-100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"16:19:58.170"</f>
        <v>16:19:58.170</v>
      </c>
      <c r="CF11">
        <v>170319505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3</v>
      </c>
      <c r="CY11">
        <v>7</v>
      </c>
      <c r="CZ11" t="s">
        <v>131</v>
      </c>
      <c r="DA11">
        <v>80</v>
      </c>
      <c r="DB11">
        <v>1</v>
      </c>
      <c r="DC11" t="s">
        <v>132</v>
      </c>
      <c r="DD11" t="s">
        <v>133</v>
      </c>
      <c r="DG11">
        <v>15124659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 t="shared" ref="A12:A19" si="7">"10/06/2022 16:19:59.898"</f>
        <v>10/06/2022 16:19:59.898</v>
      </c>
      <c r="C12" t="str">
        <f t="shared" si="2"/>
        <v>FFDFD3C0</v>
      </c>
      <c r="D12" t="s">
        <v>134</v>
      </c>
      <c r="E12">
        <v>38</v>
      </c>
      <c r="H12">
        <v>125</v>
      </c>
      <c r="I12" t="s">
        <v>142</v>
      </c>
      <c r="J12" t="s">
        <v>136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ref="S12:S19" si="8">"16:19:59.672"</f>
        <v>16:19:59.672</v>
      </c>
      <c r="T12" t="str">
        <f t="shared" ref="T12:T19" si="9">"16:19:58.672"</f>
        <v>16:19:58.672</v>
      </c>
      <c r="U12" t="str">
        <f t="shared" si="0"/>
        <v>A5988B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150</v>
      </c>
      <c r="AL12">
        <v>40.957718</v>
      </c>
      <c r="AM12" t="s">
        <v>151</v>
      </c>
      <c r="AN12">
        <v>-72.253411</v>
      </c>
      <c r="AO12">
        <v>25</v>
      </c>
      <c r="AP12">
        <v>250</v>
      </c>
      <c r="AQ12" t="s">
        <v>129</v>
      </c>
      <c r="AR12">
        <v>-46</v>
      </c>
      <c r="AS12">
        <v>-40</v>
      </c>
      <c r="AT12">
        <v>1024</v>
      </c>
      <c r="BB12">
        <v>1200</v>
      </c>
      <c r="BC12">
        <v>1</v>
      </c>
      <c r="BD12" t="str">
        <f t="shared" si="1"/>
        <v xml:space="preserve">N46PD   </v>
      </c>
      <c r="BE12">
        <v>1</v>
      </c>
      <c r="BG12">
        <v>0</v>
      </c>
      <c r="BH12">
        <v>0</v>
      </c>
      <c r="BI12">
        <v>0</v>
      </c>
      <c r="BJ12">
        <v>150</v>
      </c>
      <c r="BK12">
        <v>-100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 t="shared" ref="CE12:CE19" si="10">"16:19:59.679"</f>
        <v>16:19:59.679</v>
      </c>
      <c r="CF12">
        <v>679313498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2</v>
      </c>
      <c r="CY12">
        <v>7</v>
      </c>
      <c r="CZ12" t="s">
        <v>131</v>
      </c>
      <c r="DA12">
        <v>80</v>
      </c>
      <c r="DB12">
        <v>1</v>
      </c>
      <c r="DC12" t="s">
        <v>132</v>
      </c>
      <c r="DD12" t="s">
        <v>133</v>
      </c>
      <c r="DG12">
        <v>15126258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 t="shared" si="7"/>
        <v>10/06/2022 16:19:59.898</v>
      </c>
      <c r="C13" t="str">
        <f t="shared" si="2"/>
        <v>FFDFD3C0</v>
      </c>
      <c r="D13" t="s">
        <v>143</v>
      </c>
      <c r="E13">
        <v>15</v>
      </c>
      <c r="F13">
        <v>2015</v>
      </c>
      <c r="G13" t="s">
        <v>144</v>
      </c>
      <c r="J13" t="s">
        <v>145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8"/>
        <v>16:19:59.672</v>
      </c>
      <c r="T13" t="str">
        <f t="shared" si="9"/>
        <v>16:19:58.672</v>
      </c>
      <c r="U13" t="str">
        <f t="shared" si="0"/>
        <v>A5988B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150</v>
      </c>
      <c r="AL13">
        <v>40.957718</v>
      </c>
      <c r="AM13" t="s">
        <v>151</v>
      </c>
      <c r="AN13">
        <v>-72.253411</v>
      </c>
      <c r="AO13">
        <v>25</v>
      </c>
      <c r="AP13">
        <v>250</v>
      </c>
      <c r="AQ13" t="s">
        <v>129</v>
      </c>
      <c r="AR13">
        <v>-46</v>
      </c>
      <c r="AS13">
        <v>-40</v>
      </c>
      <c r="AT13">
        <v>1024</v>
      </c>
      <c r="BB13">
        <v>1200</v>
      </c>
      <c r="BC13">
        <v>1</v>
      </c>
      <c r="BD13" t="str">
        <f t="shared" si="1"/>
        <v xml:space="preserve">N46PD   </v>
      </c>
      <c r="BE13">
        <v>1</v>
      </c>
      <c r="BG13">
        <v>0</v>
      </c>
      <c r="BH13">
        <v>0</v>
      </c>
      <c r="BI13">
        <v>0</v>
      </c>
      <c r="BJ13">
        <v>150</v>
      </c>
      <c r="BK13">
        <v>-100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 t="shared" si="10"/>
        <v>16:19:59.679</v>
      </c>
      <c r="CF13">
        <v>679313498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2</v>
      </c>
      <c r="CY13">
        <v>7</v>
      </c>
      <c r="CZ13" t="s">
        <v>131</v>
      </c>
      <c r="DA13">
        <v>80</v>
      </c>
      <c r="DB13">
        <v>1</v>
      </c>
      <c r="DC13" t="s">
        <v>132</v>
      </c>
      <c r="DD13" t="s">
        <v>133</v>
      </c>
      <c r="DG13">
        <v>15126258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 t="shared" si="7"/>
        <v>10/06/2022 16:19:59.898</v>
      </c>
      <c r="C14" t="str">
        <f t="shared" si="2"/>
        <v>FFDFD3C0</v>
      </c>
      <c r="D14" t="s">
        <v>139</v>
      </c>
      <c r="E14">
        <v>4</v>
      </c>
      <c r="F14">
        <v>1004</v>
      </c>
      <c r="G14" t="s">
        <v>140</v>
      </c>
      <c r="J14" t="s">
        <v>141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si="8"/>
        <v>16:19:59.672</v>
      </c>
      <c r="T14" t="str">
        <f t="shared" si="9"/>
        <v>16:19:58.672</v>
      </c>
      <c r="U14" t="str">
        <f t="shared" si="0"/>
        <v>A5988B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150</v>
      </c>
      <c r="AL14">
        <v>40.957718</v>
      </c>
      <c r="AM14" t="s">
        <v>151</v>
      </c>
      <c r="AN14">
        <v>-72.253411</v>
      </c>
      <c r="AO14">
        <v>25</v>
      </c>
      <c r="AP14">
        <v>250</v>
      </c>
      <c r="AQ14" t="s">
        <v>129</v>
      </c>
      <c r="AR14">
        <v>-46</v>
      </c>
      <c r="AS14">
        <v>-40</v>
      </c>
      <c r="AT14">
        <v>1024</v>
      </c>
      <c r="BB14">
        <v>1200</v>
      </c>
      <c r="BC14">
        <v>1</v>
      </c>
      <c r="BD14" t="str">
        <f t="shared" si="1"/>
        <v xml:space="preserve">N46PD   </v>
      </c>
      <c r="BE14">
        <v>1</v>
      </c>
      <c r="BG14">
        <v>0</v>
      </c>
      <c r="BH14">
        <v>0</v>
      </c>
      <c r="BI14">
        <v>0</v>
      </c>
      <c r="BJ14">
        <v>150</v>
      </c>
      <c r="BK14">
        <v>-100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 t="shared" si="10"/>
        <v>16:19:59.679</v>
      </c>
      <c r="CF14">
        <v>679313498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2</v>
      </c>
      <c r="CY14">
        <v>7</v>
      </c>
      <c r="CZ14" t="s">
        <v>131</v>
      </c>
      <c r="DA14">
        <v>80</v>
      </c>
      <c r="DB14">
        <v>1</v>
      </c>
      <c r="DC14" t="s">
        <v>132</v>
      </c>
      <c r="DD14" t="s">
        <v>133</v>
      </c>
      <c r="DG14">
        <v>15126258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 t="shared" si="7"/>
        <v>10/06/2022 16:19:59.898</v>
      </c>
      <c r="C15" t="str">
        <f t="shared" si="2"/>
        <v>FFDFD3C0</v>
      </c>
      <c r="D15" t="s">
        <v>139</v>
      </c>
      <c r="E15">
        <v>3</v>
      </c>
      <c r="F15">
        <v>1003</v>
      </c>
      <c r="G15" t="s">
        <v>146</v>
      </c>
      <c r="J15" t="s">
        <v>141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8"/>
        <v>16:19:59.672</v>
      </c>
      <c r="T15" t="str">
        <f t="shared" si="9"/>
        <v>16:19:58.672</v>
      </c>
      <c r="U15" t="str">
        <f t="shared" si="0"/>
        <v>A5988B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150</v>
      </c>
      <c r="AL15">
        <v>40.957718</v>
      </c>
      <c r="AM15" t="s">
        <v>151</v>
      </c>
      <c r="AN15">
        <v>-72.253411</v>
      </c>
      <c r="AO15">
        <v>25</v>
      </c>
      <c r="AP15">
        <v>250</v>
      </c>
      <c r="AQ15" t="s">
        <v>129</v>
      </c>
      <c r="AR15">
        <v>-46</v>
      </c>
      <c r="AS15">
        <v>-40</v>
      </c>
      <c r="AT15">
        <v>1024</v>
      </c>
      <c r="BB15">
        <v>1200</v>
      </c>
      <c r="BC15">
        <v>1</v>
      </c>
      <c r="BD15" t="str">
        <f t="shared" si="1"/>
        <v xml:space="preserve">N46PD   </v>
      </c>
      <c r="BE15">
        <v>1</v>
      </c>
      <c r="BG15">
        <v>0</v>
      </c>
      <c r="BH15">
        <v>0</v>
      </c>
      <c r="BI15">
        <v>0</v>
      </c>
      <c r="BJ15">
        <v>150</v>
      </c>
      <c r="BK15">
        <v>-100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 t="shared" si="10"/>
        <v>16:19:59.679</v>
      </c>
      <c r="CF15">
        <v>679313498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2</v>
      </c>
      <c r="CY15">
        <v>7</v>
      </c>
      <c r="CZ15" t="s">
        <v>131</v>
      </c>
      <c r="DA15">
        <v>80</v>
      </c>
      <c r="DB15">
        <v>1</v>
      </c>
      <c r="DC15" t="s">
        <v>132</v>
      </c>
      <c r="DD15" t="s">
        <v>133</v>
      </c>
      <c r="DG15">
        <v>15126258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 t="shared" si="7"/>
        <v>10/06/2022 16:19:59.898</v>
      </c>
      <c r="C16" t="str">
        <f t="shared" si="2"/>
        <v>FFDFD3C0</v>
      </c>
      <c r="D16" t="s">
        <v>134</v>
      </c>
      <c r="E16">
        <v>33</v>
      </c>
      <c r="H16">
        <v>112</v>
      </c>
      <c r="I16" t="s">
        <v>135</v>
      </c>
      <c r="J16" t="s">
        <v>136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8"/>
        <v>16:19:59.672</v>
      </c>
      <c r="T16" t="str">
        <f t="shared" si="9"/>
        <v>16:19:58.672</v>
      </c>
      <c r="U16" t="str">
        <f t="shared" si="0"/>
        <v>A5988B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150</v>
      </c>
      <c r="AL16">
        <v>40.957718</v>
      </c>
      <c r="AM16" t="s">
        <v>151</v>
      </c>
      <c r="AN16">
        <v>-72.253411</v>
      </c>
      <c r="AO16">
        <v>25</v>
      </c>
      <c r="AP16">
        <v>250</v>
      </c>
      <c r="AQ16" t="s">
        <v>129</v>
      </c>
      <c r="AR16">
        <v>-46</v>
      </c>
      <c r="AS16">
        <v>-40</v>
      </c>
      <c r="AT16">
        <v>1024</v>
      </c>
      <c r="BB16">
        <v>1200</v>
      </c>
      <c r="BC16">
        <v>1</v>
      </c>
      <c r="BD16" t="str">
        <f t="shared" si="1"/>
        <v xml:space="preserve">N46PD   </v>
      </c>
      <c r="BE16">
        <v>1</v>
      </c>
      <c r="BG16">
        <v>0</v>
      </c>
      <c r="BH16">
        <v>0</v>
      </c>
      <c r="BI16">
        <v>0</v>
      </c>
      <c r="BJ16">
        <v>150</v>
      </c>
      <c r="BK16">
        <v>-100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 t="shared" si="10"/>
        <v>16:19:59.679</v>
      </c>
      <c r="CF16">
        <v>679313498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2</v>
      </c>
      <c r="CY16">
        <v>7</v>
      </c>
      <c r="CZ16" t="s">
        <v>131</v>
      </c>
      <c r="DA16">
        <v>80</v>
      </c>
      <c r="DB16">
        <v>1</v>
      </c>
      <c r="DC16" t="s">
        <v>132</v>
      </c>
      <c r="DD16" t="s">
        <v>133</v>
      </c>
      <c r="DG16">
        <v>15126258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 t="shared" si="7"/>
        <v>10/06/2022 16:19:59.898</v>
      </c>
      <c r="C17" t="str">
        <f t="shared" si="2"/>
        <v>FFDFD3C0</v>
      </c>
      <c r="D17" t="s">
        <v>123</v>
      </c>
      <c r="E17">
        <v>1</v>
      </c>
      <c r="H17">
        <v>157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8"/>
        <v>16:19:59.672</v>
      </c>
      <c r="T17" t="str">
        <f t="shared" si="9"/>
        <v>16:19:58.672</v>
      </c>
      <c r="U17" t="str">
        <f t="shared" si="0"/>
        <v>A5988B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150</v>
      </c>
      <c r="AL17">
        <v>40.957718</v>
      </c>
      <c r="AM17" t="s">
        <v>151</v>
      </c>
      <c r="AN17">
        <v>-72.253411</v>
      </c>
      <c r="AO17">
        <v>25</v>
      </c>
      <c r="AP17">
        <v>250</v>
      </c>
      <c r="AQ17" t="s">
        <v>129</v>
      </c>
      <c r="AR17">
        <v>-46</v>
      </c>
      <c r="AS17">
        <v>-40</v>
      </c>
      <c r="AT17">
        <v>1024</v>
      </c>
      <c r="BB17">
        <v>1200</v>
      </c>
      <c r="BC17">
        <v>1</v>
      </c>
      <c r="BD17" t="str">
        <f t="shared" si="1"/>
        <v xml:space="preserve">N46PD   </v>
      </c>
      <c r="BE17">
        <v>1</v>
      </c>
      <c r="BG17">
        <v>0</v>
      </c>
      <c r="BH17">
        <v>0</v>
      </c>
      <c r="BI17">
        <v>0</v>
      </c>
      <c r="BJ17">
        <v>150</v>
      </c>
      <c r="BK17">
        <v>-100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 t="shared" si="10"/>
        <v>16:19:59.679</v>
      </c>
      <c r="CF17">
        <v>679313498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2</v>
      </c>
      <c r="CY17">
        <v>7</v>
      </c>
      <c r="CZ17" t="s">
        <v>131</v>
      </c>
      <c r="DA17">
        <v>80</v>
      </c>
      <c r="DB17">
        <v>1</v>
      </c>
      <c r="DC17" t="s">
        <v>132</v>
      </c>
      <c r="DD17" t="s">
        <v>133</v>
      </c>
      <c r="DG17">
        <v>15126258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 t="shared" si="7"/>
        <v>10/06/2022 16:19:59.898</v>
      </c>
      <c r="C18" t="str">
        <f t="shared" si="2"/>
        <v>FFDFD3C0</v>
      </c>
      <c r="D18" t="s">
        <v>143</v>
      </c>
      <c r="E18">
        <v>1</v>
      </c>
      <c r="F18">
        <v>2001</v>
      </c>
      <c r="G18" t="s">
        <v>147</v>
      </c>
      <c r="J18" t="s">
        <v>145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8"/>
        <v>16:19:59.672</v>
      </c>
      <c r="T18" t="str">
        <f t="shared" si="9"/>
        <v>16:19:58.672</v>
      </c>
      <c r="U18" t="str">
        <f t="shared" si="0"/>
        <v>A5988B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150</v>
      </c>
      <c r="AL18">
        <v>40.957718</v>
      </c>
      <c r="AM18" t="s">
        <v>151</v>
      </c>
      <c r="AN18">
        <v>-72.253411</v>
      </c>
      <c r="AO18">
        <v>25</v>
      </c>
      <c r="AP18">
        <v>250</v>
      </c>
      <c r="AQ18" t="s">
        <v>129</v>
      </c>
      <c r="AR18">
        <v>-46</v>
      </c>
      <c r="AS18">
        <v>-40</v>
      </c>
      <c r="AT18">
        <v>1024</v>
      </c>
      <c r="BB18">
        <v>1200</v>
      </c>
      <c r="BC18">
        <v>1</v>
      </c>
      <c r="BD18" t="str">
        <f t="shared" si="1"/>
        <v xml:space="preserve">N46PD   </v>
      </c>
      <c r="BE18">
        <v>1</v>
      </c>
      <c r="BG18">
        <v>0</v>
      </c>
      <c r="BH18">
        <v>0</v>
      </c>
      <c r="BI18">
        <v>0</v>
      </c>
      <c r="BJ18">
        <v>150</v>
      </c>
      <c r="BK18">
        <v>-100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 t="shared" si="10"/>
        <v>16:19:59.679</v>
      </c>
      <c r="CF18">
        <v>679313498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2</v>
      </c>
      <c r="CY18">
        <v>7</v>
      </c>
      <c r="CZ18" t="s">
        <v>131</v>
      </c>
      <c r="DA18">
        <v>80</v>
      </c>
      <c r="DB18">
        <v>1</v>
      </c>
      <c r="DC18" t="s">
        <v>132</v>
      </c>
      <c r="DD18" t="s">
        <v>133</v>
      </c>
      <c r="DG18">
        <v>15126258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 t="shared" si="7"/>
        <v>10/06/2022 16:19:59.898</v>
      </c>
      <c r="C19" t="str">
        <f t="shared" si="2"/>
        <v>FFDFD3C0</v>
      </c>
      <c r="D19" t="s">
        <v>139</v>
      </c>
      <c r="E19">
        <v>2</v>
      </c>
      <c r="F19">
        <v>1002</v>
      </c>
      <c r="G19" t="s">
        <v>124</v>
      </c>
      <c r="J19" t="s">
        <v>141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8"/>
        <v>16:19:59.672</v>
      </c>
      <c r="T19" t="str">
        <f t="shared" si="9"/>
        <v>16:19:58.672</v>
      </c>
      <c r="U19" t="str">
        <f t="shared" si="0"/>
        <v>A5988B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150</v>
      </c>
      <c r="AL19">
        <v>40.957718</v>
      </c>
      <c r="AM19" t="s">
        <v>151</v>
      </c>
      <c r="AN19">
        <v>-72.253411</v>
      </c>
      <c r="AO19">
        <v>25</v>
      </c>
      <c r="AP19">
        <v>250</v>
      </c>
      <c r="AQ19" t="s">
        <v>129</v>
      </c>
      <c r="AR19">
        <v>-46</v>
      </c>
      <c r="AS19">
        <v>-40</v>
      </c>
      <c r="AT19">
        <v>1024</v>
      </c>
      <c r="BB19">
        <v>1200</v>
      </c>
      <c r="BC19">
        <v>1</v>
      </c>
      <c r="BD19" t="str">
        <f t="shared" si="1"/>
        <v xml:space="preserve">N46PD   </v>
      </c>
      <c r="BE19">
        <v>1</v>
      </c>
      <c r="BG19">
        <v>0</v>
      </c>
      <c r="BH19">
        <v>0</v>
      </c>
      <c r="BI19">
        <v>0</v>
      </c>
      <c r="BJ19">
        <v>150</v>
      </c>
      <c r="BK19">
        <v>-100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 t="shared" si="10"/>
        <v>16:19:59.679</v>
      </c>
      <c r="CF19">
        <v>679313498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2</v>
      </c>
      <c r="CY19">
        <v>7</v>
      </c>
      <c r="CZ19" t="s">
        <v>131</v>
      </c>
      <c r="DA19">
        <v>80</v>
      </c>
      <c r="DB19">
        <v>1</v>
      </c>
      <c r="DC19" t="s">
        <v>132</v>
      </c>
      <c r="DD19" t="s">
        <v>133</v>
      </c>
      <c r="DG19">
        <v>15126258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"10/06/2022 16:20:00.851"</f>
        <v>10/06/2022 16:20:00.851</v>
      </c>
      <c r="C20" t="str">
        <f t="shared" si="2"/>
        <v>FFDFD3C0</v>
      </c>
      <c r="D20" t="s">
        <v>123</v>
      </c>
      <c r="E20">
        <v>1</v>
      </c>
      <c r="H20">
        <v>157</v>
      </c>
      <c r="I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ref="S20:S27" si="11">"16:20:00.570"</f>
        <v>16:20:00.570</v>
      </c>
      <c r="T20" t="str">
        <f t="shared" ref="T20:T27" si="12">"16:19:58.670"</f>
        <v>16:19:58.670</v>
      </c>
      <c r="U20" t="str">
        <f t="shared" si="0"/>
        <v>A5988B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152</v>
      </c>
      <c r="AL20">
        <v>40.957546000000001</v>
      </c>
      <c r="AM20" t="s">
        <v>153</v>
      </c>
      <c r="AN20">
        <v>-72.253647000000001</v>
      </c>
      <c r="AO20">
        <v>25</v>
      </c>
      <c r="AP20">
        <v>250</v>
      </c>
      <c r="AQ20" t="s">
        <v>129</v>
      </c>
      <c r="AR20">
        <v>-46</v>
      </c>
      <c r="AS20">
        <v>-40</v>
      </c>
      <c r="AT20">
        <v>1024</v>
      </c>
      <c r="BB20">
        <v>1200</v>
      </c>
      <c r="BC20">
        <v>1</v>
      </c>
      <c r="BD20" t="str">
        <f t="shared" si="1"/>
        <v xml:space="preserve">N46PD   </v>
      </c>
      <c r="BE20">
        <v>1</v>
      </c>
      <c r="BG20">
        <v>0</v>
      </c>
      <c r="BH20">
        <v>0</v>
      </c>
      <c r="BI20">
        <v>0</v>
      </c>
      <c r="BJ20">
        <v>150</v>
      </c>
      <c r="BK20">
        <v>-100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 t="shared" ref="CE20:CE27" si="13">"16:20:00.572"</f>
        <v>16:20:00.572</v>
      </c>
      <c r="CF20">
        <v>572257898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2</v>
      </c>
      <c r="CY20">
        <v>7</v>
      </c>
      <c r="CZ20" t="s">
        <v>131</v>
      </c>
      <c r="DA20">
        <v>80</v>
      </c>
      <c r="DB20">
        <v>1</v>
      </c>
      <c r="DC20" t="s">
        <v>132</v>
      </c>
      <c r="DD20" t="s">
        <v>133</v>
      </c>
      <c r="DG20">
        <v>15127150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"10/06/2022 16:20:00.851"</f>
        <v>10/06/2022 16:20:00.851</v>
      </c>
      <c r="C21" t="str">
        <f t="shared" si="2"/>
        <v>FFDFD3C0</v>
      </c>
      <c r="D21" t="s">
        <v>143</v>
      </c>
      <c r="E21">
        <v>1</v>
      </c>
      <c r="F21">
        <v>2001</v>
      </c>
      <c r="G21" t="s">
        <v>147</v>
      </c>
      <c r="J21" t="s">
        <v>145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11"/>
        <v>16:20:00.570</v>
      </c>
      <c r="T21" t="str">
        <f t="shared" si="12"/>
        <v>16:19:58.670</v>
      </c>
      <c r="U21" t="str">
        <f t="shared" si="0"/>
        <v>A5988B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152</v>
      </c>
      <c r="AL21">
        <v>40.957546000000001</v>
      </c>
      <c r="AM21" t="s">
        <v>153</v>
      </c>
      <c r="AN21">
        <v>-72.253647000000001</v>
      </c>
      <c r="AO21">
        <v>25</v>
      </c>
      <c r="AP21">
        <v>250</v>
      </c>
      <c r="AQ21" t="s">
        <v>129</v>
      </c>
      <c r="AR21">
        <v>-46</v>
      </c>
      <c r="AS21">
        <v>-40</v>
      </c>
      <c r="AT21">
        <v>1024</v>
      </c>
      <c r="BB21">
        <v>1200</v>
      </c>
      <c r="BC21">
        <v>1</v>
      </c>
      <c r="BD21" t="str">
        <f t="shared" si="1"/>
        <v xml:space="preserve">N46PD   </v>
      </c>
      <c r="BE21">
        <v>1</v>
      </c>
      <c r="BG21">
        <v>0</v>
      </c>
      <c r="BH21">
        <v>0</v>
      </c>
      <c r="BI21">
        <v>0</v>
      </c>
      <c r="BJ21">
        <v>150</v>
      </c>
      <c r="BK21">
        <v>-100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 t="shared" si="13"/>
        <v>16:20:00.572</v>
      </c>
      <c r="CF21">
        <v>572257898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2</v>
      </c>
      <c r="CY21">
        <v>7</v>
      </c>
      <c r="CZ21" t="s">
        <v>131</v>
      </c>
      <c r="DA21">
        <v>80</v>
      </c>
      <c r="DB21">
        <v>1</v>
      </c>
      <c r="DC21" t="s">
        <v>132</v>
      </c>
      <c r="DD21" t="s">
        <v>133</v>
      </c>
      <c r="DG21">
        <v>15127150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"10/06/2022 16:20:00.851"</f>
        <v>10/06/2022 16:20:00.851</v>
      </c>
      <c r="C22" t="str">
        <f t="shared" si="2"/>
        <v>FFDFD3C0</v>
      </c>
      <c r="D22" t="s">
        <v>139</v>
      </c>
      <c r="E22">
        <v>4</v>
      </c>
      <c r="F22">
        <v>1004</v>
      </c>
      <c r="G22" t="s">
        <v>140</v>
      </c>
      <c r="J22" t="s">
        <v>141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11"/>
        <v>16:20:00.570</v>
      </c>
      <c r="T22" t="str">
        <f t="shared" si="12"/>
        <v>16:19:58.670</v>
      </c>
      <c r="U22" t="str">
        <f t="shared" si="0"/>
        <v>A5988B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152</v>
      </c>
      <c r="AL22">
        <v>40.957546000000001</v>
      </c>
      <c r="AM22" t="s">
        <v>153</v>
      </c>
      <c r="AN22">
        <v>-72.253647000000001</v>
      </c>
      <c r="AO22">
        <v>25</v>
      </c>
      <c r="AP22">
        <v>250</v>
      </c>
      <c r="AQ22" t="s">
        <v>129</v>
      </c>
      <c r="AR22">
        <v>-46</v>
      </c>
      <c r="AS22">
        <v>-40</v>
      </c>
      <c r="AT22">
        <v>1024</v>
      </c>
      <c r="BB22">
        <v>1200</v>
      </c>
      <c r="BC22">
        <v>1</v>
      </c>
      <c r="BD22" t="str">
        <f t="shared" si="1"/>
        <v xml:space="preserve">N46PD   </v>
      </c>
      <c r="BE22">
        <v>1</v>
      </c>
      <c r="BG22">
        <v>0</v>
      </c>
      <c r="BH22">
        <v>0</v>
      </c>
      <c r="BI22">
        <v>0</v>
      </c>
      <c r="BJ22">
        <v>150</v>
      </c>
      <c r="BK22">
        <v>-100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 t="shared" si="13"/>
        <v>16:20:00.572</v>
      </c>
      <c r="CF22">
        <v>572257898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2</v>
      </c>
      <c r="CY22">
        <v>7</v>
      </c>
      <c r="CZ22" t="s">
        <v>131</v>
      </c>
      <c r="DA22">
        <v>80</v>
      </c>
      <c r="DB22">
        <v>1</v>
      </c>
      <c r="DC22" t="s">
        <v>132</v>
      </c>
      <c r="DD22" t="s">
        <v>133</v>
      </c>
      <c r="DG22">
        <v>15127150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"10/06/2022 16:20:00.867"</f>
        <v>10/06/2022 16:20:00.867</v>
      </c>
      <c r="C23" t="str">
        <f t="shared" si="2"/>
        <v>FFDFD3C0</v>
      </c>
      <c r="D23" t="s">
        <v>134</v>
      </c>
      <c r="E23">
        <v>38</v>
      </c>
      <c r="H23">
        <v>125</v>
      </c>
      <c r="I23" t="s">
        <v>142</v>
      </c>
      <c r="J23" t="s">
        <v>136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1"/>
        <v>16:20:00.570</v>
      </c>
      <c r="T23" t="str">
        <f t="shared" si="12"/>
        <v>16:19:58.670</v>
      </c>
      <c r="U23" t="str">
        <f t="shared" si="0"/>
        <v>A5988B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152</v>
      </c>
      <c r="AL23">
        <v>40.957546000000001</v>
      </c>
      <c r="AM23" t="s">
        <v>153</v>
      </c>
      <c r="AN23">
        <v>-72.253647000000001</v>
      </c>
      <c r="AO23">
        <v>25</v>
      </c>
      <c r="AP23">
        <v>250</v>
      </c>
      <c r="AQ23" t="s">
        <v>129</v>
      </c>
      <c r="AR23">
        <v>-46</v>
      </c>
      <c r="AS23">
        <v>-40</v>
      </c>
      <c r="AT23">
        <v>1024</v>
      </c>
      <c r="BB23">
        <v>1200</v>
      </c>
      <c r="BC23">
        <v>1</v>
      </c>
      <c r="BD23" t="str">
        <f t="shared" si="1"/>
        <v xml:space="preserve">N46PD   </v>
      </c>
      <c r="BE23">
        <v>1</v>
      </c>
      <c r="BG23">
        <v>0</v>
      </c>
      <c r="BH23">
        <v>0</v>
      </c>
      <c r="BI23">
        <v>0</v>
      </c>
      <c r="BJ23">
        <v>150</v>
      </c>
      <c r="BK23">
        <v>-100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 t="shared" si="13"/>
        <v>16:20:00.572</v>
      </c>
      <c r="CF23">
        <v>572257898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2</v>
      </c>
      <c r="CY23">
        <v>7</v>
      </c>
      <c r="CZ23" t="s">
        <v>131</v>
      </c>
      <c r="DA23">
        <v>80</v>
      </c>
      <c r="DB23">
        <v>1</v>
      </c>
      <c r="DC23" t="s">
        <v>132</v>
      </c>
      <c r="DD23" t="s">
        <v>133</v>
      </c>
      <c r="DG23">
        <v>15127150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"10/06/2022 16:20:00.851"</f>
        <v>10/06/2022 16:20:00.851</v>
      </c>
      <c r="C24" t="str">
        <f t="shared" si="2"/>
        <v>FFDFD3C0</v>
      </c>
      <c r="D24" t="s">
        <v>143</v>
      </c>
      <c r="E24">
        <v>15</v>
      </c>
      <c r="F24">
        <v>2015</v>
      </c>
      <c r="G24" t="s">
        <v>144</v>
      </c>
      <c r="J24" t="s">
        <v>145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1"/>
        <v>16:20:00.570</v>
      </c>
      <c r="T24" t="str">
        <f t="shared" si="12"/>
        <v>16:19:58.670</v>
      </c>
      <c r="U24" t="str">
        <f t="shared" si="0"/>
        <v>A5988B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152</v>
      </c>
      <c r="AL24">
        <v>40.957546000000001</v>
      </c>
      <c r="AM24" t="s">
        <v>153</v>
      </c>
      <c r="AN24">
        <v>-72.253647000000001</v>
      </c>
      <c r="AO24">
        <v>25</v>
      </c>
      <c r="AP24">
        <v>250</v>
      </c>
      <c r="AQ24" t="s">
        <v>129</v>
      </c>
      <c r="AR24">
        <v>-46</v>
      </c>
      <c r="AS24">
        <v>-40</v>
      </c>
      <c r="AT24">
        <v>1024</v>
      </c>
      <c r="BB24">
        <v>1200</v>
      </c>
      <c r="BC24">
        <v>1</v>
      </c>
      <c r="BD24" t="str">
        <f t="shared" si="1"/>
        <v xml:space="preserve">N46PD   </v>
      </c>
      <c r="BE24">
        <v>1</v>
      </c>
      <c r="BG24">
        <v>0</v>
      </c>
      <c r="BH24">
        <v>0</v>
      </c>
      <c r="BI24">
        <v>0</v>
      </c>
      <c r="BJ24">
        <v>150</v>
      </c>
      <c r="BK24">
        <v>-100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 t="shared" si="13"/>
        <v>16:20:00.572</v>
      </c>
      <c r="CF24">
        <v>572257898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2</v>
      </c>
      <c r="CY24">
        <v>7</v>
      </c>
      <c r="CZ24" t="s">
        <v>131</v>
      </c>
      <c r="DA24">
        <v>80</v>
      </c>
      <c r="DB24">
        <v>1</v>
      </c>
      <c r="DC24" t="s">
        <v>132</v>
      </c>
      <c r="DD24" t="s">
        <v>133</v>
      </c>
      <c r="DG24">
        <v>15127150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"10/06/2022 16:20:00.851"</f>
        <v>10/06/2022 16:20:00.851</v>
      </c>
      <c r="C25" t="str">
        <f t="shared" si="2"/>
        <v>FFDFD3C0</v>
      </c>
      <c r="D25" t="s">
        <v>139</v>
      </c>
      <c r="E25">
        <v>2</v>
      </c>
      <c r="F25">
        <v>1002</v>
      </c>
      <c r="G25" t="s">
        <v>124</v>
      </c>
      <c r="J25" t="s">
        <v>141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1"/>
        <v>16:20:00.570</v>
      </c>
      <c r="T25" t="str">
        <f t="shared" si="12"/>
        <v>16:19:58.670</v>
      </c>
      <c r="U25" t="str">
        <f t="shared" si="0"/>
        <v>A5988B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152</v>
      </c>
      <c r="AL25">
        <v>40.957546000000001</v>
      </c>
      <c r="AM25" t="s">
        <v>153</v>
      </c>
      <c r="AN25">
        <v>-72.253647000000001</v>
      </c>
      <c r="AO25">
        <v>25</v>
      </c>
      <c r="AP25">
        <v>250</v>
      </c>
      <c r="AQ25" t="s">
        <v>129</v>
      </c>
      <c r="AR25">
        <v>-46</v>
      </c>
      <c r="AS25">
        <v>-40</v>
      </c>
      <c r="AT25">
        <v>1024</v>
      </c>
      <c r="BB25">
        <v>1200</v>
      </c>
      <c r="BC25">
        <v>1</v>
      </c>
      <c r="BD25" t="str">
        <f t="shared" si="1"/>
        <v xml:space="preserve">N46PD   </v>
      </c>
      <c r="BE25">
        <v>1</v>
      </c>
      <c r="BG25">
        <v>0</v>
      </c>
      <c r="BH25">
        <v>0</v>
      </c>
      <c r="BI25">
        <v>0</v>
      </c>
      <c r="BJ25">
        <v>150</v>
      </c>
      <c r="BK25">
        <v>-100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 t="shared" si="13"/>
        <v>16:20:00.572</v>
      </c>
      <c r="CF25">
        <v>572257898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2</v>
      </c>
      <c r="CY25">
        <v>7</v>
      </c>
      <c r="CZ25" t="s">
        <v>131</v>
      </c>
      <c r="DA25">
        <v>80</v>
      </c>
      <c r="DB25">
        <v>1</v>
      </c>
      <c r="DC25" t="s">
        <v>132</v>
      </c>
      <c r="DD25" t="s">
        <v>133</v>
      </c>
      <c r="DG25">
        <v>15127150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"10/06/2022 16:20:00.867"</f>
        <v>10/06/2022 16:20:00.867</v>
      </c>
      <c r="C26" t="str">
        <f t="shared" si="2"/>
        <v>FFDFD3C0</v>
      </c>
      <c r="D26" t="s">
        <v>139</v>
      </c>
      <c r="E26">
        <v>3</v>
      </c>
      <c r="F26">
        <v>1003</v>
      </c>
      <c r="G26" t="s">
        <v>146</v>
      </c>
      <c r="J26" t="s">
        <v>141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11"/>
        <v>16:20:00.570</v>
      </c>
      <c r="T26" t="str">
        <f t="shared" si="12"/>
        <v>16:19:58.670</v>
      </c>
      <c r="U26" t="str">
        <f t="shared" si="0"/>
        <v>A5988B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152</v>
      </c>
      <c r="AL26">
        <v>40.957546000000001</v>
      </c>
      <c r="AM26" t="s">
        <v>153</v>
      </c>
      <c r="AN26">
        <v>-72.253647000000001</v>
      </c>
      <c r="AO26">
        <v>25</v>
      </c>
      <c r="AP26">
        <v>250</v>
      </c>
      <c r="AQ26" t="s">
        <v>129</v>
      </c>
      <c r="AR26">
        <v>-46</v>
      </c>
      <c r="AS26">
        <v>-40</v>
      </c>
      <c r="AT26">
        <v>1024</v>
      </c>
      <c r="BB26">
        <v>1200</v>
      </c>
      <c r="BC26">
        <v>1</v>
      </c>
      <c r="BD26" t="str">
        <f t="shared" si="1"/>
        <v xml:space="preserve">N46PD   </v>
      </c>
      <c r="BE26">
        <v>1</v>
      </c>
      <c r="BG26">
        <v>0</v>
      </c>
      <c r="BH26">
        <v>0</v>
      </c>
      <c r="BI26">
        <v>0</v>
      </c>
      <c r="BJ26">
        <v>150</v>
      </c>
      <c r="BK26">
        <v>-100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 t="shared" si="13"/>
        <v>16:20:00.572</v>
      </c>
      <c r="CF26">
        <v>572257898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2</v>
      </c>
      <c r="CY26">
        <v>7</v>
      </c>
      <c r="CZ26" t="s">
        <v>131</v>
      </c>
      <c r="DA26">
        <v>80</v>
      </c>
      <c r="DB26">
        <v>1</v>
      </c>
      <c r="DC26" t="s">
        <v>132</v>
      </c>
      <c r="DD26" t="s">
        <v>133</v>
      </c>
      <c r="DG26">
        <v>15127150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"10/06/2022 16:20:00.867"</f>
        <v>10/06/2022 16:20:00.867</v>
      </c>
      <c r="C27" t="str">
        <f t="shared" si="2"/>
        <v>FFDFD3C0</v>
      </c>
      <c r="D27" t="s">
        <v>134</v>
      </c>
      <c r="E27">
        <v>33</v>
      </c>
      <c r="H27">
        <v>112</v>
      </c>
      <c r="I27" t="s">
        <v>135</v>
      </c>
      <c r="J27" t="s">
        <v>136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1"/>
        <v>16:20:00.570</v>
      </c>
      <c r="T27" t="str">
        <f t="shared" si="12"/>
        <v>16:19:58.670</v>
      </c>
      <c r="U27" t="str">
        <f t="shared" si="0"/>
        <v>A5988B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152</v>
      </c>
      <c r="AL27">
        <v>40.957546000000001</v>
      </c>
      <c r="AM27" t="s">
        <v>153</v>
      </c>
      <c r="AN27">
        <v>-72.253647000000001</v>
      </c>
      <c r="AO27">
        <v>25</v>
      </c>
      <c r="AP27">
        <v>250</v>
      </c>
      <c r="AQ27" t="s">
        <v>129</v>
      </c>
      <c r="AR27">
        <v>-46</v>
      </c>
      <c r="AS27">
        <v>-40</v>
      </c>
      <c r="AT27">
        <v>1024</v>
      </c>
      <c r="BB27">
        <v>1200</v>
      </c>
      <c r="BC27">
        <v>1</v>
      </c>
      <c r="BD27" t="str">
        <f t="shared" si="1"/>
        <v xml:space="preserve">N46PD   </v>
      </c>
      <c r="BE27">
        <v>1</v>
      </c>
      <c r="BG27">
        <v>0</v>
      </c>
      <c r="BH27">
        <v>0</v>
      </c>
      <c r="BI27">
        <v>0</v>
      </c>
      <c r="BJ27">
        <v>150</v>
      </c>
      <c r="BK27">
        <v>-100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 t="shared" si="13"/>
        <v>16:20:00.572</v>
      </c>
      <c r="CF27">
        <v>572257898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2</v>
      </c>
      <c r="CY27">
        <v>7</v>
      </c>
      <c r="CZ27" t="s">
        <v>131</v>
      </c>
      <c r="DA27">
        <v>80</v>
      </c>
      <c r="DB27">
        <v>1</v>
      </c>
      <c r="DC27" t="s">
        <v>132</v>
      </c>
      <c r="DD27" t="s">
        <v>133</v>
      </c>
      <c r="DG27">
        <v>15127150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 t="shared" ref="A28:A35" si="14">"10/06/2022 16:20:01.840"</f>
        <v>10/06/2022 16:20:01.840</v>
      </c>
      <c r="C28" t="str">
        <f t="shared" si="2"/>
        <v>FFDFD3C0</v>
      </c>
      <c r="D28" t="s">
        <v>139</v>
      </c>
      <c r="E28">
        <v>4</v>
      </c>
      <c r="F28">
        <v>1004</v>
      </c>
      <c r="G28" t="s">
        <v>140</v>
      </c>
      <c r="J28" t="s">
        <v>141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ref="S28:S35" si="15">"16:20:01.594"</f>
        <v>16:20:01.594</v>
      </c>
      <c r="T28" t="str">
        <f t="shared" ref="T28:T35" si="16">"16:20:00.594"</f>
        <v>16:20:00.594</v>
      </c>
      <c r="U28" t="str">
        <f t="shared" si="0"/>
        <v>A5988B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154</v>
      </c>
      <c r="AL28">
        <v>40.95731</v>
      </c>
      <c r="AM28" t="s">
        <v>155</v>
      </c>
      <c r="AN28">
        <v>-72.253904000000006</v>
      </c>
      <c r="AO28">
        <v>25</v>
      </c>
      <c r="AP28">
        <v>275</v>
      </c>
      <c r="AQ28" t="s">
        <v>129</v>
      </c>
      <c r="AR28">
        <v>-39</v>
      </c>
      <c r="AS28">
        <v>-48</v>
      </c>
      <c r="AT28">
        <v>704</v>
      </c>
      <c r="BB28">
        <v>1200</v>
      </c>
      <c r="BC28">
        <v>1</v>
      </c>
      <c r="BD28" t="str">
        <f t="shared" si="1"/>
        <v xml:space="preserve">N46PD   </v>
      </c>
      <c r="BE28">
        <v>1</v>
      </c>
      <c r="BG28">
        <v>0</v>
      </c>
      <c r="BH28">
        <v>0</v>
      </c>
      <c r="BI28">
        <v>0</v>
      </c>
      <c r="BJ28">
        <v>150</v>
      </c>
      <c r="BK28">
        <v>-125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 t="shared" ref="CE28:CE35" si="17">"16:20:01.600"</f>
        <v>16:20:01.600</v>
      </c>
      <c r="CF28">
        <v>599553412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4</v>
      </c>
      <c r="CY28">
        <v>7</v>
      </c>
      <c r="CZ28" t="s">
        <v>131</v>
      </c>
      <c r="DA28">
        <v>80</v>
      </c>
      <c r="DB28">
        <v>1</v>
      </c>
      <c r="DC28" t="s">
        <v>132</v>
      </c>
      <c r="DD28" t="s">
        <v>133</v>
      </c>
      <c r="DG28">
        <v>15128350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 t="shared" si="14"/>
        <v>10/06/2022 16:20:01.840</v>
      </c>
      <c r="C29" t="str">
        <f t="shared" si="2"/>
        <v>FFDFD3C0</v>
      </c>
      <c r="D29" t="s">
        <v>123</v>
      </c>
      <c r="E29">
        <v>1</v>
      </c>
      <c r="H29">
        <v>157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15"/>
        <v>16:20:01.594</v>
      </c>
      <c r="T29" t="str">
        <f t="shared" si="16"/>
        <v>16:20:00.594</v>
      </c>
      <c r="U29" t="str">
        <f t="shared" si="0"/>
        <v>A5988B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154</v>
      </c>
      <c r="AL29">
        <v>40.95731</v>
      </c>
      <c r="AM29" t="s">
        <v>155</v>
      </c>
      <c r="AN29">
        <v>-72.253904000000006</v>
      </c>
      <c r="AO29">
        <v>25</v>
      </c>
      <c r="AP29">
        <v>275</v>
      </c>
      <c r="AQ29" t="s">
        <v>129</v>
      </c>
      <c r="AR29">
        <v>-39</v>
      </c>
      <c r="AS29">
        <v>-48</v>
      </c>
      <c r="AT29">
        <v>704</v>
      </c>
      <c r="BB29">
        <v>1200</v>
      </c>
      <c r="BC29">
        <v>1</v>
      </c>
      <c r="BD29" t="str">
        <f t="shared" si="1"/>
        <v xml:space="preserve">N46PD   </v>
      </c>
      <c r="BE29">
        <v>1</v>
      </c>
      <c r="BG29">
        <v>0</v>
      </c>
      <c r="BH29">
        <v>0</v>
      </c>
      <c r="BI29">
        <v>0</v>
      </c>
      <c r="BJ29">
        <v>150</v>
      </c>
      <c r="BK29">
        <v>-125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 t="shared" si="17"/>
        <v>16:20:01.600</v>
      </c>
      <c r="CF29">
        <v>599553412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4</v>
      </c>
      <c r="CY29">
        <v>7</v>
      </c>
      <c r="CZ29" t="s">
        <v>131</v>
      </c>
      <c r="DA29">
        <v>80</v>
      </c>
      <c r="DB29">
        <v>1</v>
      </c>
      <c r="DC29" t="s">
        <v>132</v>
      </c>
      <c r="DD29" t="s">
        <v>133</v>
      </c>
      <c r="DG29">
        <v>15128350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 t="shared" si="14"/>
        <v>10/06/2022 16:20:01.840</v>
      </c>
      <c r="C30" t="str">
        <f t="shared" si="2"/>
        <v>FFDFD3C0</v>
      </c>
      <c r="D30" t="s">
        <v>139</v>
      </c>
      <c r="E30">
        <v>2</v>
      </c>
      <c r="F30">
        <v>1002</v>
      </c>
      <c r="G30" t="s">
        <v>124</v>
      </c>
      <c r="J30" t="s">
        <v>141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15"/>
        <v>16:20:01.594</v>
      </c>
      <c r="T30" t="str">
        <f t="shared" si="16"/>
        <v>16:20:00.594</v>
      </c>
      <c r="U30" t="str">
        <f t="shared" si="0"/>
        <v>A5988B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154</v>
      </c>
      <c r="AL30">
        <v>40.95731</v>
      </c>
      <c r="AM30" t="s">
        <v>155</v>
      </c>
      <c r="AN30">
        <v>-72.253904000000006</v>
      </c>
      <c r="AO30">
        <v>25</v>
      </c>
      <c r="AP30">
        <v>275</v>
      </c>
      <c r="AQ30" t="s">
        <v>129</v>
      </c>
      <c r="AR30">
        <v>-39</v>
      </c>
      <c r="AS30">
        <v>-48</v>
      </c>
      <c r="AT30">
        <v>704</v>
      </c>
      <c r="BB30">
        <v>1200</v>
      </c>
      <c r="BC30">
        <v>1</v>
      </c>
      <c r="BD30" t="str">
        <f t="shared" si="1"/>
        <v xml:space="preserve">N46PD   </v>
      </c>
      <c r="BE30">
        <v>1</v>
      </c>
      <c r="BG30">
        <v>0</v>
      </c>
      <c r="BH30">
        <v>0</v>
      </c>
      <c r="BI30">
        <v>0</v>
      </c>
      <c r="BJ30">
        <v>150</v>
      </c>
      <c r="BK30">
        <v>-125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 t="shared" si="17"/>
        <v>16:20:01.600</v>
      </c>
      <c r="CF30">
        <v>599553412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4</v>
      </c>
      <c r="CY30">
        <v>7</v>
      </c>
      <c r="CZ30" t="s">
        <v>131</v>
      </c>
      <c r="DA30">
        <v>80</v>
      </c>
      <c r="DB30">
        <v>1</v>
      </c>
      <c r="DC30" t="s">
        <v>132</v>
      </c>
      <c r="DD30" t="s">
        <v>133</v>
      </c>
      <c r="DG30">
        <v>15128350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 t="shared" si="14"/>
        <v>10/06/2022 16:20:01.840</v>
      </c>
      <c r="C31" t="str">
        <f t="shared" si="2"/>
        <v>FFDFD3C0</v>
      </c>
      <c r="D31" t="s">
        <v>143</v>
      </c>
      <c r="E31">
        <v>1</v>
      </c>
      <c r="F31">
        <v>2001</v>
      </c>
      <c r="G31" t="s">
        <v>147</v>
      </c>
      <c r="J31" t="s">
        <v>145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15"/>
        <v>16:20:01.594</v>
      </c>
      <c r="T31" t="str">
        <f t="shared" si="16"/>
        <v>16:20:00.594</v>
      </c>
      <c r="U31" t="str">
        <f t="shared" si="0"/>
        <v>A5988B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154</v>
      </c>
      <c r="AL31">
        <v>40.95731</v>
      </c>
      <c r="AM31" t="s">
        <v>155</v>
      </c>
      <c r="AN31">
        <v>-72.253904000000006</v>
      </c>
      <c r="AO31">
        <v>25</v>
      </c>
      <c r="AP31">
        <v>275</v>
      </c>
      <c r="AQ31" t="s">
        <v>129</v>
      </c>
      <c r="AR31">
        <v>-39</v>
      </c>
      <c r="AS31">
        <v>-48</v>
      </c>
      <c r="AT31">
        <v>704</v>
      </c>
      <c r="BB31">
        <v>1200</v>
      </c>
      <c r="BC31">
        <v>1</v>
      </c>
      <c r="BD31" t="str">
        <f t="shared" si="1"/>
        <v xml:space="preserve">N46PD   </v>
      </c>
      <c r="BE31">
        <v>1</v>
      </c>
      <c r="BG31">
        <v>0</v>
      </c>
      <c r="BH31">
        <v>0</v>
      </c>
      <c r="BI31">
        <v>0</v>
      </c>
      <c r="BJ31">
        <v>150</v>
      </c>
      <c r="BK31">
        <v>-125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 t="shared" si="17"/>
        <v>16:20:01.600</v>
      </c>
      <c r="CF31">
        <v>599553412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4</v>
      </c>
      <c r="CY31">
        <v>7</v>
      </c>
      <c r="CZ31" t="s">
        <v>131</v>
      </c>
      <c r="DA31">
        <v>80</v>
      </c>
      <c r="DB31">
        <v>1</v>
      </c>
      <c r="DC31" t="s">
        <v>132</v>
      </c>
      <c r="DD31" t="s">
        <v>133</v>
      </c>
      <c r="DG31">
        <v>15128350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 t="shared" si="14"/>
        <v>10/06/2022 16:20:01.840</v>
      </c>
      <c r="C32" t="str">
        <f t="shared" si="2"/>
        <v>FFDFD3C0</v>
      </c>
      <c r="D32" t="s">
        <v>134</v>
      </c>
      <c r="E32">
        <v>38</v>
      </c>
      <c r="H32">
        <v>125</v>
      </c>
      <c r="I32" t="s">
        <v>142</v>
      </c>
      <c r="J32" t="s">
        <v>136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15"/>
        <v>16:20:01.594</v>
      </c>
      <c r="T32" t="str">
        <f t="shared" si="16"/>
        <v>16:20:00.594</v>
      </c>
      <c r="U32" t="str">
        <f t="shared" si="0"/>
        <v>A5988B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154</v>
      </c>
      <c r="AL32">
        <v>40.95731</v>
      </c>
      <c r="AM32" t="s">
        <v>155</v>
      </c>
      <c r="AN32">
        <v>-72.253904000000006</v>
      </c>
      <c r="AO32">
        <v>25</v>
      </c>
      <c r="AP32">
        <v>275</v>
      </c>
      <c r="AQ32" t="s">
        <v>129</v>
      </c>
      <c r="AR32">
        <v>-39</v>
      </c>
      <c r="AS32">
        <v>-48</v>
      </c>
      <c r="AT32">
        <v>704</v>
      </c>
      <c r="BB32">
        <v>1200</v>
      </c>
      <c r="BC32">
        <v>1</v>
      </c>
      <c r="BD32" t="str">
        <f t="shared" si="1"/>
        <v xml:space="preserve">N46PD   </v>
      </c>
      <c r="BE32">
        <v>1</v>
      </c>
      <c r="BG32">
        <v>0</v>
      </c>
      <c r="BH32">
        <v>0</v>
      </c>
      <c r="BI32">
        <v>0</v>
      </c>
      <c r="BJ32">
        <v>150</v>
      </c>
      <c r="BK32">
        <v>-125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 t="shared" si="17"/>
        <v>16:20:01.600</v>
      </c>
      <c r="CF32">
        <v>599553412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4</v>
      </c>
      <c r="CY32">
        <v>7</v>
      </c>
      <c r="CZ32" t="s">
        <v>131</v>
      </c>
      <c r="DA32">
        <v>80</v>
      </c>
      <c r="DB32">
        <v>1</v>
      </c>
      <c r="DC32" t="s">
        <v>132</v>
      </c>
      <c r="DD32" t="s">
        <v>133</v>
      </c>
      <c r="DG32">
        <v>15128350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 t="shared" si="14"/>
        <v>10/06/2022 16:20:01.840</v>
      </c>
      <c r="C33" t="str">
        <f t="shared" si="2"/>
        <v>FFDFD3C0</v>
      </c>
      <c r="D33" t="s">
        <v>134</v>
      </c>
      <c r="E33">
        <v>33</v>
      </c>
      <c r="H33">
        <v>112</v>
      </c>
      <c r="I33" t="s">
        <v>135</v>
      </c>
      <c r="J33" t="s">
        <v>136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15"/>
        <v>16:20:01.594</v>
      </c>
      <c r="T33" t="str">
        <f t="shared" si="16"/>
        <v>16:20:00.594</v>
      </c>
      <c r="U33" t="str">
        <f t="shared" si="0"/>
        <v>A5988B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154</v>
      </c>
      <c r="AL33">
        <v>40.95731</v>
      </c>
      <c r="AM33" t="s">
        <v>155</v>
      </c>
      <c r="AN33">
        <v>-72.253904000000006</v>
      </c>
      <c r="AO33">
        <v>25</v>
      </c>
      <c r="AP33">
        <v>275</v>
      </c>
      <c r="AQ33" t="s">
        <v>129</v>
      </c>
      <c r="AR33">
        <v>-39</v>
      </c>
      <c r="AS33">
        <v>-48</v>
      </c>
      <c r="AT33">
        <v>704</v>
      </c>
      <c r="BB33">
        <v>1200</v>
      </c>
      <c r="BC33">
        <v>1</v>
      </c>
      <c r="BD33" t="str">
        <f t="shared" si="1"/>
        <v xml:space="preserve">N46PD   </v>
      </c>
      <c r="BE33">
        <v>1</v>
      </c>
      <c r="BG33">
        <v>0</v>
      </c>
      <c r="BH33">
        <v>0</v>
      </c>
      <c r="BI33">
        <v>0</v>
      </c>
      <c r="BJ33">
        <v>150</v>
      </c>
      <c r="BK33">
        <v>-125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 t="shared" si="17"/>
        <v>16:20:01.600</v>
      </c>
      <c r="CF33">
        <v>599553412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4</v>
      </c>
      <c r="CY33">
        <v>7</v>
      </c>
      <c r="CZ33" t="s">
        <v>131</v>
      </c>
      <c r="DA33">
        <v>80</v>
      </c>
      <c r="DB33">
        <v>1</v>
      </c>
      <c r="DC33" t="s">
        <v>132</v>
      </c>
      <c r="DD33" t="s">
        <v>133</v>
      </c>
      <c r="DG33">
        <v>15128350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 t="shared" si="14"/>
        <v>10/06/2022 16:20:01.840</v>
      </c>
      <c r="C34" t="str">
        <f t="shared" si="2"/>
        <v>FFDFD3C0</v>
      </c>
      <c r="D34" t="s">
        <v>139</v>
      </c>
      <c r="E34">
        <v>3</v>
      </c>
      <c r="F34">
        <v>1003</v>
      </c>
      <c r="G34" t="s">
        <v>146</v>
      </c>
      <c r="J34" t="s">
        <v>141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15"/>
        <v>16:20:01.594</v>
      </c>
      <c r="T34" t="str">
        <f t="shared" si="16"/>
        <v>16:20:00.594</v>
      </c>
      <c r="U34" t="str">
        <f t="shared" si="0"/>
        <v>A5988B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154</v>
      </c>
      <c r="AL34">
        <v>40.95731</v>
      </c>
      <c r="AM34" t="s">
        <v>155</v>
      </c>
      <c r="AN34">
        <v>-72.253904000000006</v>
      </c>
      <c r="AO34">
        <v>25</v>
      </c>
      <c r="AP34">
        <v>275</v>
      </c>
      <c r="AQ34" t="s">
        <v>129</v>
      </c>
      <c r="AR34">
        <v>-39</v>
      </c>
      <c r="AS34">
        <v>-48</v>
      </c>
      <c r="AT34">
        <v>704</v>
      </c>
      <c r="BB34">
        <v>1200</v>
      </c>
      <c r="BC34">
        <v>1</v>
      </c>
      <c r="BD34" t="str">
        <f t="shared" ref="BD34:BD65" si="18">"N46PD   "</f>
        <v xml:space="preserve">N46PD   </v>
      </c>
      <c r="BE34">
        <v>1</v>
      </c>
      <c r="BG34">
        <v>0</v>
      </c>
      <c r="BH34">
        <v>0</v>
      </c>
      <c r="BI34">
        <v>0</v>
      </c>
      <c r="BJ34">
        <v>150</v>
      </c>
      <c r="BK34">
        <v>-125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 t="shared" si="17"/>
        <v>16:20:01.600</v>
      </c>
      <c r="CF34">
        <v>599553412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4</v>
      </c>
      <c r="CY34">
        <v>7</v>
      </c>
      <c r="CZ34" t="s">
        <v>131</v>
      </c>
      <c r="DA34">
        <v>80</v>
      </c>
      <c r="DB34">
        <v>1</v>
      </c>
      <c r="DC34" t="s">
        <v>132</v>
      </c>
      <c r="DD34" t="s">
        <v>133</v>
      </c>
      <c r="DG34">
        <v>15128350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 t="shared" si="14"/>
        <v>10/06/2022 16:20:01.840</v>
      </c>
      <c r="C35" t="str">
        <f t="shared" ref="C35:C66" si="19">"FFDFD3C0"</f>
        <v>FFDFD3C0</v>
      </c>
      <c r="D35" t="s">
        <v>143</v>
      </c>
      <c r="E35">
        <v>15</v>
      </c>
      <c r="F35">
        <v>2015</v>
      </c>
      <c r="G35" t="s">
        <v>144</v>
      </c>
      <c r="J35" t="s">
        <v>145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15"/>
        <v>16:20:01.594</v>
      </c>
      <c r="T35" t="str">
        <f t="shared" si="16"/>
        <v>16:20:00.594</v>
      </c>
      <c r="U35" t="str">
        <f t="shared" si="0"/>
        <v>A5988B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154</v>
      </c>
      <c r="AL35">
        <v>40.95731</v>
      </c>
      <c r="AM35" t="s">
        <v>155</v>
      </c>
      <c r="AN35">
        <v>-72.253904000000006</v>
      </c>
      <c r="AO35">
        <v>25</v>
      </c>
      <c r="AP35">
        <v>275</v>
      </c>
      <c r="AQ35" t="s">
        <v>129</v>
      </c>
      <c r="AR35">
        <v>-39</v>
      </c>
      <c r="AS35">
        <v>-48</v>
      </c>
      <c r="AT35">
        <v>704</v>
      </c>
      <c r="BB35">
        <v>1200</v>
      </c>
      <c r="BC35">
        <v>1</v>
      </c>
      <c r="BD35" t="str">
        <f t="shared" si="18"/>
        <v xml:space="preserve">N46PD   </v>
      </c>
      <c r="BE35">
        <v>1</v>
      </c>
      <c r="BG35">
        <v>0</v>
      </c>
      <c r="BH35">
        <v>0</v>
      </c>
      <c r="BI35">
        <v>0</v>
      </c>
      <c r="BJ35">
        <v>150</v>
      </c>
      <c r="BK35">
        <v>-125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 t="shared" si="17"/>
        <v>16:20:01.600</v>
      </c>
      <c r="CF35">
        <v>599553412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4</v>
      </c>
      <c r="CY35">
        <v>7</v>
      </c>
      <c r="CZ35" t="s">
        <v>131</v>
      </c>
      <c r="DA35">
        <v>80</v>
      </c>
      <c r="DB35">
        <v>1</v>
      </c>
      <c r="DC35" t="s">
        <v>132</v>
      </c>
      <c r="DD35" t="s">
        <v>133</v>
      </c>
      <c r="DG35">
        <v>15128350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"10/06/2022 16:20:02.787"</f>
        <v>10/06/2022 16:20:02.787</v>
      </c>
      <c r="C36" t="str">
        <f t="shared" si="19"/>
        <v>FFDFD3C0</v>
      </c>
      <c r="D36" t="s">
        <v>134</v>
      </c>
      <c r="E36">
        <v>38</v>
      </c>
      <c r="H36">
        <v>125</v>
      </c>
      <c r="I36" t="s">
        <v>142</v>
      </c>
      <c r="J36" t="s">
        <v>136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ref="S36:S43" si="20">"16:20:02.555"</f>
        <v>16:20:02.555</v>
      </c>
      <c r="T36" t="str">
        <f t="shared" ref="T36:T43" si="21">"16:20:02.055"</f>
        <v>16:20:02.055</v>
      </c>
      <c r="U36" t="str">
        <f t="shared" si="0"/>
        <v>A5988B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156</v>
      </c>
      <c r="AL36">
        <v>40.957031000000001</v>
      </c>
      <c r="AM36" t="s">
        <v>157</v>
      </c>
      <c r="AN36">
        <v>-72.254075999999998</v>
      </c>
      <c r="AO36">
        <v>25</v>
      </c>
      <c r="AP36">
        <v>300</v>
      </c>
      <c r="AQ36" t="s">
        <v>129</v>
      </c>
      <c r="AR36">
        <v>-32</v>
      </c>
      <c r="AS36">
        <v>-52</v>
      </c>
      <c r="AT36">
        <v>1088</v>
      </c>
      <c r="BB36">
        <v>1200</v>
      </c>
      <c r="BC36">
        <v>1</v>
      </c>
      <c r="BD36" t="str">
        <f t="shared" si="18"/>
        <v xml:space="preserve">N46PD   </v>
      </c>
      <c r="BE36">
        <v>1</v>
      </c>
      <c r="BG36">
        <v>0</v>
      </c>
      <c r="BH36">
        <v>0</v>
      </c>
      <c r="BI36">
        <v>0</v>
      </c>
      <c r="BJ36">
        <v>175</v>
      </c>
      <c r="BK36">
        <v>-125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 t="shared" ref="CE36:CE43" si="22">"16:20:02.561"</f>
        <v>16:20:02.561</v>
      </c>
      <c r="CF36">
        <v>561311935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1</v>
      </c>
      <c r="CY36">
        <v>7</v>
      </c>
      <c r="CZ36" t="s">
        <v>131</v>
      </c>
      <c r="DA36">
        <v>80</v>
      </c>
      <c r="DB36">
        <v>1</v>
      </c>
      <c r="DC36" t="s">
        <v>132</v>
      </c>
      <c r="DD36" t="s">
        <v>133</v>
      </c>
      <c r="DG36">
        <v>15129358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"10/06/2022 16:20:02.787"</f>
        <v>10/06/2022 16:20:02.787</v>
      </c>
      <c r="C37" t="str">
        <f t="shared" si="19"/>
        <v>FFDFD3C0</v>
      </c>
      <c r="D37" t="s">
        <v>134</v>
      </c>
      <c r="E37">
        <v>33</v>
      </c>
      <c r="H37">
        <v>112</v>
      </c>
      <c r="I37" t="s">
        <v>135</v>
      </c>
      <c r="J37" t="s">
        <v>136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20"/>
        <v>16:20:02.555</v>
      </c>
      <c r="T37" t="str">
        <f t="shared" si="21"/>
        <v>16:20:02.055</v>
      </c>
      <c r="U37" t="str">
        <f t="shared" si="0"/>
        <v>A5988B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156</v>
      </c>
      <c r="AL37">
        <v>40.957031000000001</v>
      </c>
      <c r="AM37" t="s">
        <v>157</v>
      </c>
      <c r="AN37">
        <v>-72.254075999999998</v>
      </c>
      <c r="AO37">
        <v>25</v>
      </c>
      <c r="AP37">
        <v>300</v>
      </c>
      <c r="AQ37" t="s">
        <v>129</v>
      </c>
      <c r="AR37">
        <v>-32</v>
      </c>
      <c r="AS37">
        <v>-52</v>
      </c>
      <c r="AT37">
        <v>1088</v>
      </c>
      <c r="BB37">
        <v>1200</v>
      </c>
      <c r="BC37">
        <v>1</v>
      </c>
      <c r="BD37" t="str">
        <f t="shared" si="18"/>
        <v xml:space="preserve">N46PD   </v>
      </c>
      <c r="BE37">
        <v>1</v>
      </c>
      <c r="BG37">
        <v>0</v>
      </c>
      <c r="BH37">
        <v>0</v>
      </c>
      <c r="BI37">
        <v>0</v>
      </c>
      <c r="BJ37">
        <v>175</v>
      </c>
      <c r="BK37">
        <v>-125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 t="shared" si="22"/>
        <v>16:20:02.561</v>
      </c>
      <c r="CF37">
        <v>561311935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1</v>
      </c>
      <c r="CY37">
        <v>7</v>
      </c>
      <c r="CZ37" t="s">
        <v>131</v>
      </c>
      <c r="DA37">
        <v>80</v>
      </c>
      <c r="DB37">
        <v>1</v>
      </c>
      <c r="DC37" t="s">
        <v>132</v>
      </c>
      <c r="DD37" t="s">
        <v>133</v>
      </c>
      <c r="DG37">
        <v>15129358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"10/06/2022 16:20:02.787"</f>
        <v>10/06/2022 16:20:02.787</v>
      </c>
      <c r="C38" t="str">
        <f t="shared" si="19"/>
        <v>FFDFD3C0</v>
      </c>
      <c r="D38" t="s">
        <v>139</v>
      </c>
      <c r="E38">
        <v>4</v>
      </c>
      <c r="F38">
        <v>1004</v>
      </c>
      <c r="G38" t="s">
        <v>140</v>
      </c>
      <c r="J38" t="s">
        <v>141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si="20"/>
        <v>16:20:02.555</v>
      </c>
      <c r="T38" t="str">
        <f t="shared" si="21"/>
        <v>16:20:02.055</v>
      </c>
      <c r="U38" t="str">
        <f t="shared" si="0"/>
        <v>A5988B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156</v>
      </c>
      <c r="AL38">
        <v>40.957031000000001</v>
      </c>
      <c r="AM38" t="s">
        <v>157</v>
      </c>
      <c r="AN38">
        <v>-72.254075999999998</v>
      </c>
      <c r="AO38">
        <v>25</v>
      </c>
      <c r="AP38">
        <v>300</v>
      </c>
      <c r="AQ38" t="s">
        <v>129</v>
      </c>
      <c r="AR38">
        <v>-32</v>
      </c>
      <c r="AS38">
        <v>-52</v>
      </c>
      <c r="AT38">
        <v>1088</v>
      </c>
      <c r="BB38">
        <v>1200</v>
      </c>
      <c r="BC38">
        <v>1</v>
      </c>
      <c r="BD38" t="str">
        <f t="shared" si="18"/>
        <v xml:space="preserve">N46PD   </v>
      </c>
      <c r="BE38">
        <v>1</v>
      </c>
      <c r="BG38">
        <v>0</v>
      </c>
      <c r="BH38">
        <v>0</v>
      </c>
      <c r="BI38">
        <v>0</v>
      </c>
      <c r="BJ38">
        <v>175</v>
      </c>
      <c r="BK38">
        <v>-125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 t="shared" si="22"/>
        <v>16:20:02.561</v>
      </c>
      <c r="CF38">
        <v>561311935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1</v>
      </c>
      <c r="CY38">
        <v>7</v>
      </c>
      <c r="CZ38" t="s">
        <v>131</v>
      </c>
      <c r="DA38">
        <v>80</v>
      </c>
      <c r="DB38">
        <v>1</v>
      </c>
      <c r="DC38" t="s">
        <v>132</v>
      </c>
      <c r="DD38" t="s">
        <v>133</v>
      </c>
      <c r="DG38">
        <v>15129358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"10/06/2022 16:20:02.803"</f>
        <v>10/06/2022 16:20:02.803</v>
      </c>
      <c r="C39" t="str">
        <f t="shared" si="19"/>
        <v>FFDFD3C0</v>
      </c>
      <c r="D39" t="s">
        <v>123</v>
      </c>
      <c r="E39">
        <v>1</v>
      </c>
      <c r="H39">
        <v>157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20"/>
        <v>16:20:02.555</v>
      </c>
      <c r="T39" t="str">
        <f t="shared" si="21"/>
        <v>16:20:02.055</v>
      </c>
      <c r="U39" t="str">
        <f t="shared" si="0"/>
        <v>A5988B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156</v>
      </c>
      <c r="AL39">
        <v>40.957031000000001</v>
      </c>
      <c r="AM39" t="s">
        <v>157</v>
      </c>
      <c r="AN39">
        <v>-72.254075999999998</v>
      </c>
      <c r="AO39">
        <v>25</v>
      </c>
      <c r="AP39">
        <v>300</v>
      </c>
      <c r="AQ39" t="s">
        <v>129</v>
      </c>
      <c r="AR39">
        <v>-32</v>
      </c>
      <c r="AS39">
        <v>-52</v>
      </c>
      <c r="AT39">
        <v>1088</v>
      </c>
      <c r="BB39">
        <v>1200</v>
      </c>
      <c r="BC39">
        <v>1</v>
      </c>
      <c r="BD39" t="str">
        <f t="shared" si="18"/>
        <v xml:space="preserve">N46PD   </v>
      </c>
      <c r="BE39">
        <v>1</v>
      </c>
      <c r="BG39">
        <v>0</v>
      </c>
      <c r="BH39">
        <v>0</v>
      </c>
      <c r="BI39">
        <v>0</v>
      </c>
      <c r="BJ39">
        <v>175</v>
      </c>
      <c r="BK39">
        <v>-125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 t="shared" si="22"/>
        <v>16:20:02.561</v>
      </c>
      <c r="CF39">
        <v>561311935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1</v>
      </c>
      <c r="CY39">
        <v>7</v>
      </c>
      <c r="CZ39" t="s">
        <v>131</v>
      </c>
      <c r="DA39">
        <v>80</v>
      </c>
      <c r="DB39">
        <v>1</v>
      </c>
      <c r="DC39" t="s">
        <v>132</v>
      </c>
      <c r="DD39" t="s">
        <v>133</v>
      </c>
      <c r="DG39">
        <v>15129358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"10/06/2022 16:20:02.803"</f>
        <v>10/06/2022 16:20:02.803</v>
      </c>
      <c r="C40" t="str">
        <f t="shared" si="19"/>
        <v>FFDFD3C0</v>
      </c>
      <c r="D40" t="s">
        <v>139</v>
      </c>
      <c r="E40">
        <v>2</v>
      </c>
      <c r="F40">
        <v>1002</v>
      </c>
      <c r="G40" t="s">
        <v>124</v>
      </c>
      <c r="J40" t="s">
        <v>141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20"/>
        <v>16:20:02.555</v>
      </c>
      <c r="T40" t="str">
        <f t="shared" si="21"/>
        <v>16:20:02.055</v>
      </c>
      <c r="U40" t="str">
        <f t="shared" si="0"/>
        <v>A5988B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156</v>
      </c>
      <c r="AL40">
        <v>40.957031000000001</v>
      </c>
      <c r="AM40" t="s">
        <v>157</v>
      </c>
      <c r="AN40">
        <v>-72.254075999999998</v>
      </c>
      <c r="AO40">
        <v>25</v>
      </c>
      <c r="AP40">
        <v>300</v>
      </c>
      <c r="AQ40" t="s">
        <v>129</v>
      </c>
      <c r="AR40">
        <v>-32</v>
      </c>
      <c r="AS40">
        <v>-52</v>
      </c>
      <c r="AT40">
        <v>1088</v>
      </c>
      <c r="BB40">
        <v>1200</v>
      </c>
      <c r="BC40">
        <v>1</v>
      </c>
      <c r="BD40" t="str">
        <f t="shared" si="18"/>
        <v xml:space="preserve">N46PD   </v>
      </c>
      <c r="BE40">
        <v>1</v>
      </c>
      <c r="BG40">
        <v>0</v>
      </c>
      <c r="BH40">
        <v>0</v>
      </c>
      <c r="BI40">
        <v>0</v>
      </c>
      <c r="BJ40">
        <v>175</v>
      </c>
      <c r="BK40">
        <v>-125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 t="shared" si="22"/>
        <v>16:20:02.561</v>
      </c>
      <c r="CF40">
        <v>561311935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1</v>
      </c>
      <c r="CY40">
        <v>7</v>
      </c>
      <c r="CZ40" t="s">
        <v>131</v>
      </c>
      <c r="DA40">
        <v>80</v>
      </c>
      <c r="DB40">
        <v>1</v>
      </c>
      <c r="DC40" t="s">
        <v>132</v>
      </c>
      <c r="DD40" t="s">
        <v>133</v>
      </c>
      <c r="DG40">
        <v>15129358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"10/06/2022 16:20:02.803"</f>
        <v>10/06/2022 16:20:02.803</v>
      </c>
      <c r="C41" t="str">
        <f t="shared" si="19"/>
        <v>FFDFD3C0</v>
      </c>
      <c r="D41" t="s">
        <v>143</v>
      </c>
      <c r="E41">
        <v>1</v>
      </c>
      <c r="F41">
        <v>2001</v>
      </c>
      <c r="G41" t="s">
        <v>147</v>
      </c>
      <c r="J41" t="s">
        <v>145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20"/>
        <v>16:20:02.555</v>
      </c>
      <c r="T41" t="str">
        <f t="shared" si="21"/>
        <v>16:20:02.055</v>
      </c>
      <c r="U41" t="str">
        <f t="shared" si="0"/>
        <v>A5988B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156</v>
      </c>
      <c r="AL41">
        <v>40.957031000000001</v>
      </c>
      <c r="AM41" t="s">
        <v>157</v>
      </c>
      <c r="AN41">
        <v>-72.254075999999998</v>
      </c>
      <c r="AO41">
        <v>25</v>
      </c>
      <c r="AP41">
        <v>300</v>
      </c>
      <c r="AQ41" t="s">
        <v>129</v>
      </c>
      <c r="AR41">
        <v>-32</v>
      </c>
      <c r="AS41">
        <v>-52</v>
      </c>
      <c r="AT41">
        <v>1088</v>
      </c>
      <c r="BB41">
        <v>1200</v>
      </c>
      <c r="BC41">
        <v>1</v>
      </c>
      <c r="BD41" t="str">
        <f t="shared" si="18"/>
        <v xml:space="preserve">N46PD   </v>
      </c>
      <c r="BE41">
        <v>1</v>
      </c>
      <c r="BG41">
        <v>0</v>
      </c>
      <c r="BH41">
        <v>0</v>
      </c>
      <c r="BI41">
        <v>0</v>
      </c>
      <c r="BJ41">
        <v>175</v>
      </c>
      <c r="BK41">
        <v>-125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 t="shared" si="22"/>
        <v>16:20:02.561</v>
      </c>
      <c r="CF41">
        <v>561311935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1</v>
      </c>
      <c r="CY41">
        <v>7</v>
      </c>
      <c r="CZ41" t="s">
        <v>131</v>
      </c>
      <c r="DA41">
        <v>80</v>
      </c>
      <c r="DB41">
        <v>1</v>
      </c>
      <c r="DC41" t="s">
        <v>132</v>
      </c>
      <c r="DD41" t="s">
        <v>133</v>
      </c>
      <c r="DG41">
        <v>15129358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"10/06/2022 16:20:02.803"</f>
        <v>10/06/2022 16:20:02.803</v>
      </c>
      <c r="C42" t="str">
        <f t="shared" si="19"/>
        <v>FFDFD3C0</v>
      </c>
      <c r="D42" t="s">
        <v>143</v>
      </c>
      <c r="E42">
        <v>15</v>
      </c>
      <c r="F42">
        <v>2015</v>
      </c>
      <c r="G42" t="s">
        <v>144</v>
      </c>
      <c r="J42" t="s">
        <v>145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0"/>
        <v>16:20:02.555</v>
      </c>
      <c r="T42" t="str">
        <f t="shared" si="21"/>
        <v>16:20:02.055</v>
      </c>
      <c r="U42" t="str">
        <f t="shared" si="0"/>
        <v>A5988B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156</v>
      </c>
      <c r="AL42">
        <v>40.957031000000001</v>
      </c>
      <c r="AM42" t="s">
        <v>157</v>
      </c>
      <c r="AN42">
        <v>-72.254075999999998</v>
      </c>
      <c r="AO42">
        <v>25</v>
      </c>
      <c r="AP42">
        <v>300</v>
      </c>
      <c r="AQ42" t="s">
        <v>129</v>
      </c>
      <c r="AR42">
        <v>-32</v>
      </c>
      <c r="AS42">
        <v>-52</v>
      </c>
      <c r="AT42">
        <v>1088</v>
      </c>
      <c r="BB42">
        <v>1200</v>
      </c>
      <c r="BC42">
        <v>1</v>
      </c>
      <c r="BD42" t="str">
        <f t="shared" si="18"/>
        <v xml:space="preserve">N46PD   </v>
      </c>
      <c r="BE42">
        <v>1</v>
      </c>
      <c r="BG42">
        <v>0</v>
      </c>
      <c r="BH42">
        <v>0</v>
      </c>
      <c r="BI42">
        <v>0</v>
      </c>
      <c r="BJ42">
        <v>175</v>
      </c>
      <c r="BK42">
        <v>-125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 t="shared" si="22"/>
        <v>16:20:02.561</v>
      </c>
      <c r="CF42">
        <v>561311935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1</v>
      </c>
      <c r="CY42">
        <v>7</v>
      </c>
      <c r="CZ42" t="s">
        <v>131</v>
      </c>
      <c r="DA42">
        <v>80</v>
      </c>
      <c r="DB42">
        <v>1</v>
      </c>
      <c r="DC42" t="s">
        <v>132</v>
      </c>
      <c r="DD42" t="s">
        <v>133</v>
      </c>
      <c r="DG42">
        <v>15129358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"10/06/2022 16:20:02.803"</f>
        <v>10/06/2022 16:20:02.803</v>
      </c>
      <c r="C43" t="str">
        <f t="shared" si="19"/>
        <v>FFDFD3C0</v>
      </c>
      <c r="D43" t="s">
        <v>139</v>
      </c>
      <c r="E43">
        <v>3</v>
      </c>
      <c r="F43">
        <v>1003</v>
      </c>
      <c r="G43" t="s">
        <v>146</v>
      </c>
      <c r="J43" t="s">
        <v>141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0"/>
        <v>16:20:02.555</v>
      </c>
      <c r="T43" t="str">
        <f t="shared" si="21"/>
        <v>16:20:02.055</v>
      </c>
      <c r="U43" t="str">
        <f t="shared" si="0"/>
        <v>A5988B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156</v>
      </c>
      <c r="AL43">
        <v>40.957031000000001</v>
      </c>
      <c r="AM43" t="s">
        <v>157</v>
      </c>
      <c r="AN43">
        <v>-72.254075999999998</v>
      </c>
      <c r="AO43">
        <v>25</v>
      </c>
      <c r="AP43">
        <v>300</v>
      </c>
      <c r="AQ43" t="s">
        <v>129</v>
      </c>
      <c r="AR43">
        <v>-32</v>
      </c>
      <c r="AS43">
        <v>-52</v>
      </c>
      <c r="AT43">
        <v>1088</v>
      </c>
      <c r="BB43">
        <v>1200</v>
      </c>
      <c r="BC43">
        <v>1</v>
      </c>
      <c r="BD43" t="str">
        <f t="shared" si="18"/>
        <v xml:space="preserve">N46PD   </v>
      </c>
      <c r="BE43">
        <v>1</v>
      </c>
      <c r="BG43">
        <v>0</v>
      </c>
      <c r="BH43">
        <v>0</v>
      </c>
      <c r="BI43">
        <v>0</v>
      </c>
      <c r="BJ43">
        <v>175</v>
      </c>
      <c r="BK43">
        <v>-125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 t="shared" si="22"/>
        <v>16:20:02.561</v>
      </c>
      <c r="CF43">
        <v>561311935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1</v>
      </c>
      <c r="CY43">
        <v>7</v>
      </c>
      <c r="CZ43" t="s">
        <v>131</v>
      </c>
      <c r="DA43">
        <v>80</v>
      </c>
      <c r="DB43">
        <v>1</v>
      </c>
      <c r="DC43" t="s">
        <v>132</v>
      </c>
      <c r="DD43" t="s">
        <v>133</v>
      </c>
      <c r="DG43">
        <v>15129358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 t="shared" ref="A44:A51" si="23">"10/06/2022 16:20:04.085"</f>
        <v>10/06/2022 16:20:04.085</v>
      </c>
      <c r="C44" t="str">
        <f t="shared" si="19"/>
        <v>FFDFD3C0</v>
      </c>
      <c r="D44" t="s">
        <v>123</v>
      </c>
      <c r="E44">
        <v>1</v>
      </c>
      <c r="H44">
        <v>157</v>
      </c>
      <c r="I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ref="S44:S51" si="24">"16:20:03.633"</f>
        <v>16:20:03.633</v>
      </c>
      <c r="T44" t="str">
        <f t="shared" ref="T44:T51" si="25">"16:20:03.133"</f>
        <v>16:20:03.133</v>
      </c>
      <c r="U44" t="str">
        <f t="shared" si="0"/>
        <v>A5988B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158</v>
      </c>
      <c r="AL44">
        <v>40.956795</v>
      </c>
      <c r="AM44" t="s">
        <v>159</v>
      </c>
      <c r="AN44">
        <v>-72.254204999999999</v>
      </c>
      <c r="AO44">
        <v>25</v>
      </c>
      <c r="AP44">
        <v>300</v>
      </c>
      <c r="AQ44" t="s">
        <v>129</v>
      </c>
      <c r="AR44">
        <v>-27</v>
      </c>
      <c r="AS44">
        <v>-55</v>
      </c>
      <c r="AT44">
        <v>1088</v>
      </c>
      <c r="BB44">
        <v>1200</v>
      </c>
      <c r="BC44">
        <v>1</v>
      </c>
      <c r="BD44" t="str">
        <f t="shared" si="18"/>
        <v xml:space="preserve">N46PD   </v>
      </c>
      <c r="BE44">
        <v>1</v>
      </c>
      <c r="BG44">
        <v>0</v>
      </c>
      <c r="BH44">
        <v>0</v>
      </c>
      <c r="BI44">
        <v>0</v>
      </c>
      <c r="BJ44">
        <v>200</v>
      </c>
      <c r="BK44">
        <v>-100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 t="shared" ref="CE44:CE51" si="26">"16:20:03.638"</f>
        <v>16:20:03.638</v>
      </c>
      <c r="CF44">
        <v>637760547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3</v>
      </c>
      <c r="CY44">
        <v>7</v>
      </c>
      <c r="CZ44" t="s">
        <v>131</v>
      </c>
      <c r="DA44">
        <v>80</v>
      </c>
      <c r="DB44">
        <v>1</v>
      </c>
      <c r="DC44" t="s">
        <v>132</v>
      </c>
      <c r="DD44" t="s">
        <v>133</v>
      </c>
      <c r="DG44">
        <v>15130514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 t="shared" si="23"/>
        <v>10/06/2022 16:20:04.085</v>
      </c>
      <c r="C45" t="str">
        <f t="shared" si="19"/>
        <v>FFDFD3C0</v>
      </c>
      <c r="D45" t="s">
        <v>139</v>
      </c>
      <c r="E45">
        <v>2</v>
      </c>
      <c r="F45">
        <v>1002</v>
      </c>
      <c r="G45" t="s">
        <v>124</v>
      </c>
      <c r="J45" t="s">
        <v>141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24"/>
        <v>16:20:03.633</v>
      </c>
      <c r="T45" t="str">
        <f t="shared" si="25"/>
        <v>16:20:03.133</v>
      </c>
      <c r="U45" t="str">
        <f t="shared" si="0"/>
        <v>A5988B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158</v>
      </c>
      <c r="AL45">
        <v>40.956795</v>
      </c>
      <c r="AM45" t="s">
        <v>159</v>
      </c>
      <c r="AN45">
        <v>-72.254204999999999</v>
      </c>
      <c r="AO45">
        <v>25</v>
      </c>
      <c r="AP45">
        <v>300</v>
      </c>
      <c r="AQ45" t="s">
        <v>129</v>
      </c>
      <c r="AR45">
        <v>-27</v>
      </c>
      <c r="AS45">
        <v>-55</v>
      </c>
      <c r="AT45">
        <v>1088</v>
      </c>
      <c r="BB45">
        <v>1200</v>
      </c>
      <c r="BC45">
        <v>1</v>
      </c>
      <c r="BD45" t="str">
        <f t="shared" si="18"/>
        <v xml:space="preserve">N46PD   </v>
      </c>
      <c r="BE45">
        <v>1</v>
      </c>
      <c r="BG45">
        <v>0</v>
      </c>
      <c r="BH45">
        <v>0</v>
      </c>
      <c r="BI45">
        <v>0</v>
      </c>
      <c r="BJ45">
        <v>200</v>
      </c>
      <c r="BK45">
        <v>-100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 t="shared" si="26"/>
        <v>16:20:03.638</v>
      </c>
      <c r="CF45">
        <v>637760547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3</v>
      </c>
      <c r="CY45">
        <v>7</v>
      </c>
      <c r="CZ45" t="s">
        <v>131</v>
      </c>
      <c r="DA45">
        <v>80</v>
      </c>
      <c r="DB45">
        <v>1</v>
      </c>
      <c r="DC45" t="s">
        <v>132</v>
      </c>
      <c r="DD45" t="s">
        <v>133</v>
      </c>
      <c r="DG45">
        <v>15130514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 t="shared" si="23"/>
        <v>10/06/2022 16:20:04.085</v>
      </c>
      <c r="C46" t="str">
        <f t="shared" si="19"/>
        <v>FFDFD3C0</v>
      </c>
      <c r="D46" t="s">
        <v>143</v>
      </c>
      <c r="E46">
        <v>1</v>
      </c>
      <c r="F46">
        <v>2001</v>
      </c>
      <c r="G46" t="s">
        <v>147</v>
      </c>
      <c r="J46" t="s">
        <v>145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24"/>
        <v>16:20:03.633</v>
      </c>
      <c r="T46" t="str">
        <f t="shared" si="25"/>
        <v>16:20:03.133</v>
      </c>
      <c r="U46" t="str">
        <f t="shared" si="0"/>
        <v>A5988B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158</v>
      </c>
      <c r="AL46">
        <v>40.956795</v>
      </c>
      <c r="AM46" t="s">
        <v>159</v>
      </c>
      <c r="AN46">
        <v>-72.254204999999999</v>
      </c>
      <c r="AO46">
        <v>25</v>
      </c>
      <c r="AP46">
        <v>300</v>
      </c>
      <c r="AQ46" t="s">
        <v>129</v>
      </c>
      <c r="AR46">
        <v>-27</v>
      </c>
      <c r="AS46">
        <v>-55</v>
      </c>
      <c r="AT46">
        <v>1088</v>
      </c>
      <c r="BB46">
        <v>1200</v>
      </c>
      <c r="BC46">
        <v>1</v>
      </c>
      <c r="BD46" t="str">
        <f t="shared" si="18"/>
        <v xml:space="preserve">N46PD   </v>
      </c>
      <c r="BE46">
        <v>1</v>
      </c>
      <c r="BG46">
        <v>0</v>
      </c>
      <c r="BH46">
        <v>0</v>
      </c>
      <c r="BI46">
        <v>0</v>
      </c>
      <c r="BJ46">
        <v>200</v>
      </c>
      <c r="BK46">
        <v>-100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 t="shared" si="26"/>
        <v>16:20:03.638</v>
      </c>
      <c r="CF46">
        <v>637760547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3</v>
      </c>
      <c r="CY46">
        <v>7</v>
      </c>
      <c r="CZ46" t="s">
        <v>131</v>
      </c>
      <c r="DA46">
        <v>80</v>
      </c>
      <c r="DB46">
        <v>1</v>
      </c>
      <c r="DC46" t="s">
        <v>132</v>
      </c>
      <c r="DD46" t="s">
        <v>133</v>
      </c>
      <c r="DG46">
        <v>15130514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 t="shared" si="23"/>
        <v>10/06/2022 16:20:04.085</v>
      </c>
      <c r="C47" t="str">
        <f t="shared" si="19"/>
        <v>FFDFD3C0</v>
      </c>
      <c r="D47" t="s">
        <v>143</v>
      </c>
      <c r="E47">
        <v>15</v>
      </c>
      <c r="F47">
        <v>2015</v>
      </c>
      <c r="G47" t="s">
        <v>144</v>
      </c>
      <c r="J47" t="s">
        <v>145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24"/>
        <v>16:20:03.633</v>
      </c>
      <c r="T47" t="str">
        <f t="shared" si="25"/>
        <v>16:20:03.133</v>
      </c>
      <c r="U47" t="str">
        <f t="shared" si="0"/>
        <v>A5988B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158</v>
      </c>
      <c r="AL47">
        <v>40.956795</v>
      </c>
      <c r="AM47" t="s">
        <v>159</v>
      </c>
      <c r="AN47">
        <v>-72.254204999999999</v>
      </c>
      <c r="AO47">
        <v>25</v>
      </c>
      <c r="AP47">
        <v>300</v>
      </c>
      <c r="AQ47" t="s">
        <v>129</v>
      </c>
      <c r="AR47">
        <v>-27</v>
      </c>
      <c r="AS47">
        <v>-55</v>
      </c>
      <c r="AT47">
        <v>1088</v>
      </c>
      <c r="BB47">
        <v>1200</v>
      </c>
      <c r="BC47">
        <v>1</v>
      </c>
      <c r="BD47" t="str">
        <f t="shared" si="18"/>
        <v xml:space="preserve">N46PD   </v>
      </c>
      <c r="BE47">
        <v>1</v>
      </c>
      <c r="BG47">
        <v>0</v>
      </c>
      <c r="BH47">
        <v>0</v>
      </c>
      <c r="BI47">
        <v>0</v>
      </c>
      <c r="BJ47">
        <v>200</v>
      </c>
      <c r="BK47">
        <v>-100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 t="shared" si="26"/>
        <v>16:20:03.638</v>
      </c>
      <c r="CF47">
        <v>637760547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3</v>
      </c>
      <c r="CY47">
        <v>7</v>
      </c>
      <c r="CZ47" t="s">
        <v>131</v>
      </c>
      <c r="DA47">
        <v>80</v>
      </c>
      <c r="DB47">
        <v>1</v>
      </c>
      <c r="DC47" t="s">
        <v>132</v>
      </c>
      <c r="DD47" t="s">
        <v>133</v>
      </c>
      <c r="DG47">
        <v>15130514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 t="shared" si="23"/>
        <v>10/06/2022 16:20:04.085</v>
      </c>
      <c r="C48" t="str">
        <f t="shared" si="19"/>
        <v>FFDFD3C0</v>
      </c>
      <c r="D48" t="s">
        <v>139</v>
      </c>
      <c r="E48">
        <v>3</v>
      </c>
      <c r="F48">
        <v>1003</v>
      </c>
      <c r="G48" t="s">
        <v>146</v>
      </c>
      <c r="J48" t="s">
        <v>141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4"/>
        <v>16:20:03.633</v>
      </c>
      <c r="T48" t="str">
        <f t="shared" si="25"/>
        <v>16:20:03.133</v>
      </c>
      <c r="U48" t="str">
        <f t="shared" si="0"/>
        <v>A5988B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158</v>
      </c>
      <c r="AL48">
        <v>40.956795</v>
      </c>
      <c r="AM48" t="s">
        <v>159</v>
      </c>
      <c r="AN48">
        <v>-72.254204999999999</v>
      </c>
      <c r="AO48">
        <v>25</v>
      </c>
      <c r="AP48">
        <v>300</v>
      </c>
      <c r="AQ48" t="s">
        <v>129</v>
      </c>
      <c r="AR48">
        <v>-27</v>
      </c>
      <c r="AS48">
        <v>-55</v>
      </c>
      <c r="AT48">
        <v>1088</v>
      </c>
      <c r="BB48">
        <v>1200</v>
      </c>
      <c r="BC48">
        <v>1</v>
      </c>
      <c r="BD48" t="str">
        <f t="shared" si="18"/>
        <v xml:space="preserve">N46PD   </v>
      </c>
      <c r="BE48">
        <v>1</v>
      </c>
      <c r="BG48">
        <v>0</v>
      </c>
      <c r="BH48">
        <v>0</v>
      </c>
      <c r="BI48">
        <v>0</v>
      </c>
      <c r="BJ48">
        <v>200</v>
      </c>
      <c r="BK48">
        <v>-100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 t="shared" si="26"/>
        <v>16:20:03.638</v>
      </c>
      <c r="CF48">
        <v>637760547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3</v>
      </c>
      <c r="CY48">
        <v>7</v>
      </c>
      <c r="CZ48" t="s">
        <v>131</v>
      </c>
      <c r="DA48">
        <v>80</v>
      </c>
      <c r="DB48">
        <v>1</v>
      </c>
      <c r="DC48" t="s">
        <v>132</v>
      </c>
      <c r="DD48" t="s">
        <v>133</v>
      </c>
      <c r="DG48">
        <v>15130514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 t="shared" si="23"/>
        <v>10/06/2022 16:20:04.085</v>
      </c>
      <c r="C49" t="str">
        <f t="shared" si="19"/>
        <v>FFDFD3C0</v>
      </c>
      <c r="D49" t="s">
        <v>134</v>
      </c>
      <c r="E49">
        <v>38</v>
      </c>
      <c r="H49">
        <v>125</v>
      </c>
      <c r="I49" t="s">
        <v>142</v>
      </c>
      <c r="J49" t="s">
        <v>136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4"/>
        <v>16:20:03.633</v>
      </c>
      <c r="T49" t="str">
        <f t="shared" si="25"/>
        <v>16:20:03.133</v>
      </c>
      <c r="U49" t="str">
        <f t="shared" si="0"/>
        <v>A5988B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158</v>
      </c>
      <c r="AL49">
        <v>40.956795</v>
      </c>
      <c r="AM49" t="s">
        <v>159</v>
      </c>
      <c r="AN49">
        <v>-72.254204999999999</v>
      </c>
      <c r="AO49">
        <v>25</v>
      </c>
      <c r="AP49">
        <v>300</v>
      </c>
      <c r="AQ49" t="s">
        <v>129</v>
      </c>
      <c r="AR49">
        <v>-27</v>
      </c>
      <c r="AS49">
        <v>-55</v>
      </c>
      <c r="AT49">
        <v>1088</v>
      </c>
      <c r="BB49">
        <v>1200</v>
      </c>
      <c r="BC49">
        <v>1</v>
      </c>
      <c r="BD49" t="str">
        <f t="shared" si="18"/>
        <v xml:space="preserve">N46PD   </v>
      </c>
      <c r="BE49">
        <v>1</v>
      </c>
      <c r="BG49">
        <v>0</v>
      </c>
      <c r="BH49">
        <v>0</v>
      </c>
      <c r="BI49">
        <v>0</v>
      </c>
      <c r="BJ49">
        <v>200</v>
      </c>
      <c r="BK49">
        <v>-100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 t="shared" si="26"/>
        <v>16:20:03.638</v>
      </c>
      <c r="CF49">
        <v>637760547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3</v>
      </c>
      <c r="CY49">
        <v>7</v>
      </c>
      <c r="CZ49" t="s">
        <v>131</v>
      </c>
      <c r="DA49">
        <v>80</v>
      </c>
      <c r="DB49">
        <v>1</v>
      </c>
      <c r="DC49" t="s">
        <v>132</v>
      </c>
      <c r="DD49" t="s">
        <v>133</v>
      </c>
      <c r="DG49">
        <v>15130514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 t="shared" si="23"/>
        <v>10/06/2022 16:20:04.085</v>
      </c>
      <c r="C50" t="str">
        <f t="shared" si="19"/>
        <v>FFDFD3C0</v>
      </c>
      <c r="D50" t="s">
        <v>134</v>
      </c>
      <c r="E50">
        <v>33</v>
      </c>
      <c r="H50">
        <v>112</v>
      </c>
      <c r="I50" t="s">
        <v>135</v>
      </c>
      <c r="J50" t="s">
        <v>136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24"/>
        <v>16:20:03.633</v>
      </c>
      <c r="T50" t="str">
        <f t="shared" si="25"/>
        <v>16:20:03.133</v>
      </c>
      <c r="U50" t="str">
        <f t="shared" si="0"/>
        <v>A5988B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158</v>
      </c>
      <c r="AL50">
        <v>40.956795</v>
      </c>
      <c r="AM50" t="s">
        <v>159</v>
      </c>
      <c r="AN50">
        <v>-72.254204999999999</v>
      </c>
      <c r="AO50">
        <v>25</v>
      </c>
      <c r="AP50">
        <v>300</v>
      </c>
      <c r="AQ50" t="s">
        <v>129</v>
      </c>
      <c r="AR50">
        <v>-27</v>
      </c>
      <c r="AS50">
        <v>-55</v>
      </c>
      <c r="AT50">
        <v>1088</v>
      </c>
      <c r="BB50">
        <v>1200</v>
      </c>
      <c r="BC50">
        <v>1</v>
      </c>
      <c r="BD50" t="str">
        <f t="shared" si="18"/>
        <v xml:space="preserve">N46PD   </v>
      </c>
      <c r="BE50">
        <v>1</v>
      </c>
      <c r="BG50">
        <v>0</v>
      </c>
      <c r="BH50">
        <v>0</v>
      </c>
      <c r="BI50">
        <v>0</v>
      </c>
      <c r="BJ50">
        <v>200</v>
      </c>
      <c r="BK50">
        <v>-100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 t="shared" si="26"/>
        <v>16:20:03.638</v>
      </c>
      <c r="CF50">
        <v>637760547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3</v>
      </c>
      <c r="CY50">
        <v>7</v>
      </c>
      <c r="CZ50" t="s">
        <v>131</v>
      </c>
      <c r="DA50">
        <v>80</v>
      </c>
      <c r="DB50">
        <v>1</v>
      </c>
      <c r="DC50" t="s">
        <v>132</v>
      </c>
      <c r="DD50" t="s">
        <v>133</v>
      </c>
      <c r="DG50">
        <v>15130514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 t="shared" si="23"/>
        <v>10/06/2022 16:20:04.085</v>
      </c>
      <c r="C51" t="str">
        <f t="shared" si="19"/>
        <v>FFDFD3C0</v>
      </c>
      <c r="D51" t="s">
        <v>139</v>
      </c>
      <c r="E51">
        <v>4</v>
      </c>
      <c r="F51">
        <v>1004</v>
      </c>
      <c r="G51" t="s">
        <v>140</v>
      </c>
      <c r="J51" t="s">
        <v>141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4"/>
        <v>16:20:03.633</v>
      </c>
      <c r="T51" t="str">
        <f t="shared" si="25"/>
        <v>16:20:03.133</v>
      </c>
      <c r="U51" t="str">
        <f t="shared" si="0"/>
        <v>A5988B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158</v>
      </c>
      <c r="AL51">
        <v>40.956795</v>
      </c>
      <c r="AM51" t="s">
        <v>159</v>
      </c>
      <c r="AN51">
        <v>-72.254204999999999</v>
      </c>
      <c r="AO51">
        <v>25</v>
      </c>
      <c r="AP51">
        <v>300</v>
      </c>
      <c r="AQ51" t="s">
        <v>129</v>
      </c>
      <c r="AR51">
        <v>-27</v>
      </c>
      <c r="AS51">
        <v>-55</v>
      </c>
      <c r="AT51">
        <v>1088</v>
      </c>
      <c r="BB51">
        <v>1200</v>
      </c>
      <c r="BC51">
        <v>1</v>
      </c>
      <c r="BD51" t="str">
        <f t="shared" si="18"/>
        <v xml:space="preserve">N46PD   </v>
      </c>
      <c r="BE51">
        <v>1</v>
      </c>
      <c r="BG51">
        <v>0</v>
      </c>
      <c r="BH51">
        <v>0</v>
      </c>
      <c r="BI51">
        <v>0</v>
      </c>
      <c r="BJ51">
        <v>200</v>
      </c>
      <c r="BK51">
        <v>-100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 t="shared" si="26"/>
        <v>16:20:03.638</v>
      </c>
      <c r="CF51">
        <v>637760547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3</v>
      </c>
      <c r="CY51">
        <v>7</v>
      </c>
      <c r="CZ51" t="s">
        <v>131</v>
      </c>
      <c r="DA51">
        <v>80</v>
      </c>
      <c r="DB51">
        <v>1</v>
      </c>
      <c r="DC51" t="s">
        <v>132</v>
      </c>
      <c r="DD51" t="s">
        <v>133</v>
      </c>
      <c r="DG51">
        <v>15130514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 t="shared" ref="A52:A57" si="27">"10/06/2022 16:20:04.882"</f>
        <v>10/06/2022 16:20:04.882</v>
      </c>
      <c r="C52" t="str">
        <f t="shared" si="19"/>
        <v>FFDFD3C0</v>
      </c>
      <c r="D52" t="s">
        <v>143</v>
      </c>
      <c r="E52">
        <v>15</v>
      </c>
      <c r="F52">
        <v>2015</v>
      </c>
      <c r="G52" t="s">
        <v>144</v>
      </c>
      <c r="J52" t="s">
        <v>145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ref="S52:S57" si="28">"16:20:04.563"</f>
        <v>16:20:04.563</v>
      </c>
      <c r="T52" t="str">
        <f t="shared" ref="T52:T57" si="29">"16:20:04.163"</f>
        <v>16:20:04.163</v>
      </c>
      <c r="U52" t="str">
        <f t="shared" si="0"/>
        <v>A5988B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160</v>
      </c>
      <c r="AL52">
        <v>40.956516000000001</v>
      </c>
      <c r="AM52" t="s">
        <v>161</v>
      </c>
      <c r="AN52">
        <v>-72.254333000000003</v>
      </c>
      <c r="AO52">
        <v>25</v>
      </c>
      <c r="AP52">
        <v>325</v>
      </c>
      <c r="AQ52" t="s">
        <v>129</v>
      </c>
      <c r="AR52">
        <v>-22</v>
      </c>
      <c r="AS52">
        <v>-57</v>
      </c>
      <c r="AT52">
        <v>1152</v>
      </c>
      <c r="BB52">
        <v>1200</v>
      </c>
      <c r="BC52">
        <v>1</v>
      </c>
      <c r="BD52" t="str">
        <f t="shared" si="18"/>
        <v xml:space="preserve">N46PD   </v>
      </c>
      <c r="BE52">
        <v>1</v>
      </c>
      <c r="BG52">
        <v>0</v>
      </c>
      <c r="BH52">
        <v>0</v>
      </c>
      <c r="BI52">
        <v>0</v>
      </c>
      <c r="BJ52">
        <v>225</v>
      </c>
      <c r="BK52">
        <v>-100</v>
      </c>
      <c r="BL52" t="s">
        <v>130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 t="shared" ref="CE52:CE57" si="30">"16:20:04.567"</f>
        <v>16:20:04.567</v>
      </c>
      <c r="CF52">
        <v>566750457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3</v>
      </c>
      <c r="CY52">
        <v>7</v>
      </c>
      <c r="CZ52" t="s">
        <v>131</v>
      </c>
      <c r="DA52">
        <v>80</v>
      </c>
      <c r="DB52">
        <v>1</v>
      </c>
      <c r="DC52" t="s">
        <v>132</v>
      </c>
      <c r="DD52" t="s">
        <v>133</v>
      </c>
      <c r="DG52">
        <v>15131573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 t="shared" si="27"/>
        <v>10/06/2022 16:20:04.882</v>
      </c>
      <c r="C53" t="str">
        <f t="shared" si="19"/>
        <v>FFDFD3C0</v>
      </c>
      <c r="D53" t="s">
        <v>139</v>
      </c>
      <c r="E53">
        <v>4</v>
      </c>
      <c r="F53">
        <v>1004</v>
      </c>
      <c r="G53" t="s">
        <v>140</v>
      </c>
      <c r="J53" t="s">
        <v>141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28"/>
        <v>16:20:04.563</v>
      </c>
      <c r="T53" t="str">
        <f t="shared" si="29"/>
        <v>16:20:04.163</v>
      </c>
      <c r="U53" t="str">
        <f t="shared" si="0"/>
        <v>A5988B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160</v>
      </c>
      <c r="AL53">
        <v>40.956516000000001</v>
      </c>
      <c r="AM53" t="s">
        <v>161</v>
      </c>
      <c r="AN53">
        <v>-72.254333000000003</v>
      </c>
      <c r="AO53">
        <v>25</v>
      </c>
      <c r="AP53">
        <v>325</v>
      </c>
      <c r="AQ53" t="s">
        <v>129</v>
      </c>
      <c r="AR53">
        <v>-22</v>
      </c>
      <c r="AS53">
        <v>-57</v>
      </c>
      <c r="AT53">
        <v>1152</v>
      </c>
      <c r="BB53">
        <v>1200</v>
      </c>
      <c r="BC53">
        <v>1</v>
      </c>
      <c r="BD53" t="str">
        <f t="shared" si="18"/>
        <v xml:space="preserve">N46PD   </v>
      </c>
      <c r="BE53">
        <v>1</v>
      </c>
      <c r="BG53">
        <v>0</v>
      </c>
      <c r="BH53">
        <v>0</v>
      </c>
      <c r="BI53">
        <v>0</v>
      </c>
      <c r="BJ53">
        <v>225</v>
      </c>
      <c r="BK53">
        <v>-100</v>
      </c>
      <c r="BL53" t="s">
        <v>130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 t="shared" si="30"/>
        <v>16:20:04.567</v>
      </c>
      <c r="CF53">
        <v>566750457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3</v>
      </c>
      <c r="CY53">
        <v>7</v>
      </c>
      <c r="CZ53" t="s">
        <v>131</v>
      </c>
      <c r="DA53">
        <v>80</v>
      </c>
      <c r="DB53">
        <v>1</v>
      </c>
      <c r="DC53" t="s">
        <v>132</v>
      </c>
      <c r="DD53" t="s">
        <v>133</v>
      </c>
      <c r="DG53">
        <v>15131573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 t="shared" si="27"/>
        <v>10/06/2022 16:20:04.882</v>
      </c>
      <c r="C54" t="str">
        <f t="shared" si="19"/>
        <v>FFDFD3C0</v>
      </c>
      <c r="D54" t="s">
        <v>134</v>
      </c>
      <c r="E54">
        <v>33</v>
      </c>
      <c r="H54">
        <v>112</v>
      </c>
      <c r="I54" t="s">
        <v>135</v>
      </c>
      <c r="J54" t="s">
        <v>136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28"/>
        <v>16:20:04.563</v>
      </c>
      <c r="T54" t="str">
        <f t="shared" si="29"/>
        <v>16:20:04.163</v>
      </c>
      <c r="U54" t="str">
        <f t="shared" si="0"/>
        <v>A5988B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160</v>
      </c>
      <c r="AL54">
        <v>40.956516000000001</v>
      </c>
      <c r="AM54" t="s">
        <v>161</v>
      </c>
      <c r="AN54">
        <v>-72.254333000000003</v>
      </c>
      <c r="AO54">
        <v>25</v>
      </c>
      <c r="AP54">
        <v>325</v>
      </c>
      <c r="AQ54" t="s">
        <v>129</v>
      </c>
      <c r="AR54">
        <v>-22</v>
      </c>
      <c r="AS54">
        <v>-57</v>
      </c>
      <c r="AT54">
        <v>1152</v>
      </c>
      <c r="BB54">
        <v>1200</v>
      </c>
      <c r="BC54">
        <v>1</v>
      </c>
      <c r="BD54" t="str">
        <f t="shared" si="18"/>
        <v xml:space="preserve">N46PD   </v>
      </c>
      <c r="BE54">
        <v>1</v>
      </c>
      <c r="BG54">
        <v>0</v>
      </c>
      <c r="BH54">
        <v>0</v>
      </c>
      <c r="BI54">
        <v>0</v>
      </c>
      <c r="BJ54">
        <v>225</v>
      </c>
      <c r="BK54">
        <v>-100</v>
      </c>
      <c r="BL54" t="s">
        <v>130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 t="shared" si="30"/>
        <v>16:20:04.567</v>
      </c>
      <c r="CF54">
        <v>566750457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3</v>
      </c>
      <c r="CY54">
        <v>7</v>
      </c>
      <c r="CZ54" t="s">
        <v>131</v>
      </c>
      <c r="DA54">
        <v>80</v>
      </c>
      <c r="DB54">
        <v>1</v>
      </c>
      <c r="DC54" t="s">
        <v>132</v>
      </c>
      <c r="DD54" t="s">
        <v>133</v>
      </c>
      <c r="DG54">
        <v>15131573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 t="shared" si="27"/>
        <v>10/06/2022 16:20:04.882</v>
      </c>
      <c r="C55" t="str">
        <f t="shared" si="19"/>
        <v>FFDFD3C0</v>
      </c>
      <c r="D55" t="s">
        <v>123</v>
      </c>
      <c r="E55">
        <v>1</v>
      </c>
      <c r="H55">
        <v>157</v>
      </c>
      <c r="I55" t="s">
        <v>124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28"/>
        <v>16:20:04.563</v>
      </c>
      <c r="T55" t="str">
        <f t="shared" si="29"/>
        <v>16:20:04.163</v>
      </c>
      <c r="U55" t="str">
        <f t="shared" si="0"/>
        <v>A5988B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160</v>
      </c>
      <c r="AL55">
        <v>40.956516000000001</v>
      </c>
      <c r="AM55" t="s">
        <v>161</v>
      </c>
      <c r="AN55">
        <v>-72.254333000000003</v>
      </c>
      <c r="AO55">
        <v>25</v>
      </c>
      <c r="AP55">
        <v>325</v>
      </c>
      <c r="AQ55" t="s">
        <v>129</v>
      </c>
      <c r="AR55">
        <v>-22</v>
      </c>
      <c r="AS55">
        <v>-57</v>
      </c>
      <c r="AT55">
        <v>1152</v>
      </c>
      <c r="BB55">
        <v>1200</v>
      </c>
      <c r="BC55">
        <v>1</v>
      </c>
      <c r="BD55" t="str">
        <f t="shared" si="18"/>
        <v xml:space="preserve">N46PD   </v>
      </c>
      <c r="BE55">
        <v>1</v>
      </c>
      <c r="BG55">
        <v>0</v>
      </c>
      <c r="BH55">
        <v>0</v>
      </c>
      <c r="BI55">
        <v>0</v>
      </c>
      <c r="BJ55">
        <v>225</v>
      </c>
      <c r="BK55">
        <v>-100</v>
      </c>
      <c r="BL55" t="s">
        <v>130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 t="shared" si="30"/>
        <v>16:20:04.567</v>
      </c>
      <c r="CF55">
        <v>566750457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3</v>
      </c>
      <c r="CY55">
        <v>7</v>
      </c>
      <c r="CZ55" t="s">
        <v>131</v>
      </c>
      <c r="DA55">
        <v>80</v>
      </c>
      <c r="DB55">
        <v>1</v>
      </c>
      <c r="DC55" t="s">
        <v>132</v>
      </c>
      <c r="DD55" t="s">
        <v>133</v>
      </c>
      <c r="DG55">
        <v>15131573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 t="shared" si="27"/>
        <v>10/06/2022 16:20:04.882</v>
      </c>
      <c r="C56" t="str">
        <f t="shared" si="19"/>
        <v>FFDFD3C0</v>
      </c>
      <c r="D56" t="s">
        <v>139</v>
      </c>
      <c r="E56">
        <v>2</v>
      </c>
      <c r="F56">
        <v>1002</v>
      </c>
      <c r="G56" t="s">
        <v>124</v>
      </c>
      <c r="J56" t="s">
        <v>141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si="28"/>
        <v>16:20:04.563</v>
      </c>
      <c r="T56" t="str">
        <f t="shared" si="29"/>
        <v>16:20:04.163</v>
      </c>
      <c r="U56" t="str">
        <f t="shared" si="0"/>
        <v>A5988B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160</v>
      </c>
      <c r="AL56">
        <v>40.956516000000001</v>
      </c>
      <c r="AM56" t="s">
        <v>161</v>
      </c>
      <c r="AN56">
        <v>-72.254333000000003</v>
      </c>
      <c r="AO56">
        <v>25</v>
      </c>
      <c r="AP56">
        <v>325</v>
      </c>
      <c r="AQ56" t="s">
        <v>129</v>
      </c>
      <c r="AR56">
        <v>-22</v>
      </c>
      <c r="AS56">
        <v>-57</v>
      </c>
      <c r="AT56">
        <v>1152</v>
      </c>
      <c r="BB56">
        <v>1200</v>
      </c>
      <c r="BC56">
        <v>1</v>
      </c>
      <c r="BD56" t="str">
        <f t="shared" si="18"/>
        <v xml:space="preserve">N46PD   </v>
      </c>
      <c r="BE56">
        <v>1</v>
      </c>
      <c r="BG56">
        <v>0</v>
      </c>
      <c r="BH56">
        <v>0</v>
      </c>
      <c r="BI56">
        <v>0</v>
      </c>
      <c r="BJ56">
        <v>225</v>
      </c>
      <c r="BK56">
        <v>-100</v>
      </c>
      <c r="BL56" t="s">
        <v>130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 t="shared" si="30"/>
        <v>16:20:04.567</v>
      </c>
      <c r="CF56">
        <v>566750457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3</v>
      </c>
      <c r="CY56">
        <v>7</v>
      </c>
      <c r="CZ56" t="s">
        <v>131</v>
      </c>
      <c r="DA56">
        <v>80</v>
      </c>
      <c r="DB56">
        <v>1</v>
      </c>
      <c r="DC56" t="s">
        <v>132</v>
      </c>
      <c r="DD56" t="s">
        <v>133</v>
      </c>
      <c r="DG56">
        <v>15131573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 t="shared" si="27"/>
        <v>10/06/2022 16:20:04.882</v>
      </c>
      <c r="C57" t="str">
        <f t="shared" si="19"/>
        <v>FFDFD3C0</v>
      </c>
      <c r="D57" t="s">
        <v>143</v>
      </c>
      <c r="E57">
        <v>1</v>
      </c>
      <c r="F57">
        <v>2001</v>
      </c>
      <c r="G57" t="s">
        <v>147</v>
      </c>
      <c r="J57" t="s">
        <v>145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28"/>
        <v>16:20:04.563</v>
      </c>
      <c r="T57" t="str">
        <f t="shared" si="29"/>
        <v>16:20:04.163</v>
      </c>
      <c r="U57" t="str">
        <f t="shared" si="0"/>
        <v>A5988B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160</v>
      </c>
      <c r="AL57">
        <v>40.956516000000001</v>
      </c>
      <c r="AM57" t="s">
        <v>161</v>
      </c>
      <c r="AN57">
        <v>-72.254333000000003</v>
      </c>
      <c r="AO57">
        <v>25</v>
      </c>
      <c r="AP57">
        <v>325</v>
      </c>
      <c r="AQ57" t="s">
        <v>129</v>
      </c>
      <c r="AR57">
        <v>-22</v>
      </c>
      <c r="AS57">
        <v>-57</v>
      </c>
      <c r="AT57">
        <v>1152</v>
      </c>
      <c r="BB57">
        <v>1200</v>
      </c>
      <c r="BC57">
        <v>1</v>
      </c>
      <c r="BD57" t="str">
        <f t="shared" si="18"/>
        <v xml:space="preserve">N46PD   </v>
      </c>
      <c r="BE57">
        <v>1</v>
      </c>
      <c r="BG57">
        <v>0</v>
      </c>
      <c r="BH57">
        <v>0</v>
      </c>
      <c r="BI57">
        <v>0</v>
      </c>
      <c r="BJ57">
        <v>225</v>
      </c>
      <c r="BK57">
        <v>-100</v>
      </c>
      <c r="BL57" t="s">
        <v>130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 t="shared" si="30"/>
        <v>16:20:04.567</v>
      </c>
      <c r="CF57">
        <v>566750457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3</v>
      </c>
      <c r="CY57">
        <v>7</v>
      </c>
      <c r="CZ57" t="s">
        <v>131</v>
      </c>
      <c r="DA57">
        <v>80</v>
      </c>
      <c r="DB57">
        <v>1</v>
      </c>
      <c r="DC57" t="s">
        <v>132</v>
      </c>
      <c r="DD57" t="s">
        <v>133</v>
      </c>
      <c r="DG57">
        <v>15131573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"10/06/2022 16:20:05.761"</f>
        <v>10/06/2022 16:20:05.761</v>
      </c>
      <c r="C58" t="str">
        <f t="shared" si="19"/>
        <v>FFDFD3C0</v>
      </c>
      <c r="D58" t="s">
        <v>143</v>
      </c>
      <c r="E58">
        <v>1</v>
      </c>
      <c r="F58">
        <v>2001</v>
      </c>
      <c r="G58" t="s">
        <v>147</v>
      </c>
      <c r="J58" t="s">
        <v>145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ref="S58:S65" si="31">"16:20:05.531"</f>
        <v>16:20:05.531</v>
      </c>
      <c r="T58" t="str">
        <f t="shared" ref="T58:T65" si="32">"16:20:05.131"</f>
        <v>16:20:05.131</v>
      </c>
      <c r="U58" t="str">
        <f t="shared" si="0"/>
        <v>A5988B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162</v>
      </c>
      <c r="AL58">
        <v>40.956302000000001</v>
      </c>
      <c r="AM58" t="s">
        <v>163</v>
      </c>
      <c r="AN58">
        <v>-72.254462000000004</v>
      </c>
      <c r="AO58">
        <v>25</v>
      </c>
      <c r="AP58">
        <v>350</v>
      </c>
      <c r="AQ58" t="s">
        <v>129</v>
      </c>
      <c r="AR58">
        <v>-19</v>
      </c>
      <c r="AS58">
        <v>-58</v>
      </c>
      <c r="AT58">
        <v>1024</v>
      </c>
      <c r="BB58">
        <v>1200</v>
      </c>
      <c r="BC58">
        <v>1</v>
      </c>
      <c r="BD58" t="str">
        <f t="shared" si="18"/>
        <v xml:space="preserve">N46PD   </v>
      </c>
      <c r="BE58">
        <v>1</v>
      </c>
      <c r="BG58">
        <v>0</v>
      </c>
      <c r="BH58">
        <v>0</v>
      </c>
      <c r="BI58">
        <v>0</v>
      </c>
      <c r="BJ58">
        <v>225</v>
      </c>
      <c r="BK58">
        <v>-125</v>
      </c>
      <c r="BL58" t="s">
        <v>130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 t="shared" ref="CE58:CE65" si="33">"16:20:05.537"</f>
        <v>16:20:05.537</v>
      </c>
      <c r="CF58">
        <v>536701043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80</v>
      </c>
      <c r="DB58">
        <v>1</v>
      </c>
      <c r="DC58" t="s">
        <v>132</v>
      </c>
      <c r="DD58" t="s">
        <v>133</v>
      </c>
      <c r="DG58">
        <v>15132572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"10/06/2022 16:20:05.761"</f>
        <v>10/06/2022 16:20:05.761</v>
      </c>
      <c r="C59" t="str">
        <f t="shared" si="19"/>
        <v>FFDFD3C0</v>
      </c>
      <c r="D59" t="s">
        <v>143</v>
      </c>
      <c r="E59">
        <v>15</v>
      </c>
      <c r="F59">
        <v>2015</v>
      </c>
      <c r="G59" t="s">
        <v>144</v>
      </c>
      <c r="J59" t="s">
        <v>145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si="31"/>
        <v>16:20:05.531</v>
      </c>
      <c r="T59" t="str">
        <f t="shared" si="32"/>
        <v>16:20:05.131</v>
      </c>
      <c r="U59" t="str">
        <f t="shared" si="0"/>
        <v>A5988B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162</v>
      </c>
      <c r="AL59">
        <v>40.956302000000001</v>
      </c>
      <c r="AM59" t="s">
        <v>163</v>
      </c>
      <c r="AN59">
        <v>-72.254462000000004</v>
      </c>
      <c r="AO59">
        <v>25</v>
      </c>
      <c r="AP59">
        <v>350</v>
      </c>
      <c r="AQ59" t="s">
        <v>129</v>
      </c>
      <c r="AR59">
        <v>-19</v>
      </c>
      <c r="AS59">
        <v>-58</v>
      </c>
      <c r="AT59">
        <v>1024</v>
      </c>
      <c r="BB59">
        <v>1200</v>
      </c>
      <c r="BC59">
        <v>1</v>
      </c>
      <c r="BD59" t="str">
        <f t="shared" si="18"/>
        <v xml:space="preserve">N46PD   </v>
      </c>
      <c r="BE59">
        <v>1</v>
      </c>
      <c r="BG59">
        <v>0</v>
      </c>
      <c r="BH59">
        <v>0</v>
      </c>
      <c r="BI59">
        <v>0</v>
      </c>
      <c r="BJ59">
        <v>225</v>
      </c>
      <c r="BK59">
        <v>-125</v>
      </c>
      <c r="BL59" t="s">
        <v>130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 t="shared" si="33"/>
        <v>16:20:05.537</v>
      </c>
      <c r="CF59">
        <v>536701043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5</v>
      </c>
      <c r="CY59">
        <v>7</v>
      </c>
      <c r="CZ59" t="s">
        <v>131</v>
      </c>
      <c r="DA59">
        <v>80</v>
      </c>
      <c r="DB59">
        <v>1</v>
      </c>
      <c r="DC59" t="s">
        <v>132</v>
      </c>
      <c r="DD59" t="s">
        <v>133</v>
      </c>
      <c r="DG59">
        <v>15132572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"10/06/2022 16:20:05.824"</f>
        <v>10/06/2022 16:20:05.824</v>
      </c>
      <c r="C60" t="str">
        <f t="shared" si="19"/>
        <v>FFDFD3C0</v>
      </c>
      <c r="D60" t="s">
        <v>134</v>
      </c>
      <c r="E60">
        <v>38</v>
      </c>
      <c r="H60">
        <v>125</v>
      </c>
      <c r="I60" t="s">
        <v>142</v>
      </c>
      <c r="J60" t="s">
        <v>136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31"/>
        <v>16:20:05.531</v>
      </c>
      <c r="T60" t="str">
        <f t="shared" si="32"/>
        <v>16:20:05.131</v>
      </c>
      <c r="U60" t="str">
        <f t="shared" si="0"/>
        <v>A5988B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162</v>
      </c>
      <c r="AL60">
        <v>40.956302000000001</v>
      </c>
      <c r="AM60" t="s">
        <v>163</v>
      </c>
      <c r="AN60">
        <v>-72.254462000000004</v>
      </c>
      <c r="AO60">
        <v>25</v>
      </c>
      <c r="AP60">
        <v>350</v>
      </c>
      <c r="AQ60" t="s">
        <v>129</v>
      </c>
      <c r="AR60">
        <v>-19</v>
      </c>
      <c r="AS60">
        <v>-58</v>
      </c>
      <c r="AT60">
        <v>1024</v>
      </c>
      <c r="BB60">
        <v>1200</v>
      </c>
      <c r="BC60">
        <v>1</v>
      </c>
      <c r="BD60" t="str">
        <f t="shared" si="18"/>
        <v xml:space="preserve">N46PD   </v>
      </c>
      <c r="BE60">
        <v>1</v>
      </c>
      <c r="BG60">
        <v>0</v>
      </c>
      <c r="BH60">
        <v>0</v>
      </c>
      <c r="BI60">
        <v>0</v>
      </c>
      <c r="BJ60">
        <v>225</v>
      </c>
      <c r="BK60">
        <v>-125</v>
      </c>
      <c r="BL60" t="s">
        <v>130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 t="shared" si="33"/>
        <v>16:20:05.537</v>
      </c>
      <c r="CF60">
        <v>536701043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5</v>
      </c>
      <c r="CY60">
        <v>7</v>
      </c>
      <c r="CZ60" t="s">
        <v>131</v>
      </c>
      <c r="DA60">
        <v>80</v>
      </c>
      <c r="DB60">
        <v>1</v>
      </c>
      <c r="DC60" t="s">
        <v>132</v>
      </c>
      <c r="DD60" t="s">
        <v>133</v>
      </c>
      <c r="DG60">
        <v>15132572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"10/06/2022 16:20:05.824"</f>
        <v>10/06/2022 16:20:05.824</v>
      </c>
      <c r="C61" t="str">
        <f t="shared" si="19"/>
        <v>FFDFD3C0</v>
      </c>
      <c r="D61" t="s">
        <v>139</v>
      </c>
      <c r="E61">
        <v>3</v>
      </c>
      <c r="F61">
        <v>1003</v>
      </c>
      <c r="G61" t="s">
        <v>146</v>
      </c>
      <c r="J61" t="s">
        <v>141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31"/>
        <v>16:20:05.531</v>
      </c>
      <c r="T61" t="str">
        <f t="shared" si="32"/>
        <v>16:20:05.131</v>
      </c>
      <c r="U61" t="str">
        <f t="shared" si="0"/>
        <v>A5988B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162</v>
      </c>
      <c r="AL61">
        <v>40.956302000000001</v>
      </c>
      <c r="AM61" t="s">
        <v>163</v>
      </c>
      <c r="AN61">
        <v>-72.254462000000004</v>
      </c>
      <c r="AO61">
        <v>25</v>
      </c>
      <c r="AP61">
        <v>350</v>
      </c>
      <c r="AQ61" t="s">
        <v>129</v>
      </c>
      <c r="AR61">
        <v>-19</v>
      </c>
      <c r="AS61">
        <v>-58</v>
      </c>
      <c r="AT61">
        <v>1024</v>
      </c>
      <c r="BB61">
        <v>1200</v>
      </c>
      <c r="BC61">
        <v>1</v>
      </c>
      <c r="BD61" t="str">
        <f t="shared" si="18"/>
        <v xml:space="preserve">N46PD   </v>
      </c>
      <c r="BE61">
        <v>1</v>
      </c>
      <c r="BG61">
        <v>0</v>
      </c>
      <c r="BH61">
        <v>0</v>
      </c>
      <c r="BI61">
        <v>0</v>
      </c>
      <c r="BJ61">
        <v>225</v>
      </c>
      <c r="BK61">
        <v>-125</v>
      </c>
      <c r="BL61" t="s">
        <v>130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 t="shared" si="33"/>
        <v>16:20:05.537</v>
      </c>
      <c r="CF61">
        <v>536701043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5</v>
      </c>
      <c r="CY61">
        <v>7</v>
      </c>
      <c r="CZ61" t="s">
        <v>131</v>
      </c>
      <c r="DA61">
        <v>80</v>
      </c>
      <c r="DB61">
        <v>1</v>
      </c>
      <c r="DC61" t="s">
        <v>132</v>
      </c>
      <c r="DD61" t="s">
        <v>133</v>
      </c>
      <c r="DG61">
        <v>15132572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"10/06/2022 16:20:05.824"</f>
        <v>10/06/2022 16:20:05.824</v>
      </c>
      <c r="C62" t="str">
        <f t="shared" si="19"/>
        <v>FFDFD3C0</v>
      </c>
      <c r="D62" t="s">
        <v>134</v>
      </c>
      <c r="E62">
        <v>33</v>
      </c>
      <c r="H62">
        <v>112</v>
      </c>
      <c r="I62" t="s">
        <v>135</v>
      </c>
      <c r="J62" t="s">
        <v>136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31"/>
        <v>16:20:05.531</v>
      </c>
      <c r="T62" t="str">
        <f t="shared" si="32"/>
        <v>16:20:05.131</v>
      </c>
      <c r="U62" t="str">
        <f t="shared" si="0"/>
        <v>A5988B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162</v>
      </c>
      <c r="AL62">
        <v>40.956302000000001</v>
      </c>
      <c r="AM62" t="s">
        <v>163</v>
      </c>
      <c r="AN62">
        <v>-72.254462000000004</v>
      </c>
      <c r="AO62">
        <v>25</v>
      </c>
      <c r="AP62">
        <v>350</v>
      </c>
      <c r="AQ62" t="s">
        <v>129</v>
      </c>
      <c r="AR62">
        <v>-19</v>
      </c>
      <c r="AS62">
        <v>-58</v>
      </c>
      <c r="AT62">
        <v>1024</v>
      </c>
      <c r="BB62">
        <v>1200</v>
      </c>
      <c r="BC62">
        <v>1</v>
      </c>
      <c r="BD62" t="str">
        <f t="shared" si="18"/>
        <v xml:space="preserve">N46PD   </v>
      </c>
      <c r="BE62">
        <v>1</v>
      </c>
      <c r="BG62">
        <v>0</v>
      </c>
      <c r="BH62">
        <v>0</v>
      </c>
      <c r="BI62">
        <v>0</v>
      </c>
      <c r="BJ62">
        <v>225</v>
      </c>
      <c r="BK62">
        <v>-125</v>
      </c>
      <c r="BL62" t="s">
        <v>130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 t="shared" si="33"/>
        <v>16:20:05.537</v>
      </c>
      <c r="CF62">
        <v>536701043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131</v>
      </c>
      <c r="DA62">
        <v>80</v>
      </c>
      <c r="DB62">
        <v>1</v>
      </c>
      <c r="DC62" t="s">
        <v>132</v>
      </c>
      <c r="DD62" t="s">
        <v>133</v>
      </c>
      <c r="DG62">
        <v>15132572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"10/06/2022 16:20:05.824"</f>
        <v>10/06/2022 16:20:05.824</v>
      </c>
      <c r="C63" t="str">
        <f t="shared" si="19"/>
        <v>FFDFD3C0</v>
      </c>
      <c r="D63" t="s">
        <v>139</v>
      </c>
      <c r="E63">
        <v>4</v>
      </c>
      <c r="F63">
        <v>1004</v>
      </c>
      <c r="G63" t="s">
        <v>140</v>
      </c>
      <c r="J63" t="s">
        <v>141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31"/>
        <v>16:20:05.531</v>
      </c>
      <c r="T63" t="str">
        <f t="shared" si="32"/>
        <v>16:20:05.131</v>
      </c>
      <c r="U63" t="str">
        <f t="shared" si="0"/>
        <v>A5988B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162</v>
      </c>
      <c r="AL63">
        <v>40.956302000000001</v>
      </c>
      <c r="AM63" t="s">
        <v>163</v>
      </c>
      <c r="AN63">
        <v>-72.254462000000004</v>
      </c>
      <c r="AO63">
        <v>25</v>
      </c>
      <c r="AP63">
        <v>350</v>
      </c>
      <c r="AQ63" t="s">
        <v>129</v>
      </c>
      <c r="AR63">
        <v>-19</v>
      </c>
      <c r="AS63">
        <v>-58</v>
      </c>
      <c r="AT63">
        <v>1024</v>
      </c>
      <c r="BB63">
        <v>1200</v>
      </c>
      <c r="BC63">
        <v>1</v>
      </c>
      <c r="BD63" t="str">
        <f t="shared" si="18"/>
        <v xml:space="preserve">N46PD   </v>
      </c>
      <c r="BE63">
        <v>1</v>
      </c>
      <c r="BG63">
        <v>0</v>
      </c>
      <c r="BH63">
        <v>0</v>
      </c>
      <c r="BI63">
        <v>0</v>
      </c>
      <c r="BJ63">
        <v>225</v>
      </c>
      <c r="BK63">
        <v>-125</v>
      </c>
      <c r="BL63" t="s">
        <v>130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 t="shared" si="33"/>
        <v>16:20:05.537</v>
      </c>
      <c r="CF63">
        <v>536701043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131</v>
      </c>
      <c r="DA63">
        <v>80</v>
      </c>
      <c r="DB63">
        <v>1</v>
      </c>
      <c r="DC63" t="s">
        <v>132</v>
      </c>
      <c r="DD63" t="s">
        <v>133</v>
      </c>
      <c r="DG63">
        <v>15132572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"10/06/2022 16:20:05.902"</f>
        <v>10/06/2022 16:20:05.902</v>
      </c>
      <c r="C64" t="str">
        <f t="shared" si="19"/>
        <v>FFDFD3C0</v>
      </c>
      <c r="D64" t="s">
        <v>123</v>
      </c>
      <c r="E64">
        <v>1</v>
      </c>
      <c r="H64">
        <v>157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31"/>
        <v>16:20:05.531</v>
      </c>
      <c r="T64" t="str">
        <f t="shared" si="32"/>
        <v>16:20:05.131</v>
      </c>
      <c r="U64" t="str">
        <f t="shared" si="0"/>
        <v>A5988B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1</v>
      </c>
      <c r="AK64" t="s">
        <v>162</v>
      </c>
      <c r="AL64">
        <v>40.956302000000001</v>
      </c>
      <c r="AM64" t="s">
        <v>163</v>
      </c>
      <c r="AN64">
        <v>-72.254462000000004</v>
      </c>
      <c r="AO64">
        <v>25</v>
      </c>
      <c r="AP64">
        <v>350</v>
      </c>
      <c r="AQ64" t="s">
        <v>129</v>
      </c>
      <c r="AR64">
        <v>-19</v>
      </c>
      <c r="AS64">
        <v>-58</v>
      </c>
      <c r="AT64">
        <v>1024</v>
      </c>
      <c r="BB64">
        <v>1200</v>
      </c>
      <c r="BC64">
        <v>1</v>
      </c>
      <c r="BD64" t="str">
        <f t="shared" si="18"/>
        <v xml:space="preserve">N46PD   </v>
      </c>
      <c r="BE64">
        <v>1</v>
      </c>
      <c r="BG64">
        <v>0</v>
      </c>
      <c r="BH64">
        <v>0</v>
      </c>
      <c r="BI64">
        <v>0</v>
      </c>
      <c r="BJ64">
        <v>225</v>
      </c>
      <c r="BK64">
        <v>-125</v>
      </c>
      <c r="BL64" t="s">
        <v>130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 t="shared" si="33"/>
        <v>16:20:05.537</v>
      </c>
      <c r="CF64">
        <v>536701043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131</v>
      </c>
      <c r="DA64">
        <v>80</v>
      </c>
      <c r="DB64">
        <v>1</v>
      </c>
      <c r="DC64" t="s">
        <v>132</v>
      </c>
      <c r="DD64" t="s">
        <v>133</v>
      </c>
      <c r="DG64">
        <v>15132572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"10/06/2022 16:20:05.902"</f>
        <v>10/06/2022 16:20:05.902</v>
      </c>
      <c r="C65" t="str">
        <f t="shared" si="19"/>
        <v>FFDFD3C0</v>
      </c>
      <c r="D65" t="s">
        <v>139</v>
      </c>
      <c r="E65">
        <v>2</v>
      </c>
      <c r="F65">
        <v>1002</v>
      </c>
      <c r="G65" t="s">
        <v>124</v>
      </c>
      <c r="J65" t="s">
        <v>141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31"/>
        <v>16:20:05.531</v>
      </c>
      <c r="T65" t="str">
        <f t="shared" si="32"/>
        <v>16:20:05.131</v>
      </c>
      <c r="U65" t="str">
        <f t="shared" si="0"/>
        <v>A5988B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1</v>
      </c>
      <c r="AK65" t="s">
        <v>162</v>
      </c>
      <c r="AL65">
        <v>40.956302000000001</v>
      </c>
      <c r="AM65" t="s">
        <v>163</v>
      </c>
      <c r="AN65">
        <v>-72.254462000000004</v>
      </c>
      <c r="AO65">
        <v>25</v>
      </c>
      <c r="AP65">
        <v>350</v>
      </c>
      <c r="AQ65" t="s">
        <v>129</v>
      </c>
      <c r="AR65">
        <v>-19</v>
      </c>
      <c r="AS65">
        <v>-58</v>
      </c>
      <c r="AT65">
        <v>1024</v>
      </c>
      <c r="BB65">
        <v>1200</v>
      </c>
      <c r="BC65">
        <v>1</v>
      </c>
      <c r="BD65" t="str">
        <f t="shared" si="18"/>
        <v xml:space="preserve">N46PD   </v>
      </c>
      <c r="BE65">
        <v>1</v>
      </c>
      <c r="BG65">
        <v>0</v>
      </c>
      <c r="BH65">
        <v>0</v>
      </c>
      <c r="BI65">
        <v>0</v>
      </c>
      <c r="BJ65">
        <v>225</v>
      </c>
      <c r="BK65">
        <v>-125</v>
      </c>
      <c r="BL65" t="s">
        <v>130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 t="shared" si="33"/>
        <v>16:20:05.537</v>
      </c>
      <c r="CF65">
        <v>536701043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131</v>
      </c>
      <c r="DA65">
        <v>80</v>
      </c>
      <c r="DB65">
        <v>1</v>
      </c>
      <c r="DC65" t="s">
        <v>132</v>
      </c>
      <c r="DD65" t="s">
        <v>133</v>
      </c>
      <c r="DG65">
        <v>15132572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 t="shared" ref="A66:A73" si="34">"10/06/2022 16:20:07.130"</f>
        <v>10/06/2022 16:20:07.130</v>
      </c>
      <c r="C66" t="str">
        <f t="shared" si="19"/>
        <v>FFDFD3C0</v>
      </c>
      <c r="D66" t="s">
        <v>134</v>
      </c>
      <c r="E66">
        <v>38</v>
      </c>
      <c r="H66">
        <v>125</v>
      </c>
      <c r="I66" t="s">
        <v>142</v>
      </c>
      <c r="J66" t="s">
        <v>136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ref="S66:S73" si="35">"16:20:06.828"</f>
        <v>16:20:06.828</v>
      </c>
      <c r="T66" t="str">
        <f t="shared" ref="T66:T73" si="36">"16:20:06.028"</f>
        <v>16:20:06.028</v>
      </c>
      <c r="U66" t="str">
        <f t="shared" ref="U66:U129" si="37">"A5988B"</f>
        <v>A5988B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164</v>
      </c>
      <c r="AL66">
        <v>40.955914999999997</v>
      </c>
      <c r="AM66" t="s">
        <v>165</v>
      </c>
      <c r="AN66">
        <v>-72.254591000000005</v>
      </c>
      <c r="AO66">
        <v>25</v>
      </c>
      <c r="AP66">
        <v>350</v>
      </c>
      <c r="AQ66" t="s">
        <v>129</v>
      </c>
      <c r="AR66">
        <v>-16</v>
      </c>
      <c r="AS66">
        <v>-60</v>
      </c>
      <c r="AT66">
        <v>768</v>
      </c>
      <c r="BB66">
        <v>1200</v>
      </c>
      <c r="BC66">
        <v>1</v>
      </c>
      <c r="BD66" t="str">
        <f t="shared" ref="BD66:BD97" si="38">"N46PD   "</f>
        <v xml:space="preserve">N46PD   </v>
      </c>
      <c r="BE66">
        <v>1</v>
      </c>
      <c r="BG66">
        <v>0</v>
      </c>
      <c r="BH66">
        <v>0</v>
      </c>
      <c r="BI66">
        <v>0</v>
      </c>
      <c r="BJ66">
        <v>250</v>
      </c>
      <c r="BK66">
        <v>-100</v>
      </c>
      <c r="BL66" t="s">
        <v>130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 t="shared" ref="CE66:CE73" si="39">"16:20:06.831"</f>
        <v>16:20:06.831</v>
      </c>
      <c r="CF66">
        <v>831060850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2</v>
      </c>
      <c r="CY66">
        <v>7</v>
      </c>
      <c r="CZ66" t="s">
        <v>131</v>
      </c>
      <c r="DA66">
        <v>80</v>
      </c>
      <c r="DB66">
        <v>1</v>
      </c>
      <c r="DC66" t="s">
        <v>132</v>
      </c>
      <c r="DD66" t="s">
        <v>133</v>
      </c>
      <c r="DG66">
        <v>15133887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 t="shared" si="34"/>
        <v>10/06/2022 16:20:07.130</v>
      </c>
      <c r="C67" t="str">
        <f t="shared" ref="C67:C98" si="40">"FFDFD3C0"</f>
        <v>FFDFD3C0</v>
      </c>
      <c r="D67" t="s">
        <v>139</v>
      </c>
      <c r="E67">
        <v>4</v>
      </c>
      <c r="F67">
        <v>1004</v>
      </c>
      <c r="G67" t="s">
        <v>140</v>
      </c>
      <c r="J67" t="s">
        <v>141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35"/>
        <v>16:20:06.828</v>
      </c>
      <c r="T67" t="str">
        <f t="shared" si="36"/>
        <v>16:20:06.028</v>
      </c>
      <c r="U67" t="str">
        <f t="shared" si="37"/>
        <v>A5988B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2</v>
      </c>
      <c r="AJ67">
        <v>1</v>
      </c>
      <c r="AK67" t="s">
        <v>164</v>
      </c>
      <c r="AL67">
        <v>40.955914999999997</v>
      </c>
      <c r="AM67" t="s">
        <v>165</v>
      </c>
      <c r="AN67">
        <v>-72.254591000000005</v>
      </c>
      <c r="AO67">
        <v>25</v>
      </c>
      <c r="AP67">
        <v>350</v>
      </c>
      <c r="AQ67" t="s">
        <v>129</v>
      </c>
      <c r="AR67">
        <v>-16</v>
      </c>
      <c r="AS67">
        <v>-60</v>
      </c>
      <c r="AT67">
        <v>768</v>
      </c>
      <c r="BB67">
        <v>1200</v>
      </c>
      <c r="BC67">
        <v>1</v>
      </c>
      <c r="BD67" t="str">
        <f t="shared" si="38"/>
        <v xml:space="preserve">N46PD   </v>
      </c>
      <c r="BE67">
        <v>1</v>
      </c>
      <c r="BG67">
        <v>0</v>
      </c>
      <c r="BH67">
        <v>0</v>
      </c>
      <c r="BI67">
        <v>0</v>
      </c>
      <c r="BJ67">
        <v>250</v>
      </c>
      <c r="BK67">
        <v>-100</v>
      </c>
      <c r="BL67" t="s">
        <v>130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 t="shared" si="39"/>
        <v>16:20:06.831</v>
      </c>
      <c r="CF67">
        <v>831060850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2</v>
      </c>
      <c r="CY67">
        <v>7</v>
      </c>
      <c r="CZ67" t="s">
        <v>131</v>
      </c>
      <c r="DA67">
        <v>80</v>
      </c>
      <c r="DB67">
        <v>1</v>
      </c>
      <c r="DC67" t="s">
        <v>132</v>
      </c>
      <c r="DD67" t="s">
        <v>133</v>
      </c>
      <c r="DG67">
        <v>15133887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 t="shared" si="34"/>
        <v>10/06/2022 16:20:07.130</v>
      </c>
      <c r="C68" t="str">
        <f t="shared" si="40"/>
        <v>FFDFD3C0</v>
      </c>
      <c r="D68" t="s">
        <v>134</v>
      </c>
      <c r="E68">
        <v>33</v>
      </c>
      <c r="H68">
        <v>112</v>
      </c>
      <c r="I68" t="s">
        <v>135</v>
      </c>
      <c r="J68" t="s">
        <v>136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35"/>
        <v>16:20:06.828</v>
      </c>
      <c r="T68" t="str">
        <f t="shared" si="36"/>
        <v>16:20:06.028</v>
      </c>
      <c r="U68" t="str">
        <f t="shared" si="37"/>
        <v>A5988B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2</v>
      </c>
      <c r="AJ68">
        <v>1</v>
      </c>
      <c r="AK68" t="s">
        <v>164</v>
      </c>
      <c r="AL68">
        <v>40.955914999999997</v>
      </c>
      <c r="AM68" t="s">
        <v>165</v>
      </c>
      <c r="AN68">
        <v>-72.254591000000005</v>
      </c>
      <c r="AO68">
        <v>25</v>
      </c>
      <c r="AP68">
        <v>350</v>
      </c>
      <c r="AQ68" t="s">
        <v>129</v>
      </c>
      <c r="AR68">
        <v>-16</v>
      </c>
      <c r="AS68">
        <v>-60</v>
      </c>
      <c r="AT68">
        <v>768</v>
      </c>
      <c r="BB68">
        <v>1200</v>
      </c>
      <c r="BC68">
        <v>1</v>
      </c>
      <c r="BD68" t="str">
        <f t="shared" si="38"/>
        <v xml:space="preserve">N46PD   </v>
      </c>
      <c r="BE68">
        <v>1</v>
      </c>
      <c r="BG68">
        <v>0</v>
      </c>
      <c r="BH68">
        <v>0</v>
      </c>
      <c r="BI68">
        <v>0</v>
      </c>
      <c r="BJ68">
        <v>250</v>
      </c>
      <c r="BK68">
        <v>-100</v>
      </c>
      <c r="BL68" t="s">
        <v>130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 t="shared" si="39"/>
        <v>16:20:06.831</v>
      </c>
      <c r="CF68">
        <v>831060850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2</v>
      </c>
      <c r="CY68">
        <v>7</v>
      </c>
      <c r="CZ68" t="s">
        <v>131</v>
      </c>
      <c r="DA68">
        <v>80</v>
      </c>
      <c r="DB68">
        <v>1</v>
      </c>
      <c r="DC68" t="s">
        <v>132</v>
      </c>
      <c r="DD68" t="s">
        <v>133</v>
      </c>
      <c r="DG68">
        <v>15133887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 t="shared" si="34"/>
        <v>10/06/2022 16:20:07.130</v>
      </c>
      <c r="C69" t="str">
        <f t="shared" si="40"/>
        <v>FFDFD3C0</v>
      </c>
      <c r="D69" t="s">
        <v>123</v>
      </c>
      <c r="E69">
        <v>1</v>
      </c>
      <c r="H69">
        <v>157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35"/>
        <v>16:20:06.828</v>
      </c>
      <c r="T69" t="str">
        <f t="shared" si="36"/>
        <v>16:20:06.028</v>
      </c>
      <c r="U69" t="str">
        <f t="shared" si="37"/>
        <v>A5988B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164</v>
      </c>
      <c r="AL69">
        <v>40.955914999999997</v>
      </c>
      <c r="AM69" t="s">
        <v>165</v>
      </c>
      <c r="AN69">
        <v>-72.254591000000005</v>
      </c>
      <c r="AO69">
        <v>25</v>
      </c>
      <c r="AP69">
        <v>350</v>
      </c>
      <c r="AQ69" t="s">
        <v>129</v>
      </c>
      <c r="AR69">
        <v>-16</v>
      </c>
      <c r="AS69">
        <v>-60</v>
      </c>
      <c r="AT69">
        <v>768</v>
      </c>
      <c r="BB69">
        <v>1200</v>
      </c>
      <c r="BC69">
        <v>1</v>
      </c>
      <c r="BD69" t="str">
        <f t="shared" si="38"/>
        <v xml:space="preserve">N46PD   </v>
      </c>
      <c r="BE69">
        <v>1</v>
      </c>
      <c r="BG69">
        <v>0</v>
      </c>
      <c r="BH69">
        <v>0</v>
      </c>
      <c r="BI69">
        <v>0</v>
      </c>
      <c r="BJ69">
        <v>250</v>
      </c>
      <c r="BK69">
        <v>-100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 t="shared" si="39"/>
        <v>16:20:06.831</v>
      </c>
      <c r="CF69">
        <v>831060850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2</v>
      </c>
      <c r="CY69">
        <v>7</v>
      </c>
      <c r="CZ69" t="s">
        <v>131</v>
      </c>
      <c r="DA69">
        <v>80</v>
      </c>
      <c r="DB69">
        <v>1</v>
      </c>
      <c r="DC69" t="s">
        <v>132</v>
      </c>
      <c r="DD69" t="s">
        <v>133</v>
      </c>
      <c r="DG69">
        <v>15133887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 t="shared" si="34"/>
        <v>10/06/2022 16:20:07.130</v>
      </c>
      <c r="C70" t="str">
        <f t="shared" si="40"/>
        <v>FFDFD3C0</v>
      </c>
      <c r="D70" t="s">
        <v>139</v>
      </c>
      <c r="E70">
        <v>2</v>
      </c>
      <c r="F70">
        <v>1002</v>
      </c>
      <c r="G70" t="s">
        <v>124</v>
      </c>
      <c r="J70" t="s">
        <v>141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35"/>
        <v>16:20:06.828</v>
      </c>
      <c r="T70" t="str">
        <f t="shared" si="36"/>
        <v>16:20:06.028</v>
      </c>
      <c r="U70" t="str">
        <f t="shared" si="37"/>
        <v>A5988B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1</v>
      </c>
      <c r="AK70" t="s">
        <v>164</v>
      </c>
      <c r="AL70">
        <v>40.955914999999997</v>
      </c>
      <c r="AM70" t="s">
        <v>165</v>
      </c>
      <c r="AN70">
        <v>-72.254591000000005</v>
      </c>
      <c r="AO70">
        <v>25</v>
      </c>
      <c r="AP70">
        <v>350</v>
      </c>
      <c r="AQ70" t="s">
        <v>129</v>
      </c>
      <c r="AR70">
        <v>-16</v>
      </c>
      <c r="AS70">
        <v>-60</v>
      </c>
      <c r="AT70">
        <v>768</v>
      </c>
      <c r="BB70">
        <v>1200</v>
      </c>
      <c r="BC70">
        <v>1</v>
      </c>
      <c r="BD70" t="str">
        <f t="shared" si="38"/>
        <v xml:space="preserve">N46PD   </v>
      </c>
      <c r="BE70">
        <v>1</v>
      </c>
      <c r="BG70">
        <v>0</v>
      </c>
      <c r="BH70">
        <v>0</v>
      </c>
      <c r="BI70">
        <v>0</v>
      </c>
      <c r="BJ70">
        <v>250</v>
      </c>
      <c r="BK70">
        <v>-100</v>
      </c>
      <c r="BL70" t="s">
        <v>130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 t="shared" si="39"/>
        <v>16:20:06.831</v>
      </c>
      <c r="CF70">
        <v>831060850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2</v>
      </c>
      <c r="CY70">
        <v>7</v>
      </c>
      <c r="CZ70" t="s">
        <v>131</v>
      </c>
      <c r="DA70">
        <v>80</v>
      </c>
      <c r="DB70">
        <v>1</v>
      </c>
      <c r="DC70" t="s">
        <v>132</v>
      </c>
      <c r="DD70" t="s">
        <v>133</v>
      </c>
      <c r="DG70">
        <v>15133887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 t="shared" si="34"/>
        <v>10/06/2022 16:20:07.130</v>
      </c>
      <c r="C71" t="str">
        <f t="shared" si="40"/>
        <v>FFDFD3C0</v>
      </c>
      <c r="D71" t="s">
        <v>143</v>
      </c>
      <c r="E71">
        <v>1</v>
      </c>
      <c r="F71">
        <v>2001</v>
      </c>
      <c r="G71" t="s">
        <v>147</v>
      </c>
      <c r="J71" t="s">
        <v>145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35"/>
        <v>16:20:06.828</v>
      </c>
      <c r="T71" t="str">
        <f t="shared" si="36"/>
        <v>16:20:06.028</v>
      </c>
      <c r="U71" t="str">
        <f t="shared" si="37"/>
        <v>A5988B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1</v>
      </c>
      <c r="AK71" t="s">
        <v>164</v>
      </c>
      <c r="AL71">
        <v>40.955914999999997</v>
      </c>
      <c r="AM71" t="s">
        <v>165</v>
      </c>
      <c r="AN71">
        <v>-72.254591000000005</v>
      </c>
      <c r="AO71">
        <v>25</v>
      </c>
      <c r="AP71">
        <v>350</v>
      </c>
      <c r="AQ71" t="s">
        <v>129</v>
      </c>
      <c r="AR71">
        <v>-16</v>
      </c>
      <c r="AS71">
        <v>-60</v>
      </c>
      <c r="AT71">
        <v>768</v>
      </c>
      <c r="BB71">
        <v>1200</v>
      </c>
      <c r="BC71">
        <v>1</v>
      </c>
      <c r="BD71" t="str">
        <f t="shared" si="38"/>
        <v xml:space="preserve">N46PD   </v>
      </c>
      <c r="BE71">
        <v>1</v>
      </c>
      <c r="BG71">
        <v>0</v>
      </c>
      <c r="BH71">
        <v>0</v>
      </c>
      <c r="BI71">
        <v>0</v>
      </c>
      <c r="BJ71">
        <v>250</v>
      </c>
      <c r="BK71">
        <v>-100</v>
      </c>
      <c r="BL71" t="s">
        <v>130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 t="shared" si="39"/>
        <v>16:20:06.831</v>
      </c>
      <c r="CF71">
        <v>831060850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2</v>
      </c>
      <c r="CY71">
        <v>7</v>
      </c>
      <c r="CZ71" t="s">
        <v>131</v>
      </c>
      <c r="DA71">
        <v>80</v>
      </c>
      <c r="DB71">
        <v>1</v>
      </c>
      <c r="DC71" t="s">
        <v>132</v>
      </c>
      <c r="DD71" t="s">
        <v>133</v>
      </c>
      <c r="DG71">
        <v>15133887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 t="shared" si="34"/>
        <v>10/06/2022 16:20:07.130</v>
      </c>
      <c r="C72" t="str">
        <f t="shared" si="40"/>
        <v>FFDFD3C0</v>
      </c>
      <c r="D72" t="s">
        <v>143</v>
      </c>
      <c r="E72">
        <v>15</v>
      </c>
      <c r="F72">
        <v>2015</v>
      </c>
      <c r="G72" t="s">
        <v>144</v>
      </c>
      <c r="J72" t="s">
        <v>145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35"/>
        <v>16:20:06.828</v>
      </c>
      <c r="T72" t="str">
        <f t="shared" si="36"/>
        <v>16:20:06.028</v>
      </c>
      <c r="U72" t="str">
        <f t="shared" si="37"/>
        <v>A5988B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164</v>
      </c>
      <c r="AL72">
        <v>40.955914999999997</v>
      </c>
      <c r="AM72" t="s">
        <v>165</v>
      </c>
      <c r="AN72">
        <v>-72.254591000000005</v>
      </c>
      <c r="AO72">
        <v>25</v>
      </c>
      <c r="AP72">
        <v>350</v>
      </c>
      <c r="AQ72" t="s">
        <v>129</v>
      </c>
      <c r="AR72">
        <v>-16</v>
      </c>
      <c r="AS72">
        <v>-60</v>
      </c>
      <c r="AT72">
        <v>768</v>
      </c>
      <c r="BB72">
        <v>1200</v>
      </c>
      <c r="BC72">
        <v>1</v>
      </c>
      <c r="BD72" t="str">
        <f t="shared" si="38"/>
        <v xml:space="preserve">N46PD   </v>
      </c>
      <c r="BE72">
        <v>1</v>
      </c>
      <c r="BG72">
        <v>0</v>
      </c>
      <c r="BH72">
        <v>0</v>
      </c>
      <c r="BI72">
        <v>0</v>
      </c>
      <c r="BJ72">
        <v>250</v>
      </c>
      <c r="BK72">
        <v>-100</v>
      </c>
      <c r="BL72" t="s">
        <v>130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 t="shared" si="39"/>
        <v>16:20:06.831</v>
      </c>
      <c r="CF72">
        <v>831060850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2</v>
      </c>
      <c r="CY72">
        <v>7</v>
      </c>
      <c r="CZ72" t="s">
        <v>131</v>
      </c>
      <c r="DA72">
        <v>80</v>
      </c>
      <c r="DB72">
        <v>1</v>
      </c>
      <c r="DC72" t="s">
        <v>132</v>
      </c>
      <c r="DD72" t="s">
        <v>133</v>
      </c>
      <c r="DG72">
        <v>15133887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 t="shared" si="34"/>
        <v>10/06/2022 16:20:07.130</v>
      </c>
      <c r="C73" t="str">
        <f t="shared" si="40"/>
        <v>FFDFD3C0</v>
      </c>
      <c r="D73" t="s">
        <v>139</v>
      </c>
      <c r="E73">
        <v>3</v>
      </c>
      <c r="F73">
        <v>1003</v>
      </c>
      <c r="G73" t="s">
        <v>146</v>
      </c>
      <c r="J73" t="s">
        <v>141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35"/>
        <v>16:20:06.828</v>
      </c>
      <c r="T73" t="str">
        <f t="shared" si="36"/>
        <v>16:20:06.028</v>
      </c>
      <c r="U73" t="str">
        <f t="shared" si="37"/>
        <v>A5988B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1</v>
      </c>
      <c r="AK73" t="s">
        <v>164</v>
      </c>
      <c r="AL73">
        <v>40.955914999999997</v>
      </c>
      <c r="AM73" t="s">
        <v>165</v>
      </c>
      <c r="AN73">
        <v>-72.254591000000005</v>
      </c>
      <c r="AO73">
        <v>25</v>
      </c>
      <c r="AP73">
        <v>350</v>
      </c>
      <c r="AQ73" t="s">
        <v>129</v>
      </c>
      <c r="AR73">
        <v>-16</v>
      </c>
      <c r="AS73">
        <v>-60</v>
      </c>
      <c r="AT73">
        <v>768</v>
      </c>
      <c r="BB73">
        <v>1200</v>
      </c>
      <c r="BC73">
        <v>1</v>
      </c>
      <c r="BD73" t="str">
        <f t="shared" si="38"/>
        <v xml:space="preserve">N46PD   </v>
      </c>
      <c r="BE73">
        <v>1</v>
      </c>
      <c r="BG73">
        <v>0</v>
      </c>
      <c r="BH73">
        <v>0</v>
      </c>
      <c r="BI73">
        <v>0</v>
      </c>
      <c r="BJ73">
        <v>250</v>
      </c>
      <c r="BK73">
        <v>-100</v>
      </c>
      <c r="BL73" t="s">
        <v>130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 t="shared" si="39"/>
        <v>16:20:06.831</v>
      </c>
      <c r="CF73">
        <v>831060850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2</v>
      </c>
      <c r="CY73">
        <v>7</v>
      </c>
      <c r="CZ73" t="s">
        <v>131</v>
      </c>
      <c r="DA73">
        <v>80</v>
      </c>
      <c r="DB73">
        <v>1</v>
      </c>
      <c r="DC73" t="s">
        <v>132</v>
      </c>
      <c r="DD73" t="s">
        <v>133</v>
      </c>
      <c r="DG73">
        <v>15133887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 t="shared" ref="A74:A81" si="41">"10/06/2022 16:20:08.615"</f>
        <v>10/06/2022 16:20:08.615</v>
      </c>
      <c r="C74" t="str">
        <f t="shared" si="40"/>
        <v>FFDFD3C0</v>
      </c>
      <c r="D74" t="s">
        <v>134</v>
      </c>
      <c r="E74">
        <v>38</v>
      </c>
      <c r="H74">
        <v>125</v>
      </c>
      <c r="I74" t="s">
        <v>142</v>
      </c>
      <c r="J74" t="s">
        <v>136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ref="S74:S81" si="42">"16:20:08.383"</f>
        <v>16:20:08.383</v>
      </c>
      <c r="T74" t="str">
        <f t="shared" ref="T74:T81" si="43">"16:20:07.483"</f>
        <v>16:20:07.483</v>
      </c>
      <c r="U74" t="str">
        <f t="shared" si="37"/>
        <v>A5988B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1</v>
      </c>
      <c r="AK74" t="s">
        <v>166</v>
      </c>
      <c r="AL74">
        <v>40.955443000000002</v>
      </c>
      <c r="AM74" t="s">
        <v>167</v>
      </c>
      <c r="AN74">
        <v>-72.254655</v>
      </c>
      <c r="AO74">
        <v>25</v>
      </c>
      <c r="AP74">
        <v>375</v>
      </c>
      <c r="AQ74" t="s">
        <v>129</v>
      </c>
      <c r="AR74">
        <v>-11</v>
      </c>
      <c r="AS74">
        <v>-62</v>
      </c>
      <c r="AT74">
        <v>832</v>
      </c>
      <c r="BB74">
        <v>1200</v>
      </c>
      <c r="BC74">
        <v>1</v>
      </c>
      <c r="BD74" t="str">
        <f t="shared" si="38"/>
        <v xml:space="preserve">N46PD   </v>
      </c>
      <c r="BE74">
        <v>1</v>
      </c>
      <c r="BG74">
        <v>0</v>
      </c>
      <c r="BH74">
        <v>0</v>
      </c>
      <c r="BI74">
        <v>0</v>
      </c>
      <c r="BJ74">
        <v>250</v>
      </c>
      <c r="BK74">
        <v>-125</v>
      </c>
      <c r="BL74" t="s">
        <v>130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 t="shared" ref="CE74:CE81" si="44">"16:20:08.389"</f>
        <v>16:20:08.389</v>
      </c>
      <c r="CF74">
        <v>389207894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3</v>
      </c>
      <c r="CY74">
        <v>7</v>
      </c>
      <c r="CZ74" t="s">
        <v>131</v>
      </c>
      <c r="DA74">
        <v>80</v>
      </c>
      <c r="DB74">
        <v>1</v>
      </c>
      <c r="DC74" t="s">
        <v>132</v>
      </c>
      <c r="DD74" t="s">
        <v>133</v>
      </c>
      <c r="DG74">
        <v>15135591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 t="shared" si="41"/>
        <v>10/06/2022 16:20:08.615</v>
      </c>
      <c r="C75" t="str">
        <f t="shared" si="40"/>
        <v>FFDFD3C0</v>
      </c>
      <c r="D75" t="s">
        <v>139</v>
      </c>
      <c r="E75">
        <v>4</v>
      </c>
      <c r="F75">
        <v>1004</v>
      </c>
      <c r="G75" t="s">
        <v>140</v>
      </c>
      <c r="J75" t="s">
        <v>141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42"/>
        <v>16:20:08.383</v>
      </c>
      <c r="T75" t="str">
        <f t="shared" si="43"/>
        <v>16:20:07.483</v>
      </c>
      <c r="U75" t="str">
        <f t="shared" si="37"/>
        <v>A5988B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1</v>
      </c>
      <c r="AK75" t="s">
        <v>166</v>
      </c>
      <c r="AL75">
        <v>40.955443000000002</v>
      </c>
      <c r="AM75" t="s">
        <v>167</v>
      </c>
      <c r="AN75">
        <v>-72.254655</v>
      </c>
      <c r="AO75">
        <v>25</v>
      </c>
      <c r="AP75">
        <v>375</v>
      </c>
      <c r="AQ75" t="s">
        <v>129</v>
      </c>
      <c r="AR75">
        <v>-11</v>
      </c>
      <c r="AS75">
        <v>-62</v>
      </c>
      <c r="AT75">
        <v>832</v>
      </c>
      <c r="BB75">
        <v>1200</v>
      </c>
      <c r="BC75">
        <v>1</v>
      </c>
      <c r="BD75" t="str">
        <f t="shared" si="38"/>
        <v xml:space="preserve">N46PD   </v>
      </c>
      <c r="BE75">
        <v>1</v>
      </c>
      <c r="BG75">
        <v>0</v>
      </c>
      <c r="BH75">
        <v>0</v>
      </c>
      <c r="BI75">
        <v>0</v>
      </c>
      <c r="BJ75">
        <v>250</v>
      </c>
      <c r="BK75">
        <v>-125</v>
      </c>
      <c r="BL75" t="s">
        <v>130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 t="shared" si="44"/>
        <v>16:20:08.389</v>
      </c>
      <c r="CF75">
        <v>389207894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3</v>
      </c>
      <c r="CY75">
        <v>7</v>
      </c>
      <c r="CZ75" t="s">
        <v>131</v>
      </c>
      <c r="DA75">
        <v>80</v>
      </c>
      <c r="DB75">
        <v>1</v>
      </c>
      <c r="DC75" t="s">
        <v>132</v>
      </c>
      <c r="DD75" t="s">
        <v>133</v>
      </c>
      <c r="DG75">
        <v>15135591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 t="shared" si="41"/>
        <v>10/06/2022 16:20:08.615</v>
      </c>
      <c r="C76" t="str">
        <f t="shared" si="40"/>
        <v>FFDFD3C0</v>
      </c>
      <c r="D76" t="s">
        <v>134</v>
      </c>
      <c r="E76">
        <v>33</v>
      </c>
      <c r="H76">
        <v>112</v>
      </c>
      <c r="I76" t="s">
        <v>135</v>
      </c>
      <c r="J76" t="s">
        <v>136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42"/>
        <v>16:20:08.383</v>
      </c>
      <c r="T76" t="str">
        <f t="shared" si="43"/>
        <v>16:20:07.483</v>
      </c>
      <c r="U76" t="str">
        <f t="shared" si="37"/>
        <v>A5988B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1</v>
      </c>
      <c r="AK76" t="s">
        <v>166</v>
      </c>
      <c r="AL76">
        <v>40.955443000000002</v>
      </c>
      <c r="AM76" t="s">
        <v>167</v>
      </c>
      <c r="AN76">
        <v>-72.254655</v>
      </c>
      <c r="AO76">
        <v>25</v>
      </c>
      <c r="AP76">
        <v>375</v>
      </c>
      <c r="AQ76" t="s">
        <v>129</v>
      </c>
      <c r="AR76">
        <v>-11</v>
      </c>
      <c r="AS76">
        <v>-62</v>
      </c>
      <c r="AT76">
        <v>832</v>
      </c>
      <c r="BB76">
        <v>1200</v>
      </c>
      <c r="BC76">
        <v>1</v>
      </c>
      <c r="BD76" t="str">
        <f t="shared" si="38"/>
        <v xml:space="preserve">N46PD   </v>
      </c>
      <c r="BE76">
        <v>1</v>
      </c>
      <c r="BG76">
        <v>0</v>
      </c>
      <c r="BH76">
        <v>0</v>
      </c>
      <c r="BI76">
        <v>0</v>
      </c>
      <c r="BJ76">
        <v>250</v>
      </c>
      <c r="BK76">
        <v>-125</v>
      </c>
      <c r="BL76" t="s">
        <v>130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t="str">
        <f t="shared" si="44"/>
        <v>16:20:08.389</v>
      </c>
      <c r="CF76">
        <v>389207894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3</v>
      </c>
      <c r="CY76">
        <v>7</v>
      </c>
      <c r="CZ76" t="s">
        <v>131</v>
      </c>
      <c r="DA76">
        <v>80</v>
      </c>
      <c r="DB76">
        <v>1</v>
      </c>
      <c r="DC76" t="s">
        <v>132</v>
      </c>
      <c r="DD76" t="s">
        <v>133</v>
      </c>
      <c r="DG76">
        <v>15135591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 t="shared" si="41"/>
        <v>10/06/2022 16:20:08.615</v>
      </c>
      <c r="C77" t="str">
        <f t="shared" si="40"/>
        <v>FFDFD3C0</v>
      </c>
      <c r="D77" t="s">
        <v>139</v>
      </c>
      <c r="E77">
        <v>2</v>
      </c>
      <c r="F77">
        <v>1002</v>
      </c>
      <c r="G77" t="s">
        <v>124</v>
      </c>
      <c r="J77" t="s">
        <v>141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42"/>
        <v>16:20:08.383</v>
      </c>
      <c r="T77" t="str">
        <f t="shared" si="43"/>
        <v>16:20:07.483</v>
      </c>
      <c r="U77" t="str">
        <f t="shared" si="37"/>
        <v>A5988B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1</v>
      </c>
      <c r="AK77" t="s">
        <v>166</v>
      </c>
      <c r="AL77">
        <v>40.955443000000002</v>
      </c>
      <c r="AM77" t="s">
        <v>167</v>
      </c>
      <c r="AN77">
        <v>-72.254655</v>
      </c>
      <c r="AO77">
        <v>25</v>
      </c>
      <c r="AP77">
        <v>375</v>
      </c>
      <c r="AQ77" t="s">
        <v>129</v>
      </c>
      <c r="AR77">
        <v>-11</v>
      </c>
      <c r="AS77">
        <v>-62</v>
      </c>
      <c r="AT77">
        <v>832</v>
      </c>
      <c r="BB77">
        <v>1200</v>
      </c>
      <c r="BC77">
        <v>1</v>
      </c>
      <c r="BD77" t="str">
        <f t="shared" si="38"/>
        <v xml:space="preserve">N46PD   </v>
      </c>
      <c r="BE77">
        <v>1</v>
      </c>
      <c r="BG77">
        <v>0</v>
      </c>
      <c r="BH77">
        <v>0</v>
      </c>
      <c r="BI77">
        <v>0</v>
      </c>
      <c r="BJ77">
        <v>250</v>
      </c>
      <c r="BK77">
        <v>-125</v>
      </c>
      <c r="BL77" t="s">
        <v>130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t="str">
        <f t="shared" si="44"/>
        <v>16:20:08.389</v>
      </c>
      <c r="CF77">
        <v>389207894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3</v>
      </c>
      <c r="CY77">
        <v>7</v>
      </c>
      <c r="CZ77" t="s">
        <v>131</v>
      </c>
      <c r="DA77">
        <v>80</v>
      </c>
      <c r="DB77">
        <v>1</v>
      </c>
      <c r="DC77" t="s">
        <v>132</v>
      </c>
      <c r="DD77" t="s">
        <v>133</v>
      </c>
      <c r="DG77">
        <v>15135591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 t="shared" si="41"/>
        <v>10/06/2022 16:20:08.615</v>
      </c>
      <c r="C78" t="str">
        <f t="shared" si="40"/>
        <v>FFDFD3C0</v>
      </c>
      <c r="D78" t="s">
        <v>123</v>
      </c>
      <c r="E78">
        <v>1</v>
      </c>
      <c r="H78">
        <v>157</v>
      </c>
      <c r="I78" t="s">
        <v>124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42"/>
        <v>16:20:08.383</v>
      </c>
      <c r="T78" t="str">
        <f t="shared" si="43"/>
        <v>16:20:07.483</v>
      </c>
      <c r="U78" t="str">
        <f t="shared" si="37"/>
        <v>A5988B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1</v>
      </c>
      <c r="AK78" t="s">
        <v>166</v>
      </c>
      <c r="AL78">
        <v>40.955443000000002</v>
      </c>
      <c r="AM78" t="s">
        <v>167</v>
      </c>
      <c r="AN78">
        <v>-72.254655</v>
      </c>
      <c r="AO78">
        <v>25</v>
      </c>
      <c r="AP78">
        <v>375</v>
      </c>
      <c r="AQ78" t="s">
        <v>129</v>
      </c>
      <c r="AR78">
        <v>-11</v>
      </c>
      <c r="AS78">
        <v>-62</v>
      </c>
      <c r="AT78">
        <v>832</v>
      </c>
      <c r="BB78">
        <v>1200</v>
      </c>
      <c r="BC78">
        <v>1</v>
      </c>
      <c r="BD78" t="str">
        <f t="shared" si="38"/>
        <v xml:space="preserve">N46PD   </v>
      </c>
      <c r="BE78">
        <v>1</v>
      </c>
      <c r="BG78">
        <v>0</v>
      </c>
      <c r="BH78">
        <v>0</v>
      </c>
      <c r="BI78">
        <v>0</v>
      </c>
      <c r="BJ78">
        <v>250</v>
      </c>
      <c r="BK78">
        <v>-125</v>
      </c>
      <c r="BL78" t="s">
        <v>130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 t="shared" si="44"/>
        <v>16:20:08.389</v>
      </c>
      <c r="CF78">
        <v>389207894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3</v>
      </c>
      <c r="CY78">
        <v>7</v>
      </c>
      <c r="CZ78" t="s">
        <v>131</v>
      </c>
      <c r="DA78">
        <v>80</v>
      </c>
      <c r="DB78">
        <v>1</v>
      </c>
      <c r="DC78" t="s">
        <v>132</v>
      </c>
      <c r="DD78" t="s">
        <v>133</v>
      </c>
      <c r="DG78">
        <v>15135591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 t="shared" si="41"/>
        <v>10/06/2022 16:20:08.615</v>
      </c>
      <c r="C79" t="str">
        <f t="shared" si="40"/>
        <v>FFDFD3C0</v>
      </c>
      <c r="D79" t="s">
        <v>143</v>
      </c>
      <c r="E79">
        <v>1</v>
      </c>
      <c r="F79">
        <v>2001</v>
      </c>
      <c r="G79" t="s">
        <v>147</v>
      </c>
      <c r="J79" t="s">
        <v>145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42"/>
        <v>16:20:08.383</v>
      </c>
      <c r="T79" t="str">
        <f t="shared" si="43"/>
        <v>16:20:07.483</v>
      </c>
      <c r="U79" t="str">
        <f t="shared" si="37"/>
        <v>A5988B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1</v>
      </c>
      <c r="AK79" t="s">
        <v>166</v>
      </c>
      <c r="AL79">
        <v>40.955443000000002</v>
      </c>
      <c r="AM79" t="s">
        <v>167</v>
      </c>
      <c r="AN79">
        <v>-72.254655</v>
      </c>
      <c r="AO79">
        <v>25</v>
      </c>
      <c r="AP79">
        <v>375</v>
      </c>
      <c r="AQ79" t="s">
        <v>129</v>
      </c>
      <c r="AR79">
        <v>-11</v>
      </c>
      <c r="AS79">
        <v>-62</v>
      </c>
      <c r="AT79">
        <v>832</v>
      </c>
      <c r="BB79">
        <v>1200</v>
      </c>
      <c r="BC79">
        <v>1</v>
      </c>
      <c r="BD79" t="str">
        <f t="shared" si="38"/>
        <v xml:space="preserve">N46PD   </v>
      </c>
      <c r="BE79">
        <v>1</v>
      </c>
      <c r="BG79">
        <v>0</v>
      </c>
      <c r="BH79">
        <v>0</v>
      </c>
      <c r="BI79">
        <v>0</v>
      </c>
      <c r="BJ79">
        <v>250</v>
      </c>
      <c r="BK79">
        <v>-125</v>
      </c>
      <c r="BL79" t="s">
        <v>130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t="str">
        <f t="shared" si="44"/>
        <v>16:20:08.389</v>
      </c>
      <c r="CF79">
        <v>389207894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3</v>
      </c>
      <c r="CY79">
        <v>7</v>
      </c>
      <c r="CZ79" t="s">
        <v>131</v>
      </c>
      <c r="DA79">
        <v>80</v>
      </c>
      <c r="DB79">
        <v>1</v>
      </c>
      <c r="DC79" t="s">
        <v>132</v>
      </c>
      <c r="DD79" t="s">
        <v>133</v>
      </c>
      <c r="DG79">
        <v>15135591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 t="shared" si="41"/>
        <v>10/06/2022 16:20:08.615</v>
      </c>
      <c r="C80" t="str">
        <f t="shared" si="40"/>
        <v>FFDFD3C0</v>
      </c>
      <c r="D80" t="s">
        <v>143</v>
      </c>
      <c r="E80">
        <v>15</v>
      </c>
      <c r="F80">
        <v>2015</v>
      </c>
      <c r="G80" t="s">
        <v>144</v>
      </c>
      <c r="J80" t="s">
        <v>145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si="42"/>
        <v>16:20:08.383</v>
      </c>
      <c r="T80" t="str">
        <f t="shared" si="43"/>
        <v>16:20:07.483</v>
      </c>
      <c r="U80" t="str">
        <f t="shared" si="37"/>
        <v>A5988B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1</v>
      </c>
      <c r="AK80" t="s">
        <v>166</v>
      </c>
      <c r="AL80">
        <v>40.955443000000002</v>
      </c>
      <c r="AM80" t="s">
        <v>167</v>
      </c>
      <c r="AN80">
        <v>-72.254655</v>
      </c>
      <c r="AO80">
        <v>25</v>
      </c>
      <c r="AP80">
        <v>375</v>
      </c>
      <c r="AQ80" t="s">
        <v>129</v>
      </c>
      <c r="AR80">
        <v>-11</v>
      </c>
      <c r="AS80">
        <v>-62</v>
      </c>
      <c r="AT80">
        <v>832</v>
      </c>
      <c r="BB80">
        <v>1200</v>
      </c>
      <c r="BC80">
        <v>1</v>
      </c>
      <c r="BD80" t="str">
        <f t="shared" si="38"/>
        <v xml:space="preserve">N46PD   </v>
      </c>
      <c r="BE80">
        <v>1</v>
      </c>
      <c r="BG80">
        <v>0</v>
      </c>
      <c r="BH80">
        <v>0</v>
      </c>
      <c r="BI80">
        <v>0</v>
      </c>
      <c r="BJ80">
        <v>250</v>
      </c>
      <c r="BK80">
        <v>-125</v>
      </c>
      <c r="BL80" t="s">
        <v>130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t="str">
        <f t="shared" si="44"/>
        <v>16:20:08.389</v>
      </c>
      <c r="CF80">
        <v>389207894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3</v>
      </c>
      <c r="CY80">
        <v>7</v>
      </c>
      <c r="CZ80" t="s">
        <v>131</v>
      </c>
      <c r="DA80">
        <v>80</v>
      </c>
      <c r="DB80">
        <v>1</v>
      </c>
      <c r="DC80" t="s">
        <v>132</v>
      </c>
      <c r="DD80" t="s">
        <v>133</v>
      </c>
      <c r="DG80">
        <v>15135591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 t="shared" si="41"/>
        <v>10/06/2022 16:20:08.615</v>
      </c>
      <c r="C81" t="str">
        <f t="shared" si="40"/>
        <v>FFDFD3C0</v>
      </c>
      <c r="D81" t="s">
        <v>139</v>
      </c>
      <c r="E81">
        <v>3</v>
      </c>
      <c r="F81">
        <v>1003</v>
      </c>
      <c r="G81" t="s">
        <v>146</v>
      </c>
      <c r="J81" t="s">
        <v>141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42"/>
        <v>16:20:08.383</v>
      </c>
      <c r="T81" t="str">
        <f t="shared" si="43"/>
        <v>16:20:07.483</v>
      </c>
      <c r="U81" t="str">
        <f t="shared" si="37"/>
        <v>A5988B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1</v>
      </c>
      <c r="AK81" t="s">
        <v>166</v>
      </c>
      <c r="AL81">
        <v>40.955443000000002</v>
      </c>
      <c r="AM81" t="s">
        <v>167</v>
      </c>
      <c r="AN81">
        <v>-72.254655</v>
      </c>
      <c r="AO81">
        <v>25</v>
      </c>
      <c r="AP81">
        <v>375</v>
      </c>
      <c r="AQ81" t="s">
        <v>129</v>
      </c>
      <c r="AR81">
        <v>-11</v>
      </c>
      <c r="AS81">
        <v>-62</v>
      </c>
      <c r="AT81">
        <v>832</v>
      </c>
      <c r="BB81">
        <v>1200</v>
      </c>
      <c r="BC81">
        <v>1</v>
      </c>
      <c r="BD81" t="str">
        <f t="shared" si="38"/>
        <v xml:space="preserve">N46PD   </v>
      </c>
      <c r="BE81">
        <v>1</v>
      </c>
      <c r="BG81">
        <v>0</v>
      </c>
      <c r="BH81">
        <v>0</v>
      </c>
      <c r="BI81">
        <v>0</v>
      </c>
      <c r="BJ81">
        <v>250</v>
      </c>
      <c r="BK81">
        <v>-125</v>
      </c>
      <c r="BL81" t="s">
        <v>130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 t="shared" si="44"/>
        <v>16:20:08.389</v>
      </c>
      <c r="CF81">
        <v>389207894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3</v>
      </c>
      <c r="CY81">
        <v>7</v>
      </c>
      <c r="CZ81" t="s">
        <v>131</v>
      </c>
      <c r="DA81">
        <v>80</v>
      </c>
      <c r="DB81">
        <v>1</v>
      </c>
      <c r="DC81" t="s">
        <v>132</v>
      </c>
      <c r="DD81" t="s">
        <v>133</v>
      </c>
      <c r="DG81">
        <v>15135591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"10/06/2022 16:20:09.663"</f>
        <v>10/06/2022 16:20:09.663</v>
      </c>
      <c r="C82" t="str">
        <f t="shared" si="40"/>
        <v>FFDFD3C0</v>
      </c>
      <c r="D82" t="s">
        <v>143</v>
      </c>
      <c r="E82">
        <v>1</v>
      </c>
      <c r="F82">
        <v>2001</v>
      </c>
      <c r="G82" t="s">
        <v>147</v>
      </c>
      <c r="J82" t="s">
        <v>145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ref="S82:S89" si="45">"16:20:09.320"</f>
        <v>16:20:09.320</v>
      </c>
      <c r="T82" t="str">
        <f t="shared" ref="T82:T89" si="46">"16:20:08.920"</f>
        <v>16:20:08.920</v>
      </c>
      <c r="U82" t="str">
        <f t="shared" si="37"/>
        <v>A5988B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1</v>
      </c>
      <c r="AK82" t="s">
        <v>168</v>
      </c>
      <c r="AL82">
        <v>40.955207000000001</v>
      </c>
      <c r="AM82" t="s">
        <v>169</v>
      </c>
      <c r="AN82">
        <v>-72.254698000000005</v>
      </c>
      <c r="AO82">
        <v>25</v>
      </c>
      <c r="AP82">
        <v>400</v>
      </c>
      <c r="AQ82" t="s">
        <v>129</v>
      </c>
      <c r="AR82">
        <v>-5</v>
      </c>
      <c r="AS82">
        <v>-64</v>
      </c>
      <c r="AT82">
        <v>832</v>
      </c>
      <c r="BB82">
        <v>1200</v>
      </c>
      <c r="BC82">
        <v>1</v>
      </c>
      <c r="BD82" t="str">
        <f t="shared" si="38"/>
        <v xml:space="preserve">N46PD   </v>
      </c>
      <c r="BE82">
        <v>1</v>
      </c>
      <c r="BG82">
        <v>0</v>
      </c>
      <c r="BH82">
        <v>0</v>
      </c>
      <c r="BI82">
        <v>0</v>
      </c>
      <c r="BJ82">
        <v>300</v>
      </c>
      <c r="BK82">
        <v>-100</v>
      </c>
      <c r="BL82" t="s">
        <v>130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t="str">
        <f t="shared" ref="CE82:CE89" si="47">"16:20:09.323"</f>
        <v>16:20:09.323</v>
      </c>
      <c r="CF82">
        <v>323112983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131</v>
      </c>
      <c r="DA82">
        <v>80</v>
      </c>
      <c r="DB82">
        <v>1</v>
      </c>
      <c r="DC82" t="s">
        <v>132</v>
      </c>
      <c r="DD82" t="s">
        <v>133</v>
      </c>
      <c r="DG82">
        <v>15136572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"10/06/2022 16:20:09.663"</f>
        <v>10/06/2022 16:20:09.663</v>
      </c>
      <c r="C83" t="str">
        <f t="shared" si="40"/>
        <v>FFDFD3C0</v>
      </c>
      <c r="D83" t="s">
        <v>143</v>
      </c>
      <c r="E83">
        <v>15</v>
      </c>
      <c r="F83">
        <v>2015</v>
      </c>
      <c r="G83" t="s">
        <v>144</v>
      </c>
      <c r="J83" t="s">
        <v>145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45"/>
        <v>16:20:09.320</v>
      </c>
      <c r="T83" t="str">
        <f t="shared" si="46"/>
        <v>16:20:08.920</v>
      </c>
      <c r="U83" t="str">
        <f t="shared" si="37"/>
        <v>A5988B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1</v>
      </c>
      <c r="AK83" t="s">
        <v>168</v>
      </c>
      <c r="AL83">
        <v>40.955207000000001</v>
      </c>
      <c r="AM83" t="s">
        <v>169</v>
      </c>
      <c r="AN83">
        <v>-72.254698000000005</v>
      </c>
      <c r="AO83">
        <v>25</v>
      </c>
      <c r="AP83">
        <v>400</v>
      </c>
      <c r="AQ83" t="s">
        <v>129</v>
      </c>
      <c r="AR83">
        <v>-5</v>
      </c>
      <c r="AS83">
        <v>-64</v>
      </c>
      <c r="AT83">
        <v>832</v>
      </c>
      <c r="BB83">
        <v>1200</v>
      </c>
      <c r="BC83">
        <v>1</v>
      </c>
      <c r="BD83" t="str">
        <f t="shared" si="38"/>
        <v xml:space="preserve">N46PD   </v>
      </c>
      <c r="BE83">
        <v>1</v>
      </c>
      <c r="BG83">
        <v>0</v>
      </c>
      <c r="BH83">
        <v>0</v>
      </c>
      <c r="BI83">
        <v>0</v>
      </c>
      <c r="BJ83">
        <v>300</v>
      </c>
      <c r="BK83">
        <v>-100</v>
      </c>
      <c r="BL83" t="s">
        <v>130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t="str">
        <f t="shared" si="47"/>
        <v>16:20:09.323</v>
      </c>
      <c r="CF83">
        <v>323112983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80</v>
      </c>
      <c r="DB83">
        <v>1</v>
      </c>
      <c r="DC83" t="s">
        <v>132</v>
      </c>
      <c r="DD83" t="s">
        <v>133</v>
      </c>
      <c r="DG83">
        <v>15136572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"10/06/2022 16:20:09.663"</f>
        <v>10/06/2022 16:20:09.663</v>
      </c>
      <c r="C84" t="str">
        <f t="shared" si="40"/>
        <v>FFDFD3C0</v>
      </c>
      <c r="D84" t="s">
        <v>139</v>
      </c>
      <c r="E84">
        <v>3</v>
      </c>
      <c r="F84">
        <v>1003</v>
      </c>
      <c r="G84" t="s">
        <v>146</v>
      </c>
      <c r="J84" t="s">
        <v>141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45"/>
        <v>16:20:09.320</v>
      </c>
      <c r="T84" t="str">
        <f t="shared" si="46"/>
        <v>16:20:08.920</v>
      </c>
      <c r="U84" t="str">
        <f t="shared" si="37"/>
        <v>A5988B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1</v>
      </c>
      <c r="AK84" t="s">
        <v>168</v>
      </c>
      <c r="AL84">
        <v>40.955207000000001</v>
      </c>
      <c r="AM84" t="s">
        <v>169</v>
      </c>
      <c r="AN84">
        <v>-72.254698000000005</v>
      </c>
      <c r="AO84">
        <v>25</v>
      </c>
      <c r="AP84">
        <v>400</v>
      </c>
      <c r="AQ84" t="s">
        <v>129</v>
      </c>
      <c r="AR84">
        <v>-5</v>
      </c>
      <c r="AS84">
        <v>-64</v>
      </c>
      <c r="AT84">
        <v>832</v>
      </c>
      <c r="BB84">
        <v>1200</v>
      </c>
      <c r="BC84">
        <v>1</v>
      </c>
      <c r="BD84" t="str">
        <f t="shared" si="38"/>
        <v xml:space="preserve">N46PD   </v>
      </c>
      <c r="BE84">
        <v>1</v>
      </c>
      <c r="BG84">
        <v>0</v>
      </c>
      <c r="BH84">
        <v>0</v>
      </c>
      <c r="BI84">
        <v>0</v>
      </c>
      <c r="BJ84">
        <v>300</v>
      </c>
      <c r="BK84">
        <v>-100</v>
      </c>
      <c r="BL84" t="s">
        <v>130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 t="shared" si="47"/>
        <v>16:20:09.323</v>
      </c>
      <c r="CF84">
        <v>323112983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80</v>
      </c>
      <c r="DB84">
        <v>1</v>
      </c>
      <c r="DC84" t="s">
        <v>132</v>
      </c>
      <c r="DD84" t="s">
        <v>133</v>
      </c>
      <c r="DG84">
        <v>15136572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"10/06/2022 16:20:09.694"</f>
        <v>10/06/2022 16:20:09.694</v>
      </c>
      <c r="C85" t="str">
        <f t="shared" si="40"/>
        <v>FFDFD3C0</v>
      </c>
      <c r="D85" t="s">
        <v>134</v>
      </c>
      <c r="E85">
        <v>38</v>
      </c>
      <c r="H85">
        <v>125</v>
      </c>
      <c r="I85" t="s">
        <v>142</v>
      </c>
      <c r="J85" t="s">
        <v>136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45"/>
        <v>16:20:09.320</v>
      </c>
      <c r="T85" t="str">
        <f t="shared" si="46"/>
        <v>16:20:08.920</v>
      </c>
      <c r="U85" t="str">
        <f t="shared" si="37"/>
        <v>A5988B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1</v>
      </c>
      <c r="AK85" t="s">
        <v>168</v>
      </c>
      <c r="AL85">
        <v>40.955207000000001</v>
      </c>
      <c r="AM85" t="s">
        <v>169</v>
      </c>
      <c r="AN85">
        <v>-72.254698000000005</v>
      </c>
      <c r="AO85">
        <v>25</v>
      </c>
      <c r="AP85">
        <v>400</v>
      </c>
      <c r="AQ85" t="s">
        <v>129</v>
      </c>
      <c r="AR85">
        <v>-5</v>
      </c>
      <c r="AS85">
        <v>-64</v>
      </c>
      <c r="AT85">
        <v>832</v>
      </c>
      <c r="BB85">
        <v>1200</v>
      </c>
      <c r="BC85">
        <v>1</v>
      </c>
      <c r="BD85" t="str">
        <f t="shared" si="38"/>
        <v xml:space="preserve">N46PD   </v>
      </c>
      <c r="BE85">
        <v>1</v>
      </c>
      <c r="BG85">
        <v>0</v>
      </c>
      <c r="BH85">
        <v>0</v>
      </c>
      <c r="BI85">
        <v>0</v>
      </c>
      <c r="BJ85">
        <v>300</v>
      </c>
      <c r="BK85">
        <v>-100</v>
      </c>
      <c r="BL85" t="s">
        <v>130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t="str">
        <f t="shared" si="47"/>
        <v>16:20:09.323</v>
      </c>
      <c r="CF85">
        <v>323112983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80</v>
      </c>
      <c r="DB85">
        <v>1</v>
      </c>
      <c r="DC85" t="s">
        <v>132</v>
      </c>
      <c r="DD85" t="s">
        <v>133</v>
      </c>
      <c r="DG85">
        <v>15136572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"10/06/2022 16:20:09.694"</f>
        <v>10/06/2022 16:20:09.694</v>
      </c>
      <c r="C86" t="str">
        <f t="shared" si="40"/>
        <v>FFDFD3C0</v>
      </c>
      <c r="D86" t="s">
        <v>139</v>
      </c>
      <c r="E86">
        <v>4</v>
      </c>
      <c r="F86">
        <v>1004</v>
      </c>
      <c r="G86" t="s">
        <v>140</v>
      </c>
      <c r="J86" t="s">
        <v>141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si="45"/>
        <v>16:20:09.320</v>
      </c>
      <c r="T86" t="str">
        <f t="shared" si="46"/>
        <v>16:20:08.920</v>
      </c>
      <c r="U86" t="str">
        <f t="shared" si="37"/>
        <v>A5988B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1</v>
      </c>
      <c r="AK86" t="s">
        <v>168</v>
      </c>
      <c r="AL86">
        <v>40.955207000000001</v>
      </c>
      <c r="AM86" t="s">
        <v>169</v>
      </c>
      <c r="AN86">
        <v>-72.254698000000005</v>
      </c>
      <c r="AO86">
        <v>25</v>
      </c>
      <c r="AP86">
        <v>400</v>
      </c>
      <c r="AQ86" t="s">
        <v>129</v>
      </c>
      <c r="AR86">
        <v>-5</v>
      </c>
      <c r="AS86">
        <v>-64</v>
      </c>
      <c r="AT86">
        <v>832</v>
      </c>
      <c r="BB86">
        <v>1200</v>
      </c>
      <c r="BC86">
        <v>1</v>
      </c>
      <c r="BD86" t="str">
        <f t="shared" si="38"/>
        <v xml:space="preserve">N46PD   </v>
      </c>
      <c r="BE86">
        <v>1</v>
      </c>
      <c r="BG86">
        <v>0</v>
      </c>
      <c r="BH86">
        <v>0</v>
      </c>
      <c r="BI86">
        <v>0</v>
      </c>
      <c r="BJ86">
        <v>300</v>
      </c>
      <c r="BK86">
        <v>-100</v>
      </c>
      <c r="BL86" t="s">
        <v>130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 t="shared" si="47"/>
        <v>16:20:09.323</v>
      </c>
      <c r="CF86">
        <v>323112983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131</v>
      </c>
      <c r="DA86">
        <v>80</v>
      </c>
      <c r="DB86">
        <v>1</v>
      </c>
      <c r="DC86" t="s">
        <v>132</v>
      </c>
      <c r="DD86" t="s">
        <v>133</v>
      </c>
      <c r="DG86">
        <v>15136572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"10/06/2022 16:20:09.710"</f>
        <v>10/06/2022 16:20:09.710</v>
      </c>
      <c r="C87" t="str">
        <f t="shared" si="40"/>
        <v>FFDFD3C0</v>
      </c>
      <c r="D87" t="s">
        <v>134</v>
      </c>
      <c r="E87">
        <v>33</v>
      </c>
      <c r="H87">
        <v>112</v>
      </c>
      <c r="I87" t="s">
        <v>135</v>
      </c>
      <c r="J87" t="s">
        <v>136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45"/>
        <v>16:20:09.320</v>
      </c>
      <c r="T87" t="str">
        <f t="shared" si="46"/>
        <v>16:20:08.920</v>
      </c>
      <c r="U87" t="str">
        <f t="shared" si="37"/>
        <v>A5988B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1</v>
      </c>
      <c r="AK87" t="s">
        <v>168</v>
      </c>
      <c r="AL87">
        <v>40.955207000000001</v>
      </c>
      <c r="AM87" t="s">
        <v>169</v>
      </c>
      <c r="AN87">
        <v>-72.254698000000005</v>
      </c>
      <c r="AO87">
        <v>25</v>
      </c>
      <c r="AP87">
        <v>400</v>
      </c>
      <c r="AQ87" t="s">
        <v>129</v>
      </c>
      <c r="AR87">
        <v>-5</v>
      </c>
      <c r="AS87">
        <v>-64</v>
      </c>
      <c r="AT87">
        <v>832</v>
      </c>
      <c r="BB87">
        <v>1200</v>
      </c>
      <c r="BC87">
        <v>1</v>
      </c>
      <c r="BD87" t="str">
        <f t="shared" si="38"/>
        <v xml:space="preserve">N46PD   </v>
      </c>
      <c r="BE87">
        <v>1</v>
      </c>
      <c r="BG87">
        <v>0</v>
      </c>
      <c r="BH87">
        <v>0</v>
      </c>
      <c r="BI87">
        <v>0</v>
      </c>
      <c r="BJ87">
        <v>300</v>
      </c>
      <c r="BK87">
        <v>-100</v>
      </c>
      <c r="BL87" t="s">
        <v>130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 t="shared" si="47"/>
        <v>16:20:09.323</v>
      </c>
      <c r="CF87">
        <v>323112983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80</v>
      </c>
      <c r="DB87">
        <v>1</v>
      </c>
      <c r="DC87" t="s">
        <v>132</v>
      </c>
      <c r="DD87" t="s">
        <v>133</v>
      </c>
      <c r="DG87">
        <v>15136572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"10/06/2022 16:20:09.710"</f>
        <v>10/06/2022 16:20:09.710</v>
      </c>
      <c r="C88" t="str">
        <f t="shared" si="40"/>
        <v>FFDFD3C0</v>
      </c>
      <c r="D88" t="s">
        <v>139</v>
      </c>
      <c r="E88">
        <v>2</v>
      </c>
      <c r="F88">
        <v>1002</v>
      </c>
      <c r="G88" t="s">
        <v>124</v>
      </c>
      <c r="J88" t="s">
        <v>141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45"/>
        <v>16:20:09.320</v>
      </c>
      <c r="T88" t="str">
        <f t="shared" si="46"/>
        <v>16:20:08.920</v>
      </c>
      <c r="U88" t="str">
        <f t="shared" si="37"/>
        <v>A5988B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1</v>
      </c>
      <c r="AK88" t="s">
        <v>168</v>
      </c>
      <c r="AL88">
        <v>40.955207000000001</v>
      </c>
      <c r="AM88" t="s">
        <v>169</v>
      </c>
      <c r="AN88">
        <v>-72.254698000000005</v>
      </c>
      <c r="AO88">
        <v>25</v>
      </c>
      <c r="AP88">
        <v>400</v>
      </c>
      <c r="AQ88" t="s">
        <v>129</v>
      </c>
      <c r="AR88">
        <v>-5</v>
      </c>
      <c r="AS88">
        <v>-64</v>
      </c>
      <c r="AT88">
        <v>832</v>
      </c>
      <c r="BB88">
        <v>1200</v>
      </c>
      <c r="BC88">
        <v>1</v>
      </c>
      <c r="BD88" t="str">
        <f t="shared" si="38"/>
        <v xml:space="preserve">N46PD   </v>
      </c>
      <c r="BE88">
        <v>1</v>
      </c>
      <c r="BG88">
        <v>0</v>
      </c>
      <c r="BH88">
        <v>0</v>
      </c>
      <c r="BI88">
        <v>0</v>
      </c>
      <c r="BJ88">
        <v>300</v>
      </c>
      <c r="BK88">
        <v>-100</v>
      </c>
      <c r="BL88" t="s">
        <v>130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t="str">
        <f t="shared" si="47"/>
        <v>16:20:09.323</v>
      </c>
      <c r="CF88">
        <v>323112983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80</v>
      </c>
      <c r="DB88">
        <v>1</v>
      </c>
      <c r="DC88" t="s">
        <v>132</v>
      </c>
      <c r="DD88" t="s">
        <v>133</v>
      </c>
      <c r="DG88">
        <v>15136572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"10/06/2022 16:20:09.710"</f>
        <v>10/06/2022 16:20:09.710</v>
      </c>
      <c r="C89" t="str">
        <f t="shared" si="40"/>
        <v>FFDFD3C0</v>
      </c>
      <c r="D89" t="s">
        <v>123</v>
      </c>
      <c r="E89">
        <v>1</v>
      </c>
      <c r="H89">
        <v>157</v>
      </c>
      <c r="I89" t="s">
        <v>124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45"/>
        <v>16:20:09.320</v>
      </c>
      <c r="T89" t="str">
        <f t="shared" si="46"/>
        <v>16:20:08.920</v>
      </c>
      <c r="U89" t="str">
        <f t="shared" si="37"/>
        <v>A5988B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1</v>
      </c>
      <c r="AK89" t="s">
        <v>168</v>
      </c>
      <c r="AL89">
        <v>40.955207000000001</v>
      </c>
      <c r="AM89" t="s">
        <v>169</v>
      </c>
      <c r="AN89">
        <v>-72.254698000000005</v>
      </c>
      <c r="AO89">
        <v>25</v>
      </c>
      <c r="AP89">
        <v>400</v>
      </c>
      <c r="AQ89" t="s">
        <v>129</v>
      </c>
      <c r="AR89">
        <v>-5</v>
      </c>
      <c r="AS89">
        <v>-64</v>
      </c>
      <c r="AT89">
        <v>832</v>
      </c>
      <c r="BB89">
        <v>1200</v>
      </c>
      <c r="BC89">
        <v>1</v>
      </c>
      <c r="BD89" t="str">
        <f t="shared" si="38"/>
        <v xml:space="preserve">N46PD   </v>
      </c>
      <c r="BE89">
        <v>1</v>
      </c>
      <c r="BG89">
        <v>0</v>
      </c>
      <c r="BH89">
        <v>0</v>
      </c>
      <c r="BI89">
        <v>0</v>
      </c>
      <c r="BJ89">
        <v>300</v>
      </c>
      <c r="BK89">
        <v>-100</v>
      </c>
      <c r="BL89" t="s">
        <v>130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t="str">
        <f t="shared" si="47"/>
        <v>16:20:09.323</v>
      </c>
      <c r="CF89">
        <v>323112983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80</v>
      </c>
      <c r="DB89">
        <v>1</v>
      </c>
      <c r="DC89" t="s">
        <v>132</v>
      </c>
      <c r="DD89" t="s">
        <v>133</v>
      </c>
      <c r="DG89">
        <v>15136572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"10/06/2022 16:20:10.350"</f>
        <v>10/06/2022 16:20:10.350</v>
      </c>
      <c r="C90" t="str">
        <f t="shared" si="40"/>
        <v>FFDFD3C0</v>
      </c>
      <c r="D90" t="s">
        <v>123</v>
      </c>
      <c r="E90">
        <v>1</v>
      </c>
      <c r="H90">
        <v>157</v>
      </c>
      <c r="I90" t="s">
        <v>124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ref="S90:S97" si="48">"16:20:10.188"</f>
        <v>16:20:10.188</v>
      </c>
      <c r="T90" t="str">
        <f t="shared" ref="T90:T97" si="49">"16:20:09.788"</f>
        <v>16:20:09.788</v>
      </c>
      <c r="U90" t="str">
        <f t="shared" si="37"/>
        <v>A5988B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1</v>
      </c>
      <c r="AK90" t="s">
        <v>170</v>
      </c>
      <c r="AL90">
        <v>40.954928000000002</v>
      </c>
      <c r="AM90" t="s">
        <v>169</v>
      </c>
      <c r="AN90">
        <v>-72.254698000000005</v>
      </c>
      <c r="AO90">
        <v>25</v>
      </c>
      <c r="AP90">
        <v>400</v>
      </c>
      <c r="AQ90" t="s">
        <v>129</v>
      </c>
      <c r="AR90">
        <v>-2</v>
      </c>
      <c r="AS90">
        <v>-64</v>
      </c>
      <c r="AT90">
        <v>704</v>
      </c>
      <c r="BB90">
        <v>1200</v>
      </c>
      <c r="BC90">
        <v>1</v>
      </c>
      <c r="BD90" t="str">
        <f t="shared" si="38"/>
        <v xml:space="preserve">N46PD   </v>
      </c>
      <c r="BE90">
        <v>1</v>
      </c>
      <c r="BG90">
        <v>0</v>
      </c>
      <c r="BH90">
        <v>0</v>
      </c>
      <c r="BI90">
        <v>0</v>
      </c>
      <c r="BJ90">
        <v>300</v>
      </c>
      <c r="BK90">
        <v>-100</v>
      </c>
      <c r="BL90" t="s">
        <v>130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 t="shared" ref="CE90:CE97" si="50">"16:20:10.193"</f>
        <v>16:20:10.193</v>
      </c>
      <c r="CF90">
        <v>193119674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80</v>
      </c>
      <c r="DB90">
        <v>1</v>
      </c>
      <c r="DC90" t="s">
        <v>132</v>
      </c>
      <c r="DD90" t="s">
        <v>133</v>
      </c>
      <c r="DG90">
        <v>15137516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"10/06/2022 16:20:10.429"</f>
        <v>10/06/2022 16:20:10.429</v>
      </c>
      <c r="C91" t="str">
        <f t="shared" si="40"/>
        <v>FFDFD3C0</v>
      </c>
      <c r="D91" t="s">
        <v>143</v>
      </c>
      <c r="E91">
        <v>15</v>
      </c>
      <c r="F91">
        <v>2015</v>
      </c>
      <c r="G91" t="s">
        <v>144</v>
      </c>
      <c r="J91" t="s">
        <v>145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48"/>
        <v>16:20:10.188</v>
      </c>
      <c r="T91" t="str">
        <f t="shared" si="49"/>
        <v>16:20:09.788</v>
      </c>
      <c r="U91" t="str">
        <f t="shared" si="37"/>
        <v>A5988B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1</v>
      </c>
      <c r="AK91" t="s">
        <v>170</v>
      </c>
      <c r="AL91">
        <v>40.954928000000002</v>
      </c>
      <c r="AM91" t="s">
        <v>169</v>
      </c>
      <c r="AN91">
        <v>-72.254698000000005</v>
      </c>
      <c r="AO91">
        <v>25</v>
      </c>
      <c r="AP91">
        <v>400</v>
      </c>
      <c r="AQ91" t="s">
        <v>129</v>
      </c>
      <c r="AR91">
        <v>-2</v>
      </c>
      <c r="AS91">
        <v>-64</v>
      </c>
      <c r="AT91">
        <v>704</v>
      </c>
      <c r="BB91">
        <v>1200</v>
      </c>
      <c r="BC91">
        <v>1</v>
      </c>
      <c r="BD91" t="str">
        <f t="shared" si="38"/>
        <v xml:space="preserve">N46PD   </v>
      </c>
      <c r="BE91">
        <v>1</v>
      </c>
      <c r="BG91">
        <v>0</v>
      </c>
      <c r="BH91">
        <v>0</v>
      </c>
      <c r="BI91">
        <v>0</v>
      </c>
      <c r="BJ91">
        <v>300</v>
      </c>
      <c r="BK91">
        <v>-100</v>
      </c>
      <c r="BL91" t="s">
        <v>130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 t="shared" si="50"/>
        <v>16:20:10.193</v>
      </c>
      <c r="CF91">
        <v>193119674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80</v>
      </c>
      <c r="DB91">
        <v>1</v>
      </c>
      <c r="DC91" t="s">
        <v>132</v>
      </c>
      <c r="DD91" t="s">
        <v>133</v>
      </c>
      <c r="DG91">
        <v>15137516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"10/06/2022 16:20:10.397"</f>
        <v>10/06/2022 16:20:10.397</v>
      </c>
      <c r="C92" t="str">
        <f t="shared" si="40"/>
        <v>FFDFD3C0</v>
      </c>
      <c r="D92" t="s">
        <v>139</v>
      </c>
      <c r="E92">
        <v>3</v>
      </c>
      <c r="F92">
        <v>1003</v>
      </c>
      <c r="G92" t="s">
        <v>146</v>
      </c>
      <c r="J92" t="s">
        <v>141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48"/>
        <v>16:20:10.188</v>
      </c>
      <c r="T92" t="str">
        <f t="shared" si="49"/>
        <v>16:20:09.788</v>
      </c>
      <c r="U92" t="str">
        <f t="shared" si="37"/>
        <v>A5988B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1</v>
      </c>
      <c r="AK92" t="s">
        <v>170</v>
      </c>
      <c r="AL92">
        <v>40.954928000000002</v>
      </c>
      <c r="AM92" t="s">
        <v>169</v>
      </c>
      <c r="AN92">
        <v>-72.254698000000005</v>
      </c>
      <c r="AO92">
        <v>25</v>
      </c>
      <c r="AP92">
        <v>400</v>
      </c>
      <c r="AQ92" t="s">
        <v>129</v>
      </c>
      <c r="AR92">
        <v>-2</v>
      </c>
      <c r="AS92">
        <v>-64</v>
      </c>
      <c r="AT92">
        <v>704</v>
      </c>
      <c r="BB92">
        <v>1200</v>
      </c>
      <c r="BC92">
        <v>1</v>
      </c>
      <c r="BD92" t="str">
        <f t="shared" si="38"/>
        <v xml:space="preserve">N46PD   </v>
      </c>
      <c r="BE92">
        <v>1</v>
      </c>
      <c r="BG92">
        <v>0</v>
      </c>
      <c r="BH92">
        <v>0</v>
      </c>
      <c r="BI92">
        <v>0</v>
      </c>
      <c r="BJ92">
        <v>300</v>
      </c>
      <c r="BK92">
        <v>-100</v>
      </c>
      <c r="BL92" t="s">
        <v>130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t="str">
        <f t="shared" si="50"/>
        <v>16:20:10.193</v>
      </c>
      <c r="CF92">
        <v>193119674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5</v>
      </c>
      <c r="CY92">
        <v>7</v>
      </c>
      <c r="CZ92" t="s">
        <v>131</v>
      </c>
      <c r="DA92">
        <v>80</v>
      </c>
      <c r="DB92">
        <v>1</v>
      </c>
      <c r="DC92" t="s">
        <v>132</v>
      </c>
      <c r="DD92" t="s">
        <v>133</v>
      </c>
      <c r="DG92">
        <v>15137516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"10/06/2022 16:20:10.350"</f>
        <v>10/06/2022 16:20:10.350</v>
      </c>
      <c r="C93" t="str">
        <f t="shared" si="40"/>
        <v>FFDFD3C0</v>
      </c>
      <c r="D93" t="s">
        <v>143</v>
      </c>
      <c r="E93">
        <v>1</v>
      </c>
      <c r="F93">
        <v>2001</v>
      </c>
      <c r="G93" t="s">
        <v>147</v>
      </c>
      <c r="J93" t="s">
        <v>145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48"/>
        <v>16:20:10.188</v>
      </c>
      <c r="T93" t="str">
        <f t="shared" si="49"/>
        <v>16:20:09.788</v>
      </c>
      <c r="U93" t="str">
        <f t="shared" si="37"/>
        <v>A5988B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1</v>
      </c>
      <c r="AK93" t="s">
        <v>170</v>
      </c>
      <c r="AL93">
        <v>40.954928000000002</v>
      </c>
      <c r="AM93" t="s">
        <v>169</v>
      </c>
      <c r="AN93">
        <v>-72.254698000000005</v>
      </c>
      <c r="AO93">
        <v>25</v>
      </c>
      <c r="AP93">
        <v>400</v>
      </c>
      <c r="AQ93" t="s">
        <v>129</v>
      </c>
      <c r="AR93">
        <v>-2</v>
      </c>
      <c r="AS93">
        <v>-64</v>
      </c>
      <c r="AT93">
        <v>704</v>
      </c>
      <c r="BB93">
        <v>1200</v>
      </c>
      <c r="BC93">
        <v>1</v>
      </c>
      <c r="BD93" t="str">
        <f t="shared" si="38"/>
        <v xml:space="preserve">N46PD   </v>
      </c>
      <c r="BE93">
        <v>1</v>
      </c>
      <c r="BG93">
        <v>0</v>
      </c>
      <c r="BH93">
        <v>0</v>
      </c>
      <c r="BI93">
        <v>0</v>
      </c>
      <c r="BJ93">
        <v>300</v>
      </c>
      <c r="BK93">
        <v>-100</v>
      </c>
      <c r="BL93" t="s">
        <v>130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 t="shared" si="50"/>
        <v>16:20:10.193</v>
      </c>
      <c r="CF93">
        <v>193119674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5</v>
      </c>
      <c r="CY93">
        <v>7</v>
      </c>
      <c r="CZ93" t="s">
        <v>131</v>
      </c>
      <c r="DA93">
        <v>80</v>
      </c>
      <c r="DB93">
        <v>1</v>
      </c>
      <c r="DC93" t="s">
        <v>132</v>
      </c>
      <c r="DD93" t="s">
        <v>133</v>
      </c>
      <c r="DG93">
        <v>15137516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"10/06/2022 16:20:10.429"</f>
        <v>10/06/2022 16:20:10.429</v>
      </c>
      <c r="C94" t="str">
        <f t="shared" si="40"/>
        <v>FFDFD3C0</v>
      </c>
      <c r="D94" t="s">
        <v>134</v>
      </c>
      <c r="E94">
        <v>38</v>
      </c>
      <c r="H94">
        <v>125</v>
      </c>
      <c r="I94" t="s">
        <v>142</v>
      </c>
      <c r="J94" t="s">
        <v>136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48"/>
        <v>16:20:10.188</v>
      </c>
      <c r="T94" t="str">
        <f t="shared" si="49"/>
        <v>16:20:09.788</v>
      </c>
      <c r="U94" t="str">
        <f t="shared" si="37"/>
        <v>A5988B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1</v>
      </c>
      <c r="AK94" t="s">
        <v>170</v>
      </c>
      <c r="AL94">
        <v>40.954928000000002</v>
      </c>
      <c r="AM94" t="s">
        <v>169</v>
      </c>
      <c r="AN94">
        <v>-72.254698000000005</v>
      </c>
      <c r="AO94">
        <v>25</v>
      </c>
      <c r="AP94">
        <v>400</v>
      </c>
      <c r="AQ94" t="s">
        <v>129</v>
      </c>
      <c r="AR94">
        <v>-2</v>
      </c>
      <c r="AS94">
        <v>-64</v>
      </c>
      <c r="AT94">
        <v>704</v>
      </c>
      <c r="BB94">
        <v>1200</v>
      </c>
      <c r="BC94">
        <v>1</v>
      </c>
      <c r="BD94" t="str">
        <f t="shared" si="38"/>
        <v xml:space="preserve">N46PD   </v>
      </c>
      <c r="BE94">
        <v>1</v>
      </c>
      <c r="BG94">
        <v>0</v>
      </c>
      <c r="BH94">
        <v>0</v>
      </c>
      <c r="BI94">
        <v>0</v>
      </c>
      <c r="BJ94">
        <v>300</v>
      </c>
      <c r="BK94">
        <v>-100</v>
      </c>
      <c r="BL94" t="s">
        <v>130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 t="shared" si="50"/>
        <v>16:20:10.193</v>
      </c>
      <c r="CF94">
        <v>193119674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5</v>
      </c>
      <c r="CY94">
        <v>7</v>
      </c>
      <c r="CZ94" t="s">
        <v>131</v>
      </c>
      <c r="DA94">
        <v>80</v>
      </c>
      <c r="DB94">
        <v>1</v>
      </c>
      <c r="DC94" t="s">
        <v>132</v>
      </c>
      <c r="DD94" t="s">
        <v>133</v>
      </c>
      <c r="DG94">
        <v>15137516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"10/06/2022 16:20:10.429"</f>
        <v>10/06/2022 16:20:10.429</v>
      </c>
      <c r="C95" t="str">
        <f t="shared" si="40"/>
        <v>FFDFD3C0</v>
      </c>
      <c r="D95" t="s">
        <v>139</v>
      </c>
      <c r="E95">
        <v>4</v>
      </c>
      <c r="F95">
        <v>1004</v>
      </c>
      <c r="G95" t="s">
        <v>140</v>
      </c>
      <c r="J95" t="s">
        <v>141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48"/>
        <v>16:20:10.188</v>
      </c>
      <c r="T95" t="str">
        <f t="shared" si="49"/>
        <v>16:20:09.788</v>
      </c>
      <c r="U95" t="str">
        <f t="shared" si="37"/>
        <v>A5988B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1</v>
      </c>
      <c r="AK95" t="s">
        <v>170</v>
      </c>
      <c r="AL95">
        <v>40.954928000000002</v>
      </c>
      <c r="AM95" t="s">
        <v>169</v>
      </c>
      <c r="AN95">
        <v>-72.254698000000005</v>
      </c>
      <c r="AO95">
        <v>25</v>
      </c>
      <c r="AP95">
        <v>400</v>
      </c>
      <c r="AQ95" t="s">
        <v>129</v>
      </c>
      <c r="AR95">
        <v>-2</v>
      </c>
      <c r="AS95">
        <v>-64</v>
      </c>
      <c r="AT95">
        <v>704</v>
      </c>
      <c r="BB95">
        <v>1200</v>
      </c>
      <c r="BC95">
        <v>1</v>
      </c>
      <c r="BD95" t="str">
        <f t="shared" si="38"/>
        <v xml:space="preserve">N46PD   </v>
      </c>
      <c r="BE95">
        <v>1</v>
      </c>
      <c r="BG95">
        <v>0</v>
      </c>
      <c r="BH95">
        <v>0</v>
      </c>
      <c r="BI95">
        <v>0</v>
      </c>
      <c r="BJ95">
        <v>300</v>
      </c>
      <c r="BK95">
        <v>-100</v>
      </c>
      <c r="BL95" t="s">
        <v>130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t="str">
        <f t="shared" si="50"/>
        <v>16:20:10.193</v>
      </c>
      <c r="CF95">
        <v>193119674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5</v>
      </c>
      <c r="CY95">
        <v>7</v>
      </c>
      <c r="CZ95" t="s">
        <v>131</v>
      </c>
      <c r="DA95">
        <v>80</v>
      </c>
      <c r="DB95">
        <v>1</v>
      </c>
      <c r="DC95" t="s">
        <v>132</v>
      </c>
      <c r="DD95" t="s">
        <v>133</v>
      </c>
      <c r="DG95">
        <v>15137516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"10/06/2022 16:20:10.475"</f>
        <v>10/06/2022 16:20:10.475</v>
      </c>
      <c r="C96" t="str">
        <f t="shared" si="40"/>
        <v>FFDFD3C0</v>
      </c>
      <c r="D96" t="s">
        <v>134</v>
      </c>
      <c r="E96">
        <v>33</v>
      </c>
      <c r="H96">
        <v>112</v>
      </c>
      <c r="I96" t="s">
        <v>135</v>
      </c>
      <c r="J96" t="s">
        <v>136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48"/>
        <v>16:20:10.188</v>
      </c>
      <c r="T96" t="str">
        <f t="shared" si="49"/>
        <v>16:20:09.788</v>
      </c>
      <c r="U96" t="str">
        <f t="shared" si="37"/>
        <v>A5988B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1</v>
      </c>
      <c r="AK96" t="s">
        <v>170</v>
      </c>
      <c r="AL96">
        <v>40.954928000000002</v>
      </c>
      <c r="AM96" t="s">
        <v>169</v>
      </c>
      <c r="AN96">
        <v>-72.254698000000005</v>
      </c>
      <c r="AO96">
        <v>25</v>
      </c>
      <c r="AP96">
        <v>400</v>
      </c>
      <c r="AQ96" t="s">
        <v>129</v>
      </c>
      <c r="AR96">
        <v>-2</v>
      </c>
      <c r="AS96">
        <v>-64</v>
      </c>
      <c r="AT96">
        <v>704</v>
      </c>
      <c r="BB96">
        <v>1200</v>
      </c>
      <c r="BC96">
        <v>1</v>
      </c>
      <c r="BD96" t="str">
        <f t="shared" si="38"/>
        <v xml:space="preserve">N46PD   </v>
      </c>
      <c r="BE96">
        <v>1</v>
      </c>
      <c r="BG96">
        <v>0</v>
      </c>
      <c r="BH96">
        <v>0</v>
      </c>
      <c r="BI96">
        <v>0</v>
      </c>
      <c r="BJ96">
        <v>300</v>
      </c>
      <c r="BK96">
        <v>-100</v>
      </c>
      <c r="BL96" t="s">
        <v>130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t="str">
        <f t="shared" si="50"/>
        <v>16:20:10.193</v>
      </c>
      <c r="CF96">
        <v>193119674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5</v>
      </c>
      <c r="CY96">
        <v>7</v>
      </c>
      <c r="CZ96" t="s">
        <v>131</v>
      </c>
      <c r="DA96">
        <v>80</v>
      </c>
      <c r="DB96">
        <v>1</v>
      </c>
      <c r="DC96" t="s">
        <v>132</v>
      </c>
      <c r="DD96" t="s">
        <v>133</v>
      </c>
      <c r="DG96">
        <v>15137516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"10/06/2022 16:20:10.475"</f>
        <v>10/06/2022 16:20:10.475</v>
      </c>
      <c r="C97" t="str">
        <f t="shared" si="40"/>
        <v>FFDFD3C0</v>
      </c>
      <c r="D97" t="s">
        <v>139</v>
      </c>
      <c r="E97">
        <v>2</v>
      </c>
      <c r="F97">
        <v>1002</v>
      </c>
      <c r="G97" t="s">
        <v>124</v>
      </c>
      <c r="J97" t="s">
        <v>141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48"/>
        <v>16:20:10.188</v>
      </c>
      <c r="T97" t="str">
        <f t="shared" si="49"/>
        <v>16:20:09.788</v>
      </c>
      <c r="U97" t="str">
        <f t="shared" si="37"/>
        <v>A5988B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2</v>
      </c>
      <c r="AJ97">
        <v>1</v>
      </c>
      <c r="AK97" t="s">
        <v>170</v>
      </c>
      <c r="AL97">
        <v>40.954928000000002</v>
      </c>
      <c r="AM97" t="s">
        <v>169</v>
      </c>
      <c r="AN97">
        <v>-72.254698000000005</v>
      </c>
      <c r="AO97">
        <v>25</v>
      </c>
      <c r="AP97">
        <v>400</v>
      </c>
      <c r="AQ97" t="s">
        <v>129</v>
      </c>
      <c r="AR97">
        <v>-2</v>
      </c>
      <c r="AS97">
        <v>-64</v>
      </c>
      <c r="AT97">
        <v>704</v>
      </c>
      <c r="BB97">
        <v>1200</v>
      </c>
      <c r="BC97">
        <v>1</v>
      </c>
      <c r="BD97" t="str">
        <f t="shared" si="38"/>
        <v xml:space="preserve">N46PD   </v>
      </c>
      <c r="BE97">
        <v>1</v>
      </c>
      <c r="BG97">
        <v>0</v>
      </c>
      <c r="BH97">
        <v>0</v>
      </c>
      <c r="BI97">
        <v>0</v>
      </c>
      <c r="BJ97">
        <v>300</v>
      </c>
      <c r="BK97">
        <v>-100</v>
      </c>
      <c r="BL97" t="s">
        <v>130</v>
      </c>
      <c r="BM97">
        <v>1</v>
      </c>
      <c r="BN97">
        <v>1</v>
      </c>
      <c r="BO97">
        <v>1</v>
      </c>
      <c r="BP97">
        <v>0</v>
      </c>
      <c r="BT97">
        <v>0</v>
      </c>
      <c r="BU97">
        <v>0</v>
      </c>
      <c r="CE97" t="str">
        <f t="shared" si="50"/>
        <v>16:20:10.193</v>
      </c>
      <c r="CF97">
        <v>193119674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5</v>
      </c>
      <c r="CY97">
        <v>7</v>
      </c>
      <c r="CZ97" t="s">
        <v>131</v>
      </c>
      <c r="DA97">
        <v>80</v>
      </c>
      <c r="DB97">
        <v>1</v>
      </c>
      <c r="DC97" t="s">
        <v>132</v>
      </c>
      <c r="DD97" t="s">
        <v>133</v>
      </c>
      <c r="DG97">
        <v>15137516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"10/06/2022 16:20:11.288"</f>
        <v>10/06/2022 16:20:11.288</v>
      </c>
      <c r="C98" t="str">
        <f t="shared" si="40"/>
        <v>FFDFD3C0</v>
      </c>
      <c r="D98" t="s">
        <v>134</v>
      </c>
      <c r="E98">
        <v>33</v>
      </c>
      <c r="H98">
        <v>112</v>
      </c>
      <c r="I98" t="s">
        <v>135</v>
      </c>
      <c r="J98" t="s">
        <v>136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ref="S98:S105" si="51">"16:20:11.000"</f>
        <v>16:20:11.000</v>
      </c>
      <c r="T98" t="str">
        <f t="shared" ref="T98:T105" si="52">"16:20:10.600"</f>
        <v>16:20:10.600</v>
      </c>
      <c r="U98" t="str">
        <f t="shared" si="37"/>
        <v>A5988B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2</v>
      </c>
      <c r="AJ98">
        <v>1</v>
      </c>
      <c r="AK98" t="s">
        <v>171</v>
      </c>
      <c r="AL98">
        <v>40.954649000000003</v>
      </c>
      <c r="AM98" t="s">
        <v>169</v>
      </c>
      <c r="AN98">
        <v>-72.254698000000005</v>
      </c>
      <c r="AO98">
        <v>25</v>
      </c>
      <c r="AP98">
        <v>425</v>
      </c>
      <c r="AQ98" t="s">
        <v>129</v>
      </c>
      <c r="AR98">
        <v>1</v>
      </c>
      <c r="AS98">
        <v>-64</v>
      </c>
      <c r="AT98">
        <v>768</v>
      </c>
      <c r="BB98">
        <v>1200</v>
      </c>
      <c r="BC98">
        <v>1</v>
      </c>
      <c r="BD98" t="str">
        <f t="shared" ref="BD98:BD129" si="53">"N46PD   "</f>
        <v xml:space="preserve">N46PD   </v>
      </c>
      <c r="BE98">
        <v>1</v>
      </c>
      <c r="BG98">
        <v>0</v>
      </c>
      <c r="BH98">
        <v>0</v>
      </c>
      <c r="BI98">
        <v>0</v>
      </c>
      <c r="BJ98">
        <v>300</v>
      </c>
      <c r="BK98">
        <v>-125</v>
      </c>
      <c r="BL98" t="s">
        <v>130</v>
      </c>
      <c r="BM98">
        <v>1</v>
      </c>
      <c r="BN98">
        <v>1</v>
      </c>
      <c r="BO98">
        <v>1</v>
      </c>
      <c r="BP98">
        <v>0</v>
      </c>
      <c r="BT98">
        <v>0</v>
      </c>
      <c r="BU98">
        <v>0</v>
      </c>
      <c r="CE98" t="str">
        <f t="shared" ref="CE98:CE105" si="54">"16:20:11.004"</f>
        <v>16:20:11.004</v>
      </c>
      <c r="CF98">
        <v>4142413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5</v>
      </c>
      <c r="CY98">
        <v>7</v>
      </c>
      <c r="CZ98" t="s">
        <v>131</v>
      </c>
      <c r="DA98">
        <v>80</v>
      </c>
      <c r="DB98">
        <v>1</v>
      </c>
      <c r="DC98" t="s">
        <v>132</v>
      </c>
      <c r="DD98" t="s">
        <v>133</v>
      </c>
      <c r="DG98">
        <v>15138420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 t="shared" ref="A99:A105" si="55">"10/06/2022 16:20:11.304"</f>
        <v>10/06/2022 16:20:11.304</v>
      </c>
      <c r="C99" t="str">
        <f t="shared" ref="C99:C130" si="56">"FFDFD3C0"</f>
        <v>FFDFD3C0</v>
      </c>
      <c r="D99" t="s">
        <v>143</v>
      </c>
      <c r="E99">
        <v>1</v>
      </c>
      <c r="F99">
        <v>2001</v>
      </c>
      <c r="G99" t="s">
        <v>147</v>
      </c>
      <c r="J99" t="s">
        <v>145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51"/>
        <v>16:20:11.000</v>
      </c>
      <c r="T99" t="str">
        <f t="shared" si="52"/>
        <v>16:20:10.600</v>
      </c>
      <c r="U99" t="str">
        <f t="shared" si="37"/>
        <v>A5988B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2</v>
      </c>
      <c r="AJ99">
        <v>1</v>
      </c>
      <c r="AK99" t="s">
        <v>171</v>
      </c>
      <c r="AL99">
        <v>40.954649000000003</v>
      </c>
      <c r="AM99" t="s">
        <v>169</v>
      </c>
      <c r="AN99">
        <v>-72.254698000000005</v>
      </c>
      <c r="AO99">
        <v>25</v>
      </c>
      <c r="AP99">
        <v>425</v>
      </c>
      <c r="AQ99" t="s">
        <v>129</v>
      </c>
      <c r="AR99">
        <v>1</v>
      </c>
      <c r="AS99">
        <v>-64</v>
      </c>
      <c r="AT99">
        <v>768</v>
      </c>
      <c r="BB99">
        <v>1200</v>
      </c>
      <c r="BC99">
        <v>1</v>
      </c>
      <c r="BD99" t="str">
        <f t="shared" si="53"/>
        <v xml:space="preserve">N46PD   </v>
      </c>
      <c r="BE99">
        <v>1</v>
      </c>
      <c r="BG99">
        <v>0</v>
      </c>
      <c r="BH99">
        <v>0</v>
      </c>
      <c r="BI99">
        <v>0</v>
      </c>
      <c r="BJ99">
        <v>300</v>
      </c>
      <c r="BK99">
        <v>-125</v>
      </c>
      <c r="BL99" t="s">
        <v>130</v>
      </c>
      <c r="BM99">
        <v>1</v>
      </c>
      <c r="BN99">
        <v>1</v>
      </c>
      <c r="BO99">
        <v>1</v>
      </c>
      <c r="BP99">
        <v>0</v>
      </c>
      <c r="BT99">
        <v>0</v>
      </c>
      <c r="BU99">
        <v>0</v>
      </c>
      <c r="CE99" t="str">
        <f t="shared" si="54"/>
        <v>16:20:11.004</v>
      </c>
      <c r="CF99">
        <v>4142413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131</v>
      </c>
      <c r="DA99">
        <v>80</v>
      </c>
      <c r="DB99">
        <v>1</v>
      </c>
      <c r="DC99" t="s">
        <v>132</v>
      </c>
      <c r="DD99" t="s">
        <v>133</v>
      </c>
      <c r="DG99">
        <v>15138420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 t="shared" si="55"/>
        <v>10/06/2022 16:20:11.304</v>
      </c>
      <c r="C100" t="str">
        <f t="shared" si="56"/>
        <v>FFDFD3C0</v>
      </c>
      <c r="D100" t="s">
        <v>139</v>
      </c>
      <c r="E100">
        <v>3</v>
      </c>
      <c r="F100">
        <v>1003</v>
      </c>
      <c r="G100" t="s">
        <v>146</v>
      </c>
      <c r="J100" t="s">
        <v>141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51"/>
        <v>16:20:11.000</v>
      </c>
      <c r="T100" t="str">
        <f t="shared" si="52"/>
        <v>16:20:10.600</v>
      </c>
      <c r="U100" t="str">
        <f t="shared" si="37"/>
        <v>A5988B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1</v>
      </c>
      <c r="AK100" t="s">
        <v>171</v>
      </c>
      <c r="AL100">
        <v>40.954649000000003</v>
      </c>
      <c r="AM100" t="s">
        <v>169</v>
      </c>
      <c r="AN100">
        <v>-72.254698000000005</v>
      </c>
      <c r="AO100">
        <v>25</v>
      </c>
      <c r="AP100">
        <v>425</v>
      </c>
      <c r="AQ100" t="s">
        <v>129</v>
      </c>
      <c r="AR100">
        <v>1</v>
      </c>
      <c r="AS100">
        <v>-64</v>
      </c>
      <c r="AT100">
        <v>768</v>
      </c>
      <c r="BB100">
        <v>1200</v>
      </c>
      <c r="BC100">
        <v>1</v>
      </c>
      <c r="BD100" t="str">
        <f t="shared" si="53"/>
        <v xml:space="preserve">N46PD   </v>
      </c>
      <c r="BE100">
        <v>1</v>
      </c>
      <c r="BG100">
        <v>0</v>
      </c>
      <c r="BH100">
        <v>0</v>
      </c>
      <c r="BI100">
        <v>0</v>
      </c>
      <c r="BJ100">
        <v>300</v>
      </c>
      <c r="BK100">
        <v>-125</v>
      </c>
      <c r="BL100" t="s">
        <v>130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 t="shared" si="54"/>
        <v>16:20:11.004</v>
      </c>
      <c r="CF100">
        <v>4142413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131</v>
      </c>
      <c r="DA100">
        <v>80</v>
      </c>
      <c r="DB100">
        <v>1</v>
      </c>
      <c r="DC100" t="s">
        <v>132</v>
      </c>
      <c r="DD100" t="s">
        <v>133</v>
      </c>
      <c r="DG100">
        <v>15138420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 t="shared" si="55"/>
        <v>10/06/2022 16:20:11.304</v>
      </c>
      <c r="C101" t="str">
        <f t="shared" si="56"/>
        <v>FFDFD3C0</v>
      </c>
      <c r="D101" t="s">
        <v>143</v>
      </c>
      <c r="E101">
        <v>15</v>
      </c>
      <c r="F101">
        <v>2015</v>
      </c>
      <c r="G101" t="s">
        <v>144</v>
      </c>
      <c r="J101" t="s">
        <v>145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si="51"/>
        <v>16:20:11.000</v>
      </c>
      <c r="T101" t="str">
        <f t="shared" si="52"/>
        <v>16:20:10.600</v>
      </c>
      <c r="U101" t="str">
        <f t="shared" si="37"/>
        <v>A5988B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1</v>
      </c>
      <c r="AK101" t="s">
        <v>171</v>
      </c>
      <c r="AL101">
        <v>40.954649000000003</v>
      </c>
      <c r="AM101" t="s">
        <v>169</v>
      </c>
      <c r="AN101">
        <v>-72.254698000000005</v>
      </c>
      <c r="AO101">
        <v>25</v>
      </c>
      <c r="AP101">
        <v>425</v>
      </c>
      <c r="AQ101" t="s">
        <v>129</v>
      </c>
      <c r="AR101">
        <v>1</v>
      </c>
      <c r="AS101">
        <v>-64</v>
      </c>
      <c r="AT101">
        <v>768</v>
      </c>
      <c r="BB101">
        <v>1200</v>
      </c>
      <c r="BC101">
        <v>1</v>
      </c>
      <c r="BD101" t="str">
        <f t="shared" si="53"/>
        <v xml:space="preserve">N46PD   </v>
      </c>
      <c r="BE101">
        <v>1</v>
      </c>
      <c r="BG101">
        <v>0</v>
      </c>
      <c r="BH101">
        <v>0</v>
      </c>
      <c r="BI101">
        <v>0</v>
      </c>
      <c r="BJ101">
        <v>300</v>
      </c>
      <c r="BK101">
        <v>-125</v>
      </c>
      <c r="BL101" t="s">
        <v>130</v>
      </c>
      <c r="BM101">
        <v>1</v>
      </c>
      <c r="BN101">
        <v>1</v>
      </c>
      <c r="BO101">
        <v>1</v>
      </c>
      <c r="BP101">
        <v>0</v>
      </c>
      <c r="BT101">
        <v>0</v>
      </c>
      <c r="BU101">
        <v>0</v>
      </c>
      <c r="CE101" t="str">
        <f t="shared" si="54"/>
        <v>16:20:11.004</v>
      </c>
      <c r="CF101">
        <v>4142413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5</v>
      </c>
      <c r="CY101">
        <v>7</v>
      </c>
      <c r="CZ101" t="s">
        <v>131</v>
      </c>
      <c r="DA101">
        <v>80</v>
      </c>
      <c r="DB101">
        <v>1</v>
      </c>
      <c r="DC101" t="s">
        <v>132</v>
      </c>
      <c r="DD101" t="s">
        <v>133</v>
      </c>
      <c r="DG101">
        <v>15138420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 t="shared" si="55"/>
        <v>10/06/2022 16:20:11.304</v>
      </c>
      <c r="C102" t="str">
        <f t="shared" si="56"/>
        <v>FFDFD3C0</v>
      </c>
      <c r="D102" t="s">
        <v>123</v>
      </c>
      <c r="E102">
        <v>1</v>
      </c>
      <c r="H102">
        <v>157</v>
      </c>
      <c r="I102" t="s">
        <v>124</v>
      </c>
      <c r="J102" t="s">
        <v>125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51"/>
        <v>16:20:11.000</v>
      </c>
      <c r="T102" t="str">
        <f t="shared" si="52"/>
        <v>16:20:10.600</v>
      </c>
      <c r="U102" t="str">
        <f t="shared" si="37"/>
        <v>A5988B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2</v>
      </c>
      <c r="AJ102">
        <v>1</v>
      </c>
      <c r="AK102" t="s">
        <v>171</v>
      </c>
      <c r="AL102">
        <v>40.954649000000003</v>
      </c>
      <c r="AM102" t="s">
        <v>169</v>
      </c>
      <c r="AN102">
        <v>-72.254698000000005</v>
      </c>
      <c r="AO102">
        <v>25</v>
      </c>
      <c r="AP102">
        <v>425</v>
      </c>
      <c r="AQ102" t="s">
        <v>129</v>
      </c>
      <c r="AR102">
        <v>1</v>
      </c>
      <c r="AS102">
        <v>-64</v>
      </c>
      <c r="AT102">
        <v>768</v>
      </c>
      <c r="BB102">
        <v>1200</v>
      </c>
      <c r="BC102">
        <v>1</v>
      </c>
      <c r="BD102" t="str">
        <f t="shared" si="53"/>
        <v xml:space="preserve">N46PD   </v>
      </c>
      <c r="BE102">
        <v>1</v>
      </c>
      <c r="BG102">
        <v>0</v>
      </c>
      <c r="BH102">
        <v>0</v>
      </c>
      <c r="BI102">
        <v>0</v>
      </c>
      <c r="BJ102">
        <v>300</v>
      </c>
      <c r="BK102">
        <v>-125</v>
      </c>
      <c r="BL102" t="s">
        <v>130</v>
      </c>
      <c r="BM102">
        <v>1</v>
      </c>
      <c r="BN102">
        <v>1</v>
      </c>
      <c r="BO102">
        <v>1</v>
      </c>
      <c r="BP102">
        <v>0</v>
      </c>
      <c r="BT102">
        <v>0</v>
      </c>
      <c r="BU102">
        <v>0</v>
      </c>
      <c r="CE102" t="str">
        <f t="shared" si="54"/>
        <v>16:20:11.004</v>
      </c>
      <c r="CF102">
        <v>4142413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131</v>
      </c>
      <c r="DA102">
        <v>80</v>
      </c>
      <c r="DB102">
        <v>1</v>
      </c>
      <c r="DC102" t="s">
        <v>132</v>
      </c>
      <c r="DD102" t="s">
        <v>133</v>
      </c>
      <c r="DG102">
        <v>15138420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 t="shared" si="55"/>
        <v>10/06/2022 16:20:11.304</v>
      </c>
      <c r="C103" t="str">
        <f t="shared" si="56"/>
        <v>FFDFD3C0</v>
      </c>
      <c r="D103" t="s">
        <v>139</v>
      </c>
      <c r="E103">
        <v>4</v>
      </c>
      <c r="F103">
        <v>1004</v>
      </c>
      <c r="G103" t="s">
        <v>140</v>
      </c>
      <c r="J103" t="s">
        <v>141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51"/>
        <v>16:20:11.000</v>
      </c>
      <c r="T103" t="str">
        <f t="shared" si="52"/>
        <v>16:20:10.600</v>
      </c>
      <c r="U103" t="str">
        <f t="shared" si="37"/>
        <v>A5988B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2</v>
      </c>
      <c r="AJ103">
        <v>1</v>
      </c>
      <c r="AK103" t="s">
        <v>171</v>
      </c>
      <c r="AL103">
        <v>40.954649000000003</v>
      </c>
      <c r="AM103" t="s">
        <v>169</v>
      </c>
      <c r="AN103">
        <v>-72.254698000000005</v>
      </c>
      <c r="AO103">
        <v>25</v>
      </c>
      <c r="AP103">
        <v>425</v>
      </c>
      <c r="AQ103" t="s">
        <v>129</v>
      </c>
      <c r="AR103">
        <v>1</v>
      </c>
      <c r="AS103">
        <v>-64</v>
      </c>
      <c r="AT103">
        <v>768</v>
      </c>
      <c r="BB103">
        <v>1200</v>
      </c>
      <c r="BC103">
        <v>1</v>
      </c>
      <c r="BD103" t="str">
        <f t="shared" si="53"/>
        <v xml:space="preserve">N46PD   </v>
      </c>
      <c r="BE103">
        <v>1</v>
      </c>
      <c r="BG103">
        <v>0</v>
      </c>
      <c r="BH103">
        <v>0</v>
      </c>
      <c r="BI103">
        <v>0</v>
      </c>
      <c r="BJ103">
        <v>300</v>
      </c>
      <c r="BK103">
        <v>-125</v>
      </c>
      <c r="BL103" t="s">
        <v>130</v>
      </c>
      <c r="BM103">
        <v>1</v>
      </c>
      <c r="BN103">
        <v>1</v>
      </c>
      <c r="BO103">
        <v>1</v>
      </c>
      <c r="BP103">
        <v>0</v>
      </c>
      <c r="BT103">
        <v>0</v>
      </c>
      <c r="BU103">
        <v>0</v>
      </c>
      <c r="CE103" t="str">
        <f t="shared" si="54"/>
        <v>16:20:11.004</v>
      </c>
      <c r="CF103">
        <v>4142413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131</v>
      </c>
      <c r="DA103">
        <v>80</v>
      </c>
      <c r="DB103">
        <v>1</v>
      </c>
      <c r="DC103" t="s">
        <v>132</v>
      </c>
      <c r="DD103" t="s">
        <v>133</v>
      </c>
      <c r="DG103">
        <v>15138420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 t="shared" si="55"/>
        <v>10/06/2022 16:20:11.304</v>
      </c>
      <c r="C104" t="str">
        <f t="shared" si="56"/>
        <v>FFDFD3C0</v>
      </c>
      <c r="D104" t="s">
        <v>134</v>
      </c>
      <c r="E104">
        <v>38</v>
      </c>
      <c r="H104">
        <v>125</v>
      </c>
      <c r="I104" t="s">
        <v>142</v>
      </c>
      <c r="J104" t="s">
        <v>136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51"/>
        <v>16:20:11.000</v>
      </c>
      <c r="T104" t="str">
        <f t="shared" si="52"/>
        <v>16:20:10.600</v>
      </c>
      <c r="U104" t="str">
        <f t="shared" si="37"/>
        <v>A5988B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2</v>
      </c>
      <c r="AJ104">
        <v>1</v>
      </c>
      <c r="AK104" t="s">
        <v>171</v>
      </c>
      <c r="AL104">
        <v>40.954649000000003</v>
      </c>
      <c r="AM104" t="s">
        <v>169</v>
      </c>
      <c r="AN104">
        <v>-72.254698000000005</v>
      </c>
      <c r="AO104">
        <v>25</v>
      </c>
      <c r="AP104">
        <v>425</v>
      </c>
      <c r="AQ104" t="s">
        <v>129</v>
      </c>
      <c r="AR104">
        <v>1</v>
      </c>
      <c r="AS104">
        <v>-64</v>
      </c>
      <c r="AT104">
        <v>768</v>
      </c>
      <c r="BB104">
        <v>1200</v>
      </c>
      <c r="BC104">
        <v>1</v>
      </c>
      <c r="BD104" t="str">
        <f t="shared" si="53"/>
        <v xml:space="preserve">N46PD   </v>
      </c>
      <c r="BE104">
        <v>1</v>
      </c>
      <c r="BG104">
        <v>0</v>
      </c>
      <c r="BH104">
        <v>0</v>
      </c>
      <c r="BI104">
        <v>0</v>
      </c>
      <c r="BJ104">
        <v>300</v>
      </c>
      <c r="BK104">
        <v>-125</v>
      </c>
      <c r="BL104" t="s">
        <v>130</v>
      </c>
      <c r="BM104">
        <v>1</v>
      </c>
      <c r="BN104">
        <v>1</v>
      </c>
      <c r="BO104">
        <v>1</v>
      </c>
      <c r="BP104">
        <v>0</v>
      </c>
      <c r="BT104">
        <v>0</v>
      </c>
      <c r="BU104">
        <v>0</v>
      </c>
      <c r="CE104" t="str">
        <f t="shared" si="54"/>
        <v>16:20:11.004</v>
      </c>
      <c r="CF104">
        <v>4142413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5</v>
      </c>
      <c r="CY104">
        <v>7</v>
      </c>
      <c r="CZ104" t="s">
        <v>131</v>
      </c>
      <c r="DA104">
        <v>80</v>
      </c>
      <c r="DB104">
        <v>1</v>
      </c>
      <c r="DC104" t="s">
        <v>132</v>
      </c>
      <c r="DD104" t="s">
        <v>133</v>
      </c>
      <c r="DG104">
        <v>15138420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 t="shared" si="55"/>
        <v>10/06/2022 16:20:11.304</v>
      </c>
      <c r="C105" t="str">
        <f t="shared" si="56"/>
        <v>FFDFD3C0</v>
      </c>
      <c r="D105" t="s">
        <v>139</v>
      </c>
      <c r="E105">
        <v>2</v>
      </c>
      <c r="F105">
        <v>1002</v>
      </c>
      <c r="G105" t="s">
        <v>124</v>
      </c>
      <c r="J105" t="s">
        <v>141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51"/>
        <v>16:20:11.000</v>
      </c>
      <c r="T105" t="str">
        <f t="shared" si="52"/>
        <v>16:20:10.600</v>
      </c>
      <c r="U105" t="str">
        <f t="shared" si="37"/>
        <v>A5988B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1</v>
      </c>
      <c r="AK105" t="s">
        <v>171</v>
      </c>
      <c r="AL105">
        <v>40.954649000000003</v>
      </c>
      <c r="AM105" t="s">
        <v>169</v>
      </c>
      <c r="AN105">
        <v>-72.254698000000005</v>
      </c>
      <c r="AO105">
        <v>25</v>
      </c>
      <c r="AP105">
        <v>425</v>
      </c>
      <c r="AQ105" t="s">
        <v>129</v>
      </c>
      <c r="AR105">
        <v>1</v>
      </c>
      <c r="AS105">
        <v>-64</v>
      </c>
      <c r="AT105">
        <v>768</v>
      </c>
      <c r="BB105">
        <v>1200</v>
      </c>
      <c r="BC105">
        <v>1</v>
      </c>
      <c r="BD105" t="str">
        <f t="shared" si="53"/>
        <v xml:space="preserve">N46PD   </v>
      </c>
      <c r="BE105">
        <v>1</v>
      </c>
      <c r="BG105">
        <v>0</v>
      </c>
      <c r="BH105">
        <v>0</v>
      </c>
      <c r="BI105">
        <v>0</v>
      </c>
      <c r="BJ105">
        <v>300</v>
      </c>
      <c r="BK105">
        <v>-125</v>
      </c>
      <c r="BL105" t="s">
        <v>130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 t="shared" si="54"/>
        <v>16:20:11.004</v>
      </c>
      <c r="CF105">
        <v>4142413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5</v>
      </c>
      <c r="CY105">
        <v>7</v>
      </c>
      <c r="CZ105" t="s">
        <v>131</v>
      </c>
      <c r="DA105">
        <v>80</v>
      </c>
      <c r="DB105">
        <v>1</v>
      </c>
      <c r="DC105" t="s">
        <v>132</v>
      </c>
      <c r="DD105" t="s">
        <v>133</v>
      </c>
      <c r="DG105">
        <v>15138420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"10/06/2022 16:20:12.835"</f>
        <v>10/06/2022 16:20:12.835</v>
      </c>
      <c r="C106" t="str">
        <f t="shared" si="56"/>
        <v>FFDFD3C0</v>
      </c>
      <c r="D106" t="s">
        <v>134</v>
      </c>
      <c r="E106">
        <v>38</v>
      </c>
      <c r="H106">
        <v>125</v>
      </c>
      <c r="I106" t="s">
        <v>142</v>
      </c>
      <c r="J106" t="s">
        <v>136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ref="S106:S113" si="57">"16:20:12.484"</f>
        <v>16:20:12.484</v>
      </c>
      <c r="T106" t="str">
        <f t="shared" ref="T106:T113" si="58">"16:20:12.084"</f>
        <v>16:20:12.084</v>
      </c>
      <c r="U106" t="str">
        <f t="shared" si="37"/>
        <v>A5988B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2</v>
      </c>
      <c r="AJ106">
        <v>1</v>
      </c>
      <c r="AK106" t="s">
        <v>172</v>
      </c>
      <c r="AL106">
        <v>40.954242000000001</v>
      </c>
      <c r="AM106" t="s">
        <v>173</v>
      </c>
      <c r="AN106">
        <v>-72.254633999999996</v>
      </c>
      <c r="AO106">
        <v>25</v>
      </c>
      <c r="AP106">
        <v>425</v>
      </c>
      <c r="AQ106" t="s">
        <v>129</v>
      </c>
      <c r="AR106">
        <v>7</v>
      </c>
      <c r="AS106">
        <v>-64</v>
      </c>
      <c r="AT106">
        <v>832</v>
      </c>
      <c r="BB106">
        <v>1200</v>
      </c>
      <c r="BC106">
        <v>1</v>
      </c>
      <c r="BD106" t="str">
        <f t="shared" si="53"/>
        <v xml:space="preserve">N46PD   </v>
      </c>
      <c r="BE106">
        <v>1</v>
      </c>
      <c r="BG106">
        <v>0</v>
      </c>
      <c r="BH106">
        <v>0</v>
      </c>
      <c r="BI106">
        <v>0</v>
      </c>
      <c r="BJ106">
        <v>325</v>
      </c>
      <c r="BK106">
        <v>-100</v>
      </c>
      <c r="BL106" t="s">
        <v>130</v>
      </c>
      <c r="BM106">
        <v>1</v>
      </c>
      <c r="BN106">
        <v>1</v>
      </c>
      <c r="BO106">
        <v>1</v>
      </c>
      <c r="BP106">
        <v>0</v>
      </c>
      <c r="BT106">
        <v>0</v>
      </c>
      <c r="BU106">
        <v>0</v>
      </c>
      <c r="CE106" t="str">
        <f t="shared" ref="CE106:CE113" si="59">"16:20:12.485"</f>
        <v>16:20:12.485</v>
      </c>
      <c r="CF106">
        <v>485283337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5</v>
      </c>
      <c r="CY106">
        <v>7</v>
      </c>
      <c r="CZ106" t="s">
        <v>131</v>
      </c>
      <c r="DA106">
        <v>80</v>
      </c>
      <c r="DB106">
        <v>1</v>
      </c>
      <c r="DC106" t="s">
        <v>132</v>
      </c>
      <c r="DD106" t="s">
        <v>133</v>
      </c>
      <c r="DG106">
        <v>15139822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 t="shared" ref="A107:A113" si="60">"10/06/2022 16:20:12.882"</f>
        <v>10/06/2022 16:20:12.882</v>
      </c>
      <c r="C107" t="str">
        <f t="shared" si="56"/>
        <v>FFDFD3C0</v>
      </c>
      <c r="D107" t="s">
        <v>139</v>
      </c>
      <c r="E107">
        <v>2</v>
      </c>
      <c r="F107">
        <v>1002</v>
      </c>
      <c r="G107" t="s">
        <v>124</v>
      </c>
      <c r="J107" t="s">
        <v>141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57"/>
        <v>16:20:12.484</v>
      </c>
      <c r="T107" t="str">
        <f t="shared" si="58"/>
        <v>16:20:12.084</v>
      </c>
      <c r="U107" t="str">
        <f t="shared" si="37"/>
        <v>A5988B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1</v>
      </c>
      <c r="AK107" t="s">
        <v>172</v>
      </c>
      <c r="AL107">
        <v>40.954242000000001</v>
      </c>
      <c r="AM107" t="s">
        <v>173</v>
      </c>
      <c r="AN107">
        <v>-72.254633999999996</v>
      </c>
      <c r="AO107">
        <v>25</v>
      </c>
      <c r="AP107">
        <v>425</v>
      </c>
      <c r="AQ107" t="s">
        <v>129</v>
      </c>
      <c r="AR107">
        <v>7</v>
      </c>
      <c r="AS107">
        <v>-64</v>
      </c>
      <c r="AT107">
        <v>832</v>
      </c>
      <c r="BB107">
        <v>1200</v>
      </c>
      <c r="BC107">
        <v>1</v>
      </c>
      <c r="BD107" t="str">
        <f t="shared" si="53"/>
        <v xml:space="preserve">N46PD   </v>
      </c>
      <c r="BE107">
        <v>1</v>
      </c>
      <c r="BG107">
        <v>0</v>
      </c>
      <c r="BH107">
        <v>0</v>
      </c>
      <c r="BI107">
        <v>0</v>
      </c>
      <c r="BJ107">
        <v>325</v>
      </c>
      <c r="BK107">
        <v>-100</v>
      </c>
      <c r="BL107" t="s">
        <v>130</v>
      </c>
      <c r="BM107">
        <v>1</v>
      </c>
      <c r="BN107">
        <v>1</v>
      </c>
      <c r="BO107">
        <v>1</v>
      </c>
      <c r="BP107">
        <v>0</v>
      </c>
      <c r="BT107">
        <v>0</v>
      </c>
      <c r="BU107">
        <v>0</v>
      </c>
      <c r="CE107" t="str">
        <f t="shared" si="59"/>
        <v>16:20:12.485</v>
      </c>
      <c r="CF107">
        <v>485283337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131</v>
      </c>
      <c r="DA107">
        <v>80</v>
      </c>
      <c r="DB107">
        <v>1</v>
      </c>
      <c r="DC107" t="s">
        <v>132</v>
      </c>
      <c r="DD107" t="s">
        <v>133</v>
      </c>
      <c r="DG107">
        <v>15139822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 t="shared" si="60"/>
        <v>10/06/2022 16:20:12.882</v>
      </c>
      <c r="C108" t="str">
        <f t="shared" si="56"/>
        <v>FFDFD3C0</v>
      </c>
      <c r="D108" t="s">
        <v>134</v>
      </c>
      <c r="E108">
        <v>33</v>
      </c>
      <c r="H108">
        <v>112</v>
      </c>
      <c r="I108" t="s">
        <v>135</v>
      </c>
      <c r="J108" t="s">
        <v>136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57"/>
        <v>16:20:12.484</v>
      </c>
      <c r="T108" t="str">
        <f t="shared" si="58"/>
        <v>16:20:12.084</v>
      </c>
      <c r="U108" t="str">
        <f t="shared" si="37"/>
        <v>A5988B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1</v>
      </c>
      <c r="AK108" t="s">
        <v>172</v>
      </c>
      <c r="AL108">
        <v>40.954242000000001</v>
      </c>
      <c r="AM108" t="s">
        <v>173</v>
      </c>
      <c r="AN108">
        <v>-72.254633999999996</v>
      </c>
      <c r="AO108">
        <v>25</v>
      </c>
      <c r="AP108">
        <v>425</v>
      </c>
      <c r="AQ108" t="s">
        <v>129</v>
      </c>
      <c r="AR108">
        <v>7</v>
      </c>
      <c r="AS108">
        <v>-64</v>
      </c>
      <c r="AT108">
        <v>832</v>
      </c>
      <c r="BB108">
        <v>1200</v>
      </c>
      <c r="BC108">
        <v>1</v>
      </c>
      <c r="BD108" t="str">
        <f t="shared" si="53"/>
        <v xml:space="preserve">N46PD   </v>
      </c>
      <c r="BE108">
        <v>1</v>
      </c>
      <c r="BG108">
        <v>0</v>
      </c>
      <c r="BH108">
        <v>0</v>
      </c>
      <c r="BI108">
        <v>0</v>
      </c>
      <c r="BJ108">
        <v>325</v>
      </c>
      <c r="BK108">
        <v>-100</v>
      </c>
      <c r="BL108" t="s">
        <v>130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 t="shared" si="59"/>
        <v>16:20:12.485</v>
      </c>
      <c r="CF108">
        <v>485283337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5</v>
      </c>
      <c r="CY108">
        <v>7</v>
      </c>
      <c r="CZ108" t="s">
        <v>131</v>
      </c>
      <c r="DA108">
        <v>80</v>
      </c>
      <c r="DB108">
        <v>1</v>
      </c>
      <c r="DC108" t="s">
        <v>132</v>
      </c>
      <c r="DD108" t="s">
        <v>133</v>
      </c>
      <c r="DG108">
        <v>15139822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 t="shared" si="60"/>
        <v>10/06/2022 16:20:12.882</v>
      </c>
      <c r="C109" t="str">
        <f t="shared" si="56"/>
        <v>FFDFD3C0</v>
      </c>
      <c r="D109" t="s">
        <v>123</v>
      </c>
      <c r="E109">
        <v>1</v>
      </c>
      <c r="H109">
        <v>157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57"/>
        <v>16:20:12.484</v>
      </c>
      <c r="T109" t="str">
        <f t="shared" si="58"/>
        <v>16:20:12.084</v>
      </c>
      <c r="U109" t="str">
        <f t="shared" si="37"/>
        <v>A5988B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2</v>
      </c>
      <c r="AJ109">
        <v>1</v>
      </c>
      <c r="AK109" t="s">
        <v>172</v>
      </c>
      <c r="AL109">
        <v>40.954242000000001</v>
      </c>
      <c r="AM109" t="s">
        <v>173</v>
      </c>
      <c r="AN109">
        <v>-72.254633999999996</v>
      </c>
      <c r="AO109">
        <v>25</v>
      </c>
      <c r="AP109">
        <v>425</v>
      </c>
      <c r="AQ109" t="s">
        <v>129</v>
      </c>
      <c r="AR109">
        <v>7</v>
      </c>
      <c r="AS109">
        <v>-64</v>
      </c>
      <c r="AT109">
        <v>832</v>
      </c>
      <c r="BB109">
        <v>1200</v>
      </c>
      <c r="BC109">
        <v>1</v>
      </c>
      <c r="BD109" t="str">
        <f t="shared" si="53"/>
        <v xml:space="preserve">N46PD   </v>
      </c>
      <c r="BE109">
        <v>1</v>
      </c>
      <c r="BG109">
        <v>0</v>
      </c>
      <c r="BH109">
        <v>0</v>
      </c>
      <c r="BI109">
        <v>0</v>
      </c>
      <c r="BJ109">
        <v>325</v>
      </c>
      <c r="BK109">
        <v>-100</v>
      </c>
      <c r="BL109" t="s">
        <v>130</v>
      </c>
      <c r="BM109">
        <v>1</v>
      </c>
      <c r="BN109">
        <v>1</v>
      </c>
      <c r="BO109">
        <v>1</v>
      </c>
      <c r="BP109">
        <v>0</v>
      </c>
      <c r="BT109">
        <v>0</v>
      </c>
      <c r="BU109">
        <v>0</v>
      </c>
      <c r="CE109" t="str">
        <f t="shared" si="59"/>
        <v>16:20:12.485</v>
      </c>
      <c r="CF109">
        <v>485283337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5</v>
      </c>
      <c r="CY109">
        <v>7</v>
      </c>
      <c r="CZ109" t="s">
        <v>131</v>
      </c>
      <c r="DA109">
        <v>80</v>
      </c>
      <c r="DB109">
        <v>1</v>
      </c>
      <c r="DC109" t="s">
        <v>132</v>
      </c>
      <c r="DD109" t="s">
        <v>133</v>
      </c>
      <c r="DG109">
        <v>15139822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 t="shared" si="60"/>
        <v>10/06/2022 16:20:12.882</v>
      </c>
      <c r="C110" t="str">
        <f t="shared" si="56"/>
        <v>FFDFD3C0</v>
      </c>
      <c r="D110" t="s">
        <v>143</v>
      </c>
      <c r="E110">
        <v>1</v>
      </c>
      <c r="F110">
        <v>2001</v>
      </c>
      <c r="G110" t="s">
        <v>147</v>
      </c>
      <c r="J110" t="s">
        <v>145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si="57"/>
        <v>16:20:12.484</v>
      </c>
      <c r="T110" t="str">
        <f t="shared" si="58"/>
        <v>16:20:12.084</v>
      </c>
      <c r="U110" t="str">
        <f t="shared" si="37"/>
        <v>A5988B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1</v>
      </c>
      <c r="AK110" t="s">
        <v>172</v>
      </c>
      <c r="AL110">
        <v>40.954242000000001</v>
      </c>
      <c r="AM110" t="s">
        <v>173</v>
      </c>
      <c r="AN110">
        <v>-72.254633999999996</v>
      </c>
      <c r="AO110">
        <v>25</v>
      </c>
      <c r="AP110">
        <v>425</v>
      </c>
      <c r="AQ110" t="s">
        <v>129</v>
      </c>
      <c r="AR110">
        <v>7</v>
      </c>
      <c r="AS110">
        <v>-64</v>
      </c>
      <c r="AT110">
        <v>832</v>
      </c>
      <c r="BB110">
        <v>1200</v>
      </c>
      <c r="BC110">
        <v>1</v>
      </c>
      <c r="BD110" t="str">
        <f t="shared" si="53"/>
        <v xml:space="preserve">N46PD   </v>
      </c>
      <c r="BE110">
        <v>1</v>
      </c>
      <c r="BG110">
        <v>0</v>
      </c>
      <c r="BH110">
        <v>0</v>
      </c>
      <c r="BI110">
        <v>0</v>
      </c>
      <c r="BJ110">
        <v>325</v>
      </c>
      <c r="BK110">
        <v>-100</v>
      </c>
      <c r="BL110" t="s">
        <v>130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 t="shared" si="59"/>
        <v>16:20:12.485</v>
      </c>
      <c r="CF110">
        <v>485283337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5</v>
      </c>
      <c r="CY110">
        <v>7</v>
      </c>
      <c r="CZ110" t="s">
        <v>131</v>
      </c>
      <c r="DA110">
        <v>80</v>
      </c>
      <c r="DB110">
        <v>1</v>
      </c>
      <c r="DC110" t="s">
        <v>132</v>
      </c>
      <c r="DD110" t="s">
        <v>133</v>
      </c>
      <c r="DG110">
        <v>15139822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 t="shared" si="60"/>
        <v>10/06/2022 16:20:12.882</v>
      </c>
      <c r="C111" t="str">
        <f t="shared" si="56"/>
        <v>FFDFD3C0</v>
      </c>
      <c r="D111" t="s">
        <v>139</v>
      </c>
      <c r="E111">
        <v>3</v>
      </c>
      <c r="F111">
        <v>1003</v>
      </c>
      <c r="G111" t="s">
        <v>146</v>
      </c>
      <c r="J111" t="s">
        <v>141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57"/>
        <v>16:20:12.484</v>
      </c>
      <c r="T111" t="str">
        <f t="shared" si="58"/>
        <v>16:20:12.084</v>
      </c>
      <c r="U111" t="str">
        <f t="shared" si="37"/>
        <v>A5988B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1</v>
      </c>
      <c r="AK111" t="s">
        <v>172</v>
      </c>
      <c r="AL111">
        <v>40.954242000000001</v>
      </c>
      <c r="AM111" t="s">
        <v>173</v>
      </c>
      <c r="AN111">
        <v>-72.254633999999996</v>
      </c>
      <c r="AO111">
        <v>25</v>
      </c>
      <c r="AP111">
        <v>425</v>
      </c>
      <c r="AQ111" t="s">
        <v>129</v>
      </c>
      <c r="AR111">
        <v>7</v>
      </c>
      <c r="AS111">
        <v>-64</v>
      </c>
      <c r="AT111">
        <v>832</v>
      </c>
      <c r="BB111">
        <v>1200</v>
      </c>
      <c r="BC111">
        <v>1</v>
      </c>
      <c r="BD111" t="str">
        <f t="shared" si="53"/>
        <v xml:space="preserve">N46PD   </v>
      </c>
      <c r="BE111">
        <v>1</v>
      </c>
      <c r="BG111">
        <v>0</v>
      </c>
      <c r="BH111">
        <v>0</v>
      </c>
      <c r="BI111">
        <v>0</v>
      </c>
      <c r="BJ111">
        <v>325</v>
      </c>
      <c r="BK111">
        <v>-100</v>
      </c>
      <c r="BL111" t="s">
        <v>130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 t="shared" si="59"/>
        <v>16:20:12.485</v>
      </c>
      <c r="CF111">
        <v>485283337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5</v>
      </c>
      <c r="CY111">
        <v>7</v>
      </c>
      <c r="CZ111" t="s">
        <v>131</v>
      </c>
      <c r="DA111">
        <v>80</v>
      </c>
      <c r="DB111">
        <v>1</v>
      </c>
      <c r="DC111" t="s">
        <v>132</v>
      </c>
      <c r="DD111" t="s">
        <v>133</v>
      </c>
      <c r="DG111">
        <v>15139822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 t="shared" si="60"/>
        <v>10/06/2022 16:20:12.882</v>
      </c>
      <c r="C112" t="str">
        <f t="shared" si="56"/>
        <v>FFDFD3C0</v>
      </c>
      <c r="D112" t="s">
        <v>143</v>
      </c>
      <c r="E112">
        <v>15</v>
      </c>
      <c r="F112">
        <v>2015</v>
      </c>
      <c r="G112" t="s">
        <v>144</v>
      </c>
      <c r="J112" t="s">
        <v>145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57"/>
        <v>16:20:12.484</v>
      </c>
      <c r="T112" t="str">
        <f t="shared" si="58"/>
        <v>16:20:12.084</v>
      </c>
      <c r="U112" t="str">
        <f t="shared" si="37"/>
        <v>A5988B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2</v>
      </c>
      <c r="AJ112">
        <v>1</v>
      </c>
      <c r="AK112" t="s">
        <v>172</v>
      </c>
      <c r="AL112">
        <v>40.954242000000001</v>
      </c>
      <c r="AM112" t="s">
        <v>173</v>
      </c>
      <c r="AN112">
        <v>-72.254633999999996</v>
      </c>
      <c r="AO112">
        <v>25</v>
      </c>
      <c r="AP112">
        <v>425</v>
      </c>
      <c r="AQ112" t="s">
        <v>129</v>
      </c>
      <c r="AR112">
        <v>7</v>
      </c>
      <c r="AS112">
        <v>-64</v>
      </c>
      <c r="AT112">
        <v>832</v>
      </c>
      <c r="BB112">
        <v>1200</v>
      </c>
      <c r="BC112">
        <v>1</v>
      </c>
      <c r="BD112" t="str">
        <f t="shared" si="53"/>
        <v xml:space="preserve">N46PD   </v>
      </c>
      <c r="BE112">
        <v>1</v>
      </c>
      <c r="BG112">
        <v>0</v>
      </c>
      <c r="BH112">
        <v>0</v>
      </c>
      <c r="BI112">
        <v>0</v>
      </c>
      <c r="BJ112">
        <v>325</v>
      </c>
      <c r="BK112">
        <v>-100</v>
      </c>
      <c r="BL112" t="s">
        <v>130</v>
      </c>
      <c r="BM112">
        <v>1</v>
      </c>
      <c r="BN112">
        <v>1</v>
      </c>
      <c r="BO112">
        <v>1</v>
      </c>
      <c r="BP112">
        <v>0</v>
      </c>
      <c r="BT112">
        <v>0</v>
      </c>
      <c r="BU112">
        <v>0</v>
      </c>
      <c r="CE112" t="str">
        <f t="shared" si="59"/>
        <v>16:20:12.485</v>
      </c>
      <c r="CF112">
        <v>485283337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5</v>
      </c>
      <c r="CY112">
        <v>7</v>
      </c>
      <c r="CZ112" t="s">
        <v>131</v>
      </c>
      <c r="DA112">
        <v>80</v>
      </c>
      <c r="DB112">
        <v>1</v>
      </c>
      <c r="DC112" t="s">
        <v>132</v>
      </c>
      <c r="DD112" t="s">
        <v>133</v>
      </c>
      <c r="DG112">
        <v>15139822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 t="shared" si="60"/>
        <v>10/06/2022 16:20:12.882</v>
      </c>
      <c r="C113" t="str">
        <f t="shared" si="56"/>
        <v>FFDFD3C0</v>
      </c>
      <c r="D113" t="s">
        <v>139</v>
      </c>
      <c r="E113">
        <v>4</v>
      </c>
      <c r="F113">
        <v>1004</v>
      </c>
      <c r="G113" t="s">
        <v>140</v>
      </c>
      <c r="J113" t="s">
        <v>141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57"/>
        <v>16:20:12.484</v>
      </c>
      <c r="T113" t="str">
        <f t="shared" si="58"/>
        <v>16:20:12.084</v>
      </c>
      <c r="U113" t="str">
        <f t="shared" si="37"/>
        <v>A5988B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2</v>
      </c>
      <c r="AJ113">
        <v>1</v>
      </c>
      <c r="AK113" t="s">
        <v>172</v>
      </c>
      <c r="AL113">
        <v>40.954242000000001</v>
      </c>
      <c r="AM113" t="s">
        <v>173</v>
      </c>
      <c r="AN113">
        <v>-72.254633999999996</v>
      </c>
      <c r="AO113">
        <v>25</v>
      </c>
      <c r="AP113">
        <v>425</v>
      </c>
      <c r="AQ113" t="s">
        <v>129</v>
      </c>
      <c r="AR113">
        <v>7</v>
      </c>
      <c r="AS113">
        <v>-64</v>
      </c>
      <c r="AT113">
        <v>832</v>
      </c>
      <c r="BB113">
        <v>1200</v>
      </c>
      <c r="BC113">
        <v>1</v>
      </c>
      <c r="BD113" t="str">
        <f t="shared" si="53"/>
        <v xml:space="preserve">N46PD   </v>
      </c>
      <c r="BE113">
        <v>1</v>
      </c>
      <c r="BG113">
        <v>0</v>
      </c>
      <c r="BH113">
        <v>0</v>
      </c>
      <c r="BI113">
        <v>0</v>
      </c>
      <c r="BJ113">
        <v>325</v>
      </c>
      <c r="BK113">
        <v>-100</v>
      </c>
      <c r="BL113" t="s">
        <v>130</v>
      </c>
      <c r="BM113">
        <v>1</v>
      </c>
      <c r="BN113">
        <v>1</v>
      </c>
      <c r="BO113">
        <v>1</v>
      </c>
      <c r="BP113">
        <v>0</v>
      </c>
      <c r="BT113">
        <v>0</v>
      </c>
      <c r="BU113">
        <v>0</v>
      </c>
      <c r="CE113" t="str">
        <f t="shared" si="59"/>
        <v>16:20:12.485</v>
      </c>
      <c r="CF113">
        <v>485283337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5</v>
      </c>
      <c r="CY113">
        <v>7</v>
      </c>
      <c r="CZ113" t="s">
        <v>131</v>
      </c>
      <c r="DA113">
        <v>80</v>
      </c>
      <c r="DB113">
        <v>1</v>
      </c>
      <c r="DC113" t="s">
        <v>132</v>
      </c>
      <c r="DD113" t="s">
        <v>133</v>
      </c>
      <c r="DG113">
        <v>15139822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"10/06/2022 16:20:14.196"</f>
        <v>10/06/2022 16:20:14.196</v>
      </c>
      <c r="C114" t="str">
        <f t="shared" si="56"/>
        <v>FFDFD3C0</v>
      </c>
      <c r="D114" t="s">
        <v>134</v>
      </c>
      <c r="E114">
        <v>33</v>
      </c>
      <c r="H114">
        <v>112</v>
      </c>
      <c r="I114" t="s">
        <v>135</v>
      </c>
      <c r="J114" t="s">
        <v>136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ref="S114:S121" si="61">"16:20:13.984"</f>
        <v>16:20:13.984</v>
      </c>
      <c r="T114" t="str">
        <f t="shared" ref="T114:T121" si="62">"16:20:13.084"</f>
        <v>16:20:13.084</v>
      </c>
      <c r="U114" t="str">
        <f t="shared" si="37"/>
        <v>A5988B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1</v>
      </c>
      <c r="AK114" t="s">
        <v>174</v>
      </c>
      <c r="AL114">
        <v>40.953769999999999</v>
      </c>
      <c r="AM114" t="s">
        <v>175</v>
      </c>
      <c r="AN114">
        <v>-72.254526999999996</v>
      </c>
      <c r="AO114">
        <v>25</v>
      </c>
      <c r="AP114">
        <v>450</v>
      </c>
      <c r="AQ114" t="s">
        <v>129</v>
      </c>
      <c r="AR114">
        <v>9</v>
      </c>
      <c r="AS114">
        <v>-64</v>
      </c>
      <c r="AT114">
        <v>832</v>
      </c>
      <c r="BB114">
        <v>1200</v>
      </c>
      <c r="BC114">
        <v>1</v>
      </c>
      <c r="BD114" t="str">
        <f t="shared" si="53"/>
        <v xml:space="preserve">N46PD   </v>
      </c>
      <c r="BE114">
        <v>1</v>
      </c>
      <c r="BG114">
        <v>0</v>
      </c>
      <c r="BH114">
        <v>0</v>
      </c>
      <c r="BI114">
        <v>0</v>
      </c>
      <c r="BJ114">
        <v>350</v>
      </c>
      <c r="BK114">
        <v>-100</v>
      </c>
      <c r="BL114" t="s">
        <v>130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 t="shared" ref="CE114:CE121" si="63">"16:20:13.984"</f>
        <v>16:20:13.984</v>
      </c>
      <c r="CF114">
        <v>984446902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3</v>
      </c>
      <c r="CY114">
        <v>7</v>
      </c>
      <c r="CZ114" t="s">
        <v>131</v>
      </c>
      <c r="DA114">
        <v>80</v>
      </c>
      <c r="DB114">
        <v>1</v>
      </c>
      <c r="DC114" t="s">
        <v>132</v>
      </c>
      <c r="DD114" t="s">
        <v>133</v>
      </c>
      <c r="DG114">
        <v>15141412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"10/06/2022 16:20:14.196"</f>
        <v>10/06/2022 16:20:14.196</v>
      </c>
      <c r="C115" t="str">
        <f t="shared" si="56"/>
        <v>FFDFD3C0</v>
      </c>
      <c r="D115" t="s">
        <v>143</v>
      </c>
      <c r="E115">
        <v>1</v>
      </c>
      <c r="F115">
        <v>2001</v>
      </c>
      <c r="G115" t="s">
        <v>147</v>
      </c>
      <c r="J115" t="s">
        <v>145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61"/>
        <v>16:20:13.984</v>
      </c>
      <c r="T115" t="str">
        <f t="shared" si="62"/>
        <v>16:20:13.084</v>
      </c>
      <c r="U115" t="str">
        <f t="shared" si="37"/>
        <v>A5988B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2</v>
      </c>
      <c r="AJ115">
        <v>1</v>
      </c>
      <c r="AK115" t="s">
        <v>174</v>
      </c>
      <c r="AL115">
        <v>40.953769999999999</v>
      </c>
      <c r="AM115" t="s">
        <v>175</v>
      </c>
      <c r="AN115">
        <v>-72.254526999999996</v>
      </c>
      <c r="AO115">
        <v>25</v>
      </c>
      <c r="AP115">
        <v>450</v>
      </c>
      <c r="AQ115" t="s">
        <v>129</v>
      </c>
      <c r="AR115">
        <v>9</v>
      </c>
      <c r="AS115">
        <v>-64</v>
      </c>
      <c r="AT115">
        <v>832</v>
      </c>
      <c r="BB115">
        <v>1200</v>
      </c>
      <c r="BC115">
        <v>1</v>
      </c>
      <c r="BD115" t="str">
        <f t="shared" si="53"/>
        <v xml:space="preserve">N46PD   </v>
      </c>
      <c r="BE115">
        <v>1</v>
      </c>
      <c r="BG115">
        <v>0</v>
      </c>
      <c r="BH115">
        <v>0</v>
      </c>
      <c r="BI115">
        <v>0</v>
      </c>
      <c r="BJ115">
        <v>350</v>
      </c>
      <c r="BK115">
        <v>-100</v>
      </c>
      <c r="BL115" t="s">
        <v>130</v>
      </c>
      <c r="BM115">
        <v>1</v>
      </c>
      <c r="BN115">
        <v>1</v>
      </c>
      <c r="BO115">
        <v>1</v>
      </c>
      <c r="BP115">
        <v>0</v>
      </c>
      <c r="BT115">
        <v>0</v>
      </c>
      <c r="BU115">
        <v>0</v>
      </c>
      <c r="CE115" t="str">
        <f t="shared" si="63"/>
        <v>16:20:13.984</v>
      </c>
      <c r="CF115">
        <v>984446902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3</v>
      </c>
      <c r="CY115">
        <v>7</v>
      </c>
      <c r="CZ115" t="s">
        <v>131</v>
      </c>
      <c r="DA115">
        <v>80</v>
      </c>
      <c r="DB115">
        <v>1</v>
      </c>
      <c r="DC115" t="s">
        <v>132</v>
      </c>
      <c r="DD115" t="s">
        <v>133</v>
      </c>
      <c r="DG115">
        <v>15141412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"10/06/2022 16:20:14.196"</f>
        <v>10/06/2022 16:20:14.196</v>
      </c>
      <c r="C116" t="str">
        <f t="shared" si="56"/>
        <v>FFDFD3C0</v>
      </c>
      <c r="D116" t="s">
        <v>123</v>
      </c>
      <c r="E116">
        <v>1</v>
      </c>
      <c r="H116">
        <v>157</v>
      </c>
      <c r="I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61"/>
        <v>16:20:13.984</v>
      </c>
      <c r="T116" t="str">
        <f t="shared" si="62"/>
        <v>16:20:13.084</v>
      </c>
      <c r="U116" t="str">
        <f t="shared" si="37"/>
        <v>A5988B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2</v>
      </c>
      <c r="AJ116">
        <v>1</v>
      </c>
      <c r="AK116" t="s">
        <v>174</v>
      </c>
      <c r="AL116">
        <v>40.953769999999999</v>
      </c>
      <c r="AM116" t="s">
        <v>175</v>
      </c>
      <c r="AN116">
        <v>-72.254526999999996</v>
      </c>
      <c r="AO116">
        <v>25</v>
      </c>
      <c r="AP116">
        <v>450</v>
      </c>
      <c r="AQ116" t="s">
        <v>129</v>
      </c>
      <c r="AR116">
        <v>9</v>
      </c>
      <c r="AS116">
        <v>-64</v>
      </c>
      <c r="AT116">
        <v>832</v>
      </c>
      <c r="BB116">
        <v>1200</v>
      </c>
      <c r="BC116">
        <v>1</v>
      </c>
      <c r="BD116" t="str">
        <f t="shared" si="53"/>
        <v xml:space="preserve">N46PD   </v>
      </c>
      <c r="BE116">
        <v>1</v>
      </c>
      <c r="BG116">
        <v>0</v>
      </c>
      <c r="BH116">
        <v>0</v>
      </c>
      <c r="BI116">
        <v>0</v>
      </c>
      <c r="BJ116">
        <v>350</v>
      </c>
      <c r="BK116">
        <v>-100</v>
      </c>
      <c r="BL116" t="s">
        <v>130</v>
      </c>
      <c r="BM116">
        <v>1</v>
      </c>
      <c r="BN116">
        <v>1</v>
      </c>
      <c r="BO116">
        <v>1</v>
      </c>
      <c r="BP116">
        <v>0</v>
      </c>
      <c r="BT116">
        <v>0</v>
      </c>
      <c r="BU116">
        <v>0</v>
      </c>
      <c r="CE116" t="str">
        <f t="shared" si="63"/>
        <v>16:20:13.984</v>
      </c>
      <c r="CF116">
        <v>984446902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3</v>
      </c>
      <c r="CY116">
        <v>7</v>
      </c>
      <c r="CZ116" t="s">
        <v>131</v>
      </c>
      <c r="DA116">
        <v>80</v>
      </c>
      <c r="DB116">
        <v>1</v>
      </c>
      <c r="DC116" t="s">
        <v>132</v>
      </c>
      <c r="DD116" t="s">
        <v>133</v>
      </c>
      <c r="DG116">
        <v>15141412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"10/06/2022 16:20:14.196"</f>
        <v>10/06/2022 16:20:14.196</v>
      </c>
      <c r="C117" t="str">
        <f t="shared" si="56"/>
        <v>FFDFD3C0</v>
      </c>
      <c r="D117" t="s">
        <v>139</v>
      </c>
      <c r="E117">
        <v>3</v>
      </c>
      <c r="F117">
        <v>1003</v>
      </c>
      <c r="G117" t="s">
        <v>146</v>
      </c>
      <c r="J117" t="s">
        <v>141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61"/>
        <v>16:20:13.984</v>
      </c>
      <c r="T117" t="str">
        <f t="shared" si="62"/>
        <v>16:20:13.084</v>
      </c>
      <c r="U117" t="str">
        <f t="shared" si="37"/>
        <v>A5988B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1</v>
      </c>
      <c r="AK117" t="s">
        <v>174</v>
      </c>
      <c r="AL117">
        <v>40.953769999999999</v>
      </c>
      <c r="AM117" t="s">
        <v>175</v>
      </c>
      <c r="AN117">
        <v>-72.254526999999996</v>
      </c>
      <c r="AO117">
        <v>25</v>
      </c>
      <c r="AP117">
        <v>450</v>
      </c>
      <c r="AQ117" t="s">
        <v>129</v>
      </c>
      <c r="AR117">
        <v>9</v>
      </c>
      <c r="AS117">
        <v>-64</v>
      </c>
      <c r="AT117">
        <v>832</v>
      </c>
      <c r="BB117">
        <v>1200</v>
      </c>
      <c r="BC117">
        <v>1</v>
      </c>
      <c r="BD117" t="str">
        <f t="shared" si="53"/>
        <v xml:space="preserve">N46PD   </v>
      </c>
      <c r="BE117">
        <v>1</v>
      </c>
      <c r="BG117">
        <v>0</v>
      </c>
      <c r="BH117">
        <v>0</v>
      </c>
      <c r="BI117">
        <v>0</v>
      </c>
      <c r="BJ117">
        <v>350</v>
      </c>
      <c r="BK117">
        <v>-100</v>
      </c>
      <c r="BL117" t="s">
        <v>130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 t="shared" si="63"/>
        <v>16:20:13.984</v>
      </c>
      <c r="CF117">
        <v>984446902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3</v>
      </c>
      <c r="CY117">
        <v>7</v>
      </c>
      <c r="CZ117" t="s">
        <v>131</v>
      </c>
      <c r="DA117">
        <v>80</v>
      </c>
      <c r="DB117">
        <v>1</v>
      </c>
      <c r="DC117" t="s">
        <v>132</v>
      </c>
      <c r="DD117" t="s">
        <v>133</v>
      </c>
      <c r="DG117">
        <v>15141412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"10/06/2022 16:20:14.211"</f>
        <v>10/06/2022 16:20:14.211</v>
      </c>
      <c r="C118" t="str">
        <f t="shared" si="56"/>
        <v>FFDFD3C0</v>
      </c>
      <c r="D118" t="s">
        <v>143</v>
      </c>
      <c r="E118">
        <v>15</v>
      </c>
      <c r="F118">
        <v>2015</v>
      </c>
      <c r="G118" t="s">
        <v>144</v>
      </c>
      <c r="J118" t="s">
        <v>145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61"/>
        <v>16:20:13.984</v>
      </c>
      <c r="T118" t="str">
        <f t="shared" si="62"/>
        <v>16:20:13.084</v>
      </c>
      <c r="U118" t="str">
        <f t="shared" si="37"/>
        <v>A5988B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1</v>
      </c>
      <c r="AK118" t="s">
        <v>174</v>
      </c>
      <c r="AL118">
        <v>40.953769999999999</v>
      </c>
      <c r="AM118" t="s">
        <v>175</v>
      </c>
      <c r="AN118">
        <v>-72.254526999999996</v>
      </c>
      <c r="AO118">
        <v>25</v>
      </c>
      <c r="AP118">
        <v>450</v>
      </c>
      <c r="AQ118" t="s">
        <v>129</v>
      </c>
      <c r="AR118">
        <v>9</v>
      </c>
      <c r="AS118">
        <v>-64</v>
      </c>
      <c r="AT118">
        <v>832</v>
      </c>
      <c r="BB118">
        <v>1200</v>
      </c>
      <c r="BC118">
        <v>1</v>
      </c>
      <c r="BD118" t="str">
        <f t="shared" si="53"/>
        <v xml:space="preserve">N46PD   </v>
      </c>
      <c r="BE118">
        <v>1</v>
      </c>
      <c r="BG118">
        <v>0</v>
      </c>
      <c r="BH118">
        <v>0</v>
      </c>
      <c r="BI118">
        <v>0</v>
      </c>
      <c r="BJ118">
        <v>350</v>
      </c>
      <c r="BK118">
        <v>-100</v>
      </c>
      <c r="BL118" t="s">
        <v>130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 t="shared" si="63"/>
        <v>16:20:13.984</v>
      </c>
      <c r="CF118">
        <v>984446902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3</v>
      </c>
      <c r="CY118">
        <v>7</v>
      </c>
      <c r="CZ118" t="s">
        <v>131</v>
      </c>
      <c r="DA118">
        <v>80</v>
      </c>
      <c r="DB118">
        <v>1</v>
      </c>
      <c r="DC118" t="s">
        <v>132</v>
      </c>
      <c r="DD118" t="s">
        <v>133</v>
      </c>
      <c r="DG118">
        <v>15141412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"10/06/2022 16:20:14.211"</f>
        <v>10/06/2022 16:20:14.211</v>
      </c>
      <c r="C119" t="str">
        <f t="shared" si="56"/>
        <v>FFDFD3C0</v>
      </c>
      <c r="D119" t="s">
        <v>139</v>
      </c>
      <c r="E119">
        <v>4</v>
      </c>
      <c r="F119">
        <v>1004</v>
      </c>
      <c r="G119" t="s">
        <v>140</v>
      </c>
      <c r="J119" t="s">
        <v>141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61"/>
        <v>16:20:13.984</v>
      </c>
      <c r="T119" t="str">
        <f t="shared" si="62"/>
        <v>16:20:13.084</v>
      </c>
      <c r="U119" t="str">
        <f t="shared" si="37"/>
        <v>A5988B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2</v>
      </c>
      <c r="AJ119">
        <v>1</v>
      </c>
      <c r="AK119" t="s">
        <v>174</v>
      </c>
      <c r="AL119">
        <v>40.953769999999999</v>
      </c>
      <c r="AM119" t="s">
        <v>175</v>
      </c>
      <c r="AN119">
        <v>-72.254526999999996</v>
      </c>
      <c r="AO119">
        <v>25</v>
      </c>
      <c r="AP119">
        <v>450</v>
      </c>
      <c r="AQ119" t="s">
        <v>129</v>
      </c>
      <c r="AR119">
        <v>9</v>
      </c>
      <c r="AS119">
        <v>-64</v>
      </c>
      <c r="AT119">
        <v>832</v>
      </c>
      <c r="BB119">
        <v>1200</v>
      </c>
      <c r="BC119">
        <v>1</v>
      </c>
      <c r="BD119" t="str">
        <f t="shared" si="53"/>
        <v xml:space="preserve">N46PD   </v>
      </c>
      <c r="BE119">
        <v>1</v>
      </c>
      <c r="BG119">
        <v>0</v>
      </c>
      <c r="BH119">
        <v>0</v>
      </c>
      <c r="BI119">
        <v>0</v>
      </c>
      <c r="BJ119">
        <v>350</v>
      </c>
      <c r="BK119">
        <v>-100</v>
      </c>
      <c r="BL119" t="s">
        <v>130</v>
      </c>
      <c r="BM119">
        <v>1</v>
      </c>
      <c r="BN119">
        <v>1</v>
      </c>
      <c r="BO119">
        <v>1</v>
      </c>
      <c r="BP119">
        <v>0</v>
      </c>
      <c r="BT119">
        <v>0</v>
      </c>
      <c r="BU119">
        <v>0</v>
      </c>
      <c r="CE119" t="str">
        <f t="shared" si="63"/>
        <v>16:20:13.984</v>
      </c>
      <c r="CF119">
        <v>984446902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3</v>
      </c>
      <c r="CY119">
        <v>7</v>
      </c>
      <c r="CZ119" t="s">
        <v>131</v>
      </c>
      <c r="DA119">
        <v>80</v>
      </c>
      <c r="DB119">
        <v>1</v>
      </c>
      <c r="DC119" t="s">
        <v>132</v>
      </c>
      <c r="DD119" t="s">
        <v>133</v>
      </c>
      <c r="DG119">
        <v>15141412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"10/06/2022 16:20:14.227"</f>
        <v>10/06/2022 16:20:14.227</v>
      </c>
      <c r="C120" t="str">
        <f t="shared" si="56"/>
        <v>FFDFD3C0</v>
      </c>
      <c r="D120" t="s">
        <v>134</v>
      </c>
      <c r="E120">
        <v>38</v>
      </c>
      <c r="H120">
        <v>125</v>
      </c>
      <c r="I120" t="s">
        <v>142</v>
      </c>
      <c r="J120" t="s">
        <v>136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61"/>
        <v>16:20:13.984</v>
      </c>
      <c r="T120" t="str">
        <f t="shared" si="62"/>
        <v>16:20:13.084</v>
      </c>
      <c r="U120" t="str">
        <f t="shared" si="37"/>
        <v>A5988B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1</v>
      </c>
      <c r="AK120" t="s">
        <v>174</v>
      </c>
      <c r="AL120">
        <v>40.953769999999999</v>
      </c>
      <c r="AM120" t="s">
        <v>175</v>
      </c>
      <c r="AN120">
        <v>-72.254526999999996</v>
      </c>
      <c r="AO120">
        <v>25</v>
      </c>
      <c r="AP120">
        <v>450</v>
      </c>
      <c r="AQ120" t="s">
        <v>129</v>
      </c>
      <c r="AR120">
        <v>9</v>
      </c>
      <c r="AS120">
        <v>-64</v>
      </c>
      <c r="AT120">
        <v>832</v>
      </c>
      <c r="BB120">
        <v>1200</v>
      </c>
      <c r="BC120">
        <v>1</v>
      </c>
      <c r="BD120" t="str">
        <f t="shared" si="53"/>
        <v xml:space="preserve">N46PD   </v>
      </c>
      <c r="BE120">
        <v>1</v>
      </c>
      <c r="BG120">
        <v>0</v>
      </c>
      <c r="BH120">
        <v>0</v>
      </c>
      <c r="BI120">
        <v>0</v>
      </c>
      <c r="BJ120">
        <v>350</v>
      </c>
      <c r="BK120">
        <v>-100</v>
      </c>
      <c r="BL120" t="s">
        <v>130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 t="shared" si="63"/>
        <v>16:20:13.984</v>
      </c>
      <c r="CF120">
        <v>984446902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3</v>
      </c>
      <c r="CY120">
        <v>7</v>
      </c>
      <c r="CZ120" t="s">
        <v>131</v>
      </c>
      <c r="DA120">
        <v>80</v>
      </c>
      <c r="DB120">
        <v>1</v>
      </c>
      <c r="DC120" t="s">
        <v>132</v>
      </c>
      <c r="DD120" t="s">
        <v>133</v>
      </c>
      <c r="DG120">
        <v>15141412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"10/06/2022 16:20:14.258"</f>
        <v>10/06/2022 16:20:14.258</v>
      </c>
      <c r="C121" t="str">
        <f t="shared" si="56"/>
        <v>FFDFD3C0</v>
      </c>
      <c r="D121" t="s">
        <v>139</v>
      </c>
      <c r="E121">
        <v>2</v>
      </c>
      <c r="F121">
        <v>1002</v>
      </c>
      <c r="G121" t="s">
        <v>124</v>
      </c>
      <c r="J121" t="s">
        <v>141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61"/>
        <v>16:20:13.984</v>
      </c>
      <c r="T121" t="str">
        <f t="shared" si="62"/>
        <v>16:20:13.084</v>
      </c>
      <c r="U121" t="str">
        <f t="shared" si="37"/>
        <v>A5988B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2</v>
      </c>
      <c r="AJ121">
        <v>1</v>
      </c>
      <c r="AK121" t="s">
        <v>174</v>
      </c>
      <c r="AL121">
        <v>40.953769999999999</v>
      </c>
      <c r="AM121" t="s">
        <v>175</v>
      </c>
      <c r="AN121">
        <v>-72.254526999999996</v>
      </c>
      <c r="AO121">
        <v>25</v>
      </c>
      <c r="AP121">
        <v>450</v>
      </c>
      <c r="AQ121" t="s">
        <v>129</v>
      </c>
      <c r="AR121">
        <v>9</v>
      </c>
      <c r="AS121">
        <v>-64</v>
      </c>
      <c r="AT121">
        <v>832</v>
      </c>
      <c r="BB121">
        <v>1200</v>
      </c>
      <c r="BC121">
        <v>1</v>
      </c>
      <c r="BD121" t="str">
        <f t="shared" si="53"/>
        <v xml:space="preserve">N46PD   </v>
      </c>
      <c r="BE121">
        <v>1</v>
      </c>
      <c r="BG121">
        <v>0</v>
      </c>
      <c r="BH121">
        <v>0</v>
      </c>
      <c r="BI121">
        <v>0</v>
      </c>
      <c r="BJ121">
        <v>350</v>
      </c>
      <c r="BK121">
        <v>-100</v>
      </c>
      <c r="BL121" t="s">
        <v>130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 t="shared" si="63"/>
        <v>16:20:13.984</v>
      </c>
      <c r="CF121">
        <v>984446902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3</v>
      </c>
      <c r="CY121">
        <v>7</v>
      </c>
      <c r="CZ121" t="s">
        <v>131</v>
      </c>
      <c r="DA121">
        <v>80</v>
      </c>
      <c r="DB121">
        <v>1</v>
      </c>
      <c r="DC121" t="s">
        <v>132</v>
      </c>
      <c r="DD121" t="s">
        <v>133</v>
      </c>
      <c r="DG121">
        <v>15141412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 t="shared" ref="A122:A129" si="64">"10/06/2022 16:20:15.586"</f>
        <v>10/06/2022 16:20:15.586</v>
      </c>
      <c r="C122" t="str">
        <f t="shared" si="56"/>
        <v>FFDFD3C0</v>
      </c>
      <c r="D122" t="s">
        <v>134</v>
      </c>
      <c r="E122">
        <v>38</v>
      </c>
      <c r="H122">
        <v>125</v>
      </c>
      <c r="I122" t="s">
        <v>142</v>
      </c>
      <c r="J122" t="s">
        <v>136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ref="S122:S129" si="65">"16:20:15.375"</f>
        <v>16:20:15.375</v>
      </c>
      <c r="T122" t="str">
        <f t="shared" ref="T122:T129" si="66">"16:20:14.075"</f>
        <v>16:20:14.075</v>
      </c>
      <c r="U122" t="str">
        <f t="shared" si="37"/>
        <v>A5988B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I122">
        <v>2</v>
      </c>
      <c r="AJ122">
        <v>1</v>
      </c>
      <c r="AK122" t="s">
        <v>176</v>
      </c>
      <c r="AL122">
        <v>40.953404999999997</v>
      </c>
      <c r="AM122" t="s">
        <v>177</v>
      </c>
      <c r="AN122">
        <v>-72.254397999999995</v>
      </c>
      <c r="AO122">
        <v>25</v>
      </c>
      <c r="AP122">
        <v>475</v>
      </c>
      <c r="AQ122" t="s">
        <v>129</v>
      </c>
      <c r="AR122">
        <v>12</v>
      </c>
      <c r="AS122">
        <v>-64</v>
      </c>
      <c r="AT122">
        <v>704</v>
      </c>
      <c r="BB122">
        <v>1200</v>
      </c>
      <c r="BC122">
        <v>1</v>
      </c>
      <c r="BD122" t="str">
        <f t="shared" si="53"/>
        <v xml:space="preserve">N46PD   </v>
      </c>
      <c r="BE122">
        <v>1</v>
      </c>
      <c r="BG122">
        <v>0</v>
      </c>
      <c r="BH122">
        <v>0</v>
      </c>
      <c r="BI122">
        <v>0</v>
      </c>
      <c r="BJ122">
        <v>350</v>
      </c>
      <c r="BK122">
        <v>-125</v>
      </c>
      <c r="BL122" t="s">
        <v>130</v>
      </c>
      <c r="BM122">
        <v>1</v>
      </c>
      <c r="BN122">
        <v>1</v>
      </c>
      <c r="BO122">
        <v>1</v>
      </c>
      <c r="BP122">
        <v>0</v>
      </c>
      <c r="BT122">
        <v>0</v>
      </c>
      <c r="BU122">
        <v>0</v>
      </c>
      <c r="CE122" t="str">
        <f t="shared" ref="CE122:CE129" si="67">"16:20:15.380"</f>
        <v>16:20:15.380</v>
      </c>
      <c r="CF122">
        <v>380389452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3</v>
      </c>
      <c r="CY122">
        <v>7</v>
      </c>
      <c r="CZ122" t="s">
        <v>131</v>
      </c>
      <c r="DA122">
        <v>80</v>
      </c>
      <c r="DB122">
        <v>1</v>
      </c>
      <c r="DC122" t="s">
        <v>132</v>
      </c>
      <c r="DD122" t="s">
        <v>133</v>
      </c>
      <c r="DG122">
        <v>15142911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 t="shared" si="64"/>
        <v>10/06/2022 16:20:15.586</v>
      </c>
      <c r="C123" t="str">
        <f t="shared" si="56"/>
        <v>FFDFD3C0</v>
      </c>
      <c r="D123" t="s">
        <v>139</v>
      </c>
      <c r="E123">
        <v>2</v>
      </c>
      <c r="F123">
        <v>1002</v>
      </c>
      <c r="G123" t="s">
        <v>124</v>
      </c>
      <c r="J123" t="s">
        <v>141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65"/>
        <v>16:20:15.375</v>
      </c>
      <c r="T123" t="str">
        <f t="shared" si="66"/>
        <v>16:20:14.075</v>
      </c>
      <c r="U123" t="str">
        <f t="shared" si="37"/>
        <v>A5988B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1</v>
      </c>
      <c r="AK123" t="s">
        <v>176</v>
      </c>
      <c r="AL123">
        <v>40.953404999999997</v>
      </c>
      <c r="AM123" t="s">
        <v>177</v>
      </c>
      <c r="AN123">
        <v>-72.254397999999995</v>
      </c>
      <c r="AO123">
        <v>25</v>
      </c>
      <c r="AP123">
        <v>475</v>
      </c>
      <c r="AQ123" t="s">
        <v>129</v>
      </c>
      <c r="AR123">
        <v>12</v>
      </c>
      <c r="AS123">
        <v>-64</v>
      </c>
      <c r="AT123">
        <v>704</v>
      </c>
      <c r="BB123">
        <v>1200</v>
      </c>
      <c r="BC123">
        <v>1</v>
      </c>
      <c r="BD123" t="str">
        <f t="shared" si="53"/>
        <v xml:space="preserve">N46PD   </v>
      </c>
      <c r="BE123">
        <v>1</v>
      </c>
      <c r="BG123">
        <v>0</v>
      </c>
      <c r="BH123">
        <v>0</v>
      </c>
      <c r="BI123">
        <v>0</v>
      </c>
      <c r="BJ123">
        <v>350</v>
      </c>
      <c r="BK123">
        <v>-125</v>
      </c>
      <c r="BL123" t="s">
        <v>130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 t="shared" si="67"/>
        <v>16:20:15.380</v>
      </c>
      <c r="CF123">
        <v>380389452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3</v>
      </c>
      <c r="CY123">
        <v>7</v>
      </c>
      <c r="CZ123" t="s">
        <v>131</v>
      </c>
      <c r="DA123">
        <v>80</v>
      </c>
      <c r="DB123">
        <v>1</v>
      </c>
      <c r="DC123" t="s">
        <v>132</v>
      </c>
      <c r="DD123" t="s">
        <v>133</v>
      </c>
      <c r="DG123">
        <v>15142911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 t="shared" si="64"/>
        <v>10/06/2022 16:20:15.586</v>
      </c>
      <c r="C124" t="str">
        <f t="shared" si="56"/>
        <v>FFDFD3C0</v>
      </c>
      <c r="D124" t="s">
        <v>134</v>
      </c>
      <c r="E124">
        <v>33</v>
      </c>
      <c r="H124">
        <v>112</v>
      </c>
      <c r="I124" t="s">
        <v>135</v>
      </c>
      <c r="J124" t="s">
        <v>136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65"/>
        <v>16:20:15.375</v>
      </c>
      <c r="T124" t="str">
        <f t="shared" si="66"/>
        <v>16:20:14.075</v>
      </c>
      <c r="U124" t="str">
        <f t="shared" si="37"/>
        <v>A5988B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2</v>
      </c>
      <c r="AJ124">
        <v>1</v>
      </c>
      <c r="AK124" t="s">
        <v>176</v>
      </c>
      <c r="AL124">
        <v>40.953404999999997</v>
      </c>
      <c r="AM124" t="s">
        <v>177</v>
      </c>
      <c r="AN124">
        <v>-72.254397999999995</v>
      </c>
      <c r="AO124">
        <v>25</v>
      </c>
      <c r="AP124">
        <v>475</v>
      </c>
      <c r="AQ124" t="s">
        <v>129</v>
      </c>
      <c r="AR124">
        <v>12</v>
      </c>
      <c r="AS124">
        <v>-64</v>
      </c>
      <c r="AT124">
        <v>704</v>
      </c>
      <c r="BB124">
        <v>1200</v>
      </c>
      <c r="BC124">
        <v>1</v>
      </c>
      <c r="BD124" t="str">
        <f t="shared" si="53"/>
        <v xml:space="preserve">N46PD   </v>
      </c>
      <c r="BE124">
        <v>1</v>
      </c>
      <c r="BG124">
        <v>0</v>
      </c>
      <c r="BH124">
        <v>0</v>
      </c>
      <c r="BI124">
        <v>0</v>
      </c>
      <c r="BJ124">
        <v>350</v>
      </c>
      <c r="BK124">
        <v>-125</v>
      </c>
      <c r="BL124" t="s">
        <v>130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 t="shared" si="67"/>
        <v>16:20:15.380</v>
      </c>
      <c r="CF124">
        <v>380389452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3</v>
      </c>
      <c r="CY124">
        <v>7</v>
      </c>
      <c r="CZ124" t="s">
        <v>131</v>
      </c>
      <c r="DA124">
        <v>80</v>
      </c>
      <c r="DB124">
        <v>1</v>
      </c>
      <c r="DC124" t="s">
        <v>132</v>
      </c>
      <c r="DD124" t="s">
        <v>133</v>
      </c>
      <c r="DG124">
        <v>15142911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 t="shared" si="64"/>
        <v>10/06/2022 16:20:15.586</v>
      </c>
      <c r="C125" t="str">
        <f t="shared" si="56"/>
        <v>FFDFD3C0</v>
      </c>
      <c r="D125" t="s">
        <v>143</v>
      </c>
      <c r="E125">
        <v>1</v>
      </c>
      <c r="F125">
        <v>2001</v>
      </c>
      <c r="G125" t="s">
        <v>147</v>
      </c>
      <c r="J125" t="s">
        <v>145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65"/>
        <v>16:20:15.375</v>
      </c>
      <c r="T125" t="str">
        <f t="shared" si="66"/>
        <v>16:20:14.075</v>
      </c>
      <c r="U125" t="str">
        <f t="shared" si="37"/>
        <v>A5988B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1</v>
      </c>
      <c r="AK125" t="s">
        <v>176</v>
      </c>
      <c r="AL125">
        <v>40.953404999999997</v>
      </c>
      <c r="AM125" t="s">
        <v>177</v>
      </c>
      <c r="AN125">
        <v>-72.254397999999995</v>
      </c>
      <c r="AO125">
        <v>25</v>
      </c>
      <c r="AP125">
        <v>475</v>
      </c>
      <c r="AQ125" t="s">
        <v>129</v>
      </c>
      <c r="AR125">
        <v>12</v>
      </c>
      <c r="AS125">
        <v>-64</v>
      </c>
      <c r="AT125">
        <v>704</v>
      </c>
      <c r="BB125">
        <v>1200</v>
      </c>
      <c r="BC125">
        <v>1</v>
      </c>
      <c r="BD125" t="str">
        <f t="shared" si="53"/>
        <v xml:space="preserve">N46PD   </v>
      </c>
      <c r="BE125">
        <v>1</v>
      </c>
      <c r="BG125">
        <v>0</v>
      </c>
      <c r="BH125">
        <v>0</v>
      </c>
      <c r="BI125">
        <v>0</v>
      </c>
      <c r="BJ125">
        <v>350</v>
      </c>
      <c r="BK125">
        <v>-125</v>
      </c>
      <c r="BL125" t="s">
        <v>130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 t="shared" si="67"/>
        <v>16:20:15.380</v>
      </c>
      <c r="CF125">
        <v>380389452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3</v>
      </c>
      <c r="CY125">
        <v>7</v>
      </c>
      <c r="CZ125" t="s">
        <v>131</v>
      </c>
      <c r="DA125">
        <v>80</v>
      </c>
      <c r="DB125">
        <v>1</v>
      </c>
      <c r="DC125" t="s">
        <v>132</v>
      </c>
      <c r="DD125" t="s">
        <v>133</v>
      </c>
      <c r="DG125">
        <v>15142911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 t="shared" si="64"/>
        <v>10/06/2022 16:20:15.586</v>
      </c>
      <c r="C126" t="str">
        <f t="shared" si="56"/>
        <v>FFDFD3C0</v>
      </c>
      <c r="D126" t="s">
        <v>139</v>
      </c>
      <c r="E126">
        <v>3</v>
      </c>
      <c r="F126">
        <v>1003</v>
      </c>
      <c r="G126" t="s">
        <v>146</v>
      </c>
      <c r="J126" t="s">
        <v>141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65"/>
        <v>16:20:15.375</v>
      </c>
      <c r="T126" t="str">
        <f t="shared" si="66"/>
        <v>16:20:14.075</v>
      </c>
      <c r="U126" t="str">
        <f t="shared" si="37"/>
        <v>A5988B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1</v>
      </c>
      <c r="AK126" t="s">
        <v>176</v>
      </c>
      <c r="AL126">
        <v>40.953404999999997</v>
      </c>
      <c r="AM126" t="s">
        <v>177</v>
      </c>
      <c r="AN126">
        <v>-72.254397999999995</v>
      </c>
      <c r="AO126">
        <v>25</v>
      </c>
      <c r="AP126">
        <v>475</v>
      </c>
      <c r="AQ126" t="s">
        <v>129</v>
      </c>
      <c r="AR126">
        <v>12</v>
      </c>
      <c r="AS126">
        <v>-64</v>
      </c>
      <c r="AT126">
        <v>704</v>
      </c>
      <c r="BB126">
        <v>1200</v>
      </c>
      <c r="BC126">
        <v>1</v>
      </c>
      <c r="BD126" t="str">
        <f t="shared" si="53"/>
        <v xml:space="preserve">N46PD   </v>
      </c>
      <c r="BE126">
        <v>1</v>
      </c>
      <c r="BG126">
        <v>0</v>
      </c>
      <c r="BH126">
        <v>0</v>
      </c>
      <c r="BI126">
        <v>0</v>
      </c>
      <c r="BJ126">
        <v>350</v>
      </c>
      <c r="BK126">
        <v>-125</v>
      </c>
      <c r="BL126" t="s">
        <v>130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 t="shared" si="67"/>
        <v>16:20:15.380</v>
      </c>
      <c r="CF126">
        <v>380389452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3</v>
      </c>
      <c r="CY126">
        <v>7</v>
      </c>
      <c r="CZ126" t="s">
        <v>131</v>
      </c>
      <c r="DA126">
        <v>80</v>
      </c>
      <c r="DB126">
        <v>1</v>
      </c>
      <c r="DC126" t="s">
        <v>132</v>
      </c>
      <c r="DD126" t="s">
        <v>133</v>
      </c>
      <c r="DG126">
        <v>15142911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 t="shared" si="64"/>
        <v>10/06/2022 16:20:15.586</v>
      </c>
      <c r="C127" t="str">
        <f t="shared" si="56"/>
        <v>FFDFD3C0</v>
      </c>
      <c r="D127" t="s">
        <v>143</v>
      </c>
      <c r="E127">
        <v>15</v>
      </c>
      <c r="F127">
        <v>2015</v>
      </c>
      <c r="G127" t="s">
        <v>144</v>
      </c>
      <c r="J127" t="s">
        <v>145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65"/>
        <v>16:20:15.375</v>
      </c>
      <c r="T127" t="str">
        <f t="shared" si="66"/>
        <v>16:20:14.075</v>
      </c>
      <c r="U127" t="str">
        <f t="shared" si="37"/>
        <v>A5988B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0</v>
      </c>
      <c r="AI127">
        <v>2</v>
      </c>
      <c r="AJ127">
        <v>1</v>
      </c>
      <c r="AK127" t="s">
        <v>176</v>
      </c>
      <c r="AL127">
        <v>40.953404999999997</v>
      </c>
      <c r="AM127" t="s">
        <v>177</v>
      </c>
      <c r="AN127">
        <v>-72.254397999999995</v>
      </c>
      <c r="AO127">
        <v>25</v>
      </c>
      <c r="AP127">
        <v>475</v>
      </c>
      <c r="AQ127" t="s">
        <v>129</v>
      </c>
      <c r="AR127">
        <v>12</v>
      </c>
      <c r="AS127">
        <v>-64</v>
      </c>
      <c r="AT127">
        <v>704</v>
      </c>
      <c r="BB127">
        <v>1200</v>
      </c>
      <c r="BC127">
        <v>1</v>
      </c>
      <c r="BD127" t="str">
        <f t="shared" si="53"/>
        <v xml:space="preserve">N46PD   </v>
      </c>
      <c r="BE127">
        <v>1</v>
      </c>
      <c r="BG127">
        <v>0</v>
      </c>
      <c r="BH127">
        <v>0</v>
      </c>
      <c r="BI127">
        <v>0</v>
      </c>
      <c r="BJ127">
        <v>350</v>
      </c>
      <c r="BK127">
        <v>-125</v>
      </c>
      <c r="BL127" t="s">
        <v>130</v>
      </c>
      <c r="BM127">
        <v>1</v>
      </c>
      <c r="BN127">
        <v>1</v>
      </c>
      <c r="BO127">
        <v>1</v>
      </c>
      <c r="BP127">
        <v>0</v>
      </c>
      <c r="BT127">
        <v>0</v>
      </c>
      <c r="BU127">
        <v>0</v>
      </c>
      <c r="CE127" t="str">
        <f t="shared" si="67"/>
        <v>16:20:15.380</v>
      </c>
      <c r="CF127">
        <v>380389452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3</v>
      </c>
      <c r="CY127">
        <v>7</v>
      </c>
      <c r="CZ127" t="s">
        <v>131</v>
      </c>
      <c r="DA127">
        <v>80</v>
      </c>
      <c r="DB127">
        <v>1</v>
      </c>
      <c r="DC127" t="s">
        <v>132</v>
      </c>
      <c r="DD127" t="s">
        <v>133</v>
      </c>
      <c r="DG127">
        <v>15142911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 t="shared" si="64"/>
        <v>10/06/2022 16:20:15.586</v>
      </c>
      <c r="C128" t="str">
        <f t="shared" si="56"/>
        <v>FFDFD3C0</v>
      </c>
      <c r="D128" t="s">
        <v>139</v>
      </c>
      <c r="E128">
        <v>4</v>
      </c>
      <c r="F128">
        <v>1004</v>
      </c>
      <c r="G128" t="s">
        <v>140</v>
      </c>
      <c r="J128" t="s">
        <v>141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65"/>
        <v>16:20:15.375</v>
      </c>
      <c r="T128" t="str">
        <f t="shared" si="66"/>
        <v>16:20:14.075</v>
      </c>
      <c r="U128" t="str">
        <f t="shared" si="37"/>
        <v>A5988B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1</v>
      </c>
      <c r="AK128" t="s">
        <v>176</v>
      </c>
      <c r="AL128">
        <v>40.953404999999997</v>
      </c>
      <c r="AM128" t="s">
        <v>177</v>
      </c>
      <c r="AN128">
        <v>-72.254397999999995</v>
      </c>
      <c r="AO128">
        <v>25</v>
      </c>
      <c r="AP128">
        <v>475</v>
      </c>
      <c r="AQ128" t="s">
        <v>129</v>
      </c>
      <c r="AR128">
        <v>12</v>
      </c>
      <c r="AS128">
        <v>-64</v>
      </c>
      <c r="AT128">
        <v>704</v>
      </c>
      <c r="BB128">
        <v>1200</v>
      </c>
      <c r="BC128">
        <v>1</v>
      </c>
      <c r="BD128" t="str">
        <f t="shared" si="53"/>
        <v xml:space="preserve">N46PD   </v>
      </c>
      <c r="BE128">
        <v>1</v>
      </c>
      <c r="BG128">
        <v>0</v>
      </c>
      <c r="BH128">
        <v>0</v>
      </c>
      <c r="BI128">
        <v>0</v>
      </c>
      <c r="BJ128">
        <v>350</v>
      </c>
      <c r="BK128">
        <v>-125</v>
      </c>
      <c r="BL128" t="s">
        <v>130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 t="shared" si="67"/>
        <v>16:20:15.380</v>
      </c>
      <c r="CF128">
        <v>380389452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3</v>
      </c>
      <c r="CY128">
        <v>7</v>
      </c>
      <c r="CZ128" t="s">
        <v>131</v>
      </c>
      <c r="DA128">
        <v>80</v>
      </c>
      <c r="DB128">
        <v>1</v>
      </c>
      <c r="DC128" t="s">
        <v>132</v>
      </c>
      <c r="DD128" t="s">
        <v>133</v>
      </c>
      <c r="DG128">
        <v>15142911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 t="shared" si="64"/>
        <v>10/06/2022 16:20:15.586</v>
      </c>
      <c r="C129" t="str">
        <f t="shared" si="56"/>
        <v>FFDFD3C0</v>
      </c>
      <c r="D129" t="s">
        <v>123</v>
      </c>
      <c r="E129">
        <v>1</v>
      </c>
      <c r="H129">
        <v>157</v>
      </c>
      <c r="I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65"/>
        <v>16:20:15.375</v>
      </c>
      <c r="T129" t="str">
        <f t="shared" si="66"/>
        <v>16:20:14.075</v>
      </c>
      <c r="U129" t="str">
        <f t="shared" si="37"/>
        <v>A5988B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1</v>
      </c>
      <c r="AK129" t="s">
        <v>176</v>
      </c>
      <c r="AL129">
        <v>40.953404999999997</v>
      </c>
      <c r="AM129" t="s">
        <v>177</v>
      </c>
      <c r="AN129">
        <v>-72.254397999999995</v>
      </c>
      <c r="AO129">
        <v>25</v>
      </c>
      <c r="AP129">
        <v>475</v>
      </c>
      <c r="AQ129" t="s">
        <v>129</v>
      </c>
      <c r="AR129">
        <v>12</v>
      </c>
      <c r="AS129">
        <v>-64</v>
      </c>
      <c r="AT129">
        <v>704</v>
      </c>
      <c r="BB129">
        <v>1200</v>
      </c>
      <c r="BC129">
        <v>1</v>
      </c>
      <c r="BD129" t="str">
        <f t="shared" si="53"/>
        <v xml:space="preserve">N46PD   </v>
      </c>
      <c r="BE129">
        <v>1</v>
      </c>
      <c r="BG129">
        <v>0</v>
      </c>
      <c r="BH129">
        <v>0</v>
      </c>
      <c r="BI129">
        <v>0</v>
      </c>
      <c r="BJ129">
        <v>350</v>
      </c>
      <c r="BK129">
        <v>-125</v>
      </c>
      <c r="BL129" t="s">
        <v>130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 t="shared" si="67"/>
        <v>16:20:15.380</v>
      </c>
      <c r="CF129">
        <v>380389452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3</v>
      </c>
      <c r="CY129">
        <v>7</v>
      </c>
      <c r="CZ129" t="s">
        <v>131</v>
      </c>
      <c r="DA129">
        <v>80</v>
      </c>
      <c r="DB129">
        <v>1</v>
      </c>
      <c r="DC129" t="s">
        <v>132</v>
      </c>
      <c r="DD129" t="s">
        <v>133</v>
      </c>
      <c r="DG129">
        <v>15142911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 t="shared" ref="A130:A137" si="68">"10/06/2022 16:20:16.743"</f>
        <v>10/06/2022 16:20:16.743</v>
      </c>
      <c r="C130" t="str">
        <f t="shared" si="56"/>
        <v>FFDFD3C0</v>
      </c>
      <c r="D130" t="s">
        <v>134</v>
      </c>
      <c r="E130">
        <v>38</v>
      </c>
      <c r="H130">
        <v>125</v>
      </c>
      <c r="I130" t="s">
        <v>142</v>
      </c>
      <c r="J130" t="s">
        <v>136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ref="S130:S137" si="69">"16:20:16.445"</f>
        <v>16:20:16.445</v>
      </c>
      <c r="T130" t="str">
        <f t="shared" ref="T130:T137" si="70">"16:20:16.045"</f>
        <v>16:20:16.045</v>
      </c>
      <c r="U130" t="str">
        <f t="shared" ref="U130:U193" si="71">"A5988B"</f>
        <v>A5988B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1</v>
      </c>
      <c r="AK130" t="s">
        <v>178</v>
      </c>
      <c r="AL130">
        <v>40.953040000000001</v>
      </c>
      <c r="AM130" t="s">
        <v>161</v>
      </c>
      <c r="AN130">
        <v>-72.254333000000003</v>
      </c>
      <c r="AO130">
        <v>25</v>
      </c>
      <c r="AP130">
        <v>500</v>
      </c>
      <c r="AQ130" t="s">
        <v>129</v>
      </c>
      <c r="AR130">
        <v>16</v>
      </c>
      <c r="AS130">
        <v>-62</v>
      </c>
      <c r="AT130">
        <v>1024</v>
      </c>
      <c r="BB130">
        <v>1200</v>
      </c>
      <c r="BC130">
        <v>1</v>
      </c>
      <c r="BD130" t="str">
        <f t="shared" ref="BD130:BD161" si="72">"N46PD   "</f>
        <v xml:space="preserve">N46PD   </v>
      </c>
      <c r="BE130">
        <v>1</v>
      </c>
      <c r="BG130">
        <v>0</v>
      </c>
      <c r="BH130">
        <v>0</v>
      </c>
      <c r="BI130">
        <v>0</v>
      </c>
      <c r="BJ130">
        <v>400</v>
      </c>
      <c r="BK130">
        <v>-100</v>
      </c>
      <c r="BL130" t="s">
        <v>130</v>
      </c>
      <c r="BM130">
        <v>1</v>
      </c>
      <c r="BN130">
        <v>1</v>
      </c>
      <c r="BO130">
        <v>1</v>
      </c>
      <c r="BP130">
        <v>0</v>
      </c>
      <c r="BT130">
        <v>0</v>
      </c>
      <c r="BU130">
        <v>0</v>
      </c>
      <c r="CE130" t="str">
        <f t="shared" ref="CE130:CE137" si="73">"16:20:16.447"</f>
        <v>16:20:16.447</v>
      </c>
      <c r="CF130">
        <v>447007564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3</v>
      </c>
      <c r="CY130">
        <v>7</v>
      </c>
      <c r="CZ130" t="s">
        <v>131</v>
      </c>
      <c r="DA130">
        <v>80</v>
      </c>
      <c r="DB130">
        <v>1</v>
      </c>
      <c r="DC130" t="s">
        <v>132</v>
      </c>
      <c r="DD130" t="s">
        <v>133</v>
      </c>
      <c r="DG130">
        <v>15143952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 t="shared" si="68"/>
        <v>10/06/2022 16:20:16.743</v>
      </c>
      <c r="C131" t="str">
        <f t="shared" ref="C131:C162" si="74">"FFDFD3C0"</f>
        <v>FFDFD3C0</v>
      </c>
      <c r="D131" t="s">
        <v>139</v>
      </c>
      <c r="E131">
        <v>2</v>
      </c>
      <c r="F131">
        <v>1002</v>
      </c>
      <c r="G131" t="s">
        <v>124</v>
      </c>
      <c r="J131" t="s">
        <v>141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si="69"/>
        <v>16:20:16.445</v>
      </c>
      <c r="T131" t="str">
        <f t="shared" si="70"/>
        <v>16:20:16.045</v>
      </c>
      <c r="U131" t="str">
        <f t="shared" si="71"/>
        <v>A5988B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0</v>
      </c>
      <c r="AI131">
        <v>2</v>
      </c>
      <c r="AJ131">
        <v>1</v>
      </c>
      <c r="AK131" t="s">
        <v>178</v>
      </c>
      <c r="AL131">
        <v>40.953040000000001</v>
      </c>
      <c r="AM131" t="s">
        <v>161</v>
      </c>
      <c r="AN131">
        <v>-72.254333000000003</v>
      </c>
      <c r="AO131">
        <v>25</v>
      </c>
      <c r="AP131">
        <v>500</v>
      </c>
      <c r="AQ131" t="s">
        <v>129</v>
      </c>
      <c r="AR131">
        <v>16</v>
      </c>
      <c r="AS131">
        <v>-62</v>
      </c>
      <c r="AT131">
        <v>1024</v>
      </c>
      <c r="BB131">
        <v>1200</v>
      </c>
      <c r="BC131">
        <v>1</v>
      </c>
      <c r="BD131" t="str">
        <f t="shared" si="72"/>
        <v xml:space="preserve">N46PD   </v>
      </c>
      <c r="BE131">
        <v>1</v>
      </c>
      <c r="BG131">
        <v>0</v>
      </c>
      <c r="BH131">
        <v>0</v>
      </c>
      <c r="BI131">
        <v>0</v>
      </c>
      <c r="BJ131">
        <v>400</v>
      </c>
      <c r="BK131">
        <v>-100</v>
      </c>
      <c r="BL131" t="s">
        <v>130</v>
      </c>
      <c r="BM131">
        <v>1</v>
      </c>
      <c r="BN131">
        <v>1</v>
      </c>
      <c r="BO131">
        <v>1</v>
      </c>
      <c r="BP131">
        <v>0</v>
      </c>
      <c r="BT131">
        <v>0</v>
      </c>
      <c r="BU131">
        <v>0</v>
      </c>
      <c r="CE131" t="str">
        <f t="shared" si="73"/>
        <v>16:20:16.447</v>
      </c>
      <c r="CF131">
        <v>447007564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3</v>
      </c>
      <c r="CY131">
        <v>7</v>
      </c>
      <c r="CZ131" t="s">
        <v>131</v>
      </c>
      <c r="DA131">
        <v>80</v>
      </c>
      <c r="DB131">
        <v>1</v>
      </c>
      <c r="DC131" t="s">
        <v>132</v>
      </c>
      <c r="DD131" t="s">
        <v>133</v>
      </c>
      <c r="DG131">
        <v>15143952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 t="shared" si="68"/>
        <v>10/06/2022 16:20:16.743</v>
      </c>
      <c r="C132" t="str">
        <f t="shared" si="74"/>
        <v>FFDFD3C0</v>
      </c>
      <c r="D132" t="s">
        <v>134</v>
      </c>
      <c r="E132">
        <v>33</v>
      </c>
      <c r="H132">
        <v>112</v>
      </c>
      <c r="I132" t="s">
        <v>135</v>
      </c>
      <c r="J132" t="s">
        <v>136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69"/>
        <v>16:20:16.445</v>
      </c>
      <c r="T132" t="str">
        <f t="shared" si="70"/>
        <v>16:20:16.045</v>
      </c>
      <c r="U132" t="str">
        <f t="shared" si="71"/>
        <v>A5988B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1</v>
      </c>
      <c r="AK132" t="s">
        <v>178</v>
      </c>
      <c r="AL132">
        <v>40.953040000000001</v>
      </c>
      <c r="AM132" t="s">
        <v>161</v>
      </c>
      <c r="AN132">
        <v>-72.254333000000003</v>
      </c>
      <c r="AO132">
        <v>25</v>
      </c>
      <c r="AP132">
        <v>500</v>
      </c>
      <c r="AQ132" t="s">
        <v>129</v>
      </c>
      <c r="AR132">
        <v>16</v>
      </c>
      <c r="AS132">
        <v>-62</v>
      </c>
      <c r="AT132">
        <v>1024</v>
      </c>
      <c r="BB132">
        <v>1200</v>
      </c>
      <c r="BC132">
        <v>1</v>
      </c>
      <c r="BD132" t="str">
        <f t="shared" si="72"/>
        <v xml:space="preserve">N46PD   </v>
      </c>
      <c r="BE132">
        <v>1</v>
      </c>
      <c r="BG132">
        <v>0</v>
      </c>
      <c r="BH132">
        <v>0</v>
      </c>
      <c r="BI132">
        <v>0</v>
      </c>
      <c r="BJ132">
        <v>400</v>
      </c>
      <c r="BK132">
        <v>-100</v>
      </c>
      <c r="BL132" t="s">
        <v>130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 t="shared" si="73"/>
        <v>16:20:16.447</v>
      </c>
      <c r="CF132">
        <v>447007564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3</v>
      </c>
      <c r="CY132">
        <v>7</v>
      </c>
      <c r="CZ132" t="s">
        <v>131</v>
      </c>
      <c r="DA132">
        <v>80</v>
      </c>
      <c r="DB132">
        <v>1</v>
      </c>
      <c r="DC132" t="s">
        <v>132</v>
      </c>
      <c r="DD132" t="s">
        <v>133</v>
      </c>
      <c r="DG132">
        <v>15143952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 t="shared" si="68"/>
        <v>10/06/2022 16:20:16.743</v>
      </c>
      <c r="C133" t="str">
        <f t="shared" si="74"/>
        <v>FFDFD3C0</v>
      </c>
      <c r="D133" t="s">
        <v>143</v>
      </c>
      <c r="E133">
        <v>1</v>
      </c>
      <c r="F133">
        <v>2001</v>
      </c>
      <c r="G133" t="s">
        <v>147</v>
      </c>
      <c r="J133" t="s">
        <v>145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69"/>
        <v>16:20:16.445</v>
      </c>
      <c r="T133" t="str">
        <f t="shared" si="70"/>
        <v>16:20:16.045</v>
      </c>
      <c r="U133" t="str">
        <f t="shared" si="71"/>
        <v>A5988B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1</v>
      </c>
      <c r="AK133" t="s">
        <v>178</v>
      </c>
      <c r="AL133">
        <v>40.953040000000001</v>
      </c>
      <c r="AM133" t="s">
        <v>161</v>
      </c>
      <c r="AN133">
        <v>-72.254333000000003</v>
      </c>
      <c r="AO133">
        <v>25</v>
      </c>
      <c r="AP133">
        <v>500</v>
      </c>
      <c r="AQ133" t="s">
        <v>129</v>
      </c>
      <c r="AR133">
        <v>16</v>
      </c>
      <c r="AS133">
        <v>-62</v>
      </c>
      <c r="AT133">
        <v>1024</v>
      </c>
      <c r="BB133">
        <v>1200</v>
      </c>
      <c r="BC133">
        <v>1</v>
      </c>
      <c r="BD133" t="str">
        <f t="shared" si="72"/>
        <v xml:space="preserve">N46PD   </v>
      </c>
      <c r="BE133">
        <v>1</v>
      </c>
      <c r="BG133">
        <v>0</v>
      </c>
      <c r="BH133">
        <v>0</v>
      </c>
      <c r="BI133">
        <v>0</v>
      </c>
      <c r="BJ133">
        <v>400</v>
      </c>
      <c r="BK133">
        <v>-100</v>
      </c>
      <c r="BL133" t="s">
        <v>130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 t="shared" si="73"/>
        <v>16:20:16.447</v>
      </c>
      <c r="CF133">
        <v>447007564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3</v>
      </c>
      <c r="CY133">
        <v>7</v>
      </c>
      <c r="CZ133" t="s">
        <v>131</v>
      </c>
      <c r="DA133">
        <v>80</v>
      </c>
      <c r="DB133">
        <v>1</v>
      </c>
      <c r="DC133" t="s">
        <v>132</v>
      </c>
      <c r="DD133" t="s">
        <v>133</v>
      </c>
      <c r="DG133">
        <v>15143952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 t="shared" si="68"/>
        <v>10/06/2022 16:20:16.743</v>
      </c>
      <c r="C134" t="str">
        <f t="shared" si="74"/>
        <v>FFDFD3C0</v>
      </c>
      <c r="D134" t="s">
        <v>123</v>
      </c>
      <c r="E134">
        <v>1</v>
      </c>
      <c r="H134">
        <v>157</v>
      </c>
      <c r="I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69"/>
        <v>16:20:16.445</v>
      </c>
      <c r="T134" t="str">
        <f t="shared" si="70"/>
        <v>16:20:16.045</v>
      </c>
      <c r="U134" t="str">
        <f t="shared" si="71"/>
        <v>A5988B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0</v>
      </c>
      <c r="AI134">
        <v>2</v>
      </c>
      <c r="AJ134">
        <v>1</v>
      </c>
      <c r="AK134" t="s">
        <v>178</v>
      </c>
      <c r="AL134">
        <v>40.953040000000001</v>
      </c>
      <c r="AM134" t="s">
        <v>161</v>
      </c>
      <c r="AN134">
        <v>-72.254333000000003</v>
      </c>
      <c r="AO134">
        <v>25</v>
      </c>
      <c r="AP134">
        <v>500</v>
      </c>
      <c r="AQ134" t="s">
        <v>129</v>
      </c>
      <c r="AR134">
        <v>16</v>
      </c>
      <c r="AS134">
        <v>-62</v>
      </c>
      <c r="AT134">
        <v>1024</v>
      </c>
      <c r="BB134">
        <v>1200</v>
      </c>
      <c r="BC134">
        <v>1</v>
      </c>
      <c r="BD134" t="str">
        <f t="shared" si="72"/>
        <v xml:space="preserve">N46PD   </v>
      </c>
      <c r="BE134">
        <v>1</v>
      </c>
      <c r="BG134">
        <v>0</v>
      </c>
      <c r="BH134">
        <v>0</v>
      </c>
      <c r="BI134">
        <v>0</v>
      </c>
      <c r="BJ134">
        <v>400</v>
      </c>
      <c r="BK134">
        <v>-100</v>
      </c>
      <c r="BL134" t="s">
        <v>130</v>
      </c>
      <c r="BM134">
        <v>1</v>
      </c>
      <c r="BN134">
        <v>1</v>
      </c>
      <c r="BO134">
        <v>1</v>
      </c>
      <c r="BP134">
        <v>0</v>
      </c>
      <c r="BT134">
        <v>0</v>
      </c>
      <c r="BU134">
        <v>0</v>
      </c>
      <c r="CE134" t="str">
        <f t="shared" si="73"/>
        <v>16:20:16.447</v>
      </c>
      <c r="CF134">
        <v>447007564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3</v>
      </c>
      <c r="CY134">
        <v>7</v>
      </c>
      <c r="CZ134" t="s">
        <v>131</v>
      </c>
      <c r="DA134">
        <v>80</v>
      </c>
      <c r="DB134">
        <v>1</v>
      </c>
      <c r="DC134" t="s">
        <v>132</v>
      </c>
      <c r="DD134" t="s">
        <v>133</v>
      </c>
      <c r="DG134">
        <v>15143952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 t="shared" si="68"/>
        <v>10/06/2022 16:20:16.743</v>
      </c>
      <c r="C135" t="str">
        <f t="shared" si="74"/>
        <v>FFDFD3C0</v>
      </c>
      <c r="D135" t="s">
        <v>139</v>
      </c>
      <c r="E135">
        <v>4</v>
      </c>
      <c r="F135">
        <v>1004</v>
      </c>
      <c r="G135" t="s">
        <v>140</v>
      </c>
      <c r="J135" t="s">
        <v>141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69"/>
        <v>16:20:16.445</v>
      </c>
      <c r="T135" t="str">
        <f t="shared" si="70"/>
        <v>16:20:16.045</v>
      </c>
      <c r="U135" t="str">
        <f t="shared" si="71"/>
        <v>A5988B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1</v>
      </c>
      <c r="AK135" t="s">
        <v>178</v>
      </c>
      <c r="AL135">
        <v>40.953040000000001</v>
      </c>
      <c r="AM135" t="s">
        <v>161</v>
      </c>
      <c r="AN135">
        <v>-72.254333000000003</v>
      </c>
      <c r="AO135">
        <v>25</v>
      </c>
      <c r="AP135">
        <v>500</v>
      </c>
      <c r="AQ135" t="s">
        <v>129</v>
      </c>
      <c r="AR135">
        <v>16</v>
      </c>
      <c r="AS135">
        <v>-62</v>
      </c>
      <c r="AT135">
        <v>1024</v>
      </c>
      <c r="BB135">
        <v>1200</v>
      </c>
      <c r="BC135">
        <v>1</v>
      </c>
      <c r="BD135" t="str">
        <f t="shared" si="72"/>
        <v xml:space="preserve">N46PD   </v>
      </c>
      <c r="BE135">
        <v>1</v>
      </c>
      <c r="BG135">
        <v>0</v>
      </c>
      <c r="BH135">
        <v>0</v>
      </c>
      <c r="BI135">
        <v>0</v>
      </c>
      <c r="BJ135">
        <v>400</v>
      </c>
      <c r="BK135">
        <v>-100</v>
      </c>
      <c r="BL135" t="s">
        <v>130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 t="shared" si="73"/>
        <v>16:20:16.447</v>
      </c>
      <c r="CF135">
        <v>447007564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3</v>
      </c>
      <c r="CY135">
        <v>7</v>
      </c>
      <c r="CZ135" t="s">
        <v>131</v>
      </c>
      <c r="DA135">
        <v>80</v>
      </c>
      <c r="DB135">
        <v>1</v>
      </c>
      <c r="DC135" t="s">
        <v>132</v>
      </c>
      <c r="DD135" t="s">
        <v>133</v>
      </c>
      <c r="DG135">
        <v>15143952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 t="shared" si="68"/>
        <v>10/06/2022 16:20:16.743</v>
      </c>
      <c r="C136" t="str">
        <f t="shared" si="74"/>
        <v>FFDFD3C0</v>
      </c>
      <c r="D136" t="s">
        <v>143</v>
      </c>
      <c r="E136">
        <v>15</v>
      </c>
      <c r="F136">
        <v>2015</v>
      </c>
      <c r="G136" t="s">
        <v>144</v>
      </c>
      <c r="J136" t="s">
        <v>145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69"/>
        <v>16:20:16.445</v>
      </c>
      <c r="T136" t="str">
        <f t="shared" si="70"/>
        <v>16:20:16.045</v>
      </c>
      <c r="U136" t="str">
        <f t="shared" si="71"/>
        <v>A5988B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0</v>
      </c>
      <c r="AI136">
        <v>2</v>
      </c>
      <c r="AJ136">
        <v>1</v>
      </c>
      <c r="AK136" t="s">
        <v>178</v>
      </c>
      <c r="AL136">
        <v>40.953040000000001</v>
      </c>
      <c r="AM136" t="s">
        <v>161</v>
      </c>
      <c r="AN136">
        <v>-72.254333000000003</v>
      </c>
      <c r="AO136">
        <v>25</v>
      </c>
      <c r="AP136">
        <v>500</v>
      </c>
      <c r="AQ136" t="s">
        <v>129</v>
      </c>
      <c r="AR136">
        <v>16</v>
      </c>
      <c r="AS136">
        <v>-62</v>
      </c>
      <c r="AT136">
        <v>1024</v>
      </c>
      <c r="BB136">
        <v>1200</v>
      </c>
      <c r="BC136">
        <v>1</v>
      </c>
      <c r="BD136" t="str">
        <f t="shared" si="72"/>
        <v xml:space="preserve">N46PD   </v>
      </c>
      <c r="BE136">
        <v>1</v>
      </c>
      <c r="BG136">
        <v>0</v>
      </c>
      <c r="BH136">
        <v>0</v>
      </c>
      <c r="BI136">
        <v>0</v>
      </c>
      <c r="BJ136">
        <v>400</v>
      </c>
      <c r="BK136">
        <v>-100</v>
      </c>
      <c r="BL136" t="s">
        <v>130</v>
      </c>
      <c r="BM136">
        <v>1</v>
      </c>
      <c r="BN136">
        <v>1</v>
      </c>
      <c r="BO136">
        <v>1</v>
      </c>
      <c r="BP136">
        <v>0</v>
      </c>
      <c r="BT136">
        <v>0</v>
      </c>
      <c r="BU136">
        <v>0</v>
      </c>
      <c r="CE136" t="str">
        <f t="shared" si="73"/>
        <v>16:20:16.447</v>
      </c>
      <c r="CF136">
        <v>447007564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3</v>
      </c>
      <c r="CY136">
        <v>7</v>
      </c>
      <c r="CZ136" t="s">
        <v>131</v>
      </c>
      <c r="DA136">
        <v>80</v>
      </c>
      <c r="DB136">
        <v>1</v>
      </c>
      <c r="DC136" t="s">
        <v>132</v>
      </c>
      <c r="DD136" t="s">
        <v>133</v>
      </c>
      <c r="DG136">
        <v>15143952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 t="shared" si="68"/>
        <v>10/06/2022 16:20:16.743</v>
      </c>
      <c r="C137" t="str">
        <f t="shared" si="74"/>
        <v>FFDFD3C0</v>
      </c>
      <c r="D137" t="s">
        <v>139</v>
      </c>
      <c r="E137">
        <v>3</v>
      </c>
      <c r="F137">
        <v>1003</v>
      </c>
      <c r="G137" t="s">
        <v>146</v>
      </c>
      <c r="J137" t="s">
        <v>141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69"/>
        <v>16:20:16.445</v>
      </c>
      <c r="T137" t="str">
        <f t="shared" si="70"/>
        <v>16:20:16.045</v>
      </c>
      <c r="U137" t="str">
        <f t="shared" si="71"/>
        <v>A5988B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1</v>
      </c>
      <c r="AK137" t="s">
        <v>178</v>
      </c>
      <c r="AL137">
        <v>40.953040000000001</v>
      </c>
      <c r="AM137" t="s">
        <v>161</v>
      </c>
      <c r="AN137">
        <v>-72.254333000000003</v>
      </c>
      <c r="AO137">
        <v>25</v>
      </c>
      <c r="AP137">
        <v>500</v>
      </c>
      <c r="AQ137" t="s">
        <v>129</v>
      </c>
      <c r="AR137">
        <v>16</v>
      </c>
      <c r="AS137">
        <v>-62</v>
      </c>
      <c r="AT137">
        <v>1024</v>
      </c>
      <c r="BB137">
        <v>1200</v>
      </c>
      <c r="BC137">
        <v>1</v>
      </c>
      <c r="BD137" t="str">
        <f t="shared" si="72"/>
        <v xml:space="preserve">N46PD   </v>
      </c>
      <c r="BE137">
        <v>1</v>
      </c>
      <c r="BG137">
        <v>0</v>
      </c>
      <c r="BH137">
        <v>0</v>
      </c>
      <c r="BI137">
        <v>0</v>
      </c>
      <c r="BJ137">
        <v>400</v>
      </c>
      <c r="BK137">
        <v>-100</v>
      </c>
      <c r="BL137" t="s">
        <v>130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 t="shared" si="73"/>
        <v>16:20:16.447</v>
      </c>
      <c r="CF137">
        <v>447007564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3</v>
      </c>
      <c r="CY137">
        <v>7</v>
      </c>
      <c r="CZ137" t="s">
        <v>131</v>
      </c>
      <c r="DA137">
        <v>80</v>
      </c>
      <c r="DB137">
        <v>1</v>
      </c>
      <c r="DC137" t="s">
        <v>132</v>
      </c>
      <c r="DD137" t="s">
        <v>133</v>
      </c>
      <c r="DG137">
        <v>15143952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"10/06/2022 16:20:17.677"</f>
        <v>10/06/2022 16:20:17.677</v>
      </c>
      <c r="C138" t="str">
        <f t="shared" si="74"/>
        <v>FFDFD3C0</v>
      </c>
      <c r="D138" t="s">
        <v>143</v>
      </c>
      <c r="E138">
        <v>1</v>
      </c>
      <c r="F138">
        <v>2001</v>
      </c>
      <c r="G138" t="s">
        <v>147</v>
      </c>
      <c r="J138" t="s">
        <v>145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ref="S138:S145" si="75">"16:20:17.281"</f>
        <v>16:20:17.281</v>
      </c>
      <c r="T138" t="str">
        <f t="shared" ref="T138:T145" si="76">"16:20:16.881"</f>
        <v>16:20:16.881</v>
      </c>
      <c r="U138" t="str">
        <f t="shared" si="71"/>
        <v>A5988B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0</v>
      </c>
      <c r="AI138">
        <v>2</v>
      </c>
      <c r="AJ138">
        <v>1</v>
      </c>
      <c r="AK138" t="s">
        <v>179</v>
      </c>
      <c r="AL138">
        <v>40.952826000000002</v>
      </c>
      <c r="AM138" t="s">
        <v>159</v>
      </c>
      <c r="AN138">
        <v>-72.254204999999999</v>
      </c>
      <c r="AO138">
        <v>25</v>
      </c>
      <c r="AP138">
        <v>500</v>
      </c>
      <c r="AQ138" t="s">
        <v>129</v>
      </c>
      <c r="AR138">
        <v>18</v>
      </c>
      <c r="AS138">
        <v>-63</v>
      </c>
      <c r="AT138">
        <v>704</v>
      </c>
      <c r="BB138">
        <v>1200</v>
      </c>
      <c r="BC138">
        <v>1</v>
      </c>
      <c r="BD138" t="str">
        <f t="shared" si="72"/>
        <v xml:space="preserve">N46PD   </v>
      </c>
      <c r="BE138">
        <v>1</v>
      </c>
      <c r="BG138">
        <v>0</v>
      </c>
      <c r="BH138">
        <v>0</v>
      </c>
      <c r="BI138">
        <v>0</v>
      </c>
      <c r="BJ138">
        <v>400</v>
      </c>
      <c r="BK138">
        <v>-100</v>
      </c>
      <c r="BL138" t="s">
        <v>130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 t="shared" ref="CE138:CE145" si="77">"16:20:17.284"</f>
        <v>16:20:17.284</v>
      </c>
      <c r="CF138">
        <v>284245333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5</v>
      </c>
      <c r="CY138">
        <v>7</v>
      </c>
      <c r="CZ138" t="s">
        <v>131</v>
      </c>
      <c r="DA138">
        <v>80</v>
      </c>
      <c r="DB138">
        <v>1</v>
      </c>
      <c r="DC138" t="s">
        <v>132</v>
      </c>
      <c r="DD138" t="s">
        <v>133</v>
      </c>
      <c r="DG138">
        <v>15144782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"10/06/2022 16:20:17.677"</f>
        <v>10/06/2022 16:20:17.677</v>
      </c>
      <c r="C139" t="str">
        <f t="shared" si="74"/>
        <v>FFDFD3C0</v>
      </c>
      <c r="D139" t="s">
        <v>123</v>
      </c>
      <c r="E139">
        <v>1</v>
      </c>
      <c r="H139">
        <v>157</v>
      </c>
      <c r="I139" t="s">
        <v>124</v>
      </c>
      <c r="J139" t="s">
        <v>125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75"/>
        <v>16:20:17.281</v>
      </c>
      <c r="T139" t="str">
        <f t="shared" si="76"/>
        <v>16:20:16.881</v>
      </c>
      <c r="U139" t="str">
        <f t="shared" si="71"/>
        <v>A5988B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0</v>
      </c>
      <c r="AI139">
        <v>2</v>
      </c>
      <c r="AJ139">
        <v>1</v>
      </c>
      <c r="AK139" t="s">
        <v>179</v>
      </c>
      <c r="AL139">
        <v>40.952826000000002</v>
      </c>
      <c r="AM139" t="s">
        <v>159</v>
      </c>
      <c r="AN139">
        <v>-72.254204999999999</v>
      </c>
      <c r="AO139">
        <v>25</v>
      </c>
      <c r="AP139">
        <v>500</v>
      </c>
      <c r="AQ139" t="s">
        <v>129</v>
      </c>
      <c r="AR139">
        <v>18</v>
      </c>
      <c r="AS139">
        <v>-63</v>
      </c>
      <c r="AT139">
        <v>704</v>
      </c>
      <c r="BB139">
        <v>1200</v>
      </c>
      <c r="BC139">
        <v>1</v>
      </c>
      <c r="BD139" t="str">
        <f t="shared" si="72"/>
        <v xml:space="preserve">N46PD   </v>
      </c>
      <c r="BE139">
        <v>1</v>
      </c>
      <c r="BG139">
        <v>0</v>
      </c>
      <c r="BH139">
        <v>0</v>
      </c>
      <c r="BI139">
        <v>0</v>
      </c>
      <c r="BJ139">
        <v>400</v>
      </c>
      <c r="BK139">
        <v>-100</v>
      </c>
      <c r="BL139" t="s">
        <v>130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 t="shared" si="77"/>
        <v>16:20:17.284</v>
      </c>
      <c r="CF139">
        <v>284245333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5</v>
      </c>
      <c r="CY139">
        <v>7</v>
      </c>
      <c r="CZ139" t="s">
        <v>131</v>
      </c>
      <c r="DA139">
        <v>80</v>
      </c>
      <c r="DB139">
        <v>1</v>
      </c>
      <c r="DC139" t="s">
        <v>132</v>
      </c>
      <c r="DD139" t="s">
        <v>133</v>
      </c>
      <c r="DG139">
        <v>15144782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"10/06/2022 16:20:17.677"</f>
        <v>10/06/2022 16:20:17.677</v>
      </c>
      <c r="C140" t="str">
        <f t="shared" si="74"/>
        <v>FFDFD3C0</v>
      </c>
      <c r="D140" t="s">
        <v>139</v>
      </c>
      <c r="E140">
        <v>4</v>
      </c>
      <c r="F140">
        <v>1004</v>
      </c>
      <c r="G140" t="s">
        <v>140</v>
      </c>
      <c r="J140" t="s">
        <v>141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75"/>
        <v>16:20:17.281</v>
      </c>
      <c r="T140" t="str">
        <f t="shared" si="76"/>
        <v>16:20:16.881</v>
      </c>
      <c r="U140" t="str">
        <f t="shared" si="71"/>
        <v>A5988B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0</v>
      </c>
      <c r="AI140">
        <v>2</v>
      </c>
      <c r="AJ140">
        <v>1</v>
      </c>
      <c r="AK140" t="s">
        <v>179</v>
      </c>
      <c r="AL140">
        <v>40.952826000000002</v>
      </c>
      <c r="AM140" t="s">
        <v>159</v>
      </c>
      <c r="AN140">
        <v>-72.254204999999999</v>
      </c>
      <c r="AO140">
        <v>25</v>
      </c>
      <c r="AP140">
        <v>500</v>
      </c>
      <c r="AQ140" t="s">
        <v>129</v>
      </c>
      <c r="AR140">
        <v>18</v>
      </c>
      <c r="AS140">
        <v>-63</v>
      </c>
      <c r="AT140">
        <v>704</v>
      </c>
      <c r="BB140">
        <v>1200</v>
      </c>
      <c r="BC140">
        <v>1</v>
      </c>
      <c r="BD140" t="str">
        <f t="shared" si="72"/>
        <v xml:space="preserve">N46PD   </v>
      </c>
      <c r="BE140">
        <v>1</v>
      </c>
      <c r="BG140">
        <v>0</v>
      </c>
      <c r="BH140">
        <v>0</v>
      </c>
      <c r="BI140">
        <v>0</v>
      </c>
      <c r="BJ140">
        <v>400</v>
      </c>
      <c r="BK140">
        <v>-100</v>
      </c>
      <c r="BL140" t="s">
        <v>130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 t="shared" si="77"/>
        <v>16:20:17.284</v>
      </c>
      <c r="CF140">
        <v>284245333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5</v>
      </c>
      <c r="CY140">
        <v>7</v>
      </c>
      <c r="CZ140" t="s">
        <v>131</v>
      </c>
      <c r="DA140">
        <v>80</v>
      </c>
      <c r="DB140">
        <v>1</v>
      </c>
      <c r="DC140" t="s">
        <v>132</v>
      </c>
      <c r="DD140" t="s">
        <v>133</v>
      </c>
      <c r="DG140">
        <v>15144782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"10/06/2022 16:20:17.677"</f>
        <v>10/06/2022 16:20:17.677</v>
      </c>
      <c r="C141" t="str">
        <f t="shared" si="74"/>
        <v>FFDFD3C0</v>
      </c>
      <c r="D141" t="s">
        <v>139</v>
      </c>
      <c r="E141">
        <v>3</v>
      </c>
      <c r="F141">
        <v>1003</v>
      </c>
      <c r="G141" t="s">
        <v>146</v>
      </c>
      <c r="J141" t="s">
        <v>141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75"/>
        <v>16:20:17.281</v>
      </c>
      <c r="T141" t="str">
        <f t="shared" si="76"/>
        <v>16:20:16.881</v>
      </c>
      <c r="U141" t="str">
        <f t="shared" si="71"/>
        <v>A5988B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126</v>
      </c>
      <c r="AG141">
        <v>0</v>
      </c>
      <c r="AH141">
        <v>0</v>
      </c>
      <c r="AI141">
        <v>2</v>
      </c>
      <c r="AJ141">
        <v>1</v>
      </c>
      <c r="AK141" t="s">
        <v>179</v>
      </c>
      <c r="AL141">
        <v>40.952826000000002</v>
      </c>
      <c r="AM141" t="s">
        <v>159</v>
      </c>
      <c r="AN141">
        <v>-72.254204999999999</v>
      </c>
      <c r="AO141">
        <v>25</v>
      </c>
      <c r="AP141">
        <v>500</v>
      </c>
      <c r="AQ141" t="s">
        <v>129</v>
      </c>
      <c r="AR141">
        <v>18</v>
      </c>
      <c r="AS141">
        <v>-63</v>
      </c>
      <c r="AT141">
        <v>704</v>
      </c>
      <c r="BB141">
        <v>1200</v>
      </c>
      <c r="BC141">
        <v>1</v>
      </c>
      <c r="BD141" t="str">
        <f t="shared" si="72"/>
        <v xml:space="preserve">N46PD   </v>
      </c>
      <c r="BE141">
        <v>1</v>
      </c>
      <c r="BG141">
        <v>0</v>
      </c>
      <c r="BH141">
        <v>0</v>
      </c>
      <c r="BI141">
        <v>0</v>
      </c>
      <c r="BJ141">
        <v>400</v>
      </c>
      <c r="BK141">
        <v>-100</v>
      </c>
      <c r="BL141" t="s">
        <v>130</v>
      </c>
      <c r="BM141">
        <v>1</v>
      </c>
      <c r="BN141">
        <v>1</v>
      </c>
      <c r="BO141">
        <v>1</v>
      </c>
      <c r="BP141">
        <v>0</v>
      </c>
      <c r="BT141">
        <v>0</v>
      </c>
      <c r="BU141">
        <v>0</v>
      </c>
      <c r="CE141" t="str">
        <f t="shared" si="77"/>
        <v>16:20:17.284</v>
      </c>
      <c r="CF141">
        <v>284245333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5</v>
      </c>
      <c r="CY141">
        <v>7</v>
      </c>
      <c r="CZ141" t="s">
        <v>131</v>
      </c>
      <c r="DA141">
        <v>80</v>
      </c>
      <c r="DB141">
        <v>1</v>
      </c>
      <c r="DC141" t="s">
        <v>132</v>
      </c>
      <c r="DD141" t="s">
        <v>133</v>
      </c>
      <c r="DG141">
        <v>15144782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"10/06/2022 16:20:17.677"</f>
        <v>10/06/2022 16:20:17.677</v>
      </c>
      <c r="C142" t="str">
        <f t="shared" si="74"/>
        <v>FFDFD3C0</v>
      </c>
      <c r="D142" t="s">
        <v>143</v>
      </c>
      <c r="E142">
        <v>15</v>
      </c>
      <c r="F142">
        <v>2015</v>
      </c>
      <c r="G142" t="s">
        <v>144</v>
      </c>
      <c r="J142" t="s">
        <v>145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75"/>
        <v>16:20:17.281</v>
      </c>
      <c r="T142" t="str">
        <f t="shared" si="76"/>
        <v>16:20:16.881</v>
      </c>
      <c r="U142" t="str">
        <f t="shared" si="71"/>
        <v>A5988B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0</v>
      </c>
      <c r="AI142">
        <v>2</v>
      </c>
      <c r="AJ142">
        <v>1</v>
      </c>
      <c r="AK142" t="s">
        <v>179</v>
      </c>
      <c r="AL142">
        <v>40.952826000000002</v>
      </c>
      <c r="AM142" t="s">
        <v>159</v>
      </c>
      <c r="AN142">
        <v>-72.254204999999999</v>
      </c>
      <c r="AO142">
        <v>25</v>
      </c>
      <c r="AP142">
        <v>500</v>
      </c>
      <c r="AQ142" t="s">
        <v>129</v>
      </c>
      <c r="AR142">
        <v>18</v>
      </c>
      <c r="AS142">
        <v>-63</v>
      </c>
      <c r="AT142">
        <v>704</v>
      </c>
      <c r="BB142">
        <v>1200</v>
      </c>
      <c r="BC142">
        <v>1</v>
      </c>
      <c r="BD142" t="str">
        <f t="shared" si="72"/>
        <v xml:space="preserve">N46PD   </v>
      </c>
      <c r="BE142">
        <v>1</v>
      </c>
      <c r="BG142">
        <v>0</v>
      </c>
      <c r="BH142">
        <v>0</v>
      </c>
      <c r="BI142">
        <v>0</v>
      </c>
      <c r="BJ142">
        <v>400</v>
      </c>
      <c r="BK142">
        <v>-100</v>
      </c>
      <c r="BL142" t="s">
        <v>130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 t="shared" si="77"/>
        <v>16:20:17.284</v>
      </c>
      <c r="CF142">
        <v>284245333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5</v>
      </c>
      <c r="CY142">
        <v>7</v>
      </c>
      <c r="CZ142" t="s">
        <v>131</v>
      </c>
      <c r="DA142">
        <v>80</v>
      </c>
      <c r="DB142">
        <v>1</v>
      </c>
      <c r="DC142" t="s">
        <v>132</v>
      </c>
      <c r="DD142" t="s">
        <v>133</v>
      </c>
      <c r="DG142">
        <v>15144782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"10/06/2022 16:20:17.755"</f>
        <v>10/06/2022 16:20:17.755</v>
      </c>
      <c r="C143" t="str">
        <f t="shared" si="74"/>
        <v>FFDFD3C0</v>
      </c>
      <c r="D143" t="s">
        <v>134</v>
      </c>
      <c r="E143">
        <v>38</v>
      </c>
      <c r="H143">
        <v>125</v>
      </c>
      <c r="I143" t="s">
        <v>142</v>
      </c>
      <c r="J143" t="s">
        <v>136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75"/>
        <v>16:20:17.281</v>
      </c>
      <c r="T143" t="str">
        <f t="shared" si="76"/>
        <v>16:20:16.881</v>
      </c>
      <c r="U143" t="str">
        <f t="shared" si="71"/>
        <v>A5988B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126</v>
      </c>
      <c r="AG143">
        <v>0</v>
      </c>
      <c r="AH143">
        <v>0</v>
      </c>
      <c r="AI143">
        <v>2</v>
      </c>
      <c r="AJ143">
        <v>1</v>
      </c>
      <c r="AK143" t="s">
        <v>179</v>
      </c>
      <c r="AL143">
        <v>40.952826000000002</v>
      </c>
      <c r="AM143" t="s">
        <v>159</v>
      </c>
      <c r="AN143">
        <v>-72.254204999999999</v>
      </c>
      <c r="AO143">
        <v>25</v>
      </c>
      <c r="AP143">
        <v>500</v>
      </c>
      <c r="AQ143" t="s">
        <v>129</v>
      </c>
      <c r="AR143">
        <v>18</v>
      </c>
      <c r="AS143">
        <v>-63</v>
      </c>
      <c r="AT143">
        <v>704</v>
      </c>
      <c r="BB143">
        <v>1200</v>
      </c>
      <c r="BC143">
        <v>1</v>
      </c>
      <c r="BD143" t="str">
        <f t="shared" si="72"/>
        <v xml:space="preserve">N46PD   </v>
      </c>
      <c r="BE143">
        <v>1</v>
      </c>
      <c r="BG143">
        <v>0</v>
      </c>
      <c r="BH143">
        <v>0</v>
      </c>
      <c r="BI143">
        <v>0</v>
      </c>
      <c r="BJ143">
        <v>400</v>
      </c>
      <c r="BK143">
        <v>-100</v>
      </c>
      <c r="BL143" t="s">
        <v>130</v>
      </c>
      <c r="BM143">
        <v>1</v>
      </c>
      <c r="BN143">
        <v>1</v>
      </c>
      <c r="BO143">
        <v>1</v>
      </c>
      <c r="BP143">
        <v>0</v>
      </c>
      <c r="BT143">
        <v>0</v>
      </c>
      <c r="BU143">
        <v>0</v>
      </c>
      <c r="CE143" t="str">
        <f t="shared" si="77"/>
        <v>16:20:17.284</v>
      </c>
      <c r="CF143">
        <v>284245333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5</v>
      </c>
      <c r="CY143">
        <v>7</v>
      </c>
      <c r="CZ143" t="s">
        <v>131</v>
      </c>
      <c r="DA143">
        <v>80</v>
      </c>
      <c r="DB143">
        <v>1</v>
      </c>
      <c r="DC143" t="s">
        <v>132</v>
      </c>
      <c r="DD143" t="s">
        <v>133</v>
      </c>
      <c r="DG143">
        <v>15144782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"10/06/2022 16:20:17.755"</f>
        <v>10/06/2022 16:20:17.755</v>
      </c>
      <c r="C144" t="str">
        <f t="shared" si="74"/>
        <v>FFDFD3C0</v>
      </c>
      <c r="D144" t="s">
        <v>139</v>
      </c>
      <c r="E144">
        <v>2</v>
      </c>
      <c r="F144">
        <v>1002</v>
      </c>
      <c r="G144" t="s">
        <v>124</v>
      </c>
      <c r="J144" t="s">
        <v>141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75"/>
        <v>16:20:17.281</v>
      </c>
      <c r="T144" t="str">
        <f t="shared" si="76"/>
        <v>16:20:16.881</v>
      </c>
      <c r="U144" t="str">
        <f t="shared" si="71"/>
        <v>A5988B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126</v>
      </c>
      <c r="AG144">
        <v>0</v>
      </c>
      <c r="AH144">
        <v>0</v>
      </c>
      <c r="AI144">
        <v>2</v>
      </c>
      <c r="AJ144">
        <v>1</v>
      </c>
      <c r="AK144" t="s">
        <v>179</v>
      </c>
      <c r="AL144">
        <v>40.952826000000002</v>
      </c>
      <c r="AM144" t="s">
        <v>159</v>
      </c>
      <c r="AN144">
        <v>-72.254204999999999</v>
      </c>
      <c r="AO144">
        <v>25</v>
      </c>
      <c r="AP144">
        <v>500</v>
      </c>
      <c r="AQ144" t="s">
        <v>129</v>
      </c>
      <c r="AR144">
        <v>18</v>
      </c>
      <c r="AS144">
        <v>-63</v>
      </c>
      <c r="AT144">
        <v>704</v>
      </c>
      <c r="BB144">
        <v>1200</v>
      </c>
      <c r="BC144">
        <v>1</v>
      </c>
      <c r="BD144" t="str">
        <f t="shared" si="72"/>
        <v xml:space="preserve">N46PD   </v>
      </c>
      <c r="BE144">
        <v>1</v>
      </c>
      <c r="BG144">
        <v>0</v>
      </c>
      <c r="BH144">
        <v>0</v>
      </c>
      <c r="BI144">
        <v>0</v>
      </c>
      <c r="BJ144">
        <v>400</v>
      </c>
      <c r="BK144">
        <v>-100</v>
      </c>
      <c r="BL144" t="s">
        <v>130</v>
      </c>
      <c r="BM144">
        <v>1</v>
      </c>
      <c r="BN144">
        <v>1</v>
      </c>
      <c r="BO144">
        <v>1</v>
      </c>
      <c r="BP144">
        <v>0</v>
      </c>
      <c r="BT144">
        <v>0</v>
      </c>
      <c r="BU144">
        <v>0</v>
      </c>
      <c r="CE144" t="str">
        <f t="shared" si="77"/>
        <v>16:20:17.284</v>
      </c>
      <c r="CF144">
        <v>284245333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5</v>
      </c>
      <c r="CY144">
        <v>7</v>
      </c>
      <c r="CZ144" t="s">
        <v>131</v>
      </c>
      <c r="DA144">
        <v>80</v>
      </c>
      <c r="DB144">
        <v>1</v>
      </c>
      <c r="DC144" t="s">
        <v>132</v>
      </c>
      <c r="DD144" t="s">
        <v>133</v>
      </c>
      <c r="DG144">
        <v>15144782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"10/06/2022 16:20:17.755"</f>
        <v>10/06/2022 16:20:17.755</v>
      </c>
      <c r="C145" t="str">
        <f t="shared" si="74"/>
        <v>FFDFD3C0</v>
      </c>
      <c r="D145" t="s">
        <v>134</v>
      </c>
      <c r="E145">
        <v>33</v>
      </c>
      <c r="H145">
        <v>112</v>
      </c>
      <c r="I145" t="s">
        <v>135</v>
      </c>
      <c r="J145" t="s">
        <v>136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75"/>
        <v>16:20:17.281</v>
      </c>
      <c r="T145" t="str">
        <f t="shared" si="76"/>
        <v>16:20:16.881</v>
      </c>
      <c r="U145" t="str">
        <f t="shared" si="71"/>
        <v>A5988B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126</v>
      </c>
      <c r="AG145">
        <v>0</v>
      </c>
      <c r="AH145">
        <v>0</v>
      </c>
      <c r="AI145">
        <v>2</v>
      </c>
      <c r="AJ145">
        <v>1</v>
      </c>
      <c r="AK145" t="s">
        <v>179</v>
      </c>
      <c r="AL145">
        <v>40.952826000000002</v>
      </c>
      <c r="AM145" t="s">
        <v>159</v>
      </c>
      <c r="AN145">
        <v>-72.254204999999999</v>
      </c>
      <c r="AO145">
        <v>25</v>
      </c>
      <c r="AP145">
        <v>500</v>
      </c>
      <c r="AQ145" t="s">
        <v>129</v>
      </c>
      <c r="AR145">
        <v>18</v>
      </c>
      <c r="AS145">
        <v>-63</v>
      </c>
      <c r="AT145">
        <v>704</v>
      </c>
      <c r="BB145">
        <v>1200</v>
      </c>
      <c r="BC145">
        <v>1</v>
      </c>
      <c r="BD145" t="str">
        <f t="shared" si="72"/>
        <v xml:space="preserve">N46PD   </v>
      </c>
      <c r="BE145">
        <v>1</v>
      </c>
      <c r="BG145">
        <v>0</v>
      </c>
      <c r="BH145">
        <v>0</v>
      </c>
      <c r="BI145">
        <v>0</v>
      </c>
      <c r="BJ145">
        <v>400</v>
      </c>
      <c r="BK145">
        <v>-100</v>
      </c>
      <c r="BL145" t="s">
        <v>130</v>
      </c>
      <c r="BM145">
        <v>1</v>
      </c>
      <c r="BN145">
        <v>1</v>
      </c>
      <c r="BO145">
        <v>1</v>
      </c>
      <c r="BP145">
        <v>0</v>
      </c>
      <c r="BT145">
        <v>0</v>
      </c>
      <c r="BU145">
        <v>0</v>
      </c>
      <c r="CE145" t="str">
        <f t="shared" si="77"/>
        <v>16:20:17.284</v>
      </c>
      <c r="CF145">
        <v>284245333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5</v>
      </c>
      <c r="CY145">
        <v>7</v>
      </c>
      <c r="CZ145" t="s">
        <v>131</v>
      </c>
      <c r="DA145">
        <v>80</v>
      </c>
      <c r="DB145">
        <v>1</v>
      </c>
      <c r="DC145" t="s">
        <v>132</v>
      </c>
      <c r="DD145" t="s">
        <v>133</v>
      </c>
      <c r="DG145">
        <v>15144782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 t="shared" ref="A146:A153" si="78">"10/06/2022 16:20:18.365"</f>
        <v>10/06/2022 16:20:18.365</v>
      </c>
      <c r="C146" t="str">
        <f t="shared" si="74"/>
        <v>FFDFD3C0</v>
      </c>
      <c r="D146" t="s">
        <v>134</v>
      </c>
      <c r="E146">
        <v>38</v>
      </c>
      <c r="H146">
        <v>125</v>
      </c>
      <c r="I146" t="s">
        <v>142</v>
      </c>
      <c r="J146" t="s">
        <v>136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ref="S146:S153" si="79">"16:20:18.125"</f>
        <v>16:20:18.125</v>
      </c>
      <c r="T146" t="str">
        <f t="shared" ref="T146:T153" si="80">"16:20:17.725"</f>
        <v>16:20:17.725</v>
      </c>
      <c r="U146" t="str">
        <f t="shared" si="71"/>
        <v>A5988B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126</v>
      </c>
      <c r="AG146">
        <v>0</v>
      </c>
      <c r="AH146">
        <v>0</v>
      </c>
      <c r="AI146">
        <v>2</v>
      </c>
      <c r="AJ146">
        <v>1</v>
      </c>
      <c r="AK146" t="s">
        <v>180</v>
      </c>
      <c r="AL146">
        <v>40.952590000000001</v>
      </c>
      <c r="AM146" t="s">
        <v>181</v>
      </c>
      <c r="AN146">
        <v>-72.254140000000007</v>
      </c>
      <c r="AO146">
        <v>25</v>
      </c>
      <c r="AP146">
        <v>525</v>
      </c>
      <c r="AQ146" t="s">
        <v>129</v>
      </c>
      <c r="AR146">
        <v>19</v>
      </c>
      <c r="AS146">
        <v>-62</v>
      </c>
      <c r="AT146">
        <v>1216</v>
      </c>
      <c r="BB146">
        <v>1200</v>
      </c>
      <c r="BC146">
        <v>1</v>
      </c>
      <c r="BD146" t="str">
        <f t="shared" si="72"/>
        <v xml:space="preserve">N46PD   </v>
      </c>
      <c r="BE146">
        <v>1</v>
      </c>
      <c r="BG146">
        <v>0</v>
      </c>
      <c r="BH146">
        <v>0</v>
      </c>
      <c r="BI146">
        <v>0</v>
      </c>
      <c r="BJ146">
        <v>400</v>
      </c>
      <c r="BK146">
        <v>-125</v>
      </c>
      <c r="BL146" t="s">
        <v>130</v>
      </c>
      <c r="BM146">
        <v>1</v>
      </c>
      <c r="BN146">
        <v>1</v>
      </c>
      <c r="BO146">
        <v>1</v>
      </c>
      <c r="BP146">
        <v>0</v>
      </c>
      <c r="BT146">
        <v>0</v>
      </c>
      <c r="BU146">
        <v>0</v>
      </c>
      <c r="CE146" t="str">
        <f t="shared" ref="CE146:CE153" si="81">"16:20:18.126"</f>
        <v>16:20:18.126</v>
      </c>
      <c r="CF146">
        <v>126398531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5</v>
      </c>
      <c r="CY146">
        <v>7</v>
      </c>
      <c r="CZ146" t="s">
        <v>131</v>
      </c>
      <c r="DA146">
        <v>80</v>
      </c>
      <c r="DB146">
        <v>0</v>
      </c>
      <c r="DC146" t="s">
        <v>132</v>
      </c>
      <c r="DD146" t="s">
        <v>133</v>
      </c>
      <c r="DG146">
        <v>14813891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 t="shared" si="78"/>
        <v>10/06/2022 16:20:18.365</v>
      </c>
      <c r="C147" t="str">
        <f t="shared" si="74"/>
        <v>FFDFD3C0</v>
      </c>
      <c r="D147" t="s">
        <v>139</v>
      </c>
      <c r="E147">
        <v>2</v>
      </c>
      <c r="F147">
        <v>1002</v>
      </c>
      <c r="G147" t="s">
        <v>124</v>
      </c>
      <c r="J147" t="s">
        <v>141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79"/>
        <v>16:20:18.125</v>
      </c>
      <c r="T147" t="str">
        <f t="shared" si="80"/>
        <v>16:20:17.725</v>
      </c>
      <c r="U147" t="str">
        <f t="shared" si="71"/>
        <v>A5988B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126</v>
      </c>
      <c r="AG147">
        <v>0</v>
      </c>
      <c r="AH147">
        <v>0</v>
      </c>
      <c r="AI147">
        <v>2</v>
      </c>
      <c r="AJ147">
        <v>1</v>
      </c>
      <c r="AK147" t="s">
        <v>180</v>
      </c>
      <c r="AL147">
        <v>40.952590000000001</v>
      </c>
      <c r="AM147" t="s">
        <v>181</v>
      </c>
      <c r="AN147">
        <v>-72.254140000000007</v>
      </c>
      <c r="AO147">
        <v>25</v>
      </c>
      <c r="AP147">
        <v>525</v>
      </c>
      <c r="AQ147" t="s">
        <v>129</v>
      </c>
      <c r="AR147">
        <v>19</v>
      </c>
      <c r="AS147">
        <v>-62</v>
      </c>
      <c r="AT147">
        <v>1216</v>
      </c>
      <c r="BB147">
        <v>1200</v>
      </c>
      <c r="BC147">
        <v>1</v>
      </c>
      <c r="BD147" t="str">
        <f t="shared" si="72"/>
        <v xml:space="preserve">N46PD   </v>
      </c>
      <c r="BE147">
        <v>1</v>
      </c>
      <c r="BG147">
        <v>0</v>
      </c>
      <c r="BH147">
        <v>0</v>
      </c>
      <c r="BI147">
        <v>0</v>
      </c>
      <c r="BJ147">
        <v>400</v>
      </c>
      <c r="BK147">
        <v>-125</v>
      </c>
      <c r="BL147" t="s">
        <v>130</v>
      </c>
      <c r="BM147">
        <v>1</v>
      </c>
      <c r="BN147">
        <v>1</v>
      </c>
      <c r="BO147">
        <v>1</v>
      </c>
      <c r="BP147">
        <v>0</v>
      </c>
      <c r="BT147">
        <v>0</v>
      </c>
      <c r="BU147">
        <v>0</v>
      </c>
      <c r="CE147" t="str">
        <f t="shared" si="81"/>
        <v>16:20:18.126</v>
      </c>
      <c r="CF147">
        <v>126398531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5</v>
      </c>
      <c r="CY147">
        <v>7</v>
      </c>
      <c r="CZ147" t="s">
        <v>131</v>
      </c>
      <c r="DA147">
        <v>80</v>
      </c>
      <c r="DB147">
        <v>0</v>
      </c>
      <c r="DC147" t="s">
        <v>132</v>
      </c>
      <c r="DD147" t="s">
        <v>133</v>
      </c>
      <c r="DG147">
        <v>14813891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 t="shared" si="78"/>
        <v>10/06/2022 16:20:18.365</v>
      </c>
      <c r="C148" t="str">
        <f t="shared" si="74"/>
        <v>FFDFD3C0</v>
      </c>
      <c r="D148" t="s">
        <v>134</v>
      </c>
      <c r="E148">
        <v>33</v>
      </c>
      <c r="H148">
        <v>112</v>
      </c>
      <c r="I148" t="s">
        <v>135</v>
      </c>
      <c r="J148" t="s">
        <v>136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79"/>
        <v>16:20:18.125</v>
      </c>
      <c r="T148" t="str">
        <f t="shared" si="80"/>
        <v>16:20:17.725</v>
      </c>
      <c r="U148" t="str">
        <f t="shared" si="71"/>
        <v>A5988B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126</v>
      </c>
      <c r="AG148">
        <v>0</v>
      </c>
      <c r="AH148">
        <v>0</v>
      </c>
      <c r="AI148">
        <v>2</v>
      </c>
      <c r="AJ148">
        <v>1</v>
      </c>
      <c r="AK148" t="s">
        <v>180</v>
      </c>
      <c r="AL148">
        <v>40.952590000000001</v>
      </c>
      <c r="AM148" t="s">
        <v>181</v>
      </c>
      <c r="AN148">
        <v>-72.254140000000007</v>
      </c>
      <c r="AO148">
        <v>25</v>
      </c>
      <c r="AP148">
        <v>525</v>
      </c>
      <c r="AQ148" t="s">
        <v>129</v>
      </c>
      <c r="AR148">
        <v>19</v>
      </c>
      <c r="AS148">
        <v>-62</v>
      </c>
      <c r="AT148">
        <v>1216</v>
      </c>
      <c r="BB148">
        <v>1200</v>
      </c>
      <c r="BC148">
        <v>1</v>
      </c>
      <c r="BD148" t="str">
        <f t="shared" si="72"/>
        <v xml:space="preserve">N46PD   </v>
      </c>
      <c r="BE148">
        <v>1</v>
      </c>
      <c r="BG148">
        <v>0</v>
      </c>
      <c r="BH148">
        <v>0</v>
      </c>
      <c r="BI148">
        <v>0</v>
      </c>
      <c r="BJ148">
        <v>400</v>
      </c>
      <c r="BK148">
        <v>-125</v>
      </c>
      <c r="BL148" t="s">
        <v>130</v>
      </c>
      <c r="BM148">
        <v>1</v>
      </c>
      <c r="BN148">
        <v>1</v>
      </c>
      <c r="BO148">
        <v>1</v>
      </c>
      <c r="BP148">
        <v>0</v>
      </c>
      <c r="BT148">
        <v>0</v>
      </c>
      <c r="BU148">
        <v>0</v>
      </c>
      <c r="CE148" t="str">
        <f t="shared" si="81"/>
        <v>16:20:18.126</v>
      </c>
      <c r="CF148">
        <v>126398531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5</v>
      </c>
      <c r="CY148">
        <v>7</v>
      </c>
      <c r="CZ148" t="s">
        <v>131</v>
      </c>
      <c r="DA148">
        <v>80</v>
      </c>
      <c r="DB148">
        <v>0</v>
      </c>
      <c r="DC148" t="s">
        <v>132</v>
      </c>
      <c r="DD148" t="s">
        <v>133</v>
      </c>
      <c r="DG148">
        <v>14813891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 t="shared" si="78"/>
        <v>10/06/2022 16:20:18.365</v>
      </c>
      <c r="C149" t="str">
        <f t="shared" si="74"/>
        <v>FFDFD3C0</v>
      </c>
      <c r="D149" t="s">
        <v>143</v>
      </c>
      <c r="E149">
        <v>1</v>
      </c>
      <c r="F149">
        <v>2001</v>
      </c>
      <c r="G149" t="s">
        <v>147</v>
      </c>
      <c r="J149" t="s">
        <v>145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79"/>
        <v>16:20:18.125</v>
      </c>
      <c r="T149" t="str">
        <f t="shared" si="80"/>
        <v>16:20:17.725</v>
      </c>
      <c r="U149" t="str">
        <f t="shared" si="71"/>
        <v>A5988B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126</v>
      </c>
      <c r="AG149">
        <v>0</v>
      </c>
      <c r="AH149">
        <v>0</v>
      </c>
      <c r="AI149">
        <v>2</v>
      </c>
      <c r="AJ149">
        <v>1</v>
      </c>
      <c r="AK149" t="s">
        <v>180</v>
      </c>
      <c r="AL149">
        <v>40.952590000000001</v>
      </c>
      <c r="AM149" t="s">
        <v>181</v>
      </c>
      <c r="AN149">
        <v>-72.254140000000007</v>
      </c>
      <c r="AO149">
        <v>25</v>
      </c>
      <c r="AP149">
        <v>525</v>
      </c>
      <c r="AQ149" t="s">
        <v>129</v>
      </c>
      <c r="AR149">
        <v>19</v>
      </c>
      <c r="AS149">
        <v>-62</v>
      </c>
      <c r="AT149">
        <v>1216</v>
      </c>
      <c r="BB149">
        <v>1200</v>
      </c>
      <c r="BC149">
        <v>1</v>
      </c>
      <c r="BD149" t="str">
        <f t="shared" si="72"/>
        <v xml:space="preserve">N46PD   </v>
      </c>
      <c r="BE149">
        <v>1</v>
      </c>
      <c r="BG149">
        <v>0</v>
      </c>
      <c r="BH149">
        <v>0</v>
      </c>
      <c r="BI149">
        <v>0</v>
      </c>
      <c r="BJ149">
        <v>400</v>
      </c>
      <c r="BK149">
        <v>-125</v>
      </c>
      <c r="BL149" t="s">
        <v>130</v>
      </c>
      <c r="BM149">
        <v>1</v>
      </c>
      <c r="BN149">
        <v>1</v>
      </c>
      <c r="BO149">
        <v>1</v>
      </c>
      <c r="BP149">
        <v>0</v>
      </c>
      <c r="BT149">
        <v>0</v>
      </c>
      <c r="BU149">
        <v>0</v>
      </c>
      <c r="CE149" t="str">
        <f t="shared" si="81"/>
        <v>16:20:18.126</v>
      </c>
      <c r="CF149">
        <v>126398531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5</v>
      </c>
      <c r="CY149">
        <v>7</v>
      </c>
      <c r="CZ149" t="s">
        <v>131</v>
      </c>
      <c r="DA149">
        <v>80</v>
      </c>
      <c r="DB149">
        <v>0</v>
      </c>
      <c r="DC149" t="s">
        <v>132</v>
      </c>
      <c r="DD149" t="s">
        <v>133</v>
      </c>
      <c r="DG149">
        <v>14813891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 t="shared" si="78"/>
        <v>10/06/2022 16:20:18.365</v>
      </c>
      <c r="C150" t="str">
        <f t="shared" si="74"/>
        <v>FFDFD3C0</v>
      </c>
      <c r="D150" t="s">
        <v>123</v>
      </c>
      <c r="E150">
        <v>1</v>
      </c>
      <c r="H150">
        <v>157</v>
      </c>
      <c r="I150" t="s">
        <v>124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79"/>
        <v>16:20:18.125</v>
      </c>
      <c r="T150" t="str">
        <f t="shared" si="80"/>
        <v>16:20:17.725</v>
      </c>
      <c r="U150" t="str">
        <f t="shared" si="71"/>
        <v>A5988B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126</v>
      </c>
      <c r="AG150">
        <v>0</v>
      </c>
      <c r="AH150">
        <v>0</v>
      </c>
      <c r="AI150">
        <v>2</v>
      </c>
      <c r="AJ150">
        <v>1</v>
      </c>
      <c r="AK150" t="s">
        <v>180</v>
      </c>
      <c r="AL150">
        <v>40.952590000000001</v>
      </c>
      <c r="AM150" t="s">
        <v>181</v>
      </c>
      <c r="AN150">
        <v>-72.254140000000007</v>
      </c>
      <c r="AO150">
        <v>25</v>
      </c>
      <c r="AP150">
        <v>525</v>
      </c>
      <c r="AQ150" t="s">
        <v>129</v>
      </c>
      <c r="AR150">
        <v>19</v>
      </c>
      <c r="AS150">
        <v>-62</v>
      </c>
      <c r="AT150">
        <v>1216</v>
      </c>
      <c r="BB150">
        <v>1200</v>
      </c>
      <c r="BC150">
        <v>1</v>
      </c>
      <c r="BD150" t="str">
        <f t="shared" si="72"/>
        <v xml:space="preserve">N46PD   </v>
      </c>
      <c r="BE150">
        <v>1</v>
      </c>
      <c r="BG150">
        <v>0</v>
      </c>
      <c r="BH150">
        <v>0</v>
      </c>
      <c r="BI150">
        <v>0</v>
      </c>
      <c r="BJ150">
        <v>400</v>
      </c>
      <c r="BK150">
        <v>-125</v>
      </c>
      <c r="BL150" t="s">
        <v>130</v>
      </c>
      <c r="BM150">
        <v>1</v>
      </c>
      <c r="BN150">
        <v>1</v>
      </c>
      <c r="BO150">
        <v>1</v>
      </c>
      <c r="BP150">
        <v>0</v>
      </c>
      <c r="BT150">
        <v>0</v>
      </c>
      <c r="BU150">
        <v>0</v>
      </c>
      <c r="CE150" t="str">
        <f t="shared" si="81"/>
        <v>16:20:18.126</v>
      </c>
      <c r="CF150">
        <v>126398531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5</v>
      </c>
      <c r="CY150">
        <v>7</v>
      </c>
      <c r="CZ150" t="s">
        <v>131</v>
      </c>
      <c r="DA150">
        <v>80</v>
      </c>
      <c r="DB150">
        <v>0</v>
      </c>
      <c r="DC150" t="s">
        <v>132</v>
      </c>
      <c r="DD150" t="s">
        <v>133</v>
      </c>
      <c r="DG150">
        <v>14813891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 t="shared" si="78"/>
        <v>10/06/2022 16:20:18.365</v>
      </c>
      <c r="C151" t="str">
        <f t="shared" si="74"/>
        <v>FFDFD3C0</v>
      </c>
      <c r="D151" t="s">
        <v>139</v>
      </c>
      <c r="E151">
        <v>3</v>
      </c>
      <c r="F151">
        <v>1003</v>
      </c>
      <c r="G151" t="s">
        <v>146</v>
      </c>
      <c r="J151" t="s">
        <v>141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79"/>
        <v>16:20:18.125</v>
      </c>
      <c r="T151" t="str">
        <f t="shared" si="80"/>
        <v>16:20:17.725</v>
      </c>
      <c r="U151" t="str">
        <f t="shared" si="71"/>
        <v>A5988B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126</v>
      </c>
      <c r="AG151">
        <v>0</v>
      </c>
      <c r="AH151">
        <v>0</v>
      </c>
      <c r="AI151">
        <v>2</v>
      </c>
      <c r="AJ151">
        <v>1</v>
      </c>
      <c r="AK151" t="s">
        <v>180</v>
      </c>
      <c r="AL151">
        <v>40.952590000000001</v>
      </c>
      <c r="AM151" t="s">
        <v>181</v>
      </c>
      <c r="AN151">
        <v>-72.254140000000007</v>
      </c>
      <c r="AO151">
        <v>25</v>
      </c>
      <c r="AP151">
        <v>525</v>
      </c>
      <c r="AQ151" t="s">
        <v>129</v>
      </c>
      <c r="AR151">
        <v>19</v>
      </c>
      <c r="AS151">
        <v>-62</v>
      </c>
      <c r="AT151">
        <v>1216</v>
      </c>
      <c r="BB151">
        <v>1200</v>
      </c>
      <c r="BC151">
        <v>1</v>
      </c>
      <c r="BD151" t="str">
        <f t="shared" si="72"/>
        <v xml:space="preserve">N46PD   </v>
      </c>
      <c r="BE151">
        <v>1</v>
      </c>
      <c r="BG151">
        <v>0</v>
      </c>
      <c r="BH151">
        <v>0</v>
      </c>
      <c r="BI151">
        <v>0</v>
      </c>
      <c r="BJ151">
        <v>400</v>
      </c>
      <c r="BK151">
        <v>-125</v>
      </c>
      <c r="BL151" t="s">
        <v>130</v>
      </c>
      <c r="BM151">
        <v>1</v>
      </c>
      <c r="BN151">
        <v>1</v>
      </c>
      <c r="BO151">
        <v>1</v>
      </c>
      <c r="BP151">
        <v>0</v>
      </c>
      <c r="BT151">
        <v>0</v>
      </c>
      <c r="BU151">
        <v>0</v>
      </c>
      <c r="CE151" t="str">
        <f t="shared" si="81"/>
        <v>16:20:18.126</v>
      </c>
      <c r="CF151">
        <v>126398531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5</v>
      </c>
      <c r="CY151">
        <v>7</v>
      </c>
      <c r="CZ151" t="s">
        <v>131</v>
      </c>
      <c r="DA151">
        <v>80</v>
      </c>
      <c r="DB151">
        <v>0</v>
      </c>
      <c r="DC151" t="s">
        <v>132</v>
      </c>
      <c r="DD151" t="s">
        <v>133</v>
      </c>
      <c r="DG151">
        <v>14813891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 t="shared" si="78"/>
        <v>10/06/2022 16:20:18.365</v>
      </c>
      <c r="C152" t="str">
        <f t="shared" si="74"/>
        <v>FFDFD3C0</v>
      </c>
      <c r="D152" t="s">
        <v>139</v>
      </c>
      <c r="E152">
        <v>4</v>
      </c>
      <c r="F152">
        <v>1004</v>
      </c>
      <c r="G152" t="s">
        <v>140</v>
      </c>
      <c r="J152" t="s">
        <v>141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79"/>
        <v>16:20:18.125</v>
      </c>
      <c r="T152" t="str">
        <f t="shared" si="80"/>
        <v>16:20:17.725</v>
      </c>
      <c r="U152" t="str">
        <f t="shared" si="71"/>
        <v>A5988B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126</v>
      </c>
      <c r="AG152">
        <v>0</v>
      </c>
      <c r="AH152">
        <v>0</v>
      </c>
      <c r="AI152">
        <v>2</v>
      </c>
      <c r="AJ152">
        <v>1</v>
      </c>
      <c r="AK152" t="s">
        <v>180</v>
      </c>
      <c r="AL152">
        <v>40.952590000000001</v>
      </c>
      <c r="AM152" t="s">
        <v>181</v>
      </c>
      <c r="AN152">
        <v>-72.254140000000007</v>
      </c>
      <c r="AO152">
        <v>25</v>
      </c>
      <c r="AP152">
        <v>525</v>
      </c>
      <c r="AQ152" t="s">
        <v>129</v>
      </c>
      <c r="AR152">
        <v>19</v>
      </c>
      <c r="AS152">
        <v>-62</v>
      </c>
      <c r="AT152">
        <v>1216</v>
      </c>
      <c r="BB152">
        <v>1200</v>
      </c>
      <c r="BC152">
        <v>1</v>
      </c>
      <c r="BD152" t="str">
        <f t="shared" si="72"/>
        <v xml:space="preserve">N46PD   </v>
      </c>
      <c r="BE152">
        <v>1</v>
      </c>
      <c r="BG152">
        <v>0</v>
      </c>
      <c r="BH152">
        <v>0</v>
      </c>
      <c r="BI152">
        <v>0</v>
      </c>
      <c r="BJ152">
        <v>400</v>
      </c>
      <c r="BK152">
        <v>-125</v>
      </c>
      <c r="BL152" t="s">
        <v>130</v>
      </c>
      <c r="BM152">
        <v>1</v>
      </c>
      <c r="BN152">
        <v>1</v>
      </c>
      <c r="BO152">
        <v>1</v>
      </c>
      <c r="BP152">
        <v>0</v>
      </c>
      <c r="BT152">
        <v>0</v>
      </c>
      <c r="BU152">
        <v>0</v>
      </c>
      <c r="CE152" t="str">
        <f t="shared" si="81"/>
        <v>16:20:18.126</v>
      </c>
      <c r="CF152">
        <v>126398531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5</v>
      </c>
      <c r="CY152">
        <v>7</v>
      </c>
      <c r="CZ152" t="s">
        <v>131</v>
      </c>
      <c r="DA152">
        <v>80</v>
      </c>
      <c r="DB152">
        <v>0</v>
      </c>
      <c r="DC152" t="s">
        <v>132</v>
      </c>
      <c r="DD152" t="s">
        <v>133</v>
      </c>
      <c r="DG152">
        <v>14813891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 t="shared" si="78"/>
        <v>10/06/2022 16:20:18.365</v>
      </c>
      <c r="C153" t="str">
        <f t="shared" si="74"/>
        <v>FFDFD3C0</v>
      </c>
      <c r="D153" t="s">
        <v>143</v>
      </c>
      <c r="E153">
        <v>15</v>
      </c>
      <c r="F153">
        <v>2015</v>
      </c>
      <c r="G153" t="s">
        <v>144</v>
      </c>
      <c r="J153" t="s">
        <v>145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79"/>
        <v>16:20:18.125</v>
      </c>
      <c r="T153" t="str">
        <f t="shared" si="80"/>
        <v>16:20:17.725</v>
      </c>
      <c r="U153" t="str">
        <f t="shared" si="71"/>
        <v>A5988B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126</v>
      </c>
      <c r="AG153">
        <v>0</v>
      </c>
      <c r="AH153">
        <v>0</v>
      </c>
      <c r="AI153">
        <v>2</v>
      </c>
      <c r="AJ153">
        <v>1</v>
      </c>
      <c r="AK153" t="s">
        <v>180</v>
      </c>
      <c r="AL153">
        <v>40.952590000000001</v>
      </c>
      <c r="AM153" t="s">
        <v>181</v>
      </c>
      <c r="AN153">
        <v>-72.254140000000007</v>
      </c>
      <c r="AO153">
        <v>25</v>
      </c>
      <c r="AP153">
        <v>525</v>
      </c>
      <c r="AQ153" t="s">
        <v>129</v>
      </c>
      <c r="AR153">
        <v>19</v>
      </c>
      <c r="AS153">
        <v>-62</v>
      </c>
      <c r="AT153">
        <v>1216</v>
      </c>
      <c r="BB153">
        <v>1200</v>
      </c>
      <c r="BC153">
        <v>1</v>
      </c>
      <c r="BD153" t="str">
        <f t="shared" si="72"/>
        <v xml:space="preserve">N46PD   </v>
      </c>
      <c r="BE153">
        <v>1</v>
      </c>
      <c r="BG153">
        <v>0</v>
      </c>
      <c r="BH153">
        <v>0</v>
      </c>
      <c r="BI153">
        <v>0</v>
      </c>
      <c r="BJ153">
        <v>400</v>
      </c>
      <c r="BK153">
        <v>-125</v>
      </c>
      <c r="BL153" t="s">
        <v>130</v>
      </c>
      <c r="BM153">
        <v>1</v>
      </c>
      <c r="BN153">
        <v>1</v>
      </c>
      <c r="BO153">
        <v>1</v>
      </c>
      <c r="BP153">
        <v>0</v>
      </c>
      <c r="BT153">
        <v>0</v>
      </c>
      <c r="BU153">
        <v>0</v>
      </c>
      <c r="CE153" t="str">
        <f t="shared" si="81"/>
        <v>16:20:18.126</v>
      </c>
      <c r="CF153">
        <v>126398531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5</v>
      </c>
      <c r="CY153">
        <v>7</v>
      </c>
      <c r="CZ153" t="s">
        <v>131</v>
      </c>
      <c r="DA153">
        <v>80</v>
      </c>
      <c r="DB153">
        <v>0</v>
      </c>
      <c r="DC153" t="s">
        <v>132</v>
      </c>
      <c r="DD153" t="s">
        <v>133</v>
      </c>
      <c r="DG153">
        <v>14813891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"10/06/2022 16:20:19.585"</f>
        <v>10/06/2022 16:20:19.585</v>
      </c>
      <c r="C154" t="str">
        <f t="shared" si="74"/>
        <v>FFDFD3C0</v>
      </c>
      <c r="D154" t="s">
        <v>139</v>
      </c>
      <c r="E154">
        <v>2</v>
      </c>
      <c r="F154">
        <v>1002</v>
      </c>
      <c r="G154" t="s">
        <v>124</v>
      </c>
      <c r="J154" t="s">
        <v>141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"16:20:19.227"</f>
        <v>16:20:19.227</v>
      </c>
      <c r="T154" t="str">
        <f>"16:20:18.727"</f>
        <v>16:20:18.727</v>
      </c>
      <c r="U154" t="str">
        <f t="shared" si="71"/>
        <v>A5988B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126</v>
      </c>
      <c r="AG154">
        <v>0</v>
      </c>
      <c r="AH154">
        <v>0</v>
      </c>
      <c r="AI154">
        <v>2</v>
      </c>
      <c r="AJ154">
        <v>1</v>
      </c>
      <c r="AK154" t="s">
        <v>182</v>
      </c>
      <c r="AL154">
        <v>40.952289</v>
      </c>
      <c r="AM154" t="s">
        <v>183</v>
      </c>
      <c r="AN154">
        <v>-72.254012000000003</v>
      </c>
      <c r="AO154">
        <v>25</v>
      </c>
      <c r="AP154">
        <v>550</v>
      </c>
      <c r="AQ154" t="s">
        <v>129</v>
      </c>
      <c r="AR154">
        <v>20</v>
      </c>
      <c r="AS154">
        <v>-61</v>
      </c>
      <c r="AT154">
        <v>1344</v>
      </c>
      <c r="BB154">
        <v>1200</v>
      </c>
      <c r="BC154">
        <v>1</v>
      </c>
      <c r="BD154" t="str">
        <f t="shared" si="72"/>
        <v xml:space="preserve">N46PD   </v>
      </c>
      <c r="BE154">
        <v>1</v>
      </c>
      <c r="BG154">
        <v>0</v>
      </c>
      <c r="BH154">
        <v>0</v>
      </c>
      <c r="BI154">
        <v>0</v>
      </c>
      <c r="BJ154">
        <v>425</v>
      </c>
      <c r="BK154">
        <v>-125</v>
      </c>
      <c r="BL154" t="s">
        <v>130</v>
      </c>
      <c r="BM154">
        <v>1</v>
      </c>
      <c r="BN154">
        <v>1</v>
      </c>
      <c r="BO154">
        <v>1</v>
      </c>
      <c r="BP154">
        <v>0</v>
      </c>
      <c r="BT154">
        <v>0</v>
      </c>
      <c r="BU154">
        <v>0</v>
      </c>
      <c r="CE154" t="str">
        <f>"16:20:19.232"</f>
        <v>16:20:19.232</v>
      </c>
      <c r="CF154">
        <v>232338884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5</v>
      </c>
      <c r="CY154">
        <v>7</v>
      </c>
      <c r="CZ154" t="s">
        <v>131</v>
      </c>
      <c r="DA154">
        <v>80</v>
      </c>
      <c r="DB154">
        <v>0</v>
      </c>
      <c r="DC154" t="s">
        <v>132</v>
      </c>
      <c r="DD154" t="s">
        <v>133</v>
      </c>
      <c r="DG154">
        <v>14816115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"10/06/2022 16:20:19.585"</f>
        <v>10/06/2022 16:20:19.585</v>
      </c>
      <c r="C155" t="str">
        <f t="shared" si="74"/>
        <v>FFDFD3C0</v>
      </c>
      <c r="D155" t="s">
        <v>134</v>
      </c>
      <c r="E155">
        <v>38</v>
      </c>
      <c r="H155">
        <v>125</v>
      </c>
      <c r="I155" t="s">
        <v>142</v>
      </c>
      <c r="J155" t="s">
        <v>136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"16:20:19.227"</f>
        <v>16:20:19.227</v>
      </c>
      <c r="T155" t="str">
        <f>"16:20:18.727"</f>
        <v>16:20:18.727</v>
      </c>
      <c r="U155" t="str">
        <f t="shared" si="71"/>
        <v>A5988B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126</v>
      </c>
      <c r="AG155">
        <v>0</v>
      </c>
      <c r="AH155">
        <v>0</v>
      </c>
      <c r="AI155">
        <v>2</v>
      </c>
      <c r="AJ155">
        <v>1</v>
      </c>
      <c r="AK155" t="s">
        <v>182</v>
      </c>
      <c r="AL155">
        <v>40.952289</v>
      </c>
      <c r="AM155" t="s">
        <v>183</v>
      </c>
      <c r="AN155">
        <v>-72.254012000000003</v>
      </c>
      <c r="AO155">
        <v>25</v>
      </c>
      <c r="AP155">
        <v>550</v>
      </c>
      <c r="AQ155" t="s">
        <v>129</v>
      </c>
      <c r="AR155">
        <v>20</v>
      </c>
      <c r="AS155">
        <v>-61</v>
      </c>
      <c r="AT155">
        <v>1344</v>
      </c>
      <c r="BB155">
        <v>1200</v>
      </c>
      <c r="BC155">
        <v>1</v>
      </c>
      <c r="BD155" t="str">
        <f t="shared" si="72"/>
        <v xml:space="preserve">N46PD   </v>
      </c>
      <c r="BE155">
        <v>1</v>
      </c>
      <c r="BG155">
        <v>0</v>
      </c>
      <c r="BH155">
        <v>0</v>
      </c>
      <c r="BI155">
        <v>0</v>
      </c>
      <c r="BJ155">
        <v>425</v>
      </c>
      <c r="BK155">
        <v>-125</v>
      </c>
      <c r="BL155" t="s">
        <v>130</v>
      </c>
      <c r="BM155">
        <v>1</v>
      </c>
      <c r="BN155">
        <v>1</v>
      </c>
      <c r="BO155">
        <v>1</v>
      </c>
      <c r="BP155">
        <v>0</v>
      </c>
      <c r="BT155">
        <v>0</v>
      </c>
      <c r="BU155">
        <v>0</v>
      </c>
      <c r="CE155" t="str">
        <f>"16:20:19.232"</f>
        <v>16:20:19.232</v>
      </c>
      <c r="CF155">
        <v>232338884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5</v>
      </c>
      <c r="CY155">
        <v>7</v>
      </c>
      <c r="CZ155" t="s">
        <v>131</v>
      </c>
      <c r="DA155">
        <v>80</v>
      </c>
      <c r="DB155">
        <v>0</v>
      </c>
      <c r="DC155" t="s">
        <v>132</v>
      </c>
      <c r="DD155" t="s">
        <v>133</v>
      </c>
      <c r="DG155">
        <v>14816115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"10/06/2022 16:20:19.585"</f>
        <v>10/06/2022 16:20:19.585</v>
      </c>
      <c r="C156" t="str">
        <f t="shared" si="74"/>
        <v>FFDFD3C0</v>
      </c>
      <c r="D156" t="s">
        <v>134</v>
      </c>
      <c r="E156">
        <v>33</v>
      </c>
      <c r="H156">
        <v>112</v>
      </c>
      <c r="I156" t="s">
        <v>135</v>
      </c>
      <c r="J156" t="s">
        <v>136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"16:20:19.227"</f>
        <v>16:20:19.227</v>
      </c>
      <c r="T156" t="str">
        <f>"16:20:18.727"</f>
        <v>16:20:18.727</v>
      </c>
      <c r="U156" t="str">
        <f t="shared" si="71"/>
        <v>A5988B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126</v>
      </c>
      <c r="AG156">
        <v>0</v>
      </c>
      <c r="AH156">
        <v>0</v>
      </c>
      <c r="AI156">
        <v>2</v>
      </c>
      <c r="AJ156">
        <v>1</v>
      </c>
      <c r="AK156" t="s">
        <v>182</v>
      </c>
      <c r="AL156">
        <v>40.952289</v>
      </c>
      <c r="AM156" t="s">
        <v>183</v>
      </c>
      <c r="AN156">
        <v>-72.254012000000003</v>
      </c>
      <c r="AO156">
        <v>25</v>
      </c>
      <c r="AP156">
        <v>550</v>
      </c>
      <c r="AQ156" t="s">
        <v>129</v>
      </c>
      <c r="AR156">
        <v>20</v>
      </c>
      <c r="AS156">
        <v>-61</v>
      </c>
      <c r="AT156">
        <v>1344</v>
      </c>
      <c r="BB156">
        <v>1200</v>
      </c>
      <c r="BC156">
        <v>1</v>
      </c>
      <c r="BD156" t="str">
        <f t="shared" si="72"/>
        <v xml:space="preserve">N46PD   </v>
      </c>
      <c r="BE156">
        <v>1</v>
      </c>
      <c r="BG156">
        <v>0</v>
      </c>
      <c r="BH156">
        <v>0</v>
      </c>
      <c r="BI156">
        <v>0</v>
      </c>
      <c r="BJ156">
        <v>425</v>
      </c>
      <c r="BK156">
        <v>-125</v>
      </c>
      <c r="BL156" t="s">
        <v>130</v>
      </c>
      <c r="BM156">
        <v>1</v>
      </c>
      <c r="BN156">
        <v>1</v>
      </c>
      <c r="BO156">
        <v>1</v>
      </c>
      <c r="BP156">
        <v>0</v>
      </c>
      <c r="BT156">
        <v>0</v>
      </c>
      <c r="BU156">
        <v>0</v>
      </c>
      <c r="CE156" t="str">
        <f>"16:20:19.232"</f>
        <v>16:20:19.232</v>
      </c>
      <c r="CF156">
        <v>232338884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5</v>
      </c>
      <c r="CY156">
        <v>7</v>
      </c>
      <c r="CZ156" t="s">
        <v>131</v>
      </c>
      <c r="DA156">
        <v>80</v>
      </c>
      <c r="DB156">
        <v>0</v>
      </c>
      <c r="DC156" t="s">
        <v>132</v>
      </c>
      <c r="DD156" t="s">
        <v>133</v>
      </c>
      <c r="DG156">
        <v>14816115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"10/06/2022 16:20:19.585"</f>
        <v>10/06/2022 16:20:19.585</v>
      </c>
      <c r="C157" t="str">
        <f t="shared" si="74"/>
        <v>FFDFD3C0</v>
      </c>
      <c r="D157" t="s">
        <v>143</v>
      </c>
      <c r="E157">
        <v>15</v>
      </c>
      <c r="F157">
        <v>2015</v>
      </c>
      <c r="G157" t="s">
        <v>144</v>
      </c>
      <c r="J157" t="s">
        <v>145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"16:20:19.227"</f>
        <v>16:20:19.227</v>
      </c>
      <c r="T157" t="str">
        <f>"16:20:18.727"</f>
        <v>16:20:18.727</v>
      </c>
      <c r="U157" t="str">
        <f t="shared" si="71"/>
        <v>A5988B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126</v>
      </c>
      <c r="AG157">
        <v>0</v>
      </c>
      <c r="AH157">
        <v>0</v>
      </c>
      <c r="AI157">
        <v>2</v>
      </c>
      <c r="AJ157">
        <v>1</v>
      </c>
      <c r="AK157" t="s">
        <v>182</v>
      </c>
      <c r="AL157">
        <v>40.952289</v>
      </c>
      <c r="AM157" t="s">
        <v>183</v>
      </c>
      <c r="AN157">
        <v>-72.254012000000003</v>
      </c>
      <c r="AO157">
        <v>25</v>
      </c>
      <c r="AP157">
        <v>550</v>
      </c>
      <c r="AQ157" t="s">
        <v>129</v>
      </c>
      <c r="AR157">
        <v>20</v>
      </c>
      <c r="AS157">
        <v>-61</v>
      </c>
      <c r="AT157">
        <v>1344</v>
      </c>
      <c r="BB157">
        <v>1200</v>
      </c>
      <c r="BC157">
        <v>1</v>
      </c>
      <c r="BD157" t="str">
        <f t="shared" si="72"/>
        <v xml:space="preserve">N46PD   </v>
      </c>
      <c r="BE157">
        <v>1</v>
      </c>
      <c r="BG157">
        <v>0</v>
      </c>
      <c r="BH157">
        <v>0</v>
      </c>
      <c r="BI157">
        <v>0</v>
      </c>
      <c r="BJ157">
        <v>425</v>
      </c>
      <c r="BK157">
        <v>-125</v>
      </c>
      <c r="BL157" t="s">
        <v>130</v>
      </c>
      <c r="BM157">
        <v>1</v>
      </c>
      <c r="BN157">
        <v>1</v>
      </c>
      <c r="BO157">
        <v>1</v>
      </c>
      <c r="BP157">
        <v>0</v>
      </c>
      <c r="BT157">
        <v>0</v>
      </c>
      <c r="BU157">
        <v>0</v>
      </c>
      <c r="CE157" t="str">
        <f>"16:20:19.232"</f>
        <v>16:20:19.232</v>
      </c>
      <c r="CF157">
        <v>232338884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5</v>
      </c>
      <c r="CY157">
        <v>7</v>
      </c>
      <c r="CZ157" t="s">
        <v>131</v>
      </c>
      <c r="DA157">
        <v>80</v>
      </c>
      <c r="DB157">
        <v>0</v>
      </c>
      <c r="DC157" t="s">
        <v>132</v>
      </c>
      <c r="DD157" t="s">
        <v>133</v>
      </c>
      <c r="DG157">
        <v>14816115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"10/06/2022 16:20:20.725"</f>
        <v>10/06/2022 16:20:20.725</v>
      </c>
      <c r="C158" t="str">
        <f t="shared" si="74"/>
        <v>FFDFD3C0</v>
      </c>
      <c r="D158" t="s">
        <v>134</v>
      </c>
      <c r="E158">
        <v>38</v>
      </c>
      <c r="H158">
        <v>125</v>
      </c>
      <c r="I158" t="s">
        <v>142</v>
      </c>
      <c r="J158" t="s">
        <v>136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"16:20:20.344"</f>
        <v>16:20:20.344</v>
      </c>
      <c r="T158" t="str">
        <f>"16:20:19.844"</f>
        <v>16:20:19.844</v>
      </c>
      <c r="U158" t="str">
        <f t="shared" si="71"/>
        <v>A5988B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126</v>
      </c>
      <c r="AG158">
        <v>0</v>
      </c>
      <c r="AH158">
        <v>0</v>
      </c>
      <c r="AI158">
        <v>2</v>
      </c>
      <c r="AJ158">
        <v>1</v>
      </c>
      <c r="AK158" t="s">
        <v>184</v>
      </c>
      <c r="AL158">
        <v>40.951967000000003</v>
      </c>
      <c r="AM158" t="s">
        <v>185</v>
      </c>
      <c r="AN158">
        <v>-72.253839999999997</v>
      </c>
      <c r="AO158">
        <v>25</v>
      </c>
      <c r="AP158">
        <v>550</v>
      </c>
      <c r="AQ158" t="s">
        <v>129</v>
      </c>
      <c r="AR158">
        <v>21</v>
      </c>
      <c r="AS158">
        <v>-62</v>
      </c>
      <c r="AT158">
        <v>1024</v>
      </c>
      <c r="BB158">
        <v>1200</v>
      </c>
      <c r="BC158">
        <v>1</v>
      </c>
      <c r="BD158" t="str">
        <f t="shared" si="72"/>
        <v xml:space="preserve">N46PD   </v>
      </c>
      <c r="BE158">
        <v>1</v>
      </c>
      <c r="BG158">
        <v>0</v>
      </c>
      <c r="BH158">
        <v>0</v>
      </c>
      <c r="BI158">
        <v>0</v>
      </c>
      <c r="BJ158">
        <v>450</v>
      </c>
      <c r="BK158">
        <v>-100</v>
      </c>
      <c r="BL158" t="s">
        <v>130</v>
      </c>
      <c r="BM158">
        <v>1</v>
      </c>
      <c r="BN158">
        <v>1</v>
      </c>
      <c r="BO158">
        <v>1</v>
      </c>
      <c r="BP158">
        <v>0</v>
      </c>
      <c r="BT158">
        <v>0</v>
      </c>
      <c r="BU158">
        <v>0</v>
      </c>
      <c r="CE158" t="str">
        <f>"16:20:20.350"</f>
        <v>16:20:20.350</v>
      </c>
      <c r="CF158">
        <v>349748199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5</v>
      </c>
      <c r="CY158">
        <v>7</v>
      </c>
      <c r="CZ158" t="s">
        <v>131</v>
      </c>
      <c r="DA158">
        <v>80</v>
      </c>
      <c r="DB158">
        <v>1</v>
      </c>
      <c r="DC158" t="s">
        <v>132</v>
      </c>
      <c r="DD158" t="s">
        <v>133</v>
      </c>
      <c r="DG158">
        <v>15148019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"10/06/2022 16:20:20.725"</f>
        <v>10/06/2022 16:20:20.725</v>
      </c>
      <c r="C159" t="str">
        <f t="shared" si="74"/>
        <v>FFDFD3C0</v>
      </c>
      <c r="D159" t="s">
        <v>134</v>
      </c>
      <c r="E159">
        <v>33</v>
      </c>
      <c r="H159">
        <v>112</v>
      </c>
      <c r="I159" t="s">
        <v>135</v>
      </c>
      <c r="J159" t="s">
        <v>136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"16:20:20.344"</f>
        <v>16:20:20.344</v>
      </c>
      <c r="T159" t="str">
        <f>"16:20:19.844"</f>
        <v>16:20:19.844</v>
      </c>
      <c r="U159" t="str">
        <f t="shared" si="71"/>
        <v>A5988B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126</v>
      </c>
      <c r="AG159">
        <v>0</v>
      </c>
      <c r="AH159">
        <v>0</v>
      </c>
      <c r="AI159">
        <v>2</v>
      </c>
      <c r="AJ159">
        <v>1</v>
      </c>
      <c r="AK159" t="s">
        <v>184</v>
      </c>
      <c r="AL159">
        <v>40.951967000000003</v>
      </c>
      <c r="AM159" t="s">
        <v>185</v>
      </c>
      <c r="AN159">
        <v>-72.253839999999997</v>
      </c>
      <c r="AO159">
        <v>25</v>
      </c>
      <c r="AP159">
        <v>550</v>
      </c>
      <c r="AQ159" t="s">
        <v>129</v>
      </c>
      <c r="AR159">
        <v>21</v>
      </c>
      <c r="AS159">
        <v>-62</v>
      </c>
      <c r="AT159">
        <v>1024</v>
      </c>
      <c r="BB159">
        <v>1200</v>
      </c>
      <c r="BC159">
        <v>1</v>
      </c>
      <c r="BD159" t="str">
        <f t="shared" si="72"/>
        <v xml:space="preserve">N46PD   </v>
      </c>
      <c r="BE159">
        <v>1</v>
      </c>
      <c r="BG159">
        <v>0</v>
      </c>
      <c r="BH159">
        <v>0</v>
      </c>
      <c r="BI159">
        <v>0</v>
      </c>
      <c r="BJ159">
        <v>450</v>
      </c>
      <c r="BK159">
        <v>-100</v>
      </c>
      <c r="BL159" t="s">
        <v>130</v>
      </c>
      <c r="BM159">
        <v>1</v>
      </c>
      <c r="BN159">
        <v>1</v>
      </c>
      <c r="BO159">
        <v>1</v>
      </c>
      <c r="BP159">
        <v>0</v>
      </c>
      <c r="BT159">
        <v>0</v>
      </c>
      <c r="BU159">
        <v>0</v>
      </c>
      <c r="CE159" t="str">
        <f>"16:20:20.350"</f>
        <v>16:20:20.350</v>
      </c>
      <c r="CF159">
        <v>349748199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5</v>
      </c>
      <c r="CY159">
        <v>7</v>
      </c>
      <c r="CZ159" t="s">
        <v>131</v>
      </c>
      <c r="DA159">
        <v>80</v>
      </c>
      <c r="DB159">
        <v>1</v>
      </c>
      <c r="DC159" t="s">
        <v>132</v>
      </c>
      <c r="DD159" t="s">
        <v>133</v>
      </c>
      <c r="DG159">
        <v>15148019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"10/06/2022 16:20:20.725"</f>
        <v>10/06/2022 16:20:20.725</v>
      </c>
      <c r="C160" t="str">
        <f t="shared" si="74"/>
        <v>FFDFD3C0</v>
      </c>
      <c r="D160" t="s">
        <v>143</v>
      </c>
      <c r="E160">
        <v>1</v>
      </c>
      <c r="F160">
        <v>2001</v>
      </c>
      <c r="G160" t="s">
        <v>147</v>
      </c>
      <c r="J160" t="s">
        <v>145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"16:20:20.344"</f>
        <v>16:20:20.344</v>
      </c>
      <c r="T160" t="str">
        <f>"16:20:19.844"</f>
        <v>16:20:19.844</v>
      </c>
      <c r="U160" t="str">
        <f t="shared" si="71"/>
        <v>A5988B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126</v>
      </c>
      <c r="AG160">
        <v>0</v>
      </c>
      <c r="AH160">
        <v>0</v>
      </c>
      <c r="AI160">
        <v>2</v>
      </c>
      <c r="AJ160">
        <v>1</v>
      </c>
      <c r="AK160" t="s">
        <v>184</v>
      </c>
      <c r="AL160">
        <v>40.951967000000003</v>
      </c>
      <c r="AM160" t="s">
        <v>185</v>
      </c>
      <c r="AN160">
        <v>-72.253839999999997</v>
      </c>
      <c r="AO160">
        <v>25</v>
      </c>
      <c r="AP160">
        <v>550</v>
      </c>
      <c r="AQ160" t="s">
        <v>129</v>
      </c>
      <c r="AR160">
        <v>21</v>
      </c>
      <c r="AS160">
        <v>-62</v>
      </c>
      <c r="AT160">
        <v>1024</v>
      </c>
      <c r="BB160">
        <v>1200</v>
      </c>
      <c r="BC160">
        <v>1</v>
      </c>
      <c r="BD160" t="str">
        <f t="shared" si="72"/>
        <v xml:space="preserve">N46PD   </v>
      </c>
      <c r="BE160">
        <v>1</v>
      </c>
      <c r="BG160">
        <v>0</v>
      </c>
      <c r="BH160">
        <v>0</v>
      </c>
      <c r="BI160">
        <v>0</v>
      </c>
      <c r="BJ160">
        <v>450</v>
      </c>
      <c r="BK160">
        <v>-100</v>
      </c>
      <c r="BL160" t="s">
        <v>130</v>
      </c>
      <c r="BM160">
        <v>1</v>
      </c>
      <c r="BN160">
        <v>1</v>
      </c>
      <c r="BO160">
        <v>1</v>
      </c>
      <c r="BP160">
        <v>0</v>
      </c>
      <c r="BT160">
        <v>0</v>
      </c>
      <c r="BU160">
        <v>0</v>
      </c>
      <c r="CE160" t="str">
        <f>"16:20:20.350"</f>
        <v>16:20:20.350</v>
      </c>
      <c r="CF160">
        <v>349748199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5</v>
      </c>
      <c r="CY160">
        <v>7</v>
      </c>
      <c r="CZ160" t="s">
        <v>131</v>
      </c>
      <c r="DA160">
        <v>80</v>
      </c>
      <c r="DB160">
        <v>1</v>
      </c>
      <c r="DC160" t="s">
        <v>132</v>
      </c>
      <c r="DD160" t="s">
        <v>133</v>
      </c>
      <c r="DG160">
        <v>15148019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"10/06/2022 16:20:20.741"</f>
        <v>10/06/2022 16:20:20.741</v>
      </c>
      <c r="C161" t="str">
        <f t="shared" si="74"/>
        <v>FFDFD3C0</v>
      </c>
      <c r="D161" t="s">
        <v>139</v>
      </c>
      <c r="E161">
        <v>3</v>
      </c>
      <c r="F161">
        <v>1003</v>
      </c>
      <c r="G161" t="s">
        <v>146</v>
      </c>
      <c r="J161" t="s">
        <v>141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"16:20:20.344"</f>
        <v>16:20:20.344</v>
      </c>
      <c r="T161" t="str">
        <f>"16:20:19.844"</f>
        <v>16:20:19.844</v>
      </c>
      <c r="U161" t="str">
        <f t="shared" si="71"/>
        <v>A5988B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126</v>
      </c>
      <c r="AG161">
        <v>0</v>
      </c>
      <c r="AH161">
        <v>0</v>
      </c>
      <c r="AI161">
        <v>2</v>
      </c>
      <c r="AJ161">
        <v>1</v>
      </c>
      <c r="AK161" t="s">
        <v>184</v>
      </c>
      <c r="AL161">
        <v>40.951967000000003</v>
      </c>
      <c r="AM161" t="s">
        <v>185</v>
      </c>
      <c r="AN161">
        <v>-72.253839999999997</v>
      </c>
      <c r="AO161">
        <v>25</v>
      </c>
      <c r="AP161">
        <v>550</v>
      </c>
      <c r="AQ161" t="s">
        <v>129</v>
      </c>
      <c r="AR161">
        <v>21</v>
      </c>
      <c r="AS161">
        <v>-62</v>
      </c>
      <c r="AT161">
        <v>1024</v>
      </c>
      <c r="BB161">
        <v>1200</v>
      </c>
      <c r="BC161">
        <v>1</v>
      </c>
      <c r="BD161" t="str">
        <f t="shared" si="72"/>
        <v xml:space="preserve">N46PD   </v>
      </c>
      <c r="BE161">
        <v>1</v>
      </c>
      <c r="BG161">
        <v>0</v>
      </c>
      <c r="BH161">
        <v>0</v>
      </c>
      <c r="BI161">
        <v>0</v>
      </c>
      <c r="BJ161">
        <v>450</v>
      </c>
      <c r="BK161">
        <v>-100</v>
      </c>
      <c r="BL161" t="s">
        <v>130</v>
      </c>
      <c r="BM161">
        <v>1</v>
      </c>
      <c r="BN161">
        <v>1</v>
      </c>
      <c r="BO161">
        <v>1</v>
      </c>
      <c r="BP161">
        <v>0</v>
      </c>
      <c r="BT161">
        <v>0</v>
      </c>
      <c r="BU161">
        <v>0</v>
      </c>
      <c r="CE161" t="str">
        <f>"16:20:20.350"</f>
        <v>16:20:20.350</v>
      </c>
      <c r="CF161">
        <v>349748199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5</v>
      </c>
      <c r="CY161">
        <v>7</v>
      </c>
      <c r="CZ161" t="s">
        <v>131</v>
      </c>
      <c r="DA161">
        <v>80</v>
      </c>
      <c r="DB161">
        <v>1</v>
      </c>
      <c r="DC161" t="s">
        <v>132</v>
      </c>
      <c r="DD161" t="s">
        <v>133</v>
      </c>
      <c r="DG161">
        <v>15148019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"10/06/2022 16:20:21.773"</f>
        <v>10/06/2022 16:20:21.773</v>
      </c>
      <c r="C162" t="str">
        <f t="shared" si="74"/>
        <v>FFDFD3C0</v>
      </c>
      <c r="D162" t="s">
        <v>134</v>
      </c>
      <c r="E162">
        <v>33</v>
      </c>
      <c r="H162">
        <v>112</v>
      </c>
      <c r="I162" t="s">
        <v>135</v>
      </c>
      <c r="J162" t="s">
        <v>136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ref="S162:S169" si="82">"16:20:21.375"</f>
        <v>16:20:21.375</v>
      </c>
      <c r="T162" t="str">
        <f t="shared" ref="T162:T169" si="83">"16:20:20.875"</f>
        <v>16:20:20.875</v>
      </c>
      <c r="U162" t="str">
        <f t="shared" si="71"/>
        <v>A5988B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126</v>
      </c>
      <c r="AG162">
        <v>0</v>
      </c>
      <c r="AH162">
        <v>0</v>
      </c>
      <c r="AI162">
        <v>2</v>
      </c>
      <c r="AJ162">
        <v>1</v>
      </c>
      <c r="AK162" t="s">
        <v>186</v>
      </c>
      <c r="AL162">
        <v>40.951624000000002</v>
      </c>
      <c r="AM162" t="s">
        <v>187</v>
      </c>
      <c r="AN162">
        <v>-72.253710999999996</v>
      </c>
      <c r="AO162">
        <v>25</v>
      </c>
      <c r="AP162">
        <v>575</v>
      </c>
      <c r="AQ162" t="s">
        <v>129</v>
      </c>
      <c r="AR162">
        <v>22</v>
      </c>
      <c r="AS162">
        <v>-63</v>
      </c>
      <c r="AT162">
        <v>896</v>
      </c>
      <c r="BB162">
        <v>1200</v>
      </c>
      <c r="BC162">
        <v>1</v>
      </c>
      <c r="BD162" t="str">
        <f t="shared" ref="BD162:BD169" si="84">"N46PD   "</f>
        <v xml:space="preserve">N46PD   </v>
      </c>
      <c r="BE162">
        <v>1</v>
      </c>
      <c r="BG162">
        <v>0</v>
      </c>
      <c r="BH162">
        <v>0</v>
      </c>
      <c r="BI162">
        <v>0</v>
      </c>
      <c r="BJ162">
        <v>475</v>
      </c>
      <c r="BK162">
        <v>-100</v>
      </c>
      <c r="BL162" t="s">
        <v>130</v>
      </c>
      <c r="BM162">
        <v>1</v>
      </c>
      <c r="BN162">
        <v>1</v>
      </c>
      <c r="BO162">
        <v>1</v>
      </c>
      <c r="BP162">
        <v>0</v>
      </c>
      <c r="BT162">
        <v>0</v>
      </c>
      <c r="BU162">
        <v>0</v>
      </c>
      <c r="CE162" t="str">
        <f t="shared" ref="CE162:CE169" si="85">"16:20:21.375"</f>
        <v>16:20:21.375</v>
      </c>
      <c r="CF162">
        <v>375405662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5</v>
      </c>
      <c r="CY162">
        <v>7</v>
      </c>
      <c r="CZ162" t="s">
        <v>131</v>
      </c>
      <c r="DA162">
        <v>80</v>
      </c>
      <c r="DB162">
        <v>1</v>
      </c>
      <c r="DC162" t="s">
        <v>132</v>
      </c>
      <c r="DD162" t="s">
        <v>133</v>
      </c>
      <c r="DG162">
        <v>15149068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"10/06/2022 16:20:21.773"</f>
        <v>10/06/2022 16:20:21.773</v>
      </c>
      <c r="C163" t="str">
        <f t="shared" ref="C163:C169" si="86">"FFDFD3C0"</f>
        <v>FFDFD3C0</v>
      </c>
      <c r="D163" t="s">
        <v>139</v>
      </c>
      <c r="E163">
        <v>3</v>
      </c>
      <c r="F163">
        <v>1003</v>
      </c>
      <c r="G163" t="s">
        <v>146</v>
      </c>
      <c r="J163" t="s">
        <v>141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82"/>
        <v>16:20:21.375</v>
      </c>
      <c r="T163" t="str">
        <f t="shared" si="83"/>
        <v>16:20:20.875</v>
      </c>
      <c r="U163" t="str">
        <f t="shared" si="71"/>
        <v>A5988B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126</v>
      </c>
      <c r="AG163">
        <v>0</v>
      </c>
      <c r="AH163">
        <v>0</v>
      </c>
      <c r="AI163">
        <v>2</v>
      </c>
      <c r="AJ163">
        <v>1</v>
      </c>
      <c r="AK163" t="s">
        <v>186</v>
      </c>
      <c r="AL163">
        <v>40.951624000000002</v>
      </c>
      <c r="AM163" t="s">
        <v>187</v>
      </c>
      <c r="AN163">
        <v>-72.253710999999996</v>
      </c>
      <c r="AO163">
        <v>25</v>
      </c>
      <c r="AP163">
        <v>575</v>
      </c>
      <c r="AQ163" t="s">
        <v>129</v>
      </c>
      <c r="AR163">
        <v>22</v>
      </c>
      <c r="AS163">
        <v>-63</v>
      </c>
      <c r="AT163">
        <v>896</v>
      </c>
      <c r="BB163">
        <v>1200</v>
      </c>
      <c r="BC163">
        <v>1</v>
      </c>
      <c r="BD163" t="str">
        <f t="shared" si="84"/>
        <v xml:space="preserve">N46PD   </v>
      </c>
      <c r="BE163">
        <v>1</v>
      </c>
      <c r="BG163">
        <v>0</v>
      </c>
      <c r="BH163">
        <v>0</v>
      </c>
      <c r="BI163">
        <v>0</v>
      </c>
      <c r="BJ163">
        <v>475</v>
      </c>
      <c r="BK163">
        <v>-100</v>
      </c>
      <c r="BL163" t="s">
        <v>130</v>
      </c>
      <c r="BM163">
        <v>1</v>
      </c>
      <c r="BN163">
        <v>1</v>
      </c>
      <c r="BO163">
        <v>1</v>
      </c>
      <c r="BP163">
        <v>0</v>
      </c>
      <c r="BT163">
        <v>0</v>
      </c>
      <c r="BU163">
        <v>0</v>
      </c>
      <c r="CE163" t="str">
        <f t="shared" si="85"/>
        <v>16:20:21.375</v>
      </c>
      <c r="CF163">
        <v>375405662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5</v>
      </c>
      <c r="CY163">
        <v>7</v>
      </c>
      <c r="CZ163" t="s">
        <v>131</v>
      </c>
      <c r="DA163">
        <v>80</v>
      </c>
      <c r="DB163">
        <v>1</v>
      </c>
      <c r="DC163" t="s">
        <v>132</v>
      </c>
      <c r="DD163" t="s">
        <v>133</v>
      </c>
      <c r="DG163">
        <v>15149068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"10/06/2022 16:20:21.773"</f>
        <v>10/06/2022 16:20:21.773</v>
      </c>
      <c r="C164" t="str">
        <f t="shared" si="86"/>
        <v>FFDFD3C0</v>
      </c>
      <c r="D164" t="s">
        <v>139</v>
      </c>
      <c r="E164">
        <v>4</v>
      </c>
      <c r="F164">
        <v>1004</v>
      </c>
      <c r="G164" t="s">
        <v>140</v>
      </c>
      <c r="J164" t="s">
        <v>141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82"/>
        <v>16:20:21.375</v>
      </c>
      <c r="T164" t="str">
        <f t="shared" si="83"/>
        <v>16:20:20.875</v>
      </c>
      <c r="U164" t="str">
        <f t="shared" si="71"/>
        <v>A5988B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126</v>
      </c>
      <c r="AG164">
        <v>0</v>
      </c>
      <c r="AH164">
        <v>0</v>
      </c>
      <c r="AI164">
        <v>2</v>
      </c>
      <c r="AJ164">
        <v>1</v>
      </c>
      <c r="AK164" t="s">
        <v>186</v>
      </c>
      <c r="AL164">
        <v>40.951624000000002</v>
      </c>
      <c r="AM164" t="s">
        <v>187</v>
      </c>
      <c r="AN164">
        <v>-72.253710999999996</v>
      </c>
      <c r="AO164">
        <v>25</v>
      </c>
      <c r="AP164">
        <v>575</v>
      </c>
      <c r="AQ164" t="s">
        <v>129</v>
      </c>
      <c r="AR164">
        <v>22</v>
      </c>
      <c r="AS164">
        <v>-63</v>
      </c>
      <c r="AT164">
        <v>896</v>
      </c>
      <c r="BB164">
        <v>1200</v>
      </c>
      <c r="BC164">
        <v>1</v>
      </c>
      <c r="BD164" t="str">
        <f t="shared" si="84"/>
        <v xml:space="preserve">N46PD   </v>
      </c>
      <c r="BE164">
        <v>1</v>
      </c>
      <c r="BG164">
        <v>0</v>
      </c>
      <c r="BH164">
        <v>0</v>
      </c>
      <c r="BI164">
        <v>0</v>
      </c>
      <c r="BJ164">
        <v>475</v>
      </c>
      <c r="BK164">
        <v>-100</v>
      </c>
      <c r="BL164" t="s">
        <v>130</v>
      </c>
      <c r="BM164">
        <v>1</v>
      </c>
      <c r="BN164">
        <v>1</v>
      </c>
      <c r="BO164">
        <v>1</v>
      </c>
      <c r="BP164">
        <v>0</v>
      </c>
      <c r="BT164">
        <v>0</v>
      </c>
      <c r="BU164">
        <v>0</v>
      </c>
      <c r="CE164" t="str">
        <f t="shared" si="85"/>
        <v>16:20:21.375</v>
      </c>
      <c r="CF164">
        <v>375405662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5</v>
      </c>
      <c r="CY164">
        <v>7</v>
      </c>
      <c r="CZ164" t="s">
        <v>131</v>
      </c>
      <c r="DA164">
        <v>80</v>
      </c>
      <c r="DB164">
        <v>1</v>
      </c>
      <c r="DC164" t="s">
        <v>132</v>
      </c>
      <c r="DD164" t="s">
        <v>133</v>
      </c>
      <c r="DG164">
        <v>15149068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"10/06/2022 16:20:21.773"</f>
        <v>10/06/2022 16:20:21.773</v>
      </c>
      <c r="C165" t="str">
        <f t="shared" si="86"/>
        <v>FFDFD3C0</v>
      </c>
      <c r="D165" t="s">
        <v>123</v>
      </c>
      <c r="E165">
        <v>1</v>
      </c>
      <c r="H165">
        <v>157</v>
      </c>
      <c r="I165" t="s">
        <v>124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82"/>
        <v>16:20:21.375</v>
      </c>
      <c r="T165" t="str">
        <f t="shared" si="83"/>
        <v>16:20:20.875</v>
      </c>
      <c r="U165" t="str">
        <f t="shared" si="71"/>
        <v>A5988B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126</v>
      </c>
      <c r="AG165">
        <v>0</v>
      </c>
      <c r="AH165">
        <v>0</v>
      </c>
      <c r="AI165">
        <v>2</v>
      </c>
      <c r="AJ165">
        <v>1</v>
      </c>
      <c r="AK165" t="s">
        <v>186</v>
      </c>
      <c r="AL165">
        <v>40.951624000000002</v>
      </c>
      <c r="AM165" t="s">
        <v>187</v>
      </c>
      <c r="AN165">
        <v>-72.253710999999996</v>
      </c>
      <c r="AO165">
        <v>25</v>
      </c>
      <c r="AP165">
        <v>575</v>
      </c>
      <c r="AQ165" t="s">
        <v>129</v>
      </c>
      <c r="AR165">
        <v>22</v>
      </c>
      <c r="AS165">
        <v>-63</v>
      </c>
      <c r="AT165">
        <v>896</v>
      </c>
      <c r="BB165">
        <v>1200</v>
      </c>
      <c r="BC165">
        <v>1</v>
      </c>
      <c r="BD165" t="str">
        <f t="shared" si="84"/>
        <v xml:space="preserve">N46PD   </v>
      </c>
      <c r="BE165">
        <v>1</v>
      </c>
      <c r="BG165">
        <v>0</v>
      </c>
      <c r="BH165">
        <v>0</v>
      </c>
      <c r="BI165">
        <v>0</v>
      </c>
      <c r="BJ165">
        <v>475</v>
      </c>
      <c r="BK165">
        <v>-100</v>
      </c>
      <c r="BL165" t="s">
        <v>130</v>
      </c>
      <c r="BM165">
        <v>1</v>
      </c>
      <c r="BN165">
        <v>1</v>
      </c>
      <c r="BO165">
        <v>1</v>
      </c>
      <c r="BP165">
        <v>0</v>
      </c>
      <c r="BT165">
        <v>0</v>
      </c>
      <c r="BU165">
        <v>0</v>
      </c>
      <c r="CE165" t="str">
        <f t="shared" si="85"/>
        <v>16:20:21.375</v>
      </c>
      <c r="CF165">
        <v>375405662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131</v>
      </c>
      <c r="DA165">
        <v>80</v>
      </c>
      <c r="DB165">
        <v>1</v>
      </c>
      <c r="DC165" t="s">
        <v>132</v>
      </c>
      <c r="DD165" t="s">
        <v>133</v>
      </c>
      <c r="DG165">
        <v>15149068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"10/06/2022 16:20:21.773"</f>
        <v>10/06/2022 16:20:21.773</v>
      </c>
      <c r="C166" t="str">
        <f t="shared" si="86"/>
        <v>FFDFD3C0</v>
      </c>
      <c r="D166" t="s">
        <v>143</v>
      </c>
      <c r="E166">
        <v>15</v>
      </c>
      <c r="F166">
        <v>2015</v>
      </c>
      <c r="G166" t="s">
        <v>144</v>
      </c>
      <c r="J166" t="s">
        <v>145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82"/>
        <v>16:20:21.375</v>
      </c>
      <c r="T166" t="str">
        <f t="shared" si="83"/>
        <v>16:20:20.875</v>
      </c>
      <c r="U166" t="str">
        <f t="shared" si="71"/>
        <v>A5988B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126</v>
      </c>
      <c r="AG166">
        <v>0</v>
      </c>
      <c r="AH166">
        <v>0</v>
      </c>
      <c r="AI166">
        <v>2</v>
      </c>
      <c r="AJ166">
        <v>1</v>
      </c>
      <c r="AK166" t="s">
        <v>186</v>
      </c>
      <c r="AL166">
        <v>40.951624000000002</v>
      </c>
      <c r="AM166" t="s">
        <v>187</v>
      </c>
      <c r="AN166">
        <v>-72.253710999999996</v>
      </c>
      <c r="AO166">
        <v>25</v>
      </c>
      <c r="AP166">
        <v>575</v>
      </c>
      <c r="AQ166" t="s">
        <v>129</v>
      </c>
      <c r="AR166">
        <v>22</v>
      </c>
      <c r="AS166">
        <v>-63</v>
      </c>
      <c r="AT166">
        <v>896</v>
      </c>
      <c r="BB166">
        <v>1200</v>
      </c>
      <c r="BC166">
        <v>1</v>
      </c>
      <c r="BD166" t="str">
        <f t="shared" si="84"/>
        <v xml:space="preserve">N46PD   </v>
      </c>
      <c r="BE166">
        <v>1</v>
      </c>
      <c r="BG166">
        <v>0</v>
      </c>
      <c r="BH166">
        <v>0</v>
      </c>
      <c r="BI166">
        <v>0</v>
      </c>
      <c r="BJ166">
        <v>475</v>
      </c>
      <c r="BK166">
        <v>-100</v>
      </c>
      <c r="BL166" t="s">
        <v>130</v>
      </c>
      <c r="BM166">
        <v>1</v>
      </c>
      <c r="BN166">
        <v>1</v>
      </c>
      <c r="BO166">
        <v>1</v>
      </c>
      <c r="BP166">
        <v>0</v>
      </c>
      <c r="BT166">
        <v>0</v>
      </c>
      <c r="BU166">
        <v>0</v>
      </c>
      <c r="CE166" t="str">
        <f t="shared" si="85"/>
        <v>16:20:21.375</v>
      </c>
      <c r="CF166">
        <v>375405662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131</v>
      </c>
      <c r="DA166">
        <v>80</v>
      </c>
      <c r="DB166">
        <v>1</v>
      </c>
      <c r="DC166" t="s">
        <v>132</v>
      </c>
      <c r="DD166" t="s">
        <v>133</v>
      </c>
      <c r="DG166">
        <v>15149068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"10/06/2022 16:20:21.789"</f>
        <v>10/06/2022 16:20:21.789</v>
      </c>
      <c r="C167" t="str">
        <f t="shared" si="86"/>
        <v>FFDFD3C0</v>
      </c>
      <c r="D167" t="s">
        <v>139</v>
      </c>
      <c r="E167">
        <v>2</v>
      </c>
      <c r="F167">
        <v>1002</v>
      </c>
      <c r="G167" t="s">
        <v>124</v>
      </c>
      <c r="J167" t="s">
        <v>141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82"/>
        <v>16:20:21.375</v>
      </c>
      <c r="T167" t="str">
        <f t="shared" si="83"/>
        <v>16:20:20.875</v>
      </c>
      <c r="U167" t="str">
        <f t="shared" si="71"/>
        <v>A5988B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126</v>
      </c>
      <c r="AG167">
        <v>0</v>
      </c>
      <c r="AH167">
        <v>0</v>
      </c>
      <c r="AI167">
        <v>2</v>
      </c>
      <c r="AJ167">
        <v>1</v>
      </c>
      <c r="AK167" t="s">
        <v>186</v>
      </c>
      <c r="AL167">
        <v>40.951624000000002</v>
      </c>
      <c r="AM167" t="s">
        <v>187</v>
      </c>
      <c r="AN167">
        <v>-72.253710999999996</v>
      </c>
      <c r="AO167">
        <v>25</v>
      </c>
      <c r="AP167">
        <v>575</v>
      </c>
      <c r="AQ167" t="s">
        <v>129</v>
      </c>
      <c r="AR167">
        <v>22</v>
      </c>
      <c r="AS167">
        <v>-63</v>
      </c>
      <c r="AT167">
        <v>896</v>
      </c>
      <c r="BB167">
        <v>1200</v>
      </c>
      <c r="BC167">
        <v>1</v>
      </c>
      <c r="BD167" t="str">
        <f t="shared" si="84"/>
        <v xml:space="preserve">N46PD   </v>
      </c>
      <c r="BE167">
        <v>1</v>
      </c>
      <c r="BG167">
        <v>0</v>
      </c>
      <c r="BH167">
        <v>0</v>
      </c>
      <c r="BI167">
        <v>0</v>
      </c>
      <c r="BJ167">
        <v>475</v>
      </c>
      <c r="BK167">
        <v>-100</v>
      </c>
      <c r="BL167" t="s">
        <v>130</v>
      </c>
      <c r="BM167">
        <v>1</v>
      </c>
      <c r="BN167">
        <v>1</v>
      </c>
      <c r="BO167">
        <v>1</v>
      </c>
      <c r="BP167">
        <v>0</v>
      </c>
      <c r="BT167">
        <v>0</v>
      </c>
      <c r="BU167">
        <v>0</v>
      </c>
      <c r="CE167" t="str">
        <f t="shared" si="85"/>
        <v>16:20:21.375</v>
      </c>
      <c r="CF167">
        <v>375405662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131</v>
      </c>
      <c r="DA167">
        <v>80</v>
      </c>
      <c r="DB167">
        <v>1</v>
      </c>
      <c r="DC167" t="s">
        <v>132</v>
      </c>
      <c r="DD167" t="s">
        <v>133</v>
      </c>
      <c r="DG167">
        <v>15149068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"10/06/2022 16:20:21.789"</f>
        <v>10/06/2022 16:20:21.789</v>
      </c>
      <c r="C168" t="str">
        <f t="shared" si="86"/>
        <v>FFDFD3C0</v>
      </c>
      <c r="D168" t="s">
        <v>134</v>
      </c>
      <c r="E168">
        <v>38</v>
      </c>
      <c r="H168">
        <v>125</v>
      </c>
      <c r="I168" t="s">
        <v>142</v>
      </c>
      <c r="J168" t="s">
        <v>136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82"/>
        <v>16:20:21.375</v>
      </c>
      <c r="T168" t="str">
        <f t="shared" si="83"/>
        <v>16:20:20.875</v>
      </c>
      <c r="U168" t="str">
        <f t="shared" si="71"/>
        <v>A5988B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126</v>
      </c>
      <c r="AG168">
        <v>0</v>
      </c>
      <c r="AH168">
        <v>0</v>
      </c>
      <c r="AI168">
        <v>2</v>
      </c>
      <c r="AJ168">
        <v>1</v>
      </c>
      <c r="AK168" t="s">
        <v>186</v>
      </c>
      <c r="AL168">
        <v>40.951624000000002</v>
      </c>
      <c r="AM168" t="s">
        <v>187</v>
      </c>
      <c r="AN168">
        <v>-72.253710999999996</v>
      </c>
      <c r="AO168">
        <v>25</v>
      </c>
      <c r="AP168">
        <v>575</v>
      </c>
      <c r="AQ168" t="s">
        <v>129</v>
      </c>
      <c r="AR168">
        <v>22</v>
      </c>
      <c r="AS168">
        <v>-63</v>
      </c>
      <c r="AT168">
        <v>896</v>
      </c>
      <c r="BB168">
        <v>1200</v>
      </c>
      <c r="BC168">
        <v>1</v>
      </c>
      <c r="BD168" t="str">
        <f t="shared" si="84"/>
        <v xml:space="preserve">N46PD   </v>
      </c>
      <c r="BE168">
        <v>1</v>
      </c>
      <c r="BG168">
        <v>0</v>
      </c>
      <c r="BH168">
        <v>0</v>
      </c>
      <c r="BI168">
        <v>0</v>
      </c>
      <c r="BJ168">
        <v>475</v>
      </c>
      <c r="BK168">
        <v>-100</v>
      </c>
      <c r="BL168" t="s">
        <v>130</v>
      </c>
      <c r="BM168">
        <v>1</v>
      </c>
      <c r="BN168">
        <v>1</v>
      </c>
      <c r="BO168">
        <v>1</v>
      </c>
      <c r="BP168">
        <v>0</v>
      </c>
      <c r="BT168">
        <v>0</v>
      </c>
      <c r="BU168">
        <v>0</v>
      </c>
      <c r="CE168" t="str">
        <f t="shared" si="85"/>
        <v>16:20:21.375</v>
      </c>
      <c r="CF168">
        <v>375405662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131</v>
      </c>
      <c r="DA168">
        <v>80</v>
      </c>
      <c r="DB168">
        <v>1</v>
      </c>
      <c r="DC168" t="s">
        <v>132</v>
      </c>
      <c r="DD168" t="s">
        <v>133</v>
      </c>
      <c r="DG168">
        <v>15149068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"10/06/2022 16:20:21.789"</f>
        <v>10/06/2022 16:20:21.789</v>
      </c>
      <c r="C169" t="str">
        <f t="shared" si="86"/>
        <v>FFDFD3C0</v>
      </c>
      <c r="D169" t="s">
        <v>143</v>
      </c>
      <c r="E169">
        <v>1</v>
      </c>
      <c r="F169">
        <v>2001</v>
      </c>
      <c r="G169" t="s">
        <v>147</v>
      </c>
      <c r="J169" t="s">
        <v>145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82"/>
        <v>16:20:21.375</v>
      </c>
      <c r="T169" t="str">
        <f t="shared" si="83"/>
        <v>16:20:20.875</v>
      </c>
      <c r="U169" t="str">
        <f t="shared" si="71"/>
        <v>A5988B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126</v>
      </c>
      <c r="AG169">
        <v>0</v>
      </c>
      <c r="AH169">
        <v>0</v>
      </c>
      <c r="AI169">
        <v>2</v>
      </c>
      <c r="AJ169">
        <v>1</v>
      </c>
      <c r="AK169" t="s">
        <v>186</v>
      </c>
      <c r="AL169">
        <v>40.951624000000002</v>
      </c>
      <c r="AM169" t="s">
        <v>187</v>
      </c>
      <c r="AN169">
        <v>-72.253710999999996</v>
      </c>
      <c r="AO169">
        <v>25</v>
      </c>
      <c r="AP169">
        <v>575</v>
      </c>
      <c r="AQ169" t="s">
        <v>129</v>
      </c>
      <c r="AR169">
        <v>22</v>
      </c>
      <c r="AS169">
        <v>-63</v>
      </c>
      <c r="AT169">
        <v>896</v>
      </c>
      <c r="BB169">
        <v>1200</v>
      </c>
      <c r="BC169">
        <v>1</v>
      </c>
      <c r="BD169" t="str">
        <f t="shared" si="84"/>
        <v xml:space="preserve">N46PD   </v>
      </c>
      <c r="BE169">
        <v>1</v>
      </c>
      <c r="BG169">
        <v>0</v>
      </c>
      <c r="BH169">
        <v>0</v>
      </c>
      <c r="BI169">
        <v>0</v>
      </c>
      <c r="BJ169">
        <v>475</v>
      </c>
      <c r="BK169">
        <v>-100</v>
      </c>
      <c r="BL169" t="s">
        <v>130</v>
      </c>
      <c r="BM169">
        <v>1</v>
      </c>
      <c r="BN169">
        <v>1</v>
      </c>
      <c r="BO169">
        <v>1</v>
      </c>
      <c r="BP169">
        <v>0</v>
      </c>
      <c r="BT169">
        <v>0</v>
      </c>
      <c r="BU169">
        <v>0</v>
      </c>
      <c r="CE169" t="str">
        <f t="shared" si="85"/>
        <v>16:20:21.375</v>
      </c>
      <c r="CF169">
        <v>375405662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131</v>
      </c>
      <c r="DA169">
        <v>80</v>
      </c>
      <c r="DB169">
        <v>1</v>
      </c>
      <c r="DC169" t="s">
        <v>132</v>
      </c>
      <c r="DD169" t="s">
        <v>133</v>
      </c>
      <c r="DG169">
        <v>15149068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"10/06/2022 16:20:22.396"</f>
        <v>10/06/2022 16:20:22.396</v>
      </c>
      <c r="C170" t="str">
        <f>"FFD3D3C0"</f>
        <v>FFD3D3C0</v>
      </c>
      <c r="D170" t="s">
        <v>139</v>
      </c>
      <c r="E170">
        <v>2</v>
      </c>
      <c r="F170">
        <v>1002</v>
      </c>
      <c r="G170" t="s">
        <v>124</v>
      </c>
      <c r="J170" t="s">
        <v>141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"16:20:21.867"</f>
        <v>16:20:21.867</v>
      </c>
      <c r="T170" t="str">
        <f>"16:20:21.467"</f>
        <v>16:20:21.467</v>
      </c>
      <c r="U170" t="str">
        <f t="shared" si="71"/>
        <v>A5988B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126</v>
      </c>
      <c r="AG170">
        <v>0</v>
      </c>
      <c r="AH170">
        <v>0</v>
      </c>
      <c r="AI170">
        <v>2</v>
      </c>
      <c r="AJ170">
        <v>1</v>
      </c>
      <c r="AK170" t="s">
        <v>188</v>
      </c>
      <c r="AL170">
        <v>40.951495000000001</v>
      </c>
      <c r="AM170" t="s">
        <v>189</v>
      </c>
      <c r="AN170">
        <v>-72.253603999999996</v>
      </c>
      <c r="AO170">
        <v>25</v>
      </c>
      <c r="AP170">
        <v>575</v>
      </c>
      <c r="AQ170" t="s">
        <v>129</v>
      </c>
      <c r="AR170">
        <v>23</v>
      </c>
      <c r="AS170">
        <v>-63</v>
      </c>
      <c r="AT170">
        <v>960</v>
      </c>
      <c r="BB170">
        <v>1200</v>
      </c>
      <c r="BC170">
        <v>1</v>
      </c>
      <c r="BG170">
        <v>0</v>
      </c>
      <c r="BH170">
        <v>0</v>
      </c>
      <c r="BI170">
        <v>0</v>
      </c>
      <c r="BJ170">
        <v>475</v>
      </c>
      <c r="BK170">
        <v>-100</v>
      </c>
      <c r="BL170" t="s">
        <v>130</v>
      </c>
      <c r="BM170">
        <v>1</v>
      </c>
      <c r="BN170">
        <v>1</v>
      </c>
      <c r="BO170">
        <v>1</v>
      </c>
      <c r="BP170">
        <v>0</v>
      </c>
      <c r="BT170">
        <v>0</v>
      </c>
      <c r="BU170">
        <v>0</v>
      </c>
      <c r="CE170" t="str">
        <f>"16:20:21.870"</f>
        <v>16:20:21.870</v>
      </c>
      <c r="CF170">
        <v>870428891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2</v>
      </c>
      <c r="CY170">
        <v>7</v>
      </c>
      <c r="CZ170" t="s">
        <v>131</v>
      </c>
      <c r="DA170">
        <v>94</v>
      </c>
      <c r="DB170">
        <v>2</v>
      </c>
      <c r="DC170" t="s">
        <v>190</v>
      </c>
      <c r="DD170" t="s">
        <v>191</v>
      </c>
      <c r="DG170">
        <v>13502194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1</v>
      </c>
      <c r="DQ170">
        <v>0</v>
      </c>
      <c r="DR170">
        <v>0</v>
      </c>
      <c r="DS170">
        <v>1</v>
      </c>
    </row>
    <row r="171" spans="1:123" x14ac:dyDescent="0.3">
      <c r="A171" t="str">
        <f>"10/06/2022 16:20:22.396"</f>
        <v>10/06/2022 16:20:22.396</v>
      </c>
      <c r="C171" t="str">
        <f>"FFD3D3C0"</f>
        <v>FFD3D3C0</v>
      </c>
      <c r="D171" t="s">
        <v>134</v>
      </c>
      <c r="E171">
        <v>38</v>
      </c>
      <c r="H171">
        <v>125</v>
      </c>
      <c r="I171" t="s">
        <v>142</v>
      </c>
      <c r="J171" t="s">
        <v>136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"16:20:21.867"</f>
        <v>16:20:21.867</v>
      </c>
      <c r="T171" t="str">
        <f>"16:20:21.467"</f>
        <v>16:20:21.467</v>
      </c>
      <c r="U171" t="str">
        <f t="shared" si="71"/>
        <v>A5988B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126</v>
      </c>
      <c r="AG171">
        <v>0</v>
      </c>
      <c r="AH171">
        <v>0</v>
      </c>
      <c r="AI171">
        <v>2</v>
      </c>
      <c r="AJ171">
        <v>1</v>
      </c>
      <c r="AK171" t="s">
        <v>188</v>
      </c>
      <c r="AL171">
        <v>40.951495000000001</v>
      </c>
      <c r="AM171" t="s">
        <v>189</v>
      </c>
      <c r="AN171">
        <v>-72.253603999999996</v>
      </c>
      <c r="AO171">
        <v>25</v>
      </c>
      <c r="AP171">
        <v>575</v>
      </c>
      <c r="AQ171" t="s">
        <v>129</v>
      </c>
      <c r="AR171">
        <v>23</v>
      </c>
      <c r="AS171">
        <v>-63</v>
      </c>
      <c r="AT171">
        <v>960</v>
      </c>
      <c r="BB171">
        <v>1200</v>
      </c>
      <c r="BC171">
        <v>1</v>
      </c>
      <c r="BG171">
        <v>0</v>
      </c>
      <c r="BH171">
        <v>0</v>
      </c>
      <c r="BI171">
        <v>0</v>
      </c>
      <c r="BJ171">
        <v>475</v>
      </c>
      <c r="BK171">
        <v>-100</v>
      </c>
      <c r="BL171" t="s">
        <v>130</v>
      </c>
      <c r="BM171">
        <v>1</v>
      </c>
      <c r="BN171">
        <v>1</v>
      </c>
      <c r="BO171">
        <v>1</v>
      </c>
      <c r="BP171">
        <v>0</v>
      </c>
      <c r="BT171">
        <v>0</v>
      </c>
      <c r="BU171">
        <v>0</v>
      </c>
      <c r="CE171" t="str">
        <f>"16:20:21.870"</f>
        <v>16:20:21.870</v>
      </c>
      <c r="CF171">
        <v>870428891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2</v>
      </c>
      <c r="CY171">
        <v>7</v>
      </c>
      <c r="CZ171" t="s">
        <v>131</v>
      </c>
      <c r="DA171">
        <v>94</v>
      </c>
      <c r="DB171">
        <v>2</v>
      </c>
      <c r="DC171" t="s">
        <v>190</v>
      </c>
      <c r="DD171" t="s">
        <v>191</v>
      </c>
      <c r="DG171">
        <v>13502194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1</v>
      </c>
      <c r="DQ171">
        <v>0</v>
      </c>
      <c r="DR171">
        <v>0</v>
      </c>
      <c r="DS171">
        <v>1</v>
      </c>
    </row>
    <row r="172" spans="1:123" x14ac:dyDescent="0.3">
      <c r="A172" t="str">
        <f>"10/06/2022 16:20:22.396"</f>
        <v>10/06/2022 16:20:22.396</v>
      </c>
      <c r="C172" t="str">
        <f>"FFD3D3C0"</f>
        <v>FFD3D3C0</v>
      </c>
      <c r="D172" t="s">
        <v>139</v>
      </c>
      <c r="E172">
        <v>3</v>
      </c>
      <c r="F172">
        <v>1003</v>
      </c>
      <c r="G172" t="s">
        <v>146</v>
      </c>
      <c r="J172" t="s">
        <v>141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"16:20:21.867"</f>
        <v>16:20:21.867</v>
      </c>
      <c r="T172" t="str">
        <f>"16:20:21.467"</f>
        <v>16:20:21.467</v>
      </c>
      <c r="U172" t="str">
        <f t="shared" si="71"/>
        <v>A5988B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126</v>
      </c>
      <c r="AG172">
        <v>0</v>
      </c>
      <c r="AH172">
        <v>0</v>
      </c>
      <c r="AI172">
        <v>2</v>
      </c>
      <c r="AJ172">
        <v>1</v>
      </c>
      <c r="AK172" t="s">
        <v>188</v>
      </c>
      <c r="AL172">
        <v>40.951495000000001</v>
      </c>
      <c r="AM172" t="s">
        <v>189</v>
      </c>
      <c r="AN172">
        <v>-72.253603999999996</v>
      </c>
      <c r="AO172">
        <v>25</v>
      </c>
      <c r="AP172">
        <v>575</v>
      </c>
      <c r="AQ172" t="s">
        <v>129</v>
      </c>
      <c r="AR172">
        <v>23</v>
      </c>
      <c r="AS172">
        <v>-63</v>
      </c>
      <c r="AT172">
        <v>960</v>
      </c>
      <c r="BB172">
        <v>1200</v>
      </c>
      <c r="BC172">
        <v>1</v>
      </c>
      <c r="BG172">
        <v>0</v>
      </c>
      <c r="BH172">
        <v>0</v>
      </c>
      <c r="BI172">
        <v>0</v>
      </c>
      <c r="BJ172">
        <v>475</v>
      </c>
      <c r="BK172">
        <v>-100</v>
      </c>
      <c r="BL172" t="s">
        <v>130</v>
      </c>
      <c r="BM172">
        <v>1</v>
      </c>
      <c r="BN172">
        <v>1</v>
      </c>
      <c r="BO172">
        <v>1</v>
      </c>
      <c r="BP172">
        <v>0</v>
      </c>
      <c r="BT172">
        <v>0</v>
      </c>
      <c r="BU172">
        <v>0</v>
      </c>
      <c r="CE172" t="str">
        <f>"16:20:21.870"</f>
        <v>16:20:21.870</v>
      </c>
      <c r="CF172">
        <v>870428891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2</v>
      </c>
      <c r="CY172">
        <v>7</v>
      </c>
      <c r="CZ172" t="s">
        <v>131</v>
      </c>
      <c r="DA172">
        <v>94</v>
      </c>
      <c r="DB172">
        <v>2</v>
      </c>
      <c r="DC172" t="s">
        <v>190</v>
      </c>
      <c r="DD172" t="s">
        <v>191</v>
      </c>
      <c r="DG172">
        <v>13502194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1</v>
      </c>
      <c r="DQ172">
        <v>0</v>
      </c>
      <c r="DR172">
        <v>0</v>
      </c>
      <c r="DS172">
        <v>1</v>
      </c>
    </row>
    <row r="173" spans="1:123" x14ac:dyDescent="0.3">
      <c r="A173" t="str">
        <f>"10/06/2022 16:20:22.506"</f>
        <v>10/06/2022 16:20:22.506</v>
      </c>
      <c r="C173" t="str">
        <f>"FFD3D3C0"</f>
        <v>FFD3D3C0</v>
      </c>
      <c r="D173" t="s">
        <v>143</v>
      </c>
      <c r="E173">
        <v>15</v>
      </c>
      <c r="F173">
        <v>2015</v>
      </c>
      <c r="G173" t="s">
        <v>144</v>
      </c>
      <c r="J173" t="s">
        <v>145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"16:20:21.867"</f>
        <v>16:20:21.867</v>
      </c>
      <c r="T173" t="str">
        <f>"16:20:21.467"</f>
        <v>16:20:21.467</v>
      </c>
      <c r="U173" t="str">
        <f t="shared" si="71"/>
        <v>A5988B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126</v>
      </c>
      <c r="AG173">
        <v>0</v>
      </c>
      <c r="AH173">
        <v>0</v>
      </c>
      <c r="AI173">
        <v>2</v>
      </c>
      <c r="AJ173">
        <v>1</v>
      </c>
      <c r="AK173" t="s">
        <v>188</v>
      </c>
      <c r="AL173">
        <v>40.951495000000001</v>
      </c>
      <c r="AM173" t="s">
        <v>189</v>
      </c>
      <c r="AN173">
        <v>-72.253603999999996</v>
      </c>
      <c r="AO173">
        <v>25</v>
      </c>
      <c r="AP173">
        <v>575</v>
      </c>
      <c r="AQ173" t="s">
        <v>129</v>
      </c>
      <c r="AR173">
        <v>23</v>
      </c>
      <c r="AS173">
        <v>-63</v>
      </c>
      <c r="AT173">
        <v>960</v>
      </c>
      <c r="BB173">
        <v>1200</v>
      </c>
      <c r="BC173">
        <v>1</v>
      </c>
      <c r="BG173">
        <v>0</v>
      </c>
      <c r="BH173">
        <v>0</v>
      </c>
      <c r="BI173">
        <v>0</v>
      </c>
      <c r="BJ173">
        <v>475</v>
      </c>
      <c r="BK173">
        <v>-100</v>
      </c>
      <c r="BL173" t="s">
        <v>130</v>
      </c>
      <c r="BM173">
        <v>1</v>
      </c>
      <c r="BN173">
        <v>1</v>
      </c>
      <c r="BO173">
        <v>1</v>
      </c>
      <c r="BP173">
        <v>0</v>
      </c>
      <c r="BT173">
        <v>0</v>
      </c>
      <c r="BU173">
        <v>0</v>
      </c>
      <c r="CE173" t="str">
        <f>"16:20:21.870"</f>
        <v>16:20:21.870</v>
      </c>
      <c r="CF173">
        <v>870428891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2</v>
      </c>
      <c r="CY173">
        <v>7</v>
      </c>
      <c r="CZ173" t="s">
        <v>131</v>
      </c>
      <c r="DA173">
        <v>94</v>
      </c>
      <c r="DB173">
        <v>2</v>
      </c>
      <c r="DC173" t="s">
        <v>190</v>
      </c>
      <c r="DD173" t="s">
        <v>191</v>
      </c>
      <c r="DG173">
        <v>13502194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1</v>
      </c>
      <c r="DQ173">
        <v>0</v>
      </c>
      <c r="DR173">
        <v>0</v>
      </c>
      <c r="DS173">
        <v>1</v>
      </c>
    </row>
    <row r="174" spans="1:123" x14ac:dyDescent="0.3">
      <c r="A174" t="str">
        <f>"10/06/2022 16:20:22.584"</f>
        <v>10/06/2022 16:20:22.584</v>
      </c>
      <c r="C174" t="str">
        <f>"FFD3D3C0"</f>
        <v>FFD3D3C0</v>
      </c>
      <c r="D174" t="s">
        <v>123</v>
      </c>
      <c r="E174">
        <v>1</v>
      </c>
      <c r="H174">
        <v>157</v>
      </c>
      <c r="I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"16:20:21.867"</f>
        <v>16:20:21.867</v>
      </c>
      <c r="T174" t="str">
        <f>"16:20:21.467"</f>
        <v>16:20:21.467</v>
      </c>
      <c r="U174" t="str">
        <f t="shared" si="71"/>
        <v>A5988B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126</v>
      </c>
      <c r="AG174">
        <v>0</v>
      </c>
      <c r="AH174">
        <v>0</v>
      </c>
      <c r="AI174">
        <v>2</v>
      </c>
      <c r="AJ174">
        <v>1</v>
      </c>
      <c r="AK174" t="s">
        <v>188</v>
      </c>
      <c r="AL174">
        <v>40.951495000000001</v>
      </c>
      <c r="AM174" t="s">
        <v>189</v>
      </c>
      <c r="AN174">
        <v>-72.253603999999996</v>
      </c>
      <c r="AO174">
        <v>25</v>
      </c>
      <c r="AP174">
        <v>575</v>
      </c>
      <c r="AQ174" t="s">
        <v>129</v>
      </c>
      <c r="AR174">
        <v>23</v>
      </c>
      <c r="AS174">
        <v>-63</v>
      </c>
      <c r="AT174">
        <v>960</v>
      </c>
      <c r="BB174">
        <v>1200</v>
      </c>
      <c r="BC174">
        <v>1</v>
      </c>
      <c r="BG174">
        <v>0</v>
      </c>
      <c r="BH174">
        <v>0</v>
      </c>
      <c r="BI174">
        <v>0</v>
      </c>
      <c r="BJ174">
        <v>475</v>
      </c>
      <c r="BK174">
        <v>-100</v>
      </c>
      <c r="BL174" t="s">
        <v>130</v>
      </c>
      <c r="BM174">
        <v>1</v>
      </c>
      <c r="BN174">
        <v>1</v>
      </c>
      <c r="BO174">
        <v>1</v>
      </c>
      <c r="BP174">
        <v>0</v>
      </c>
      <c r="BT174">
        <v>0</v>
      </c>
      <c r="BU174">
        <v>0</v>
      </c>
      <c r="CE174" t="str">
        <f>"16:20:21.870"</f>
        <v>16:20:21.870</v>
      </c>
      <c r="CF174">
        <v>870428891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2</v>
      </c>
      <c r="CY174">
        <v>7</v>
      </c>
      <c r="CZ174" t="s">
        <v>131</v>
      </c>
      <c r="DA174">
        <v>94</v>
      </c>
      <c r="DB174">
        <v>2</v>
      </c>
      <c r="DC174" t="s">
        <v>190</v>
      </c>
      <c r="DD174" t="s">
        <v>191</v>
      </c>
      <c r="DG174">
        <v>13502194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1</v>
      </c>
      <c r="DQ174">
        <v>0</v>
      </c>
      <c r="DR174">
        <v>0</v>
      </c>
      <c r="DS174">
        <v>1</v>
      </c>
    </row>
    <row r="175" spans="1:123" x14ac:dyDescent="0.3">
      <c r="A175" t="str">
        <f>"10/06/2022 16:20:23.787"</f>
        <v>10/06/2022 16:20:23.787</v>
      </c>
      <c r="C175" t="str">
        <f t="shared" ref="C175:C188" si="87">"FFDFD3C0"</f>
        <v>FFDFD3C0</v>
      </c>
      <c r="D175" t="s">
        <v>139</v>
      </c>
      <c r="E175">
        <v>2</v>
      </c>
      <c r="F175">
        <v>1002</v>
      </c>
      <c r="G175" t="s">
        <v>124</v>
      </c>
      <c r="J175" t="s">
        <v>141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ref="S175:S180" si="88">"16:20:23.367"</f>
        <v>16:20:23.367</v>
      </c>
      <c r="T175" t="str">
        <f t="shared" ref="T175:T180" si="89">"16:20:22.967"</f>
        <v>16:20:22.967</v>
      </c>
      <c r="U175" t="str">
        <f t="shared" si="71"/>
        <v>A5988B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126</v>
      </c>
      <c r="AG175">
        <v>0</v>
      </c>
      <c r="AH175">
        <v>0</v>
      </c>
      <c r="AI175">
        <v>2</v>
      </c>
      <c r="AJ175">
        <v>1</v>
      </c>
      <c r="AK175" t="s">
        <v>192</v>
      </c>
      <c r="AL175">
        <v>40.951065999999997</v>
      </c>
      <c r="AM175" t="s">
        <v>193</v>
      </c>
      <c r="AN175">
        <v>-72.253325000000004</v>
      </c>
      <c r="AO175">
        <v>25</v>
      </c>
      <c r="AP175">
        <v>625</v>
      </c>
      <c r="AQ175" t="s">
        <v>129</v>
      </c>
      <c r="AR175">
        <v>29</v>
      </c>
      <c r="AS175">
        <v>-59</v>
      </c>
      <c r="AT175">
        <v>1408</v>
      </c>
      <c r="BB175">
        <v>1200</v>
      </c>
      <c r="BC175">
        <v>1</v>
      </c>
      <c r="BD175" t="str">
        <f t="shared" ref="BD175:BD188" si="90">"N46PD   "</f>
        <v xml:space="preserve">N46PD   </v>
      </c>
      <c r="BE175">
        <v>1</v>
      </c>
      <c r="BG175">
        <v>0</v>
      </c>
      <c r="BH175">
        <v>0</v>
      </c>
      <c r="BI175">
        <v>0</v>
      </c>
      <c r="BJ175">
        <v>500</v>
      </c>
      <c r="BK175">
        <v>-125</v>
      </c>
      <c r="BL175" t="s">
        <v>130</v>
      </c>
      <c r="BM175">
        <v>1</v>
      </c>
      <c r="BN175">
        <v>1</v>
      </c>
      <c r="BO175">
        <v>1</v>
      </c>
      <c r="BP175">
        <v>0</v>
      </c>
      <c r="BT175">
        <v>0</v>
      </c>
      <c r="BU175">
        <v>0</v>
      </c>
      <c r="CE175" t="str">
        <f t="shared" ref="CE175:CE180" si="91">"16:20:23.373"</f>
        <v>16:20:23.373</v>
      </c>
      <c r="CF175">
        <v>372652066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5</v>
      </c>
      <c r="CY175">
        <v>7</v>
      </c>
      <c r="CZ175" t="s">
        <v>131</v>
      </c>
      <c r="DA175">
        <v>80</v>
      </c>
      <c r="DB175">
        <v>1</v>
      </c>
      <c r="DC175" t="s">
        <v>132</v>
      </c>
      <c r="DD175" t="s">
        <v>133</v>
      </c>
      <c r="DG175">
        <v>15151102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"10/06/2022 16:20:23.803"</f>
        <v>10/06/2022 16:20:23.803</v>
      </c>
      <c r="C176" t="str">
        <f t="shared" si="87"/>
        <v>FFDFD3C0</v>
      </c>
      <c r="D176" t="s">
        <v>134</v>
      </c>
      <c r="E176">
        <v>33</v>
      </c>
      <c r="H176">
        <v>112</v>
      </c>
      <c r="I176" t="s">
        <v>135</v>
      </c>
      <c r="J176" t="s">
        <v>136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88"/>
        <v>16:20:23.367</v>
      </c>
      <c r="T176" t="str">
        <f t="shared" si="89"/>
        <v>16:20:22.967</v>
      </c>
      <c r="U176" t="str">
        <f t="shared" si="71"/>
        <v>A5988B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126</v>
      </c>
      <c r="AG176">
        <v>0</v>
      </c>
      <c r="AH176">
        <v>0</v>
      </c>
      <c r="AI176">
        <v>2</v>
      </c>
      <c r="AJ176">
        <v>1</v>
      </c>
      <c r="AK176" t="s">
        <v>192</v>
      </c>
      <c r="AL176">
        <v>40.951065999999997</v>
      </c>
      <c r="AM176" t="s">
        <v>193</v>
      </c>
      <c r="AN176">
        <v>-72.253325000000004</v>
      </c>
      <c r="AO176">
        <v>25</v>
      </c>
      <c r="AP176">
        <v>625</v>
      </c>
      <c r="AQ176" t="s">
        <v>129</v>
      </c>
      <c r="AR176">
        <v>29</v>
      </c>
      <c r="AS176">
        <v>-59</v>
      </c>
      <c r="AT176">
        <v>1408</v>
      </c>
      <c r="BB176">
        <v>1200</v>
      </c>
      <c r="BC176">
        <v>1</v>
      </c>
      <c r="BD176" t="str">
        <f t="shared" si="90"/>
        <v xml:space="preserve">N46PD   </v>
      </c>
      <c r="BE176">
        <v>1</v>
      </c>
      <c r="BG176">
        <v>0</v>
      </c>
      <c r="BH176">
        <v>0</v>
      </c>
      <c r="BI176">
        <v>0</v>
      </c>
      <c r="BJ176">
        <v>500</v>
      </c>
      <c r="BK176">
        <v>-125</v>
      </c>
      <c r="BL176" t="s">
        <v>130</v>
      </c>
      <c r="BM176">
        <v>1</v>
      </c>
      <c r="BN176">
        <v>1</v>
      </c>
      <c r="BO176">
        <v>1</v>
      </c>
      <c r="BP176">
        <v>0</v>
      </c>
      <c r="BT176">
        <v>0</v>
      </c>
      <c r="BU176">
        <v>0</v>
      </c>
      <c r="CE176" t="str">
        <f t="shared" si="91"/>
        <v>16:20:23.373</v>
      </c>
      <c r="CF176">
        <v>372652066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5</v>
      </c>
      <c r="CY176">
        <v>7</v>
      </c>
      <c r="CZ176" t="s">
        <v>131</v>
      </c>
      <c r="DA176">
        <v>80</v>
      </c>
      <c r="DB176">
        <v>1</v>
      </c>
      <c r="DC176" t="s">
        <v>132</v>
      </c>
      <c r="DD176" t="s">
        <v>133</v>
      </c>
      <c r="DG176">
        <v>15151102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"10/06/2022 16:20:23.803"</f>
        <v>10/06/2022 16:20:23.803</v>
      </c>
      <c r="C177" t="str">
        <f t="shared" si="87"/>
        <v>FFDFD3C0</v>
      </c>
      <c r="D177" t="s">
        <v>139</v>
      </c>
      <c r="E177">
        <v>3</v>
      </c>
      <c r="F177">
        <v>1003</v>
      </c>
      <c r="G177" t="s">
        <v>146</v>
      </c>
      <c r="J177" t="s">
        <v>141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88"/>
        <v>16:20:23.367</v>
      </c>
      <c r="T177" t="str">
        <f t="shared" si="89"/>
        <v>16:20:22.967</v>
      </c>
      <c r="U177" t="str">
        <f t="shared" si="71"/>
        <v>A5988B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126</v>
      </c>
      <c r="AG177">
        <v>0</v>
      </c>
      <c r="AH177">
        <v>0</v>
      </c>
      <c r="AI177">
        <v>2</v>
      </c>
      <c r="AJ177">
        <v>1</v>
      </c>
      <c r="AK177" t="s">
        <v>192</v>
      </c>
      <c r="AL177">
        <v>40.951065999999997</v>
      </c>
      <c r="AM177" t="s">
        <v>193</v>
      </c>
      <c r="AN177">
        <v>-72.253325000000004</v>
      </c>
      <c r="AO177">
        <v>25</v>
      </c>
      <c r="AP177">
        <v>625</v>
      </c>
      <c r="AQ177" t="s">
        <v>129</v>
      </c>
      <c r="AR177">
        <v>29</v>
      </c>
      <c r="AS177">
        <v>-59</v>
      </c>
      <c r="AT177">
        <v>1408</v>
      </c>
      <c r="BB177">
        <v>1200</v>
      </c>
      <c r="BC177">
        <v>1</v>
      </c>
      <c r="BD177" t="str">
        <f t="shared" si="90"/>
        <v xml:space="preserve">N46PD   </v>
      </c>
      <c r="BE177">
        <v>1</v>
      </c>
      <c r="BG177">
        <v>0</v>
      </c>
      <c r="BH177">
        <v>0</v>
      </c>
      <c r="BI177">
        <v>0</v>
      </c>
      <c r="BJ177">
        <v>500</v>
      </c>
      <c r="BK177">
        <v>-125</v>
      </c>
      <c r="BL177" t="s">
        <v>130</v>
      </c>
      <c r="BM177">
        <v>1</v>
      </c>
      <c r="BN177">
        <v>1</v>
      </c>
      <c r="BO177">
        <v>1</v>
      </c>
      <c r="BP177">
        <v>0</v>
      </c>
      <c r="BT177">
        <v>0</v>
      </c>
      <c r="BU177">
        <v>0</v>
      </c>
      <c r="CE177" t="str">
        <f t="shared" si="91"/>
        <v>16:20:23.373</v>
      </c>
      <c r="CF177">
        <v>372652066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5</v>
      </c>
      <c r="CY177">
        <v>7</v>
      </c>
      <c r="CZ177" t="s">
        <v>131</v>
      </c>
      <c r="DA177">
        <v>80</v>
      </c>
      <c r="DB177">
        <v>1</v>
      </c>
      <c r="DC177" t="s">
        <v>132</v>
      </c>
      <c r="DD177" t="s">
        <v>133</v>
      </c>
      <c r="DG177">
        <v>15151102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"10/06/2022 16:20:23.803"</f>
        <v>10/06/2022 16:20:23.803</v>
      </c>
      <c r="C178" t="str">
        <f t="shared" si="87"/>
        <v>FFDFD3C0</v>
      </c>
      <c r="D178" t="s">
        <v>139</v>
      </c>
      <c r="E178">
        <v>4</v>
      </c>
      <c r="F178">
        <v>1004</v>
      </c>
      <c r="G178" t="s">
        <v>140</v>
      </c>
      <c r="J178" t="s">
        <v>141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88"/>
        <v>16:20:23.367</v>
      </c>
      <c r="T178" t="str">
        <f t="shared" si="89"/>
        <v>16:20:22.967</v>
      </c>
      <c r="U178" t="str">
        <f t="shared" si="71"/>
        <v>A5988B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126</v>
      </c>
      <c r="AG178">
        <v>0</v>
      </c>
      <c r="AH178">
        <v>0</v>
      </c>
      <c r="AI178">
        <v>2</v>
      </c>
      <c r="AJ178">
        <v>1</v>
      </c>
      <c r="AK178" t="s">
        <v>192</v>
      </c>
      <c r="AL178">
        <v>40.951065999999997</v>
      </c>
      <c r="AM178" t="s">
        <v>193</v>
      </c>
      <c r="AN178">
        <v>-72.253325000000004</v>
      </c>
      <c r="AO178">
        <v>25</v>
      </c>
      <c r="AP178">
        <v>625</v>
      </c>
      <c r="AQ178" t="s">
        <v>129</v>
      </c>
      <c r="AR178">
        <v>29</v>
      </c>
      <c r="AS178">
        <v>-59</v>
      </c>
      <c r="AT178">
        <v>1408</v>
      </c>
      <c r="BB178">
        <v>1200</v>
      </c>
      <c r="BC178">
        <v>1</v>
      </c>
      <c r="BD178" t="str">
        <f t="shared" si="90"/>
        <v xml:space="preserve">N46PD   </v>
      </c>
      <c r="BE178">
        <v>1</v>
      </c>
      <c r="BG178">
        <v>0</v>
      </c>
      <c r="BH178">
        <v>0</v>
      </c>
      <c r="BI178">
        <v>0</v>
      </c>
      <c r="BJ178">
        <v>500</v>
      </c>
      <c r="BK178">
        <v>-125</v>
      </c>
      <c r="BL178" t="s">
        <v>130</v>
      </c>
      <c r="BM178">
        <v>1</v>
      </c>
      <c r="BN178">
        <v>1</v>
      </c>
      <c r="BO178">
        <v>1</v>
      </c>
      <c r="BP178">
        <v>0</v>
      </c>
      <c r="BT178">
        <v>0</v>
      </c>
      <c r="BU178">
        <v>0</v>
      </c>
      <c r="CE178" t="str">
        <f t="shared" si="91"/>
        <v>16:20:23.373</v>
      </c>
      <c r="CF178">
        <v>372652066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5</v>
      </c>
      <c r="CY178">
        <v>7</v>
      </c>
      <c r="CZ178" t="s">
        <v>131</v>
      </c>
      <c r="DA178">
        <v>80</v>
      </c>
      <c r="DB178">
        <v>1</v>
      </c>
      <c r="DC178" t="s">
        <v>132</v>
      </c>
      <c r="DD178" t="s">
        <v>133</v>
      </c>
      <c r="DG178">
        <v>15151102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"10/06/2022 16:20:23.803"</f>
        <v>10/06/2022 16:20:23.803</v>
      </c>
      <c r="C179" t="str">
        <f t="shared" si="87"/>
        <v>FFDFD3C0</v>
      </c>
      <c r="D179" t="s">
        <v>143</v>
      </c>
      <c r="E179">
        <v>15</v>
      </c>
      <c r="F179">
        <v>2015</v>
      </c>
      <c r="G179" t="s">
        <v>144</v>
      </c>
      <c r="J179" t="s">
        <v>145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88"/>
        <v>16:20:23.367</v>
      </c>
      <c r="T179" t="str">
        <f t="shared" si="89"/>
        <v>16:20:22.967</v>
      </c>
      <c r="U179" t="str">
        <f t="shared" si="71"/>
        <v>A5988B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126</v>
      </c>
      <c r="AG179">
        <v>0</v>
      </c>
      <c r="AH179">
        <v>0</v>
      </c>
      <c r="AI179">
        <v>2</v>
      </c>
      <c r="AJ179">
        <v>1</v>
      </c>
      <c r="AK179" t="s">
        <v>192</v>
      </c>
      <c r="AL179">
        <v>40.951065999999997</v>
      </c>
      <c r="AM179" t="s">
        <v>193</v>
      </c>
      <c r="AN179">
        <v>-72.253325000000004</v>
      </c>
      <c r="AO179">
        <v>25</v>
      </c>
      <c r="AP179">
        <v>625</v>
      </c>
      <c r="AQ179" t="s">
        <v>129</v>
      </c>
      <c r="AR179">
        <v>29</v>
      </c>
      <c r="AS179">
        <v>-59</v>
      </c>
      <c r="AT179">
        <v>1408</v>
      </c>
      <c r="BB179">
        <v>1200</v>
      </c>
      <c r="BC179">
        <v>1</v>
      </c>
      <c r="BD179" t="str">
        <f t="shared" si="90"/>
        <v xml:space="preserve">N46PD   </v>
      </c>
      <c r="BE179">
        <v>1</v>
      </c>
      <c r="BG179">
        <v>0</v>
      </c>
      <c r="BH179">
        <v>0</v>
      </c>
      <c r="BI179">
        <v>0</v>
      </c>
      <c r="BJ179">
        <v>500</v>
      </c>
      <c r="BK179">
        <v>-125</v>
      </c>
      <c r="BL179" t="s">
        <v>130</v>
      </c>
      <c r="BM179">
        <v>1</v>
      </c>
      <c r="BN179">
        <v>1</v>
      </c>
      <c r="BO179">
        <v>1</v>
      </c>
      <c r="BP179">
        <v>0</v>
      </c>
      <c r="BT179">
        <v>0</v>
      </c>
      <c r="BU179">
        <v>0</v>
      </c>
      <c r="CE179" t="str">
        <f t="shared" si="91"/>
        <v>16:20:23.373</v>
      </c>
      <c r="CF179">
        <v>372652066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5</v>
      </c>
      <c r="CY179">
        <v>7</v>
      </c>
      <c r="CZ179" t="s">
        <v>131</v>
      </c>
      <c r="DA179">
        <v>80</v>
      </c>
      <c r="DB179">
        <v>1</v>
      </c>
      <c r="DC179" t="s">
        <v>132</v>
      </c>
      <c r="DD179" t="s">
        <v>133</v>
      </c>
      <c r="DG179">
        <v>15151102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"10/06/2022 16:20:23.803"</f>
        <v>10/06/2022 16:20:23.803</v>
      </c>
      <c r="C180" t="str">
        <f t="shared" si="87"/>
        <v>FFDFD3C0</v>
      </c>
      <c r="D180" t="s">
        <v>123</v>
      </c>
      <c r="E180">
        <v>1</v>
      </c>
      <c r="H180">
        <v>157</v>
      </c>
      <c r="I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88"/>
        <v>16:20:23.367</v>
      </c>
      <c r="T180" t="str">
        <f t="shared" si="89"/>
        <v>16:20:22.967</v>
      </c>
      <c r="U180" t="str">
        <f t="shared" si="71"/>
        <v>A5988B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126</v>
      </c>
      <c r="AG180">
        <v>0</v>
      </c>
      <c r="AH180">
        <v>0</v>
      </c>
      <c r="AI180">
        <v>2</v>
      </c>
      <c r="AJ180">
        <v>1</v>
      </c>
      <c r="AK180" t="s">
        <v>192</v>
      </c>
      <c r="AL180">
        <v>40.951065999999997</v>
      </c>
      <c r="AM180" t="s">
        <v>193</v>
      </c>
      <c r="AN180">
        <v>-72.253325000000004</v>
      </c>
      <c r="AO180">
        <v>25</v>
      </c>
      <c r="AP180">
        <v>625</v>
      </c>
      <c r="AQ180" t="s">
        <v>129</v>
      </c>
      <c r="AR180">
        <v>29</v>
      </c>
      <c r="AS180">
        <v>-59</v>
      </c>
      <c r="AT180">
        <v>1408</v>
      </c>
      <c r="BB180">
        <v>1200</v>
      </c>
      <c r="BC180">
        <v>1</v>
      </c>
      <c r="BD180" t="str">
        <f t="shared" si="90"/>
        <v xml:space="preserve">N46PD   </v>
      </c>
      <c r="BE180">
        <v>1</v>
      </c>
      <c r="BG180">
        <v>0</v>
      </c>
      <c r="BH180">
        <v>0</v>
      </c>
      <c r="BI180">
        <v>0</v>
      </c>
      <c r="BJ180">
        <v>500</v>
      </c>
      <c r="BK180">
        <v>-125</v>
      </c>
      <c r="BL180" t="s">
        <v>130</v>
      </c>
      <c r="BM180">
        <v>1</v>
      </c>
      <c r="BN180">
        <v>1</v>
      </c>
      <c r="BO180">
        <v>1</v>
      </c>
      <c r="BP180">
        <v>0</v>
      </c>
      <c r="BT180">
        <v>0</v>
      </c>
      <c r="BU180">
        <v>0</v>
      </c>
      <c r="CE180" t="str">
        <f t="shared" si="91"/>
        <v>16:20:23.373</v>
      </c>
      <c r="CF180">
        <v>372652066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5</v>
      </c>
      <c r="CY180">
        <v>7</v>
      </c>
      <c r="CZ180" t="s">
        <v>131</v>
      </c>
      <c r="DA180">
        <v>80</v>
      </c>
      <c r="DB180">
        <v>1</v>
      </c>
      <c r="DC180" t="s">
        <v>132</v>
      </c>
      <c r="DD180" t="s">
        <v>133</v>
      </c>
      <c r="DG180">
        <v>15151102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"10/06/2022 16:20:24.538"</f>
        <v>10/06/2022 16:20:24.538</v>
      </c>
      <c r="C181" t="str">
        <f t="shared" si="87"/>
        <v>FFDFD3C0</v>
      </c>
      <c r="D181" t="s">
        <v>139</v>
      </c>
      <c r="E181">
        <v>2</v>
      </c>
      <c r="F181">
        <v>1002</v>
      </c>
      <c r="G181" t="s">
        <v>124</v>
      </c>
      <c r="J181" t="s">
        <v>141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ref="S181:S188" si="92">"16:20:24.344"</f>
        <v>16:20:24.344</v>
      </c>
      <c r="T181" t="str">
        <f t="shared" ref="T181:T188" si="93">"16:20:23.844"</f>
        <v>16:20:23.844</v>
      </c>
      <c r="U181" t="str">
        <f t="shared" si="71"/>
        <v>A5988B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126</v>
      </c>
      <c r="AG181">
        <v>0</v>
      </c>
      <c r="AH181">
        <v>0</v>
      </c>
      <c r="AI181">
        <v>2</v>
      </c>
      <c r="AJ181">
        <v>1</v>
      </c>
      <c r="AK181" t="s">
        <v>194</v>
      </c>
      <c r="AL181">
        <v>40.950830000000003</v>
      </c>
      <c r="AM181" t="s">
        <v>195</v>
      </c>
      <c r="AN181">
        <v>-72.253152999999998</v>
      </c>
      <c r="AO181">
        <v>25</v>
      </c>
      <c r="AP181">
        <v>650</v>
      </c>
      <c r="AQ181" t="s">
        <v>129</v>
      </c>
      <c r="AR181">
        <v>34</v>
      </c>
      <c r="AS181">
        <v>-57</v>
      </c>
      <c r="AT181">
        <v>1216</v>
      </c>
      <c r="BB181">
        <v>1200</v>
      </c>
      <c r="BC181">
        <v>1</v>
      </c>
      <c r="BD181" t="str">
        <f t="shared" si="90"/>
        <v xml:space="preserve">N46PD   </v>
      </c>
      <c r="BE181">
        <v>1</v>
      </c>
      <c r="BG181">
        <v>0</v>
      </c>
      <c r="BH181">
        <v>0</v>
      </c>
      <c r="BI181">
        <v>0</v>
      </c>
      <c r="BJ181">
        <v>550</v>
      </c>
      <c r="BK181">
        <v>-100</v>
      </c>
      <c r="BL181" t="s">
        <v>130</v>
      </c>
      <c r="BM181">
        <v>1</v>
      </c>
      <c r="BN181">
        <v>1</v>
      </c>
      <c r="BO181">
        <v>1</v>
      </c>
      <c r="BP181">
        <v>0</v>
      </c>
      <c r="BT181">
        <v>0</v>
      </c>
      <c r="BU181">
        <v>0</v>
      </c>
      <c r="CE181" t="str">
        <f t="shared" ref="CE181:CE188" si="94">"16:20:24.349"</f>
        <v>16:20:24.349</v>
      </c>
      <c r="CF181">
        <v>349156415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131</v>
      </c>
      <c r="DA181">
        <v>80</v>
      </c>
      <c r="DB181">
        <v>1</v>
      </c>
      <c r="DC181" t="s">
        <v>132</v>
      </c>
      <c r="DD181" t="s">
        <v>133</v>
      </c>
      <c r="DG181">
        <v>15152176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"10/06/2022 16:20:24.538"</f>
        <v>10/06/2022 16:20:24.538</v>
      </c>
      <c r="C182" t="str">
        <f t="shared" si="87"/>
        <v>FFDFD3C0</v>
      </c>
      <c r="D182" t="s">
        <v>134</v>
      </c>
      <c r="E182">
        <v>38</v>
      </c>
      <c r="H182">
        <v>125</v>
      </c>
      <c r="I182" t="s">
        <v>142</v>
      </c>
      <c r="J182" t="s">
        <v>136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92"/>
        <v>16:20:24.344</v>
      </c>
      <c r="T182" t="str">
        <f t="shared" si="93"/>
        <v>16:20:23.844</v>
      </c>
      <c r="U182" t="str">
        <f t="shared" si="71"/>
        <v>A5988B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126</v>
      </c>
      <c r="AG182">
        <v>0</v>
      </c>
      <c r="AH182">
        <v>0</v>
      </c>
      <c r="AI182">
        <v>2</v>
      </c>
      <c r="AJ182">
        <v>1</v>
      </c>
      <c r="AK182" t="s">
        <v>194</v>
      </c>
      <c r="AL182">
        <v>40.950830000000003</v>
      </c>
      <c r="AM182" t="s">
        <v>195</v>
      </c>
      <c r="AN182">
        <v>-72.253152999999998</v>
      </c>
      <c r="AO182">
        <v>25</v>
      </c>
      <c r="AP182">
        <v>650</v>
      </c>
      <c r="AQ182" t="s">
        <v>129</v>
      </c>
      <c r="AR182">
        <v>34</v>
      </c>
      <c r="AS182">
        <v>-57</v>
      </c>
      <c r="AT182">
        <v>1216</v>
      </c>
      <c r="BB182">
        <v>1200</v>
      </c>
      <c r="BC182">
        <v>1</v>
      </c>
      <c r="BD182" t="str">
        <f t="shared" si="90"/>
        <v xml:space="preserve">N46PD   </v>
      </c>
      <c r="BE182">
        <v>1</v>
      </c>
      <c r="BG182">
        <v>0</v>
      </c>
      <c r="BH182">
        <v>0</v>
      </c>
      <c r="BI182">
        <v>0</v>
      </c>
      <c r="BJ182">
        <v>550</v>
      </c>
      <c r="BK182">
        <v>-100</v>
      </c>
      <c r="BL182" t="s">
        <v>130</v>
      </c>
      <c r="BM182">
        <v>1</v>
      </c>
      <c r="BN182">
        <v>1</v>
      </c>
      <c r="BO182">
        <v>1</v>
      </c>
      <c r="BP182">
        <v>0</v>
      </c>
      <c r="BT182">
        <v>0</v>
      </c>
      <c r="BU182">
        <v>0</v>
      </c>
      <c r="CE182" t="str">
        <f t="shared" si="94"/>
        <v>16:20:24.349</v>
      </c>
      <c r="CF182">
        <v>349156415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131</v>
      </c>
      <c r="DA182">
        <v>80</v>
      </c>
      <c r="DB182">
        <v>1</v>
      </c>
      <c r="DC182" t="s">
        <v>132</v>
      </c>
      <c r="DD182" t="s">
        <v>133</v>
      </c>
      <c r="DG182">
        <v>15152176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"10/06/2022 16:20:24.538"</f>
        <v>10/06/2022 16:20:24.538</v>
      </c>
      <c r="C183" t="str">
        <f t="shared" si="87"/>
        <v>FFDFD3C0</v>
      </c>
      <c r="D183" t="s">
        <v>143</v>
      </c>
      <c r="E183">
        <v>1</v>
      </c>
      <c r="F183">
        <v>2001</v>
      </c>
      <c r="G183" t="s">
        <v>147</v>
      </c>
      <c r="J183" t="s">
        <v>145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92"/>
        <v>16:20:24.344</v>
      </c>
      <c r="T183" t="str">
        <f t="shared" si="93"/>
        <v>16:20:23.844</v>
      </c>
      <c r="U183" t="str">
        <f t="shared" si="71"/>
        <v>A5988B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126</v>
      </c>
      <c r="AG183">
        <v>0</v>
      </c>
      <c r="AH183">
        <v>0</v>
      </c>
      <c r="AI183">
        <v>2</v>
      </c>
      <c r="AJ183">
        <v>1</v>
      </c>
      <c r="AK183" t="s">
        <v>194</v>
      </c>
      <c r="AL183">
        <v>40.950830000000003</v>
      </c>
      <c r="AM183" t="s">
        <v>195</v>
      </c>
      <c r="AN183">
        <v>-72.253152999999998</v>
      </c>
      <c r="AO183">
        <v>25</v>
      </c>
      <c r="AP183">
        <v>650</v>
      </c>
      <c r="AQ183" t="s">
        <v>129</v>
      </c>
      <c r="AR183">
        <v>34</v>
      </c>
      <c r="AS183">
        <v>-57</v>
      </c>
      <c r="AT183">
        <v>1216</v>
      </c>
      <c r="BB183">
        <v>1200</v>
      </c>
      <c r="BC183">
        <v>1</v>
      </c>
      <c r="BD183" t="str">
        <f t="shared" si="90"/>
        <v xml:space="preserve">N46PD   </v>
      </c>
      <c r="BE183">
        <v>1</v>
      </c>
      <c r="BG183">
        <v>0</v>
      </c>
      <c r="BH183">
        <v>0</v>
      </c>
      <c r="BI183">
        <v>0</v>
      </c>
      <c r="BJ183">
        <v>550</v>
      </c>
      <c r="BK183">
        <v>-100</v>
      </c>
      <c r="BL183" t="s">
        <v>130</v>
      </c>
      <c r="BM183">
        <v>1</v>
      </c>
      <c r="BN183">
        <v>1</v>
      </c>
      <c r="BO183">
        <v>1</v>
      </c>
      <c r="BP183">
        <v>0</v>
      </c>
      <c r="BT183">
        <v>0</v>
      </c>
      <c r="BU183">
        <v>0</v>
      </c>
      <c r="CE183" t="str">
        <f t="shared" si="94"/>
        <v>16:20:24.349</v>
      </c>
      <c r="CF183">
        <v>349156415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6</v>
      </c>
      <c r="CY183">
        <v>7</v>
      </c>
      <c r="CZ183" t="s">
        <v>131</v>
      </c>
      <c r="DA183">
        <v>80</v>
      </c>
      <c r="DB183">
        <v>1</v>
      </c>
      <c r="DC183" t="s">
        <v>132</v>
      </c>
      <c r="DD183" t="s">
        <v>133</v>
      </c>
      <c r="DG183">
        <v>15152176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"10/06/2022 16:20:24.538"</f>
        <v>10/06/2022 16:20:24.538</v>
      </c>
      <c r="C184" t="str">
        <f t="shared" si="87"/>
        <v>FFDFD3C0</v>
      </c>
      <c r="D184" t="s">
        <v>134</v>
      </c>
      <c r="E184">
        <v>33</v>
      </c>
      <c r="H184">
        <v>112</v>
      </c>
      <c r="I184" t="s">
        <v>135</v>
      </c>
      <c r="J184" t="s">
        <v>136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92"/>
        <v>16:20:24.344</v>
      </c>
      <c r="T184" t="str">
        <f t="shared" si="93"/>
        <v>16:20:23.844</v>
      </c>
      <c r="U184" t="str">
        <f t="shared" si="71"/>
        <v>A5988B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126</v>
      </c>
      <c r="AG184">
        <v>0</v>
      </c>
      <c r="AH184">
        <v>0</v>
      </c>
      <c r="AI184">
        <v>2</v>
      </c>
      <c r="AJ184">
        <v>1</v>
      </c>
      <c r="AK184" t="s">
        <v>194</v>
      </c>
      <c r="AL184">
        <v>40.950830000000003</v>
      </c>
      <c r="AM184" t="s">
        <v>195</v>
      </c>
      <c r="AN184">
        <v>-72.253152999999998</v>
      </c>
      <c r="AO184">
        <v>25</v>
      </c>
      <c r="AP184">
        <v>650</v>
      </c>
      <c r="AQ184" t="s">
        <v>129</v>
      </c>
      <c r="AR184">
        <v>34</v>
      </c>
      <c r="AS184">
        <v>-57</v>
      </c>
      <c r="AT184">
        <v>1216</v>
      </c>
      <c r="BB184">
        <v>1200</v>
      </c>
      <c r="BC184">
        <v>1</v>
      </c>
      <c r="BD184" t="str">
        <f t="shared" si="90"/>
        <v xml:space="preserve">N46PD   </v>
      </c>
      <c r="BE184">
        <v>1</v>
      </c>
      <c r="BG184">
        <v>0</v>
      </c>
      <c r="BH184">
        <v>0</v>
      </c>
      <c r="BI184">
        <v>0</v>
      </c>
      <c r="BJ184">
        <v>550</v>
      </c>
      <c r="BK184">
        <v>-100</v>
      </c>
      <c r="BL184" t="s">
        <v>130</v>
      </c>
      <c r="BM184">
        <v>1</v>
      </c>
      <c r="BN184">
        <v>1</v>
      </c>
      <c r="BO184">
        <v>1</v>
      </c>
      <c r="BP184">
        <v>0</v>
      </c>
      <c r="BT184">
        <v>0</v>
      </c>
      <c r="BU184">
        <v>0</v>
      </c>
      <c r="CE184" t="str">
        <f t="shared" si="94"/>
        <v>16:20:24.349</v>
      </c>
      <c r="CF184">
        <v>349156415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6</v>
      </c>
      <c r="CY184">
        <v>7</v>
      </c>
      <c r="CZ184" t="s">
        <v>131</v>
      </c>
      <c r="DA184">
        <v>80</v>
      </c>
      <c r="DB184">
        <v>1</v>
      </c>
      <c r="DC184" t="s">
        <v>132</v>
      </c>
      <c r="DD184" t="s">
        <v>133</v>
      </c>
      <c r="DG184">
        <v>15152176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"10/06/2022 16:20:24.538"</f>
        <v>10/06/2022 16:20:24.538</v>
      </c>
      <c r="C185" t="str">
        <f t="shared" si="87"/>
        <v>FFDFD3C0</v>
      </c>
      <c r="D185" t="s">
        <v>139</v>
      </c>
      <c r="E185">
        <v>3</v>
      </c>
      <c r="F185">
        <v>1003</v>
      </c>
      <c r="G185" t="s">
        <v>146</v>
      </c>
      <c r="J185" t="s">
        <v>141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92"/>
        <v>16:20:24.344</v>
      </c>
      <c r="T185" t="str">
        <f t="shared" si="93"/>
        <v>16:20:23.844</v>
      </c>
      <c r="U185" t="str">
        <f t="shared" si="71"/>
        <v>A5988B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126</v>
      </c>
      <c r="AG185">
        <v>0</v>
      </c>
      <c r="AH185">
        <v>0</v>
      </c>
      <c r="AI185">
        <v>2</v>
      </c>
      <c r="AJ185">
        <v>1</v>
      </c>
      <c r="AK185" t="s">
        <v>194</v>
      </c>
      <c r="AL185">
        <v>40.950830000000003</v>
      </c>
      <c r="AM185" t="s">
        <v>195</v>
      </c>
      <c r="AN185">
        <v>-72.253152999999998</v>
      </c>
      <c r="AO185">
        <v>25</v>
      </c>
      <c r="AP185">
        <v>650</v>
      </c>
      <c r="AQ185" t="s">
        <v>129</v>
      </c>
      <c r="AR185">
        <v>34</v>
      </c>
      <c r="AS185">
        <v>-57</v>
      </c>
      <c r="AT185">
        <v>1216</v>
      </c>
      <c r="BB185">
        <v>1200</v>
      </c>
      <c r="BC185">
        <v>1</v>
      </c>
      <c r="BD185" t="str">
        <f t="shared" si="90"/>
        <v xml:space="preserve">N46PD   </v>
      </c>
      <c r="BE185">
        <v>1</v>
      </c>
      <c r="BG185">
        <v>0</v>
      </c>
      <c r="BH185">
        <v>0</v>
      </c>
      <c r="BI185">
        <v>0</v>
      </c>
      <c r="BJ185">
        <v>550</v>
      </c>
      <c r="BK185">
        <v>-100</v>
      </c>
      <c r="BL185" t="s">
        <v>130</v>
      </c>
      <c r="BM185">
        <v>1</v>
      </c>
      <c r="BN185">
        <v>1</v>
      </c>
      <c r="BO185">
        <v>1</v>
      </c>
      <c r="BP185">
        <v>0</v>
      </c>
      <c r="BT185">
        <v>0</v>
      </c>
      <c r="BU185">
        <v>0</v>
      </c>
      <c r="CE185" t="str">
        <f t="shared" si="94"/>
        <v>16:20:24.349</v>
      </c>
      <c r="CF185">
        <v>349156415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6</v>
      </c>
      <c r="CY185">
        <v>7</v>
      </c>
      <c r="CZ185" t="s">
        <v>131</v>
      </c>
      <c r="DA185">
        <v>80</v>
      </c>
      <c r="DB185">
        <v>1</v>
      </c>
      <c r="DC185" t="s">
        <v>132</v>
      </c>
      <c r="DD185" t="s">
        <v>133</v>
      </c>
      <c r="DG185">
        <v>15152176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"10/06/2022 16:20:24.710"</f>
        <v>10/06/2022 16:20:24.710</v>
      </c>
      <c r="C186" t="str">
        <f t="shared" si="87"/>
        <v>FFDFD3C0</v>
      </c>
      <c r="D186" t="s">
        <v>139</v>
      </c>
      <c r="E186">
        <v>4</v>
      </c>
      <c r="F186">
        <v>1004</v>
      </c>
      <c r="G186" t="s">
        <v>140</v>
      </c>
      <c r="J186" t="s">
        <v>141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92"/>
        <v>16:20:24.344</v>
      </c>
      <c r="T186" t="str">
        <f t="shared" si="93"/>
        <v>16:20:23.844</v>
      </c>
      <c r="U186" t="str">
        <f t="shared" si="71"/>
        <v>A5988B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126</v>
      </c>
      <c r="AG186">
        <v>0</v>
      </c>
      <c r="AH186">
        <v>0</v>
      </c>
      <c r="AI186">
        <v>2</v>
      </c>
      <c r="AJ186">
        <v>1</v>
      </c>
      <c r="AK186" t="s">
        <v>194</v>
      </c>
      <c r="AL186">
        <v>40.950830000000003</v>
      </c>
      <c r="AM186" t="s">
        <v>195</v>
      </c>
      <c r="AN186">
        <v>-72.253152999999998</v>
      </c>
      <c r="AO186">
        <v>25</v>
      </c>
      <c r="AP186">
        <v>650</v>
      </c>
      <c r="AQ186" t="s">
        <v>129</v>
      </c>
      <c r="AR186">
        <v>34</v>
      </c>
      <c r="AS186">
        <v>-57</v>
      </c>
      <c r="AT186">
        <v>1216</v>
      </c>
      <c r="BB186">
        <v>1200</v>
      </c>
      <c r="BC186">
        <v>1</v>
      </c>
      <c r="BD186" t="str">
        <f t="shared" si="90"/>
        <v xml:space="preserve">N46PD   </v>
      </c>
      <c r="BE186">
        <v>1</v>
      </c>
      <c r="BG186">
        <v>0</v>
      </c>
      <c r="BH186">
        <v>0</v>
      </c>
      <c r="BI186">
        <v>0</v>
      </c>
      <c r="BJ186">
        <v>550</v>
      </c>
      <c r="BK186">
        <v>-100</v>
      </c>
      <c r="BL186" t="s">
        <v>130</v>
      </c>
      <c r="BM186">
        <v>1</v>
      </c>
      <c r="BN186">
        <v>1</v>
      </c>
      <c r="BO186">
        <v>1</v>
      </c>
      <c r="BP186">
        <v>0</v>
      </c>
      <c r="BT186">
        <v>0</v>
      </c>
      <c r="BU186">
        <v>0</v>
      </c>
      <c r="CE186" t="str">
        <f t="shared" si="94"/>
        <v>16:20:24.349</v>
      </c>
      <c r="CF186">
        <v>349156415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6</v>
      </c>
      <c r="CY186">
        <v>7</v>
      </c>
      <c r="CZ186" t="s">
        <v>131</v>
      </c>
      <c r="DA186">
        <v>80</v>
      </c>
      <c r="DB186">
        <v>1</v>
      </c>
      <c r="DC186" t="s">
        <v>132</v>
      </c>
      <c r="DD186" t="s">
        <v>133</v>
      </c>
      <c r="DG186">
        <v>15152176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"10/06/2022 16:20:24.710"</f>
        <v>10/06/2022 16:20:24.710</v>
      </c>
      <c r="C187" t="str">
        <f t="shared" si="87"/>
        <v>FFDFD3C0</v>
      </c>
      <c r="D187" t="s">
        <v>143</v>
      </c>
      <c r="E187">
        <v>15</v>
      </c>
      <c r="F187">
        <v>2015</v>
      </c>
      <c r="G187" t="s">
        <v>144</v>
      </c>
      <c r="J187" t="s">
        <v>145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92"/>
        <v>16:20:24.344</v>
      </c>
      <c r="T187" t="str">
        <f t="shared" si="93"/>
        <v>16:20:23.844</v>
      </c>
      <c r="U187" t="str">
        <f t="shared" si="71"/>
        <v>A5988B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126</v>
      </c>
      <c r="AG187">
        <v>0</v>
      </c>
      <c r="AH187">
        <v>0</v>
      </c>
      <c r="AI187">
        <v>2</v>
      </c>
      <c r="AJ187">
        <v>1</v>
      </c>
      <c r="AK187" t="s">
        <v>194</v>
      </c>
      <c r="AL187">
        <v>40.950830000000003</v>
      </c>
      <c r="AM187" t="s">
        <v>195</v>
      </c>
      <c r="AN187">
        <v>-72.253152999999998</v>
      </c>
      <c r="AO187">
        <v>25</v>
      </c>
      <c r="AP187">
        <v>650</v>
      </c>
      <c r="AQ187" t="s">
        <v>129</v>
      </c>
      <c r="AR187">
        <v>34</v>
      </c>
      <c r="AS187">
        <v>-57</v>
      </c>
      <c r="AT187">
        <v>1216</v>
      </c>
      <c r="BB187">
        <v>1200</v>
      </c>
      <c r="BC187">
        <v>1</v>
      </c>
      <c r="BD187" t="str">
        <f t="shared" si="90"/>
        <v xml:space="preserve">N46PD   </v>
      </c>
      <c r="BE187">
        <v>1</v>
      </c>
      <c r="BG187">
        <v>0</v>
      </c>
      <c r="BH187">
        <v>0</v>
      </c>
      <c r="BI187">
        <v>0</v>
      </c>
      <c r="BJ187">
        <v>550</v>
      </c>
      <c r="BK187">
        <v>-100</v>
      </c>
      <c r="BL187" t="s">
        <v>130</v>
      </c>
      <c r="BM187">
        <v>1</v>
      </c>
      <c r="BN187">
        <v>1</v>
      </c>
      <c r="BO187">
        <v>1</v>
      </c>
      <c r="BP187">
        <v>0</v>
      </c>
      <c r="BT187">
        <v>0</v>
      </c>
      <c r="BU187">
        <v>0</v>
      </c>
      <c r="CE187" t="str">
        <f t="shared" si="94"/>
        <v>16:20:24.349</v>
      </c>
      <c r="CF187">
        <v>349156415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6</v>
      </c>
      <c r="CY187">
        <v>7</v>
      </c>
      <c r="CZ187" t="s">
        <v>131</v>
      </c>
      <c r="DA187">
        <v>80</v>
      </c>
      <c r="DB187">
        <v>1</v>
      </c>
      <c r="DC187" t="s">
        <v>132</v>
      </c>
      <c r="DD187" t="s">
        <v>133</v>
      </c>
      <c r="DG187">
        <v>15152176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"10/06/2022 16:20:24.710"</f>
        <v>10/06/2022 16:20:24.710</v>
      </c>
      <c r="C188" t="str">
        <f t="shared" si="87"/>
        <v>FFDFD3C0</v>
      </c>
      <c r="D188" t="s">
        <v>123</v>
      </c>
      <c r="E188">
        <v>1</v>
      </c>
      <c r="H188">
        <v>157</v>
      </c>
      <c r="I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92"/>
        <v>16:20:24.344</v>
      </c>
      <c r="T188" t="str">
        <f t="shared" si="93"/>
        <v>16:20:23.844</v>
      </c>
      <c r="U188" t="str">
        <f t="shared" si="71"/>
        <v>A5988B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126</v>
      </c>
      <c r="AG188">
        <v>0</v>
      </c>
      <c r="AH188">
        <v>0</v>
      </c>
      <c r="AI188">
        <v>2</v>
      </c>
      <c r="AJ188">
        <v>1</v>
      </c>
      <c r="AK188" t="s">
        <v>194</v>
      </c>
      <c r="AL188">
        <v>40.950830000000003</v>
      </c>
      <c r="AM188" t="s">
        <v>195</v>
      </c>
      <c r="AN188">
        <v>-72.253152999999998</v>
      </c>
      <c r="AO188">
        <v>25</v>
      </c>
      <c r="AP188">
        <v>650</v>
      </c>
      <c r="AQ188" t="s">
        <v>129</v>
      </c>
      <c r="AR188">
        <v>34</v>
      </c>
      <c r="AS188">
        <v>-57</v>
      </c>
      <c r="AT188">
        <v>1216</v>
      </c>
      <c r="BB188">
        <v>1200</v>
      </c>
      <c r="BC188">
        <v>1</v>
      </c>
      <c r="BD188" t="str">
        <f t="shared" si="90"/>
        <v xml:space="preserve">N46PD   </v>
      </c>
      <c r="BE188">
        <v>1</v>
      </c>
      <c r="BG188">
        <v>0</v>
      </c>
      <c r="BH188">
        <v>0</v>
      </c>
      <c r="BI188">
        <v>0</v>
      </c>
      <c r="BJ188">
        <v>550</v>
      </c>
      <c r="BK188">
        <v>-100</v>
      </c>
      <c r="BL188" t="s">
        <v>130</v>
      </c>
      <c r="BM188">
        <v>1</v>
      </c>
      <c r="BN188">
        <v>1</v>
      </c>
      <c r="BO188">
        <v>1</v>
      </c>
      <c r="BP188">
        <v>0</v>
      </c>
      <c r="BT188">
        <v>0</v>
      </c>
      <c r="BU188">
        <v>0</v>
      </c>
      <c r="CE188" t="str">
        <f t="shared" si="94"/>
        <v>16:20:24.349</v>
      </c>
      <c r="CF188">
        <v>349156415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131</v>
      </c>
      <c r="DA188">
        <v>80</v>
      </c>
      <c r="DB188">
        <v>1</v>
      </c>
      <c r="DC188" t="s">
        <v>132</v>
      </c>
      <c r="DD188" t="s">
        <v>133</v>
      </c>
      <c r="DG188">
        <v>15152176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"10/06/2022 16:20:25.429"</f>
        <v>10/06/2022 16:20:25.429</v>
      </c>
      <c r="C189" t="str">
        <f>"FFD3D3C0"</f>
        <v>FFD3D3C0</v>
      </c>
      <c r="D189" t="s">
        <v>139</v>
      </c>
      <c r="E189">
        <v>2</v>
      </c>
      <c r="F189">
        <v>1002</v>
      </c>
      <c r="G189" t="s">
        <v>124</v>
      </c>
      <c r="J189" t="s">
        <v>141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"16:20:24.867"</f>
        <v>16:20:24.867</v>
      </c>
      <c r="T189" t="str">
        <f>"16:20:24.367"</f>
        <v>16:20:24.367</v>
      </c>
      <c r="U189" t="str">
        <f t="shared" si="71"/>
        <v>A5988B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126</v>
      </c>
      <c r="AG189">
        <v>0</v>
      </c>
      <c r="AH189">
        <v>0</v>
      </c>
      <c r="AI189">
        <v>2</v>
      </c>
      <c r="AJ189">
        <v>1</v>
      </c>
      <c r="AK189" t="s">
        <v>196</v>
      </c>
      <c r="AL189">
        <v>40.950723000000004</v>
      </c>
      <c r="AM189" t="s">
        <v>197</v>
      </c>
      <c r="AN189">
        <v>-72.253045999999998</v>
      </c>
      <c r="AO189">
        <v>25</v>
      </c>
      <c r="AP189">
        <v>650</v>
      </c>
      <c r="AQ189" t="s">
        <v>129</v>
      </c>
      <c r="AR189">
        <v>35</v>
      </c>
      <c r="AS189">
        <v>-57</v>
      </c>
      <c r="AT189">
        <v>960</v>
      </c>
      <c r="BB189">
        <v>1200</v>
      </c>
      <c r="BC189">
        <v>1</v>
      </c>
      <c r="BG189">
        <v>0</v>
      </c>
      <c r="BH189">
        <v>0</v>
      </c>
      <c r="BI189">
        <v>0</v>
      </c>
      <c r="BJ189">
        <v>550</v>
      </c>
      <c r="BK189">
        <v>-100</v>
      </c>
      <c r="BL189" t="s">
        <v>130</v>
      </c>
      <c r="BM189">
        <v>1</v>
      </c>
      <c r="BN189">
        <v>1</v>
      </c>
      <c r="BO189">
        <v>1</v>
      </c>
      <c r="BP189">
        <v>0</v>
      </c>
      <c r="BT189">
        <v>0</v>
      </c>
      <c r="BU189">
        <v>0</v>
      </c>
      <c r="CE189" t="str">
        <f>"16:20:24.872"</f>
        <v>16:20:24.872</v>
      </c>
      <c r="CF189">
        <v>872033079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1</v>
      </c>
      <c r="CY189">
        <v>7</v>
      </c>
      <c r="CZ189" t="s">
        <v>131</v>
      </c>
      <c r="DA189">
        <v>94</v>
      </c>
      <c r="DB189">
        <v>2</v>
      </c>
      <c r="DC189" t="s">
        <v>190</v>
      </c>
      <c r="DD189" t="s">
        <v>191</v>
      </c>
      <c r="DG189">
        <v>13506649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1</v>
      </c>
      <c r="DQ189">
        <v>0</v>
      </c>
      <c r="DR189">
        <v>0</v>
      </c>
      <c r="DS189">
        <v>1</v>
      </c>
    </row>
    <row r="190" spans="1:123" x14ac:dyDescent="0.3">
      <c r="A190" t="str">
        <f>"10/06/2022 16:20:25.444"</f>
        <v>10/06/2022 16:20:25.444</v>
      </c>
      <c r="C190" t="str">
        <f>"FFD3D3C0"</f>
        <v>FFD3D3C0</v>
      </c>
      <c r="D190" t="s">
        <v>134</v>
      </c>
      <c r="E190">
        <v>38</v>
      </c>
      <c r="H190">
        <v>125</v>
      </c>
      <c r="I190" t="s">
        <v>142</v>
      </c>
      <c r="J190" t="s">
        <v>136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"16:20:24.867"</f>
        <v>16:20:24.867</v>
      </c>
      <c r="T190" t="str">
        <f>"16:20:24.367"</f>
        <v>16:20:24.367</v>
      </c>
      <c r="U190" t="str">
        <f t="shared" si="71"/>
        <v>A5988B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126</v>
      </c>
      <c r="AG190">
        <v>0</v>
      </c>
      <c r="AH190">
        <v>0</v>
      </c>
      <c r="AI190">
        <v>2</v>
      </c>
      <c r="AJ190">
        <v>1</v>
      </c>
      <c r="AK190" t="s">
        <v>196</v>
      </c>
      <c r="AL190">
        <v>40.950723000000004</v>
      </c>
      <c r="AM190" t="s">
        <v>197</v>
      </c>
      <c r="AN190">
        <v>-72.253045999999998</v>
      </c>
      <c r="AO190">
        <v>25</v>
      </c>
      <c r="AP190">
        <v>650</v>
      </c>
      <c r="AQ190" t="s">
        <v>129</v>
      </c>
      <c r="AR190">
        <v>35</v>
      </c>
      <c r="AS190">
        <v>-57</v>
      </c>
      <c r="AT190">
        <v>960</v>
      </c>
      <c r="BB190">
        <v>1200</v>
      </c>
      <c r="BC190">
        <v>1</v>
      </c>
      <c r="BG190">
        <v>0</v>
      </c>
      <c r="BH190">
        <v>0</v>
      </c>
      <c r="BI190">
        <v>0</v>
      </c>
      <c r="BJ190">
        <v>550</v>
      </c>
      <c r="BK190">
        <v>-100</v>
      </c>
      <c r="BL190" t="s">
        <v>130</v>
      </c>
      <c r="BM190">
        <v>1</v>
      </c>
      <c r="BN190">
        <v>1</v>
      </c>
      <c r="BO190">
        <v>1</v>
      </c>
      <c r="BP190">
        <v>0</v>
      </c>
      <c r="BT190">
        <v>0</v>
      </c>
      <c r="BU190">
        <v>0</v>
      </c>
      <c r="CE190" t="str">
        <f>"16:20:24.872"</f>
        <v>16:20:24.872</v>
      </c>
      <c r="CF190">
        <v>872033079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1</v>
      </c>
      <c r="CY190">
        <v>7</v>
      </c>
      <c r="CZ190" t="s">
        <v>131</v>
      </c>
      <c r="DA190">
        <v>94</v>
      </c>
      <c r="DB190">
        <v>2</v>
      </c>
      <c r="DC190" t="s">
        <v>190</v>
      </c>
      <c r="DD190" t="s">
        <v>191</v>
      </c>
      <c r="DG190">
        <v>13506649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1</v>
      </c>
      <c r="DQ190">
        <v>0</v>
      </c>
      <c r="DR190">
        <v>0</v>
      </c>
      <c r="DS190">
        <v>1</v>
      </c>
    </row>
    <row r="191" spans="1:123" x14ac:dyDescent="0.3">
      <c r="A191" t="str">
        <f>"10/06/2022 16:20:25.460"</f>
        <v>10/06/2022 16:20:25.460</v>
      </c>
      <c r="C191" t="str">
        <f>"FFD3D3C0"</f>
        <v>FFD3D3C0</v>
      </c>
      <c r="D191" t="s">
        <v>139</v>
      </c>
      <c r="E191">
        <v>3</v>
      </c>
      <c r="F191">
        <v>1003</v>
      </c>
      <c r="G191" t="s">
        <v>146</v>
      </c>
      <c r="J191" t="s">
        <v>141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"16:20:24.867"</f>
        <v>16:20:24.867</v>
      </c>
      <c r="T191" t="str">
        <f>"16:20:24.367"</f>
        <v>16:20:24.367</v>
      </c>
      <c r="U191" t="str">
        <f t="shared" si="71"/>
        <v>A5988B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126</v>
      </c>
      <c r="AG191">
        <v>0</v>
      </c>
      <c r="AH191">
        <v>0</v>
      </c>
      <c r="AI191">
        <v>2</v>
      </c>
      <c r="AJ191">
        <v>1</v>
      </c>
      <c r="AK191" t="s">
        <v>196</v>
      </c>
      <c r="AL191">
        <v>40.950723000000004</v>
      </c>
      <c r="AM191" t="s">
        <v>197</v>
      </c>
      <c r="AN191">
        <v>-72.253045999999998</v>
      </c>
      <c r="AO191">
        <v>25</v>
      </c>
      <c r="AP191">
        <v>650</v>
      </c>
      <c r="AQ191" t="s">
        <v>129</v>
      </c>
      <c r="AR191">
        <v>35</v>
      </c>
      <c r="AS191">
        <v>-57</v>
      </c>
      <c r="AT191">
        <v>960</v>
      </c>
      <c r="BB191">
        <v>1200</v>
      </c>
      <c r="BC191">
        <v>1</v>
      </c>
      <c r="BG191">
        <v>0</v>
      </c>
      <c r="BH191">
        <v>0</v>
      </c>
      <c r="BI191">
        <v>0</v>
      </c>
      <c r="BJ191">
        <v>550</v>
      </c>
      <c r="BK191">
        <v>-100</v>
      </c>
      <c r="BL191" t="s">
        <v>130</v>
      </c>
      <c r="BM191">
        <v>1</v>
      </c>
      <c r="BN191">
        <v>1</v>
      </c>
      <c r="BO191">
        <v>1</v>
      </c>
      <c r="BP191">
        <v>0</v>
      </c>
      <c r="BT191">
        <v>0</v>
      </c>
      <c r="BU191">
        <v>0</v>
      </c>
      <c r="CE191" t="str">
        <f>"16:20:24.872"</f>
        <v>16:20:24.872</v>
      </c>
      <c r="CF191">
        <v>872033079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1</v>
      </c>
      <c r="CY191">
        <v>7</v>
      </c>
      <c r="CZ191" t="s">
        <v>131</v>
      </c>
      <c r="DA191">
        <v>94</v>
      </c>
      <c r="DB191">
        <v>2</v>
      </c>
      <c r="DC191" t="s">
        <v>190</v>
      </c>
      <c r="DD191" t="s">
        <v>191</v>
      </c>
      <c r="DG191">
        <v>13506649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1</v>
      </c>
      <c r="DQ191">
        <v>0</v>
      </c>
      <c r="DR191">
        <v>0</v>
      </c>
      <c r="DS191">
        <v>1</v>
      </c>
    </row>
    <row r="192" spans="1:123" x14ac:dyDescent="0.3">
      <c r="A192" t="str">
        <f>"10/06/2022 16:20:25.460"</f>
        <v>10/06/2022 16:20:25.460</v>
      </c>
      <c r="C192" t="str">
        <f>"FFD3D3C0"</f>
        <v>FFD3D3C0</v>
      </c>
      <c r="D192" t="s">
        <v>143</v>
      </c>
      <c r="E192">
        <v>15</v>
      </c>
      <c r="F192">
        <v>2015</v>
      </c>
      <c r="G192" t="s">
        <v>144</v>
      </c>
      <c r="J192" t="s">
        <v>145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"16:20:24.867"</f>
        <v>16:20:24.867</v>
      </c>
      <c r="T192" t="str">
        <f>"16:20:24.367"</f>
        <v>16:20:24.367</v>
      </c>
      <c r="U192" t="str">
        <f t="shared" si="71"/>
        <v>A5988B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126</v>
      </c>
      <c r="AG192">
        <v>0</v>
      </c>
      <c r="AH192">
        <v>0</v>
      </c>
      <c r="AI192">
        <v>2</v>
      </c>
      <c r="AJ192">
        <v>1</v>
      </c>
      <c r="AK192" t="s">
        <v>196</v>
      </c>
      <c r="AL192">
        <v>40.950723000000004</v>
      </c>
      <c r="AM192" t="s">
        <v>197</v>
      </c>
      <c r="AN192">
        <v>-72.253045999999998</v>
      </c>
      <c r="AO192">
        <v>25</v>
      </c>
      <c r="AP192">
        <v>650</v>
      </c>
      <c r="AQ192" t="s">
        <v>129</v>
      </c>
      <c r="AR192">
        <v>35</v>
      </c>
      <c r="AS192">
        <v>-57</v>
      </c>
      <c r="AT192">
        <v>960</v>
      </c>
      <c r="BB192">
        <v>1200</v>
      </c>
      <c r="BC192">
        <v>1</v>
      </c>
      <c r="BG192">
        <v>0</v>
      </c>
      <c r="BH192">
        <v>0</v>
      </c>
      <c r="BI192">
        <v>0</v>
      </c>
      <c r="BJ192">
        <v>550</v>
      </c>
      <c r="BK192">
        <v>-100</v>
      </c>
      <c r="BL192" t="s">
        <v>130</v>
      </c>
      <c r="BM192">
        <v>1</v>
      </c>
      <c r="BN192">
        <v>1</v>
      </c>
      <c r="BO192">
        <v>1</v>
      </c>
      <c r="BP192">
        <v>0</v>
      </c>
      <c r="BT192">
        <v>0</v>
      </c>
      <c r="BU192">
        <v>0</v>
      </c>
      <c r="CE192" t="str">
        <f>"16:20:24.872"</f>
        <v>16:20:24.872</v>
      </c>
      <c r="CF192">
        <v>872033079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1</v>
      </c>
      <c r="CY192">
        <v>7</v>
      </c>
      <c r="CZ192" t="s">
        <v>131</v>
      </c>
      <c r="DA192">
        <v>94</v>
      </c>
      <c r="DB192">
        <v>2</v>
      </c>
      <c r="DC192" t="s">
        <v>190</v>
      </c>
      <c r="DD192" t="s">
        <v>191</v>
      </c>
      <c r="DG192">
        <v>13506649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1</v>
      </c>
      <c r="DQ192">
        <v>0</v>
      </c>
      <c r="DR192">
        <v>0</v>
      </c>
      <c r="DS192">
        <v>1</v>
      </c>
    </row>
    <row r="193" spans="1:123" x14ac:dyDescent="0.3">
      <c r="A193" t="str">
        <f>"10/06/2022 16:20:25.460"</f>
        <v>10/06/2022 16:20:25.460</v>
      </c>
      <c r="C193" t="str">
        <f>"FFD3D3C0"</f>
        <v>FFD3D3C0</v>
      </c>
      <c r="D193" t="s">
        <v>123</v>
      </c>
      <c r="E193">
        <v>1</v>
      </c>
      <c r="H193">
        <v>157</v>
      </c>
      <c r="I193" t="s">
        <v>124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"16:20:24.867"</f>
        <v>16:20:24.867</v>
      </c>
      <c r="T193" t="str">
        <f>"16:20:24.367"</f>
        <v>16:20:24.367</v>
      </c>
      <c r="U193" t="str">
        <f t="shared" si="71"/>
        <v>A5988B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126</v>
      </c>
      <c r="AG193">
        <v>0</v>
      </c>
      <c r="AH193">
        <v>0</v>
      </c>
      <c r="AI193">
        <v>2</v>
      </c>
      <c r="AJ193">
        <v>1</v>
      </c>
      <c r="AK193" t="s">
        <v>196</v>
      </c>
      <c r="AL193">
        <v>40.950723000000004</v>
      </c>
      <c r="AM193" t="s">
        <v>197</v>
      </c>
      <c r="AN193">
        <v>-72.253045999999998</v>
      </c>
      <c r="AO193">
        <v>25</v>
      </c>
      <c r="AP193">
        <v>650</v>
      </c>
      <c r="AQ193" t="s">
        <v>129</v>
      </c>
      <c r="AR193">
        <v>35</v>
      </c>
      <c r="AS193">
        <v>-57</v>
      </c>
      <c r="AT193">
        <v>960</v>
      </c>
      <c r="BB193">
        <v>1200</v>
      </c>
      <c r="BC193">
        <v>1</v>
      </c>
      <c r="BG193">
        <v>0</v>
      </c>
      <c r="BH193">
        <v>0</v>
      </c>
      <c r="BI193">
        <v>0</v>
      </c>
      <c r="BJ193">
        <v>550</v>
      </c>
      <c r="BK193">
        <v>-100</v>
      </c>
      <c r="BL193" t="s">
        <v>130</v>
      </c>
      <c r="BM193">
        <v>1</v>
      </c>
      <c r="BN193">
        <v>1</v>
      </c>
      <c r="BO193">
        <v>1</v>
      </c>
      <c r="BP193">
        <v>0</v>
      </c>
      <c r="BT193">
        <v>0</v>
      </c>
      <c r="BU193">
        <v>0</v>
      </c>
      <c r="CE193" t="str">
        <f>"16:20:24.872"</f>
        <v>16:20:24.872</v>
      </c>
      <c r="CF193">
        <v>872033079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1</v>
      </c>
      <c r="CY193">
        <v>7</v>
      </c>
      <c r="CZ193" t="s">
        <v>131</v>
      </c>
      <c r="DA193">
        <v>94</v>
      </c>
      <c r="DB193">
        <v>2</v>
      </c>
      <c r="DC193" t="s">
        <v>190</v>
      </c>
      <c r="DD193" t="s">
        <v>191</v>
      </c>
      <c r="DG193">
        <v>13506649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1</v>
      </c>
      <c r="DQ193">
        <v>0</v>
      </c>
      <c r="DR193">
        <v>0</v>
      </c>
      <c r="DS193">
        <v>1</v>
      </c>
    </row>
    <row r="194" spans="1:123" x14ac:dyDescent="0.3">
      <c r="A194" t="str">
        <f>"10/06/2022 16:20:26.179"</f>
        <v>10/06/2022 16:20:26.179</v>
      </c>
      <c r="C194" t="str">
        <f t="shared" ref="C194:C257" si="95">"FFDFD3C0"</f>
        <v>FFDFD3C0</v>
      </c>
      <c r="D194" t="s">
        <v>143</v>
      </c>
      <c r="E194">
        <v>1</v>
      </c>
      <c r="F194">
        <v>2001</v>
      </c>
      <c r="G194" t="s">
        <v>147</v>
      </c>
      <c r="J194" t="s">
        <v>145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ref="S194:S201" si="96">"16:20:25.859"</f>
        <v>16:20:25.859</v>
      </c>
      <c r="T194" t="str">
        <f t="shared" ref="T194:T201" si="97">"16:20:25.359"</f>
        <v>16:20:25.359</v>
      </c>
      <c r="U194" t="str">
        <f t="shared" ref="U194:U257" si="98">"A5988B"</f>
        <v>A5988B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126</v>
      </c>
      <c r="AG194">
        <v>0</v>
      </c>
      <c r="AH194">
        <v>0</v>
      </c>
      <c r="AI194">
        <v>2</v>
      </c>
      <c r="AJ194">
        <v>1</v>
      </c>
      <c r="AK194" t="s">
        <v>198</v>
      </c>
      <c r="AL194">
        <v>40.950443999999997</v>
      </c>
      <c r="AM194" t="s">
        <v>199</v>
      </c>
      <c r="AN194">
        <v>-72.252809999999997</v>
      </c>
      <c r="AO194">
        <v>25</v>
      </c>
      <c r="AP194">
        <v>675</v>
      </c>
      <c r="AQ194" t="s">
        <v>129</v>
      </c>
      <c r="AR194">
        <v>36</v>
      </c>
      <c r="AS194">
        <v>-57</v>
      </c>
      <c r="AT194">
        <v>960</v>
      </c>
      <c r="BB194">
        <v>1200</v>
      </c>
      <c r="BC194">
        <v>1</v>
      </c>
      <c r="BD194" t="str">
        <f t="shared" ref="BD194:BD257" si="99">"N46PD   "</f>
        <v xml:space="preserve">N46PD   </v>
      </c>
      <c r="BE194">
        <v>1</v>
      </c>
      <c r="BG194">
        <v>0</v>
      </c>
      <c r="BH194">
        <v>0</v>
      </c>
      <c r="BI194">
        <v>0</v>
      </c>
      <c r="BJ194">
        <v>550</v>
      </c>
      <c r="BK194">
        <v>-125</v>
      </c>
      <c r="BL194" t="s">
        <v>130</v>
      </c>
      <c r="BM194">
        <v>1</v>
      </c>
      <c r="BN194">
        <v>1</v>
      </c>
      <c r="BO194">
        <v>1</v>
      </c>
      <c r="BP194">
        <v>0</v>
      </c>
      <c r="BT194">
        <v>0</v>
      </c>
      <c r="BU194">
        <v>0</v>
      </c>
      <c r="CE194" t="str">
        <f t="shared" ref="CE194:CE201" si="100">"16:20:25.861"</f>
        <v>16:20:25.861</v>
      </c>
      <c r="CF194">
        <v>861427709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6</v>
      </c>
      <c r="CY194">
        <v>7</v>
      </c>
      <c r="CZ194" t="s">
        <v>131</v>
      </c>
      <c r="DA194">
        <v>80</v>
      </c>
      <c r="DB194">
        <v>1</v>
      </c>
      <c r="DC194" t="s">
        <v>132</v>
      </c>
      <c r="DD194" t="s">
        <v>133</v>
      </c>
      <c r="DG194">
        <v>15153658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"10/06/2022 16:20:26.179"</f>
        <v>10/06/2022 16:20:26.179</v>
      </c>
      <c r="C195" t="str">
        <f t="shared" si="95"/>
        <v>FFDFD3C0</v>
      </c>
      <c r="D195" t="s">
        <v>134</v>
      </c>
      <c r="E195">
        <v>33</v>
      </c>
      <c r="H195">
        <v>112</v>
      </c>
      <c r="I195" t="s">
        <v>135</v>
      </c>
      <c r="J195" t="s">
        <v>136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96"/>
        <v>16:20:25.859</v>
      </c>
      <c r="T195" t="str">
        <f t="shared" si="97"/>
        <v>16:20:25.359</v>
      </c>
      <c r="U195" t="str">
        <f t="shared" si="98"/>
        <v>A5988B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126</v>
      </c>
      <c r="AG195">
        <v>0</v>
      </c>
      <c r="AH195">
        <v>0</v>
      </c>
      <c r="AI195">
        <v>2</v>
      </c>
      <c r="AJ195">
        <v>1</v>
      </c>
      <c r="AK195" t="s">
        <v>198</v>
      </c>
      <c r="AL195">
        <v>40.950443999999997</v>
      </c>
      <c r="AM195" t="s">
        <v>199</v>
      </c>
      <c r="AN195">
        <v>-72.252809999999997</v>
      </c>
      <c r="AO195">
        <v>25</v>
      </c>
      <c r="AP195">
        <v>675</v>
      </c>
      <c r="AQ195" t="s">
        <v>129</v>
      </c>
      <c r="AR195">
        <v>36</v>
      </c>
      <c r="AS195">
        <v>-57</v>
      </c>
      <c r="AT195">
        <v>960</v>
      </c>
      <c r="BB195">
        <v>1200</v>
      </c>
      <c r="BC195">
        <v>1</v>
      </c>
      <c r="BD195" t="str">
        <f t="shared" si="99"/>
        <v xml:space="preserve">N46PD   </v>
      </c>
      <c r="BE195">
        <v>1</v>
      </c>
      <c r="BG195">
        <v>0</v>
      </c>
      <c r="BH195">
        <v>0</v>
      </c>
      <c r="BI195">
        <v>0</v>
      </c>
      <c r="BJ195">
        <v>550</v>
      </c>
      <c r="BK195">
        <v>-125</v>
      </c>
      <c r="BL195" t="s">
        <v>130</v>
      </c>
      <c r="BM195">
        <v>1</v>
      </c>
      <c r="BN195">
        <v>1</v>
      </c>
      <c r="BO195">
        <v>1</v>
      </c>
      <c r="BP195">
        <v>0</v>
      </c>
      <c r="BT195">
        <v>0</v>
      </c>
      <c r="BU195">
        <v>0</v>
      </c>
      <c r="CE195" t="str">
        <f t="shared" si="100"/>
        <v>16:20:25.861</v>
      </c>
      <c r="CF195">
        <v>861427709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6</v>
      </c>
      <c r="CY195">
        <v>7</v>
      </c>
      <c r="CZ195" t="s">
        <v>131</v>
      </c>
      <c r="DA195">
        <v>80</v>
      </c>
      <c r="DB195">
        <v>1</v>
      </c>
      <c r="DC195" t="s">
        <v>132</v>
      </c>
      <c r="DD195" t="s">
        <v>133</v>
      </c>
      <c r="DG195">
        <v>15153658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"10/06/2022 16:20:26.179"</f>
        <v>10/06/2022 16:20:26.179</v>
      </c>
      <c r="C196" t="str">
        <f t="shared" si="95"/>
        <v>FFDFD3C0</v>
      </c>
      <c r="D196" t="s">
        <v>134</v>
      </c>
      <c r="E196">
        <v>38</v>
      </c>
      <c r="H196">
        <v>125</v>
      </c>
      <c r="I196" t="s">
        <v>142</v>
      </c>
      <c r="J196" t="s">
        <v>136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96"/>
        <v>16:20:25.859</v>
      </c>
      <c r="T196" t="str">
        <f t="shared" si="97"/>
        <v>16:20:25.359</v>
      </c>
      <c r="U196" t="str">
        <f t="shared" si="98"/>
        <v>A5988B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126</v>
      </c>
      <c r="AG196">
        <v>0</v>
      </c>
      <c r="AH196">
        <v>0</v>
      </c>
      <c r="AI196">
        <v>2</v>
      </c>
      <c r="AJ196">
        <v>1</v>
      </c>
      <c r="AK196" t="s">
        <v>198</v>
      </c>
      <c r="AL196">
        <v>40.950443999999997</v>
      </c>
      <c r="AM196" t="s">
        <v>199</v>
      </c>
      <c r="AN196">
        <v>-72.252809999999997</v>
      </c>
      <c r="AO196">
        <v>25</v>
      </c>
      <c r="AP196">
        <v>675</v>
      </c>
      <c r="AQ196" t="s">
        <v>129</v>
      </c>
      <c r="AR196">
        <v>36</v>
      </c>
      <c r="AS196">
        <v>-57</v>
      </c>
      <c r="AT196">
        <v>960</v>
      </c>
      <c r="BB196">
        <v>1200</v>
      </c>
      <c r="BC196">
        <v>1</v>
      </c>
      <c r="BD196" t="str">
        <f t="shared" si="99"/>
        <v xml:space="preserve">N46PD   </v>
      </c>
      <c r="BE196">
        <v>1</v>
      </c>
      <c r="BG196">
        <v>0</v>
      </c>
      <c r="BH196">
        <v>0</v>
      </c>
      <c r="BI196">
        <v>0</v>
      </c>
      <c r="BJ196">
        <v>550</v>
      </c>
      <c r="BK196">
        <v>-125</v>
      </c>
      <c r="BL196" t="s">
        <v>130</v>
      </c>
      <c r="BM196">
        <v>1</v>
      </c>
      <c r="BN196">
        <v>1</v>
      </c>
      <c r="BO196">
        <v>1</v>
      </c>
      <c r="BP196">
        <v>0</v>
      </c>
      <c r="BT196">
        <v>0</v>
      </c>
      <c r="BU196">
        <v>0</v>
      </c>
      <c r="CE196" t="str">
        <f t="shared" si="100"/>
        <v>16:20:25.861</v>
      </c>
      <c r="CF196">
        <v>861427709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6</v>
      </c>
      <c r="CY196">
        <v>7</v>
      </c>
      <c r="CZ196" t="s">
        <v>131</v>
      </c>
      <c r="DA196">
        <v>80</v>
      </c>
      <c r="DB196">
        <v>1</v>
      </c>
      <c r="DC196" t="s">
        <v>132</v>
      </c>
      <c r="DD196" t="s">
        <v>133</v>
      </c>
      <c r="DG196">
        <v>15153658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"10/06/2022 16:20:26.194"</f>
        <v>10/06/2022 16:20:26.194</v>
      </c>
      <c r="C197" t="str">
        <f t="shared" si="95"/>
        <v>FFDFD3C0</v>
      </c>
      <c r="D197" t="s">
        <v>139</v>
      </c>
      <c r="E197">
        <v>3</v>
      </c>
      <c r="F197">
        <v>1003</v>
      </c>
      <c r="G197" t="s">
        <v>146</v>
      </c>
      <c r="J197" t="s">
        <v>141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96"/>
        <v>16:20:25.859</v>
      </c>
      <c r="T197" t="str">
        <f t="shared" si="97"/>
        <v>16:20:25.359</v>
      </c>
      <c r="U197" t="str">
        <f t="shared" si="98"/>
        <v>A5988B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126</v>
      </c>
      <c r="AG197">
        <v>0</v>
      </c>
      <c r="AH197">
        <v>0</v>
      </c>
      <c r="AI197">
        <v>2</v>
      </c>
      <c r="AJ197">
        <v>1</v>
      </c>
      <c r="AK197" t="s">
        <v>198</v>
      </c>
      <c r="AL197">
        <v>40.950443999999997</v>
      </c>
      <c r="AM197" t="s">
        <v>199</v>
      </c>
      <c r="AN197">
        <v>-72.252809999999997</v>
      </c>
      <c r="AO197">
        <v>25</v>
      </c>
      <c r="AP197">
        <v>675</v>
      </c>
      <c r="AQ197" t="s">
        <v>129</v>
      </c>
      <c r="AR197">
        <v>36</v>
      </c>
      <c r="AS197">
        <v>-57</v>
      </c>
      <c r="AT197">
        <v>960</v>
      </c>
      <c r="BB197">
        <v>1200</v>
      </c>
      <c r="BC197">
        <v>1</v>
      </c>
      <c r="BD197" t="str">
        <f t="shared" si="99"/>
        <v xml:space="preserve">N46PD   </v>
      </c>
      <c r="BE197">
        <v>1</v>
      </c>
      <c r="BG197">
        <v>0</v>
      </c>
      <c r="BH197">
        <v>0</v>
      </c>
      <c r="BI197">
        <v>0</v>
      </c>
      <c r="BJ197">
        <v>550</v>
      </c>
      <c r="BK197">
        <v>-125</v>
      </c>
      <c r="BL197" t="s">
        <v>130</v>
      </c>
      <c r="BM197">
        <v>1</v>
      </c>
      <c r="BN197">
        <v>1</v>
      </c>
      <c r="BO197">
        <v>1</v>
      </c>
      <c r="BP197">
        <v>0</v>
      </c>
      <c r="BT197">
        <v>0</v>
      </c>
      <c r="BU197">
        <v>0</v>
      </c>
      <c r="CE197" t="str">
        <f t="shared" si="100"/>
        <v>16:20:25.861</v>
      </c>
      <c r="CF197">
        <v>861427709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6</v>
      </c>
      <c r="CY197">
        <v>7</v>
      </c>
      <c r="CZ197" t="s">
        <v>131</v>
      </c>
      <c r="DA197">
        <v>80</v>
      </c>
      <c r="DB197">
        <v>1</v>
      </c>
      <c r="DC197" t="s">
        <v>132</v>
      </c>
      <c r="DD197" t="s">
        <v>133</v>
      </c>
      <c r="DG197">
        <v>15153658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"10/06/2022 16:20:26.194"</f>
        <v>10/06/2022 16:20:26.194</v>
      </c>
      <c r="C198" t="str">
        <f t="shared" si="95"/>
        <v>FFDFD3C0</v>
      </c>
      <c r="D198" t="s">
        <v>139</v>
      </c>
      <c r="E198">
        <v>4</v>
      </c>
      <c r="F198">
        <v>1004</v>
      </c>
      <c r="G198" t="s">
        <v>140</v>
      </c>
      <c r="J198" t="s">
        <v>141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96"/>
        <v>16:20:25.859</v>
      </c>
      <c r="T198" t="str">
        <f t="shared" si="97"/>
        <v>16:20:25.359</v>
      </c>
      <c r="U198" t="str">
        <f t="shared" si="98"/>
        <v>A5988B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126</v>
      </c>
      <c r="AG198">
        <v>0</v>
      </c>
      <c r="AH198">
        <v>0</v>
      </c>
      <c r="AI198">
        <v>2</v>
      </c>
      <c r="AJ198">
        <v>1</v>
      </c>
      <c r="AK198" t="s">
        <v>198</v>
      </c>
      <c r="AL198">
        <v>40.950443999999997</v>
      </c>
      <c r="AM198" t="s">
        <v>199</v>
      </c>
      <c r="AN198">
        <v>-72.252809999999997</v>
      </c>
      <c r="AO198">
        <v>25</v>
      </c>
      <c r="AP198">
        <v>675</v>
      </c>
      <c r="AQ198" t="s">
        <v>129</v>
      </c>
      <c r="AR198">
        <v>36</v>
      </c>
      <c r="AS198">
        <v>-57</v>
      </c>
      <c r="AT198">
        <v>960</v>
      </c>
      <c r="BB198">
        <v>1200</v>
      </c>
      <c r="BC198">
        <v>1</v>
      </c>
      <c r="BD198" t="str">
        <f t="shared" si="99"/>
        <v xml:space="preserve">N46PD   </v>
      </c>
      <c r="BE198">
        <v>1</v>
      </c>
      <c r="BG198">
        <v>0</v>
      </c>
      <c r="BH198">
        <v>0</v>
      </c>
      <c r="BI198">
        <v>0</v>
      </c>
      <c r="BJ198">
        <v>550</v>
      </c>
      <c r="BK198">
        <v>-125</v>
      </c>
      <c r="BL198" t="s">
        <v>130</v>
      </c>
      <c r="BM198">
        <v>1</v>
      </c>
      <c r="BN198">
        <v>1</v>
      </c>
      <c r="BO198">
        <v>1</v>
      </c>
      <c r="BP198">
        <v>0</v>
      </c>
      <c r="BT198">
        <v>0</v>
      </c>
      <c r="BU198">
        <v>0</v>
      </c>
      <c r="CE198" t="str">
        <f t="shared" si="100"/>
        <v>16:20:25.861</v>
      </c>
      <c r="CF198">
        <v>861427709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6</v>
      </c>
      <c r="CY198">
        <v>7</v>
      </c>
      <c r="CZ198" t="s">
        <v>131</v>
      </c>
      <c r="DA198">
        <v>80</v>
      </c>
      <c r="DB198">
        <v>1</v>
      </c>
      <c r="DC198" t="s">
        <v>132</v>
      </c>
      <c r="DD198" t="s">
        <v>133</v>
      </c>
      <c r="DG198">
        <v>15153658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"10/06/2022 16:20:26.194"</f>
        <v>10/06/2022 16:20:26.194</v>
      </c>
      <c r="C199" t="str">
        <f t="shared" si="95"/>
        <v>FFDFD3C0</v>
      </c>
      <c r="D199" t="s">
        <v>143</v>
      </c>
      <c r="E199">
        <v>15</v>
      </c>
      <c r="F199">
        <v>2015</v>
      </c>
      <c r="G199" t="s">
        <v>144</v>
      </c>
      <c r="J199" t="s">
        <v>145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96"/>
        <v>16:20:25.859</v>
      </c>
      <c r="T199" t="str">
        <f t="shared" si="97"/>
        <v>16:20:25.359</v>
      </c>
      <c r="U199" t="str">
        <f t="shared" si="98"/>
        <v>A5988B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126</v>
      </c>
      <c r="AG199">
        <v>0</v>
      </c>
      <c r="AH199">
        <v>0</v>
      </c>
      <c r="AI199">
        <v>2</v>
      </c>
      <c r="AJ199">
        <v>1</v>
      </c>
      <c r="AK199" t="s">
        <v>198</v>
      </c>
      <c r="AL199">
        <v>40.950443999999997</v>
      </c>
      <c r="AM199" t="s">
        <v>199</v>
      </c>
      <c r="AN199">
        <v>-72.252809999999997</v>
      </c>
      <c r="AO199">
        <v>25</v>
      </c>
      <c r="AP199">
        <v>675</v>
      </c>
      <c r="AQ199" t="s">
        <v>129</v>
      </c>
      <c r="AR199">
        <v>36</v>
      </c>
      <c r="AS199">
        <v>-57</v>
      </c>
      <c r="AT199">
        <v>960</v>
      </c>
      <c r="BB199">
        <v>1200</v>
      </c>
      <c r="BC199">
        <v>1</v>
      </c>
      <c r="BD199" t="str">
        <f t="shared" si="99"/>
        <v xml:space="preserve">N46PD   </v>
      </c>
      <c r="BE199">
        <v>1</v>
      </c>
      <c r="BG199">
        <v>0</v>
      </c>
      <c r="BH199">
        <v>0</v>
      </c>
      <c r="BI199">
        <v>0</v>
      </c>
      <c r="BJ199">
        <v>550</v>
      </c>
      <c r="BK199">
        <v>-125</v>
      </c>
      <c r="BL199" t="s">
        <v>130</v>
      </c>
      <c r="BM199">
        <v>1</v>
      </c>
      <c r="BN199">
        <v>1</v>
      </c>
      <c r="BO199">
        <v>1</v>
      </c>
      <c r="BP199">
        <v>0</v>
      </c>
      <c r="BT199">
        <v>0</v>
      </c>
      <c r="BU199">
        <v>0</v>
      </c>
      <c r="CE199" t="str">
        <f t="shared" si="100"/>
        <v>16:20:25.861</v>
      </c>
      <c r="CF199">
        <v>861427709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6</v>
      </c>
      <c r="CY199">
        <v>7</v>
      </c>
      <c r="CZ199" t="s">
        <v>131</v>
      </c>
      <c r="DA199">
        <v>80</v>
      </c>
      <c r="DB199">
        <v>1</v>
      </c>
      <c r="DC199" t="s">
        <v>132</v>
      </c>
      <c r="DD199" t="s">
        <v>133</v>
      </c>
      <c r="DG199">
        <v>15153658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"10/06/2022 16:20:26.194"</f>
        <v>10/06/2022 16:20:26.194</v>
      </c>
      <c r="C200" t="str">
        <f t="shared" si="95"/>
        <v>FFDFD3C0</v>
      </c>
      <c r="D200" t="s">
        <v>123</v>
      </c>
      <c r="E200">
        <v>1</v>
      </c>
      <c r="H200">
        <v>157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96"/>
        <v>16:20:25.859</v>
      </c>
      <c r="T200" t="str">
        <f t="shared" si="97"/>
        <v>16:20:25.359</v>
      </c>
      <c r="U200" t="str">
        <f t="shared" si="98"/>
        <v>A5988B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126</v>
      </c>
      <c r="AG200">
        <v>0</v>
      </c>
      <c r="AH200">
        <v>0</v>
      </c>
      <c r="AI200">
        <v>2</v>
      </c>
      <c r="AJ200">
        <v>1</v>
      </c>
      <c r="AK200" t="s">
        <v>198</v>
      </c>
      <c r="AL200">
        <v>40.950443999999997</v>
      </c>
      <c r="AM200" t="s">
        <v>199</v>
      </c>
      <c r="AN200">
        <v>-72.252809999999997</v>
      </c>
      <c r="AO200">
        <v>25</v>
      </c>
      <c r="AP200">
        <v>675</v>
      </c>
      <c r="AQ200" t="s">
        <v>129</v>
      </c>
      <c r="AR200">
        <v>36</v>
      </c>
      <c r="AS200">
        <v>-57</v>
      </c>
      <c r="AT200">
        <v>960</v>
      </c>
      <c r="BB200">
        <v>1200</v>
      </c>
      <c r="BC200">
        <v>1</v>
      </c>
      <c r="BD200" t="str">
        <f t="shared" si="99"/>
        <v xml:space="preserve">N46PD   </v>
      </c>
      <c r="BE200">
        <v>1</v>
      </c>
      <c r="BG200">
        <v>0</v>
      </c>
      <c r="BH200">
        <v>0</v>
      </c>
      <c r="BI200">
        <v>0</v>
      </c>
      <c r="BJ200">
        <v>550</v>
      </c>
      <c r="BK200">
        <v>-125</v>
      </c>
      <c r="BL200" t="s">
        <v>130</v>
      </c>
      <c r="BM200">
        <v>1</v>
      </c>
      <c r="BN200">
        <v>1</v>
      </c>
      <c r="BO200">
        <v>1</v>
      </c>
      <c r="BP200">
        <v>0</v>
      </c>
      <c r="BT200">
        <v>0</v>
      </c>
      <c r="BU200">
        <v>0</v>
      </c>
      <c r="CE200" t="str">
        <f t="shared" si="100"/>
        <v>16:20:25.861</v>
      </c>
      <c r="CF200">
        <v>861427709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6</v>
      </c>
      <c r="CY200">
        <v>7</v>
      </c>
      <c r="CZ200" t="s">
        <v>131</v>
      </c>
      <c r="DA200">
        <v>80</v>
      </c>
      <c r="DB200">
        <v>1</v>
      </c>
      <c r="DC200" t="s">
        <v>132</v>
      </c>
      <c r="DD200" t="s">
        <v>133</v>
      </c>
      <c r="DG200">
        <v>15153658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"10/06/2022 16:20:26.194"</f>
        <v>10/06/2022 16:20:26.194</v>
      </c>
      <c r="C201" t="str">
        <f t="shared" si="95"/>
        <v>FFDFD3C0</v>
      </c>
      <c r="D201" t="s">
        <v>139</v>
      </c>
      <c r="E201">
        <v>2</v>
      </c>
      <c r="F201">
        <v>1002</v>
      </c>
      <c r="G201" t="s">
        <v>124</v>
      </c>
      <c r="J201" t="s">
        <v>141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96"/>
        <v>16:20:25.859</v>
      </c>
      <c r="T201" t="str">
        <f t="shared" si="97"/>
        <v>16:20:25.359</v>
      </c>
      <c r="U201" t="str">
        <f t="shared" si="98"/>
        <v>A5988B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126</v>
      </c>
      <c r="AG201">
        <v>0</v>
      </c>
      <c r="AH201">
        <v>0</v>
      </c>
      <c r="AI201">
        <v>2</v>
      </c>
      <c r="AJ201">
        <v>1</v>
      </c>
      <c r="AK201" t="s">
        <v>198</v>
      </c>
      <c r="AL201">
        <v>40.950443999999997</v>
      </c>
      <c r="AM201" t="s">
        <v>199</v>
      </c>
      <c r="AN201">
        <v>-72.252809999999997</v>
      </c>
      <c r="AO201">
        <v>25</v>
      </c>
      <c r="AP201">
        <v>675</v>
      </c>
      <c r="AQ201" t="s">
        <v>129</v>
      </c>
      <c r="AR201">
        <v>36</v>
      </c>
      <c r="AS201">
        <v>-57</v>
      </c>
      <c r="AT201">
        <v>960</v>
      </c>
      <c r="BB201">
        <v>1200</v>
      </c>
      <c r="BC201">
        <v>1</v>
      </c>
      <c r="BD201" t="str">
        <f t="shared" si="99"/>
        <v xml:space="preserve">N46PD   </v>
      </c>
      <c r="BE201">
        <v>1</v>
      </c>
      <c r="BG201">
        <v>0</v>
      </c>
      <c r="BH201">
        <v>0</v>
      </c>
      <c r="BI201">
        <v>0</v>
      </c>
      <c r="BJ201">
        <v>550</v>
      </c>
      <c r="BK201">
        <v>-125</v>
      </c>
      <c r="BL201" t="s">
        <v>130</v>
      </c>
      <c r="BM201">
        <v>1</v>
      </c>
      <c r="BN201">
        <v>1</v>
      </c>
      <c r="BO201">
        <v>1</v>
      </c>
      <c r="BP201">
        <v>0</v>
      </c>
      <c r="BT201">
        <v>0</v>
      </c>
      <c r="BU201">
        <v>0</v>
      </c>
      <c r="CE201" t="str">
        <f t="shared" si="100"/>
        <v>16:20:25.861</v>
      </c>
      <c r="CF201">
        <v>861427709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6</v>
      </c>
      <c r="CY201">
        <v>7</v>
      </c>
      <c r="CZ201" t="s">
        <v>131</v>
      </c>
      <c r="DA201">
        <v>80</v>
      </c>
      <c r="DB201">
        <v>1</v>
      </c>
      <c r="DC201" t="s">
        <v>132</v>
      </c>
      <c r="DD201" t="s">
        <v>133</v>
      </c>
      <c r="DG201">
        <v>15153658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 t="shared" ref="A202:A209" si="101">"10/06/2022 16:20:27.645"</f>
        <v>10/06/2022 16:20:27.645</v>
      </c>
      <c r="C202" t="str">
        <f t="shared" si="95"/>
        <v>FFDFD3C0</v>
      </c>
      <c r="D202" t="s">
        <v>123</v>
      </c>
      <c r="E202">
        <v>1</v>
      </c>
      <c r="H202">
        <v>157</v>
      </c>
      <c r="I202" t="s">
        <v>124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ref="S202:S209" si="102">"16:20:27.438"</f>
        <v>16:20:27.438</v>
      </c>
      <c r="T202" t="str">
        <f t="shared" ref="T202:T209" si="103">"16:20:27.038"</f>
        <v>16:20:27.038</v>
      </c>
      <c r="U202" t="str">
        <f t="shared" si="98"/>
        <v>A5988B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126</v>
      </c>
      <c r="AG202">
        <v>0</v>
      </c>
      <c r="AH202">
        <v>0</v>
      </c>
      <c r="AI202">
        <v>2</v>
      </c>
      <c r="AJ202">
        <v>1</v>
      </c>
      <c r="AK202" t="s">
        <v>200</v>
      </c>
      <c r="AL202">
        <v>40.950057999999999</v>
      </c>
      <c r="AM202" t="s">
        <v>201</v>
      </c>
      <c r="AN202">
        <v>-72.252466999999996</v>
      </c>
      <c r="AO202">
        <v>25</v>
      </c>
      <c r="AP202">
        <v>675</v>
      </c>
      <c r="AQ202" t="s">
        <v>129</v>
      </c>
      <c r="AR202">
        <v>38</v>
      </c>
      <c r="AS202">
        <v>-59</v>
      </c>
      <c r="AT202">
        <v>704</v>
      </c>
      <c r="BB202">
        <v>1200</v>
      </c>
      <c r="BC202">
        <v>1</v>
      </c>
      <c r="BD202" t="str">
        <f t="shared" si="99"/>
        <v xml:space="preserve">N46PD   </v>
      </c>
      <c r="BE202">
        <v>1</v>
      </c>
      <c r="BG202">
        <v>0</v>
      </c>
      <c r="BH202">
        <v>0</v>
      </c>
      <c r="BI202">
        <v>0</v>
      </c>
      <c r="BJ202">
        <v>575</v>
      </c>
      <c r="BK202">
        <v>-100</v>
      </c>
      <c r="BL202" t="s">
        <v>130</v>
      </c>
      <c r="BM202">
        <v>1</v>
      </c>
      <c r="BN202">
        <v>1</v>
      </c>
      <c r="BO202">
        <v>1</v>
      </c>
      <c r="BP202">
        <v>0</v>
      </c>
      <c r="BT202">
        <v>0</v>
      </c>
      <c r="BU202">
        <v>0</v>
      </c>
      <c r="CE202" t="str">
        <f t="shared" ref="CE202:CE209" si="104">"16:20:27.439"</f>
        <v>16:20:27.439</v>
      </c>
      <c r="CF202">
        <v>439236074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5</v>
      </c>
      <c r="CY202">
        <v>7</v>
      </c>
      <c r="CZ202" t="s">
        <v>131</v>
      </c>
      <c r="DA202">
        <v>80</v>
      </c>
      <c r="DB202">
        <v>1</v>
      </c>
      <c r="DC202" t="s">
        <v>132</v>
      </c>
      <c r="DD202" t="s">
        <v>133</v>
      </c>
      <c r="DG202">
        <v>15155337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 t="shared" si="101"/>
        <v>10/06/2022 16:20:27.645</v>
      </c>
      <c r="C203" t="str">
        <f t="shared" si="95"/>
        <v>FFDFD3C0</v>
      </c>
      <c r="D203" t="s">
        <v>139</v>
      </c>
      <c r="E203">
        <v>2</v>
      </c>
      <c r="F203">
        <v>1002</v>
      </c>
      <c r="G203" t="s">
        <v>124</v>
      </c>
      <c r="J203" t="s">
        <v>141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02"/>
        <v>16:20:27.438</v>
      </c>
      <c r="T203" t="str">
        <f t="shared" si="103"/>
        <v>16:20:27.038</v>
      </c>
      <c r="U203" t="str">
        <f t="shared" si="98"/>
        <v>A5988B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126</v>
      </c>
      <c r="AG203">
        <v>0</v>
      </c>
      <c r="AH203">
        <v>0</v>
      </c>
      <c r="AI203">
        <v>2</v>
      </c>
      <c r="AJ203">
        <v>1</v>
      </c>
      <c r="AK203" t="s">
        <v>200</v>
      </c>
      <c r="AL203">
        <v>40.950057999999999</v>
      </c>
      <c r="AM203" t="s">
        <v>201</v>
      </c>
      <c r="AN203">
        <v>-72.252466999999996</v>
      </c>
      <c r="AO203">
        <v>25</v>
      </c>
      <c r="AP203">
        <v>675</v>
      </c>
      <c r="AQ203" t="s">
        <v>129</v>
      </c>
      <c r="AR203">
        <v>38</v>
      </c>
      <c r="AS203">
        <v>-59</v>
      </c>
      <c r="AT203">
        <v>704</v>
      </c>
      <c r="BB203">
        <v>1200</v>
      </c>
      <c r="BC203">
        <v>1</v>
      </c>
      <c r="BD203" t="str">
        <f t="shared" si="99"/>
        <v xml:space="preserve">N46PD   </v>
      </c>
      <c r="BE203">
        <v>1</v>
      </c>
      <c r="BG203">
        <v>0</v>
      </c>
      <c r="BH203">
        <v>0</v>
      </c>
      <c r="BI203">
        <v>0</v>
      </c>
      <c r="BJ203">
        <v>575</v>
      </c>
      <c r="BK203">
        <v>-100</v>
      </c>
      <c r="BL203" t="s">
        <v>130</v>
      </c>
      <c r="BM203">
        <v>1</v>
      </c>
      <c r="BN203">
        <v>1</v>
      </c>
      <c r="BO203">
        <v>1</v>
      </c>
      <c r="BP203">
        <v>0</v>
      </c>
      <c r="BT203">
        <v>0</v>
      </c>
      <c r="BU203">
        <v>0</v>
      </c>
      <c r="CE203" t="str">
        <f t="shared" si="104"/>
        <v>16:20:27.439</v>
      </c>
      <c r="CF203">
        <v>439236074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5</v>
      </c>
      <c r="CY203">
        <v>7</v>
      </c>
      <c r="CZ203" t="s">
        <v>131</v>
      </c>
      <c r="DA203">
        <v>80</v>
      </c>
      <c r="DB203">
        <v>1</v>
      </c>
      <c r="DC203" t="s">
        <v>132</v>
      </c>
      <c r="DD203" t="s">
        <v>133</v>
      </c>
      <c r="DG203">
        <v>15155337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 t="shared" si="101"/>
        <v>10/06/2022 16:20:27.645</v>
      </c>
      <c r="C204" t="str">
        <f t="shared" si="95"/>
        <v>FFDFD3C0</v>
      </c>
      <c r="D204" t="s">
        <v>143</v>
      </c>
      <c r="E204">
        <v>1</v>
      </c>
      <c r="F204">
        <v>2001</v>
      </c>
      <c r="G204" t="s">
        <v>147</v>
      </c>
      <c r="J204" t="s">
        <v>145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102"/>
        <v>16:20:27.438</v>
      </c>
      <c r="T204" t="str">
        <f t="shared" si="103"/>
        <v>16:20:27.038</v>
      </c>
      <c r="U204" t="str">
        <f t="shared" si="98"/>
        <v>A5988B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126</v>
      </c>
      <c r="AG204">
        <v>0</v>
      </c>
      <c r="AH204">
        <v>0</v>
      </c>
      <c r="AI204">
        <v>2</v>
      </c>
      <c r="AJ204">
        <v>1</v>
      </c>
      <c r="AK204" t="s">
        <v>200</v>
      </c>
      <c r="AL204">
        <v>40.950057999999999</v>
      </c>
      <c r="AM204" t="s">
        <v>201</v>
      </c>
      <c r="AN204">
        <v>-72.252466999999996</v>
      </c>
      <c r="AO204">
        <v>25</v>
      </c>
      <c r="AP204">
        <v>675</v>
      </c>
      <c r="AQ204" t="s">
        <v>129</v>
      </c>
      <c r="AR204">
        <v>38</v>
      </c>
      <c r="AS204">
        <v>-59</v>
      </c>
      <c r="AT204">
        <v>704</v>
      </c>
      <c r="BB204">
        <v>1200</v>
      </c>
      <c r="BC204">
        <v>1</v>
      </c>
      <c r="BD204" t="str">
        <f t="shared" si="99"/>
        <v xml:space="preserve">N46PD   </v>
      </c>
      <c r="BE204">
        <v>1</v>
      </c>
      <c r="BG204">
        <v>0</v>
      </c>
      <c r="BH204">
        <v>0</v>
      </c>
      <c r="BI204">
        <v>0</v>
      </c>
      <c r="BJ204">
        <v>575</v>
      </c>
      <c r="BK204">
        <v>-100</v>
      </c>
      <c r="BL204" t="s">
        <v>130</v>
      </c>
      <c r="BM204">
        <v>1</v>
      </c>
      <c r="BN204">
        <v>1</v>
      </c>
      <c r="BO204">
        <v>1</v>
      </c>
      <c r="BP204">
        <v>0</v>
      </c>
      <c r="BT204">
        <v>0</v>
      </c>
      <c r="BU204">
        <v>0</v>
      </c>
      <c r="CE204" t="str">
        <f t="shared" si="104"/>
        <v>16:20:27.439</v>
      </c>
      <c r="CF204">
        <v>439236074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5</v>
      </c>
      <c r="CY204">
        <v>7</v>
      </c>
      <c r="CZ204" t="s">
        <v>131</v>
      </c>
      <c r="DA204">
        <v>80</v>
      </c>
      <c r="DB204">
        <v>1</v>
      </c>
      <c r="DC204" t="s">
        <v>132</v>
      </c>
      <c r="DD204" t="s">
        <v>133</v>
      </c>
      <c r="DG204">
        <v>15155337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 t="shared" si="101"/>
        <v>10/06/2022 16:20:27.645</v>
      </c>
      <c r="C205" t="str">
        <f t="shared" si="95"/>
        <v>FFDFD3C0</v>
      </c>
      <c r="D205" t="s">
        <v>134</v>
      </c>
      <c r="E205">
        <v>38</v>
      </c>
      <c r="H205">
        <v>125</v>
      </c>
      <c r="I205" t="s">
        <v>142</v>
      </c>
      <c r="J205" t="s">
        <v>136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02"/>
        <v>16:20:27.438</v>
      </c>
      <c r="T205" t="str">
        <f t="shared" si="103"/>
        <v>16:20:27.038</v>
      </c>
      <c r="U205" t="str">
        <f t="shared" si="98"/>
        <v>A5988B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126</v>
      </c>
      <c r="AG205">
        <v>0</v>
      </c>
      <c r="AH205">
        <v>0</v>
      </c>
      <c r="AI205">
        <v>2</v>
      </c>
      <c r="AJ205">
        <v>1</v>
      </c>
      <c r="AK205" t="s">
        <v>200</v>
      </c>
      <c r="AL205">
        <v>40.950057999999999</v>
      </c>
      <c r="AM205" t="s">
        <v>201</v>
      </c>
      <c r="AN205">
        <v>-72.252466999999996</v>
      </c>
      <c r="AO205">
        <v>25</v>
      </c>
      <c r="AP205">
        <v>675</v>
      </c>
      <c r="AQ205" t="s">
        <v>129</v>
      </c>
      <c r="AR205">
        <v>38</v>
      </c>
      <c r="AS205">
        <v>-59</v>
      </c>
      <c r="AT205">
        <v>704</v>
      </c>
      <c r="BB205">
        <v>1200</v>
      </c>
      <c r="BC205">
        <v>1</v>
      </c>
      <c r="BD205" t="str">
        <f t="shared" si="99"/>
        <v xml:space="preserve">N46PD   </v>
      </c>
      <c r="BE205">
        <v>1</v>
      </c>
      <c r="BG205">
        <v>0</v>
      </c>
      <c r="BH205">
        <v>0</v>
      </c>
      <c r="BI205">
        <v>0</v>
      </c>
      <c r="BJ205">
        <v>575</v>
      </c>
      <c r="BK205">
        <v>-100</v>
      </c>
      <c r="BL205" t="s">
        <v>130</v>
      </c>
      <c r="BM205">
        <v>1</v>
      </c>
      <c r="BN205">
        <v>1</v>
      </c>
      <c r="BO205">
        <v>1</v>
      </c>
      <c r="BP205">
        <v>0</v>
      </c>
      <c r="BT205">
        <v>0</v>
      </c>
      <c r="BU205">
        <v>0</v>
      </c>
      <c r="CE205" t="str">
        <f t="shared" si="104"/>
        <v>16:20:27.439</v>
      </c>
      <c r="CF205">
        <v>439236074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5</v>
      </c>
      <c r="CY205">
        <v>7</v>
      </c>
      <c r="CZ205" t="s">
        <v>131</v>
      </c>
      <c r="DA205">
        <v>80</v>
      </c>
      <c r="DB205">
        <v>1</v>
      </c>
      <c r="DC205" t="s">
        <v>132</v>
      </c>
      <c r="DD205" t="s">
        <v>133</v>
      </c>
      <c r="DG205">
        <v>15155337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 t="shared" si="101"/>
        <v>10/06/2022 16:20:27.645</v>
      </c>
      <c r="C206" t="str">
        <f t="shared" si="95"/>
        <v>FFDFD3C0</v>
      </c>
      <c r="D206" t="s">
        <v>134</v>
      </c>
      <c r="E206">
        <v>33</v>
      </c>
      <c r="H206">
        <v>112</v>
      </c>
      <c r="I206" t="s">
        <v>135</v>
      </c>
      <c r="J206" t="s">
        <v>136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102"/>
        <v>16:20:27.438</v>
      </c>
      <c r="T206" t="str">
        <f t="shared" si="103"/>
        <v>16:20:27.038</v>
      </c>
      <c r="U206" t="str">
        <f t="shared" si="98"/>
        <v>A5988B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126</v>
      </c>
      <c r="AG206">
        <v>0</v>
      </c>
      <c r="AH206">
        <v>0</v>
      </c>
      <c r="AI206">
        <v>2</v>
      </c>
      <c r="AJ206">
        <v>1</v>
      </c>
      <c r="AK206" t="s">
        <v>200</v>
      </c>
      <c r="AL206">
        <v>40.950057999999999</v>
      </c>
      <c r="AM206" t="s">
        <v>201</v>
      </c>
      <c r="AN206">
        <v>-72.252466999999996</v>
      </c>
      <c r="AO206">
        <v>25</v>
      </c>
      <c r="AP206">
        <v>675</v>
      </c>
      <c r="AQ206" t="s">
        <v>129</v>
      </c>
      <c r="AR206">
        <v>38</v>
      </c>
      <c r="AS206">
        <v>-59</v>
      </c>
      <c r="AT206">
        <v>704</v>
      </c>
      <c r="BB206">
        <v>1200</v>
      </c>
      <c r="BC206">
        <v>1</v>
      </c>
      <c r="BD206" t="str">
        <f t="shared" si="99"/>
        <v xml:space="preserve">N46PD   </v>
      </c>
      <c r="BE206">
        <v>1</v>
      </c>
      <c r="BG206">
        <v>0</v>
      </c>
      <c r="BH206">
        <v>0</v>
      </c>
      <c r="BI206">
        <v>0</v>
      </c>
      <c r="BJ206">
        <v>575</v>
      </c>
      <c r="BK206">
        <v>-100</v>
      </c>
      <c r="BL206" t="s">
        <v>130</v>
      </c>
      <c r="BM206">
        <v>1</v>
      </c>
      <c r="BN206">
        <v>1</v>
      </c>
      <c r="BO206">
        <v>1</v>
      </c>
      <c r="BP206">
        <v>0</v>
      </c>
      <c r="BT206">
        <v>0</v>
      </c>
      <c r="BU206">
        <v>0</v>
      </c>
      <c r="CE206" t="str">
        <f t="shared" si="104"/>
        <v>16:20:27.439</v>
      </c>
      <c r="CF206">
        <v>439236074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5</v>
      </c>
      <c r="CY206">
        <v>7</v>
      </c>
      <c r="CZ206" t="s">
        <v>131</v>
      </c>
      <c r="DA206">
        <v>80</v>
      </c>
      <c r="DB206">
        <v>1</v>
      </c>
      <c r="DC206" t="s">
        <v>132</v>
      </c>
      <c r="DD206" t="s">
        <v>133</v>
      </c>
      <c r="DG206">
        <v>15155337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 t="shared" si="101"/>
        <v>10/06/2022 16:20:27.645</v>
      </c>
      <c r="C207" t="str">
        <f t="shared" si="95"/>
        <v>FFDFD3C0</v>
      </c>
      <c r="D207" t="s">
        <v>139</v>
      </c>
      <c r="E207">
        <v>3</v>
      </c>
      <c r="F207">
        <v>1003</v>
      </c>
      <c r="G207" t="s">
        <v>146</v>
      </c>
      <c r="J207" t="s">
        <v>141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02"/>
        <v>16:20:27.438</v>
      </c>
      <c r="T207" t="str">
        <f t="shared" si="103"/>
        <v>16:20:27.038</v>
      </c>
      <c r="U207" t="str">
        <f t="shared" si="98"/>
        <v>A5988B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126</v>
      </c>
      <c r="AG207">
        <v>0</v>
      </c>
      <c r="AH207">
        <v>0</v>
      </c>
      <c r="AI207">
        <v>2</v>
      </c>
      <c r="AJ207">
        <v>1</v>
      </c>
      <c r="AK207" t="s">
        <v>200</v>
      </c>
      <c r="AL207">
        <v>40.950057999999999</v>
      </c>
      <c r="AM207" t="s">
        <v>201</v>
      </c>
      <c r="AN207">
        <v>-72.252466999999996</v>
      </c>
      <c r="AO207">
        <v>25</v>
      </c>
      <c r="AP207">
        <v>675</v>
      </c>
      <c r="AQ207" t="s">
        <v>129</v>
      </c>
      <c r="AR207">
        <v>38</v>
      </c>
      <c r="AS207">
        <v>-59</v>
      </c>
      <c r="AT207">
        <v>704</v>
      </c>
      <c r="BB207">
        <v>1200</v>
      </c>
      <c r="BC207">
        <v>1</v>
      </c>
      <c r="BD207" t="str">
        <f t="shared" si="99"/>
        <v xml:space="preserve">N46PD   </v>
      </c>
      <c r="BE207">
        <v>1</v>
      </c>
      <c r="BG207">
        <v>0</v>
      </c>
      <c r="BH207">
        <v>0</v>
      </c>
      <c r="BI207">
        <v>0</v>
      </c>
      <c r="BJ207">
        <v>575</v>
      </c>
      <c r="BK207">
        <v>-100</v>
      </c>
      <c r="BL207" t="s">
        <v>130</v>
      </c>
      <c r="BM207">
        <v>1</v>
      </c>
      <c r="BN207">
        <v>1</v>
      </c>
      <c r="BO207">
        <v>1</v>
      </c>
      <c r="BP207">
        <v>0</v>
      </c>
      <c r="BT207">
        <v>0</v>
      </c>
      <c r="BU207">
        <v>0</v>
      </c>
      <c r="CE207" t="str">
        <f t="shared" si="104"/>
        <v>16:20:27.439</v>
      </c>
      <c r="CF207">
        <v>439236074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5</v>
      </c>
      <c r="CY207">
        <v>7</v>
      </c>
      <c r="CZ207" t="s">
        <v>131</v>
      </c>
      <c r="DA207">
        <v>80</v>
      </c>
      <c r="DB207">
        <v>1</v>
      </c>
      <c r="DC207" t="s">
        <v>132</v>
      </c>
      <c r="DD207" t="s">
        <v>133</v>
      </c>
      <c r="DG207">
        <v>15155337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 t="shared" si="101"/>
        <v>10/06/2022 16:20:27.645</v>
      </c>
      <c r="C208" t="str">
        <f t="shared" si="95"/>
        <v>FFDFD3C0</v>
      </c>
      <c r="D208" t="s">
        <v>139</v>
      </c>
      <c r="E208">
        <v>4</v>
      </c>
      <c r="F208">
        <v>1004</v>
      </c>
      <c r="G208" t="s">
        <v>140</v>
      </c>
      <c r="J208" t="s">
        <v>141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102"/>
        <v>16:20:27.438</v>
      </c>
      <c r="T208" t="str">
        <f t="shared" si="103"/>
        <v>16:20:27.038</v>
      </c>
      <c r="U208" t="str">
        <f t="shared" si="98"/>
        <v>A5988B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126</v>
      </c>
      <c r="AG208">
        <v>0</v>
      </c>
      <c r="AH208">
        <v>0</v>
      </c>
      <c r="AI208">
        <v>2</v>
      </c>
      <c r="AJ208">
        <v>1</v>
      </c>
      <c r="AK208" t="s">
        <v>200</v>
      </c>
      <c r="AL208">
        <v>40.950057999999999</v>
      </c>
      <c r="AM208" t="s">
        <v>201</v>
      </c>
      <c r="AN208">
        <v>-72.252466999999996</v>
      </c>
      <c r="AO208">
        <v>25</v>
      </c>
      <c r="AP208">
        <v>675</v>
      </c>
      <c r="AQ208" t="s">
        <v>129</v>
      </c>
      <c r="AR208">
        <v>38</v>
      </c>
      <c r="AS208">
        <v>-59</v>
      </c>
      <c r="AT208">
        <v>704</v>
      </c>
      <c r="BB208">
        <v>1200</v>
      </c>
      <c r="BC208">
        <v>1</v>
      </c>
      <c r="BD208" t="str">
        <f t="shared" si="99"/>
        <v xml:space="preserve">N46PD   </v>
      </c>
      <c r="BE208">
        <v>1</v>
      </c>
      <c r="BG208">
        <v>0</v>
      </c>
      <c r="BH208">
        <v>0</v>
      </c>
      <c r="BI208">
        <v>0</v>
      </c>
      <c r="BJ208">
        <v>575</v>
      </c>
      <c r="BK208">
        <v>-100</v>
      </c>
      <c r="BL208" t="s">
        <v>130</v>
      </c>
      <c r="BM208">
        <v>1</v>
      </c>
      <c r="BN208">
        <v>1</v>
      </c>
      <c r="BO208">
        <v>1</v>
      </c>
      <c r="BP208">
        <v>0</v>
      </c>
      <c r="BT208">
        <v>0</v>
      </c>
      <c r="BU208">
        <v>0</v>
      </c>
      <c r="CE208" t="str">
        <f t="shared" si="104"/>
        <v>16:20:27.439</v>
      </c>
      <c r="CF208">
        <v>439236074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5</v>
      </c>
      <c r="CY208">
        <v>7</v>
      </c>
      <c r="CZ208" t="s">
        <v>131</v>
      </c>
      <c r="DA208">
        <v>80</v>
      </c>
      <c r="DB208">
        <v>1</v>
      </c>
      <c r="DC208" t="s">
        <v>132</v>
      </c>
      <c r="DD208" t="s">
        <v>133</v>
      </c>
      <c r="DG208">
        <v>15155337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 t="shared" si="101"/>
        <v>10/06/2022 16:20:27.645</v>
      </c>
      <c r="C209" t="str">
        <f t="shared" si="95"/>
        <v>FFDFD3C0</v>
      </c>
      <c r="D209" t="s">
        <v>143</v>
      </c>
      <c r="E209">
        <v>15</v>
      </c>
      <c r="F209">
        <v>2015</v>
      </c>
      <c r="G209" t="s">
        <v>144</v>
      </c>
      <c r="J209" t="s">
        <v>145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02"/>
        <v>16:20:27.438</v>
      </c>
      <c r="T209" t="str">
        <f t="shared" si="103"/>
        <v>16:20:27.038</v>
      </c>
      <c r="U209" t="str">
        <f t="shared" si="98"/>
        <v>A5988B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126</v>
      </c>
      <c r="AG209">
        <v>0</v>
      </c>
      <c r="AH209">
        <v>0</v>
      </c>
      <c r="AI209">
        <v>2</v>
      </c>
      <c r="AJ209">
        <v>1</v>
      </c>
      <c r="AK209" t="s">
        <v>200</v>
      </c>
      <c r="AL209">
        <v>40.950057999999999</v>
      </c>
      <c r="AM209" t="s">
        <v>201</v>
      </c>
      <c r="AN209">
        <v>-72.252466999999996</v>
      </c>
      <c r="AO209">
        <v>25</v>
      </c>
      <c r="AP209">
        <v>675</v>
      </c>
      <c r="AQ209" t="s">
        <v>129</v>
      </c>
      <c r="AR209">
        <v>38</v>
      </c>
      <c r="AS209">
        <v>-59</v>
      </c>
      <c r="AT209">
        <v>704</v>
      </c>
      <c r="BB209">
        <v>1200</v>
      </c>
      <c r="BC209">
        <v>1</v>
      </c>
      <c r="BD209" t="str">
        <f t="shared" si="99"/>
        <v xml:space="preserve">N46PD   </v>
      </c>
      <c r="BE209">
        <v>1</v>
      </c>
      <c r="BG209">
        <v>0</v>
      </c>
      <c r="BH209">
        <v>0</v>
      </c>
      <c r="BI209">
        <v>0</v>
      </c>
      <c r="BJ209">
        <v>575</v>
      </c>
      <c r="BK209">
        <v>-100</v>
      </c>
      <c r="BL209" t="s">
        <v>130</v>
      </c>
      <c r="BM209">
        <v>1</v>
      </c>
      <c r="BN209">
        <v>1</v>
      </c>
      <c r="BO209">
        <v>1</v>
      </c>
      <c r="BP209">
        <v>0</v>
      </c>
      <c r="BT209">
        <v>0</v>
      </c>
      <c r="BU209">
        <v>0</v>
      </c>
      <c r="CE209" t="str">
        <f t="shared" si="104"/>
        <v>16:20:27.439</v>
      </c>
      <c r="CF209">
        <v>439236074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5</v>
      </c>
      <c r="CY209">
        <v>7</v>
      </c>
      <c r="CZ209" t="s">
        <v>131</v>
      </c>
      <c r="DA209">
        <v>80</v>
      </c>
      <c r="DB209">
        <v>1</v>
      </c>
      <c r="DC209" t="s">
        <v>132</v>
      </c>
      <c r="DD209" t="s">
        <v>133</v>
      </c>
      <c r="DG209">
        <v>15155337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"10/06/2022 16:20:28.723"</f>
        <v>10/06/2022 16:20:28.723</v>
      </c>
      <c r="C210" t="str">
        <f t="shared" si="95"/>
        <v>FFDFD3C0</v>
      </c>
      <c r="D210" t="s">
        <v>134</v>
      </c>
      <c r="E210">
        <v>38</v>
      </c>
      <c r="H210">
        <v>125</v>
      </c>
      <c r="I210" t="s">
        <v>142</v>
      </c>
      <c r="J210" t="s">
        <v>136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ref="S210:S217" si="105">"16:20:28.406"</f>
        <v>16:20:28.406</v>
      </c>
      <c r="T210" t="str">
        <f t="shared" ref="T210:T217" si="106">"16:20:27.906"</f>
        <v>16:20:27.906</v>
      </c>
      <c r="U210" t="str">
        <f t="shared" si="98"/>
        <v>A5988B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126</v>
      </c>
      <c r="AG210">
        <v>0</v>
      </c>
      <c r="AH210">
        <v>0</v>
      </c>
      <c r="AI210">
        <v>2</v>
      </c>
      <c r="AJ210">
        <v>1</v>
      </c>
      <c r="AK210" t="s">
        <v>202</v>
      </c>
      <c r="AL210">
        <v>40.949778999999999</v>
      </c>
      <c r="AM210" t="s">
        <v>203</v>
      </c>
      <c r="AN210">
        <v>-72.252208999999993</v>
      </c>
      <c r="AO210">
        <v>25</v>
      </c>
      <c r="AP210">
        <v>700</v>
      </c>
      <c r="AQ210" t="s">
        <v>129</v>
      </c>
      <c r="AR210">
        <v>38</v>
      </c>
      <c r="AS210">
        <v>-60</v>
      </c>
      <c r="AT210">
        <v>1088</v>
      </c>
      <c r="BB210">
        <v>1200</v>
      </c>
      <c r="BC210">
        <v>1</v>
      </c>
      <c r="BD210" t="str">
        <f t="shared" si="99"/>
        <v xml:space="preserve">N46PD   </v>
      </c>
      <c r="BE210">
        <v>1</v>
      </c>
      <c r="BG210">
        <v>0</v>
      </c>
      <c r="BH210">
        <v>0</v>
      </c>
      <c r="BI210">
        <v>0</v>
      </c>
      <c r="BJ210">
        <v>575</v>
      </c>
      <c r="BK210">
        <v>-125</v>
      </c>
      <c r="BL210" t="s">
        <v>130</v>
      </c>
      <c r="BM210">
        <v>1</v>
      </c>
      <c r="BN210">
        <v>1</v>
      </c>
      <c r="BO210">
        <v>1</v>
      </c>
      <c r="BP210">
        <v>0</v>
      </c>
      <c r="BT210">
        <v>0</v>
      </c>
      <c r="BU210">
        <v>0</v>
      </c>
      <c r="CE210" t="str">
        <f t="shared" ref="CE210:CE217" si="107">"16:20:28.409"</f>
        <v>16:20:28.409</v>
      </c>
      <c r="CF210">
        <v>409186848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5</v>
      </c>
      <c r="CY210">
        <v>7</v>
      </c>
      <c r="CZ210" t="s">
        <v>131</v>
      </c>
      <c r="DA210">
        <v>80</v>
      </c>
      <c r="DB210">
        <v>1</v>
      </c>
      <c r="DC210" t="s">
        <v>132</v>
      </c>
      <c r="DD210" t="s">
        <v>133</v>
      </c>
      <c r="DG210">
        <v>15156289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"10/06/2022 16:20:28.723"</f>
        <v>10/06/2022 16:20:28.723</v>
      </c>
      <c r="C211" t="str">
        <f t="shared" si="95"/>
        <v>FFDFD3C0</v>
      </c>
      <c r="D211" t="s">
        <v>134</v>
      </c>
      <c r="E211">
        <v>33</v>
      </c>
      <c r="H211">
        <v>112</v>
      </c>
      <c r="I211" t="s">
        <v>135</v>
      </c>
      <c r="J211" t="s">
        <v>136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05"/>
        <v>16:20:28.406</v>
      </c>
      <c r="T211" t="str">
        <f t="shared" si="106"/>
        <v>16:20:27.906</v>
      </c>
      <c r="U211" t="str">
        <f t="shared" si="98"/>
        <v>A5988B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126</v>
      </c>
      <c r="AG211">
        <v>0</v>
      </c>
      <c r="AH211">
        <v>0</v>
      </c>
      <c r="AI211">
        <v>2</v>
      </c>
      <c r="AJ211">
        <v>1</v>
      </c>
      <c r="AK211" t="s">
        <v>202</v>
      </c>
      <c r="AL211">
        <v>40.949778999999999</v>
      </c>
      <c r="AM211" t="s">
        <v>203</v>
      </c>
      <c r="AN211">
        <v>-72.252208999999993</v>
      </c>
      <c r="AO211">
        <v>25</v>
      </c>
      <c r="AP211">
        <v>700</v>
      </c>
      <c r="AQ211" t="s">
        <v>129</v>
      </c>
      <c r="AR211">
        <v>38</v>
      </c>
      <c r="AS211">
        <v>-60</v>
      </c>
      <c r="AT211">
        <v>1088</v>
      </c>
      <c r="BB211">
        <v>1200</v>
      </c>
      <c r="BC211">
        <v>1</v>
      </c>
      <c r="BD211" t="str">
        <f t="shared" si="99"/>
        <v xml:space="preserve">N46PD   </v>
      </c>
      <c r="BE211">
        <v>1</v>
      </c>
      <c r="BG211">
        <v>0</v>
      </c>
      <c r="BH211">
        <v>0</v>
      </c>
      <c r="BI211">
        <v>0</v>
      </c>
      <c r="BJ211">
        <v>575</v>
      </c>
      <c r="BK211">
        <v>-125</v>
      </c>
      <c r="BL211" t="s">
        <v>130</v>
      </c>
      <c r="BM211">
        <v>1</v>
      </c>
      <c r="BN211">
        <v>1</v>
      </c>
      <c r="BO211">
        <v>1</v>
      </c>
      <c r="BP211">
        <v>0</v>
      </c>
      <c r="BT211">
        <v>0</v>
      </c>
      <c r="BU211">
        <v>0</v>
      </c>
      <c r="CE211" t="str">
        <f t="shared" si="107"/>
        <v>16:20:28.409</v>
      </c>
      <c r="CF211">
        <v>409186848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5</v>
      </c>
      <c r="CY211">
        <v>7</v>
      </c>
      <c r="CZ211" t="s">
        <v>131</v>
      </c>
      <c r="DA211">
        <v>80</v>
      </c>
      <c r="DB211">
        <v>1</v>
      </c>
      <c r="DC211" t="s">
        <v>132</v>
      </c>
      <c r="DD211" t="s">
        <v>133</v>
      </c>
      <c r="DG211">
        <v>15156289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"10/06/2022 16:20:28.723"</f>
        <v>10/06/2022 16:20:28.723</v>
      </c>
      <c r="C212" t="str">
        <f t="shared" si="95"/>
        <v>FFDFD3C0</v>
      </c>
      <c r="D212" t="s">
        <v>139</v>
      </c>
      <c r="E212">
        <v>3</v>
      </c>
      <c r="F212">
        <v>1003</v>
      </c>
      <c r="G212" t="s">
        <v>146</v>
      </c>
      <c r="J212" t="s">
        <v>141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05"/>
        <v>16:20:28.406</v>
      </c>
      <c r="T212" t="str">
        <f t="shared" si="106"/>
        <v>16:20:27.906</v>
      </c>
      <c r="U212" t="str">
        <f t="shared" si="98"/>
        <v>A5988B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126</v>
      </c>
      <c r="AG212">
        <v>0</v>
      </c>
      <c r="AH212">
        <v>0</v>
      </c>
      <c r="AI212">
        <v>2</v>
      </c>
      <c r="AJ212">
        <v>1</v>
      </c>
      <c r="AK212" t="s">
        <v>202</v>
      </c>
      <c r="AL212">
        <v>40.949778999999999</v>
      </c>
      <c r="AM212" t="s">
        <v>203</v>
      </c>
      <c r="AN212">
        <v>-72.252208999999993</v>
      </c>
      <c r="AO212">
        <v>25</v>
      </c>
      <c r="AP212">
        <v>700</v>
      </c>
      <c r="AQ212" t="s">
        <v>129</v>
      </c>
      <c r="AR212">
        <v>38</v>
      </c>
      <c r="AS212">
        <v>-60</v>
      </c>
      <c r="AT212">
        <v>1088</v>
      </c>
      <c r="BB212">
        <v>1200</v>
      </c>
      <c r="BC212">
        <v>1</v>
      </c>
      <c r="BD212" t="str">
        <f t="shared" si="99"/>
        <v xml:space="preserve">N46PD   </v>
      </c>
      <c r="BE212">
        <v>1</v>
      </c>
      <c r="BG212">
        <v>0</v>
      </c>
      <c r="BH212">
        <v>0</v>
      </c>
      <c r="BI212">
        <v>0</v>
      </c>
      <c r="BJ212">
        <v>575</v>
      </c>
      <c r="BK212">
        <v>-125</v>
      </c>
      <c r="BL212" t="s">
        <v>130</v>
      </c>
      <c r="BM212">
        <v>1</v>
      </c>
      <c r="BN212">
        <v>1</v>
      </c>
      <c r="BO212">
        <v>1</v>
      </c>
      <c r="BP212">
        <v>0</v>
      </c>
      <c r="BT212">
        <v>0</v>
      </c>
      <c r="BU212">
        <v>0</v>
      </c>
      <c r="CE212" t="str">
        <f t="shared" si="107"/>
        <v>16:20:28.409</v>
      </c>
      <c r="CF212">
        <v>409186848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5</v>
      </c>
      <c r="CY212">
        <v>7</v>
      </c>
      <c r="CZ212" t="s">
        <v>131</v>
      </c>
      <c r="DA212">
        <v>80</v>
      </c>
      <c r="DB212">
        <v>1</v>
      </c>
      <c r="DC212" t="s">
        <v>132</v>
      </c>
      <c r="DD212" t="s">
        <v>133</v>
      </c>
      <c r="DG212">
        <v>15156289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"10/06/2022 16:20:28.723"</f>
        <v>10/06/2022 16:20:28.723</v>
      </c>
      <c r="C213" t="str">
        <f t="shared" si="95"/>
        <v>FFDFD3C0</v>
      </c>
      <c r="D213" t="s">
        <v>139</v>
      </c>
      <c r="E213">
        <v>4</v>
      </c>
      <c r="F213">
        <v>1004</v>
      </c>
      <c r="G213" t="s">
        <v>140</v>
      </c>
      <c r="J213" t="s">
        <v>141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05"/>
        <v>16:20:28.406</v>
      </c>
      <c r="T213" t="str">
        <f t="shared" si="106"/>
        <v>16:20:27.906</v>
      </c>
      <c r="U213" t="str">
        <f t="shared" si="98"/>
        <v>A5988B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126</v>
      </c>
      <c r="AG213">
        <v>0</v>
      </c>
      <c r="AH213">
        <v>0</v>
      </c>
      <c r="AI213">
        <v>2</v>
      </c>
      <c r="AJ213">
        <v>1</v>
      </c>
      <c r="AK213" t="s">
        <v>202</v>
      </c>
      <c r="AL213">
        <v>40.949778999999999</v>
      </c>
      <c r="AM213" t="s">
        <v>203</v>
      </c>
      <c r="AN213">
        <v>-72.252208999999993</v>
      </c>
      <c r="AO213">
        <v>25</v>
      </c>
      <c r="AP213">
        <v>700</v>
      </c>
      <c r="AQ213" t="s">
        <v>129</v>
      </c>
      <c r="AR213">
        <v>38</v>
      </c>
      <c r="AS213">
        <v>-60</v>
      </c>
      <c r="AT213">
        <v>1088</v>
      </c>
      <c r="BB213">
        <v>1200</v>
      </c>
      <c r="BC213">
        <v>1</v>
      </c>
      <c r="BD213" t="str">
        <f t="shared" si="99"/>
        <v xml:space="preserve">N46PD   </v>
      </c>
      <c r="BE213">
        <v>1</v>
      </c>
      <c r="BG213">
        <v>0</v>
      </c>
      <c r="BH213">
        <v>0</v>
      </c>
      <c r="BI213">
        <v>0</v>
      </c>
      <c r="BJ213">
        <v>575</v>
      </c>
      <c r="BK213">
        <v>-125</v>
      </c>
      <c r="BL213" t="s">
        <v>130</v>
      </c>
      <c r="BM213">
        <v>1</v>
      </c>
      <c r="BN213">
        <v>1</v>
      </c>
      <c r="BO213">
        <v>1</v>
      </c>
      <c r="BP213">
        <v>0</v>
      </c>
      <c r="BT213">
        <v>0</v>
      </c>
      <c r="BU213">
        <v>0</v>
      </c>
      <c r="CE213" t="str">
        <f t="shared" si="107"/>
        <v>16:20:28.409</v>
      </c>
      <c r="CF213">
        <v>409186848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5</v>
      </c>
      <c r="CY213">
        <v>7</v>
      </c>
      <c r="CZ213" t="s">
        <v>131</v>
      </c>
      <c r="DA213">
        <v>80</v>
      </c>
      <c r="DB213">
        <v>1</v>
      </c>
      <c r="DC213" t="s">
        <v>132</v>
      </c>
      <c r="DD213" t="s">
        <v>133</v>
      </c>
      <c r="DG213">
        <v>15156289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"10/06/2022 16:20:28.723"</f>
        <v>10/06/2022 16:20:28.723</v>
      </c>
      <c r="C214" t="str">
        <f t="shared" si="95"/>
        <v>FFDFD3C0</v>
      </c>
      <c r="D214" t="s">
        <v>143</v>
      </c>
      <c r="E214">
        <v>15</v>
      </c>
      <c r="F214">
        <v>2015</v>
      </c>
      <c r="G214" t="s">
        <v>144</v>
      </c>
      <c r="J214" t="s">
        <v>145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05"/>
        <v>16:20:28.406</v>
      </c>
      <c r="T214" t="str">
        <f t="shared" si="106"/>
        <v>16:20:27.906</v>
      </c>
      <c r="U214" t="str">
        <f t="shared" si="98"/>
        <v>A5988B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126</v>
      </c>
      <c r="AG214">
        <v>0</v>
      </c>
      <c r="AH214">
        <v>0</v>
      </c>
      <c r="AI214">
        <v>2</v>
      </c>
      <c r="AJ214">
        <v>1</v>
      </c>
      <c r="AK214" t="s">
        <v>202</v>
      </c>
      <c r="AL214">
        <v>40.949778999999999</v>
      </c>
      <c r="AM214" t="s">
        <v>203</v>
      </c>
      <c r="AN214">
        <v>-72.252208999999993</v>
      </c>
      <c r="AO214">
        <v>25</v>
      </c>
      <c r="AP214">
        <v>700</v>
      </c>
      <c r="AQ214" t="s">
        <v>129</v>
      </c>
      <c r="AR214">
        <v>38</v>
      </c>
      <c r="AS214">
        <v>-60</v>
      </c>
      <c r="AT214">
        <v>1088</v>
      </c>
      <c r="BB214">
        <v>1200</v>
      </c>
      <c r="BC214">
        <v>1</v>
      </c>
      <c r="BD214" t="str">
        <f t="shared" si="99"/>
        <v xml:space="preserve">N46PD   </v>
      </c>
      <c r="BE214">
        <v>1</v>
      </c>
      <c r="BG214">
        <v>0</v>
      </c>
      <c r="BH214">
        <v>0</v>
      </c>
      <c r="BI214">
        <v>0</v>
      </c>
      <c r="BJ214">
        <v>575</v>
      </c>
      <c r="BK214">
        <v>-125</v>
      </c>
      <c r="BL214" t="s">
        <v>130</v>
      </c>
      <c r="BM214">
        <v>1</v>
      </c>
      <c r="BN214">
        <v>1</v>
      </c>
      <c r="BO214">
        <v>1</v>
      </c>
      <c r="BP214">
        <v>0</v>
      </c>
      <c r="BT214">
        <v>0</v>
      </c>
      <c r="BU214">
        <v>0</v>
      </c>
      <c r="CE214" t="str">
        <f t="shared" si="107"/>
        <v>16:20:28.409</v>
      </c>
      <c r="CF214">
        <v>409186848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5</v>
      </c>
      <c r="CY214">
        <v>7</v>
      </c>
      <c r="CZ214" t="s">
        <v>131</v>
      </c>
      <c r="DA214">
        <v>80</v>
      </c>
      <c r="DB214">
        <v>1</v>
      </c>
      <c r="DC214" t="s">
        <v>132</v>
      </c>
      <c r="DD214" t="s">
        <v>133</v>
      </c>
      <c r="DG214">
        <v>15156289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"10/06/2022 16:20:28.739"</f>
        <v>10/06/2022 16:20:28.739</v>
      </c>
      <c r="C215" t="str">
        <f t="shared" si="95"/>
        <v>FFDFD3C0</v>
      </c>
      <c r="D215" t="s">
        <v>123</v>
      </c>
      <c r="E215">
        <v>1</v>
      </c>
      <c r="H215">
        <v>157</v>
      </c>
      <c r="I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05"/>
        <v>16:20:28.406</v>
      </c>
      <c r="T215" t="str">
        <f t="shared" si="106"/>
        <v>16:20:27.906</v>
      </c>
      <c r="U215" t="str">
        <f t="shared" si="98"/>
        <v>A5988B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126</v>
      </c>
      <c r="AG215">
        <v>0</v>
      </c>
      <c r="AH215">
        <v>0</v>
      </c>
      <c r="AI215">
        <v>2</v>
      </c>
      <c r="AJ215">
        <v>1</v>
      </c>
      <c r="AK215" t="s">
        <v>202</v>
      </c>
      <c r="AL215">
        <v>40.949778999999999</v>
      </c>
      <c r="AM215" t="s">
        <v>203</v>
      </c>
      <c r="AN215">
        <v>-72.252208999999993</v>
      </c>
      <c r="AO215">
        <v>25</v>
      </c>
      <c r="AP215">
        <v>700</v>
      </c>
      <c r="AQ215" t="s">
        <v>129</v>
      </c>
      <c r="AR215">
        <v>38</v>
      </c>
      <c r="AS215">
        <v>-60</v>
      </c>
      <c r="AT215">
        <v>1088</v>
      </c>
      <c r="BB215">
        <v>1200</v>
      </c>
      <c r="BC215">
        <v>1</v>
      </c>
      <c r="BD215" t="str">
        <f t="shared" si="99"/>
        <v xml:space="preserve">N46PD   </v>
      </c>
      <c r="BE215">
        <v>1</v>
      </c>
      <c r="BG215">
        <v>0</v>
      </c>
      <c r="BH215">
        <v>0</v>
      </c>
      <c r="BI215">
        <v>0</v>
      </c>
      <c r="BJ215">
        <v>575</v>
      </c>
      <c r="BK215">
        <v>-125</v>
      </c>
      <c r="BL215" t="s">
        <v>130</v>
      </c>
      <c r="BM215">
        <v>1</v>
      </c>
      <c r="BN215">
        <v>1</v>
      </c>
      <c r="BO215">
        <v>1</v>
      </c>
      <c r="BP215">
        <v>0</v>
      </c>
      <c r="BT215">
        <v>0</v>
      </c>
      <c r="BU215">
        <v>0</v>
      </c>
      <c r="CE215" t="str">
        <f t="shared" si="107"/>
        <v>16:20:28.409</v>
      </c>
      <c r="CF215">
        <v>409186848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5</v>
      </c>
      <c r="CY215">
        <v>7</v>
      </c>
      <c r="CZ215" t="s">
        <v>131</v>
      </c>
      <c r="DA215">
        <v>80</v>
      </c>
      <c r="DB215">
        <v>1</v>
      </c>
      <c r="DC215" t="s">
        <v>132</v>
      </c>
      <c r="DD215" t="s">
        <v>133</v>
      </c>
      <c r="DG215">
        <v>15156289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"10/06/2022 16:20:28.739"</f>
        <v>10/06/2022 16:20:28.739</v>
      </c>
      <c r="C216" t="str">
        <f t="shared" si="95"/>
        <v>FFDFD3C0</v>
      </c>
      <c r="D216" t="s">
        <v>139</v>
      </c>
      <c r="E216">
        <v>2</v>
      </c>
      <c r="F216">
        <v>1002</v>
      </c>
      <c r="G216" t="s">
        <v>124</v>
      </c>
      <c r="J216" t="s">
        <v>141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05"/>
        <v>16:20:28.406</v>
      </c>
      <c r="T216" t="str">
        <f t="shared" si="106"/>
        <v>16:20:27.906</v>
      </c>
      <c r="U216" t="str">
        <f t="shared" si="98"/>
        <v>A5988B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126</v>
      </c>
      <c r="AG216">
        <v>0</v>
      </c>
      <c r="AH216">
        <v>0</v>
      </c>
      <c r="AI216">
        <v>2</v>
      </c>
      <c r="AJ216">
        <v>1</v>
      </c>
      <c r="AK216" t="s">
        <v>202</v>
      </c>
      <c r="AL216">
        <v>40.949778999999999</v>
      </c>
      <c r="AM216" t="s">
        <v>203</v>
      </c>
      <c r="AN216">
        <v>-72.252208999999993</v>
      </c>
      <c r="AO216">
        <v>25</v>
      </c>
      <c r="AP216">
        <v>700</v>
      </c>
      <c r="AQ216" t="s">
        <v>129</v>
      </c>
      <c r="AR216">
        <v>38</v>
      </c>
      <c r="AS216">
        <v>-60</v>
      </c>
      <c r="AT216">
        <v>1088</v>
      </c>
      <c r="BB216">
        <v>1200</v>
      </c>
      <c r="BC216">
        <v>1</v>
      </c>
      <c r="BD216" t="str">
        <f t="shared" si="99"/>
        <v xml:space="preserve">N46PD   </v>
      </c>
      <c r="BE216">
        <v>1</v>
      </c>
      <c r="BG216">
        <v>0</v>
      </c>
      <c r="BH216">
        <v>0</v>
      </c>
      <c r="BI216">
        <v>0</v>
      </c>
      <c r="BJ216">
        <v>575</v>
      </c>
      <c r="BK216">
        <v>-125</v>
      </c>
      <c r="BL216" t="s">
        <v>130</v>
      </c>
      <c r="BM216">
        <v>1</v>
      </c>
      <c r="BN216">
        <v>1</v>
      </c>
      <c r="BO216">
        <v>1</v>
      </c>
      <c r="BP216">
        <v>0</v>
      </c>
      <c r="BT216">
        <v>0</v>
      </c>
      <c r="BU216">
        <v>0</v>
      </c>
      <c r="CE216" t="str">
        <f t="shared" si="107"/>
        <v>16:20:28.409</v>
      </c>
      <c r="CF216">
        <v>409186848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5</v>
      </c>
      <c r="CY216">
        <v>7</v>
      </c>
      <c r="CZ216" t="s">
        <v>131</v>
      </c>
      <c r="DA216">
        <v>80</v>
      </c>
      <c r="DB216">
        <v>1</v>
      </c>
      <c r="DC216" t="s">
        <v>132</v>
      </c>
      <c r="DD216" t="s">
        <v>133</v>
      </c>
      <c r="DG216">
        <v>15156289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"10/06/2022 16:20:28.739"</f>
        <v>10/06/2022 16:20:28.739</v>
      </c>
      <c r="C217" t="str">
        <f t="shared" si="95"/>
        <v>FFDFD3C0</v>
      </c>
      <c r="D217" t="s">
        <v>143</v>
      </c>
      <c r="E217">
        <v>1</v>
      </c>
      <c r="F217">
        <v>2001</v>
      </c>
      <c r="G217" t="s">
        <v>147</v>
      </c>
      <c r="J217" t="s">
        <v>145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05"/>
        <v>16:20:28.406</v>
      </c>
      <c r="T217" t="str">
        <f t="shared" si="106"/>
        <v>16:20:27.906</v>
      </c>
      <c r="U217" t="str">
        <f t="shared" si="98"/>
        <v>A5988B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126</v>
      </c>
      <c r="AG217">
        <v>0</v>
      </c>
      <c r="AH217">
        <v>0</v>
      </c>
      <c r="AI217">
        <v>2</v>
      </c>
      <c r="AJ217">
        <v>1</v>
      </c>
      <c r="AK217" t="s">
        <v>202</v>
      </c>
      <c r="AL217">
        <v>40.949778999999999</v>
      </c>
      <c r="AM217" t="s">
        <v>203</v>
      </c>
      <c r="AN217">
        <v>-72.252208999999993</v>
      </c>
      <c r="AO217">
        <v>25</v>
      </c>
      <c r="AP217">
        <v>700</v>
      </c>
      <c r="AQ217" t="s">
        <v>129</v>
      </c>
      <c r="AR217">
        <v>38</v>
      </c>
      <c r="AS217">
        <v>-60</v>
      </c>
      <c r="AT217">
        <v>1088</v>
      </c>
      <c r="BB217">
        <v>1200</v>
      </c>
      <c r="BC217">
        <v>1</v>
      </c>
      <c r="BD217" t="str">
        <f t="shared" si="99"/>
        <v xml:space="preserve">N46PD   </v>
      </c>
      <c r="BE217">
        <v>1</v>
      </c>
      <c r="BG217">
        <v>0</v>
      </c>
      <c r="BH217">
        <v>0</v>
      </c>
      <c r="BI217">
        <v>0</v>
      </c>
      <c r="BJ217">
        <v>575</v>
      </c>
      <c r="BK217">
        <v>-125</v>
      </c>
      <c r="BL217" t="s">
        <v>130</v>
      </c>
      <c r="BM217">
        <v>1</v>
      </c>
      <c r="BN217">
        <v>1</v>
      </c>
      <c r="BO217">
        <v>1</v>
      </c>
      <c r="BP217">
        <v>0</v>
      </c>
      <c r="BT217">
        <v>0</v>
      </c>
      <c r="BU217">
        <v>0</v>
      </c>
      <c r="CE217" t="str">
        <f t="shared" si="107"/>
        <v>16:20:28.409</v>
      </c>
      <c r="CF217">
        <v>409186848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5</v>
      </c>
      <c r="CY217">
        <v>7</v>
      </c>
      <c r="CZ217" t="s">
        <v>131</v>
      </c>
      <c r="DA217">
        <v>80</v>
      </c>
      <c r="DB217">
        <v>1</v>
      </c>
      <c r="DC217" t="s">
        <v>132</v>
      </c>
      <c r="DD217" t="s">
        <v>133</v>
      </c>
      <c r="DG217">
        <v>15156289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 t="shared" ref="A218:A225" si="108">"10/06/2022 16:20:29.709"</f>
        <v>10/06/2022 16:20:29.709</v>
      </c>
      <c r="C218" t="str">
        <f t="shared" si="95"/>
        <v>FFDFD3C0</v>
      </c>
      <c r="D218" t="s">
        <v>143</v>
      </c>
      <c r="E218">
        <v>1</v>
      </c>
      <c r="F218">
        <v>2001</v>
      </c>
      <c r="G218" t="s">
        <v>147</v>
      </c>
      <c r="J218" t="s">
        <v>145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ref="S218:S225" si="109">"16:20:29.477"</f>
        <v>16:20:29.477</v>
      </c>
      <c r="T218" t="str">
        <f t="shared" ref="T218:T225" si="110">"16:20:28.977"</f>
        <v>16:20:28.977</v>
      </c>
      <c r="U218" t="str">
        <f t="shared" si="98"/>
        <v>A5988B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136</v>
      </c>
      <c r="AG218">
        <v>0</v>
      </c>
      <c r="AH218">
        <v>3</v>
      </c>
      <c r="AI218">
        <v>2</v>
      </c>
      <c r="AJ218">
        <v>1</v>
      </c>
      <c r="AK218" t="s">
        <v>204</v>
      </c>
      <c r="AL218">
        <v>40.949435000000001</v>
      </c>
      <c r="AM218" t="s">
        <v>205</v>
      </c>
      <c r="AN218">
        <v>-72.252015999999998</v>
      </c>
      <c r="AO218">
        <v>25</v>
      </c>
      <c r="AP218">
        <v>725</v>
      </c>
      <c r="AQ218" t="s">
        <v>129</v>
      </c>
      <c r="AR218">
        <v>37</v>
      </c>
      <c r="AS218">
        <v>-62</v>
      </c>
      <c r="AT218">
        <v>768</v>
      </c>
      <c r="BB218">
        <v>1200</v>
      </c>
      <c r="BC218">
        <v>1</v>
      </c>
      <c r="BD218" t="str">
        <f t="shared" si="99"/>
        <v xml:space="preserve">N46PD   </v>
      </c>
      <c r="BE218">
        <v>1</v>
      </c>
      <c r="BG218">
        <v>0</v>
      </c>
      <c r="BH218">
        <v>0</v>
      </c>
      <c r="BI218">
        <v>0</v>
      </c>
      <c r="BJ218">
        <v>600</v>
      </c>
      <c r="BK218">
        <v>-125</v>
      </c>
      <c r="BL218" t="s">
        <v>206</v>
      </c>
      <c r="BM218">
        <v>1</v>
      </c>
      <c r="BN218">
        <v>1</v>
      </c>
      <c r="BO218">
        <v>1</v>
      </c>
      <c r="BP218">
        <v>0</v>
      </c>
      <c r="BS218">
        <v>0</v>
      </c>
      <c r="BT218">
        <v>0</v>
      </c>
      <c r="BU218">
        <v>0</v>
      </c>
      <c r="CE218" t="str">
        <f t="shared" ref="CE218:CE225" si="111">"16:20:29.481"</f>
        <v>16:20:29.481</v>
      </c>
      <c r="CF218">
        <v>480720214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5</v>
      </c>
      <c r="CY218">
        <v>7</v>
      </c>
      <c r="CZ218" t="s">
        <v>131</v>
      </c>
      <c r="DA218">
        <v>80</v>
      </c>
      <c r="DB218">
        <v>1</v>
      </c>
      <c r="DC218" t="s">
        <v>132</v>
      </c>
      <c r="DD218" t="s">
        <v>133</v>
      </c>
      <c r="DG218">
        <v>15157413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 t="shared" si="108"/>
        <v>10/06/2022 16:20:29.709</v>
      </c>
      <c r="C219" t="str">
        <f t="shared" si="95"/>
        <v>FFDFD3C0</v>
      </c>
      <c r="D219" t="s">
        <v>134</v>
      </c>
      <c r="E219">
        <v>38</v>
      </c>
      <c r="H219">
        <v>125</v>
      </c>
      <c r="I219" t="s">
        <v>142</v>
      </c>
      <c r="J219" t="s">
        <v>136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09"/>
        <v>16:20:29.477</v>
      </c>
      <c r="T219" t="str">
        <f t="shared" si="110"/>
        <v>16:20:28.977</v>
      </c>
      <c r="U219" t="str">
        <f t="shared" si="98"/>
        <v>A5988B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136</v>
      </c>
      <c r="AG219">
        <v>0</v>
      </c>
      <c r="AH219">
        <v>3</v>
      </c>
      <c r="AI219">
        <v>2</v>
      </c>
      <c r="AJ219">
        <v>1</v>
      </c>
      <c r="AK219" t="s">
        <v>204</v>
      </c>
      <c r="AL219">
        <v>40.949435000000001</v>
      </c>
      <c r="AM219" t="s">
        <v>205</v>
      </c>
      <c r="AN219">
        <v>-72.252015999999998</v>
      </c>
      <c r="AO219">
        <v>25</v>
      </c>
      <c r="AP219">
        <v>725</v>
      </c>
      <c r="AQ219" t="s">
        <v>129</v>
      </c>
      <c r="AR219">
        <v>37</v>
      </c>
      <c r="AS219">
        <v>-62</v>
      </c>
      <c r="AT219">
        <v>768</v>
      </c>
      <c r="BB219">
        <v>1200</v>
      </c>
      <c r="BC219">
        <v>1</v>
      </c>
      <c r="BD219" t="str">
        <f t="shared" si="99"/>
        <v xml:space="preserve">N46PD   </v>
      </c>
      <c r="BE219">
        <v>1</v>
      </c>
      <c r="BG219">
        <v>0</v>
      </c>
      <c r="BH219">
        <v>0</v>
      </c>
      <c r="BI219">
        <v>0</v>
      </c>
      <c r="BJ219">
        <v>600</v>
      </c>
      <c r="BK219">
        <v>-125</v>
      </c>
      <c r="BL219" t="s">
        <v>206</v>
      </c>
      <c r="BM219">
        <v>1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t="str">
        <f t="shared" si="111"/>
        <v>16:20:29.481</v>
      </c>
      <c r="CF219">
        <v>480720214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5</v>
      </c>
      <c r="CY219">
        <v>7</v>
      </c>
      <c r="CZ219" t="s">
        <v>131</v>
      </c>
      <c r="DA219">
        <v>80</v>
      </c>
      <c r="DB219">
        <v>1</v>
      </c>
      <c r="DC219" t="s">
        <v>132</v>
      </c>
      <c r="DD219" t="s">
        <v>133</v>
      </c>
      <c r="DG219">
        <v>15157413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 t="shared" si="108"/>
        <v>10/06/2022 16:20:29.709</v>
      </c>
      <c r="C220" t="str">
        <f t="shared" si="95"/>
        <v>FFDFD3C0</v>
      </c>
      <c r="D220" t="s">
        <v>134</v>
      </c>
      <c r="E220">
        <v>33</v>
      </c>
      <c r="H220">
        <v>112</v>
      </c>
      <c r="I220" t="s">
        <v>135</v>
      </c>
      <c r="J220" t="s">
        <v>136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109"/>
        <v>16:20:29.477</v>
      </c>
      <c r="T220" t="str">
        <f t="shared" si="110"/>
        <v>16:20:28.977</v>
      </c>
      <c r="U220" t="str">
        <f t="shared" si="98"/>
        <v>A5988B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136</v>
      </c>
      <c r="AG220">
        <v>0</v>
      </c>
      <c r="AH220">
        <v>3</v>
      </c>
      <c r="AI220">
        <v>2</v>
      </c>
      <c r="AJ220">
        <v>1</v>
      </c>
      <c r="AK220" t="s">
        <v>204</v>
      </c>
      <c r="AL220">
        <v>40.949435000000001</v>
      </c>
      <c r="AM220" t="s">
        <v>205</v>
      </c>
      <c r="AN220">
        <v>-72.252015999999998</v>
      </c>
      <c r="AO220">
        <v>25</v>
      </c>
      <c r="AP220">
        <v>725</v>
      </c>
      <c r="AQ220" t="s">
        <v>129</v>
      </c>
      <c r="AR220">
        <v>37</v>
      </c>
      <c r="AS220">
        <v>-62</v>
      </c>
      <c r="AT220">
        <v>768</v>
      </c>
      <c r="BB220">
        <v>1200</v>
      </c>
      <c r="BC220">
        <v>1</v>
      </c>
      <c r="BD220" t="str">
        <f t="shared" si="99"/>
        <v xml:space="preserve">N46PD   </v>
      </c>
      <c r="BE220">
        <v>1</v>
      </c>
      <c r="BG220">
        <v>0</v>
      </c>
      <c r="BH220">
        <v>0</v>
      </c>
      <c r="BI220">
        <v>0</v>
      </c>
      <c r="BJ220">
        <v>600</v>
      </c>
      <c r="BK220">
        <v>-125</v>
      </c>
      <c r="BL220" t="s">
        <v>206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 t="shared" si="111"/>
        <v>16:20:29.481</v>
      </c>
      <c r="CF220">
        <v>480720214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5</v>
      </c>
      <c r="CY220">
        <v>7</v>
      </c>
      <c r="CZ220" t="s">
        <v>131</v>
      </c>
      <c r="DA220">
        <v>80</v>
      </c>
      <c r="DB220">
        <v>1</v>
      </c>
      <c r="DC220" t="s">
        <v>132</v>
      </c>
      <c r="DD220" t="s">
        <v>133</v>
      </c>
      <c r="DG220">
        <v>15157413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 t="shared" si="108"/>
        <v>10/06/2022 16:20:29.709</v>
      </c>
      <c r="C221" t="str">
        <f t="shared" si="95"/>
        <v>FFDFD3C0</v>
      </c>
      <c r="D221" t="s">
        <v>139</v>
      </c>
      <c r="E221">
        <v>3</v>
      </c>
      <c r="F221">
        <v>1003</v>
      </c>
      <c r="G221" t="s">
        <v>146</v>
      </c>
      <c r="J221" t="s">
        <v>141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09"/>
        <v>16:20:29.477</v>
      </c>
      <c r="T221" t="str">
        <f t="shared" si="110"/>
        <v>16:20:28.977</v>
      </c>
      <c r="U221" t="str">
        <f t="shared" si="98"/>
        <v>A5988B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136</v>
      </c>
      <c r="AG221">
        <v>0</v>
      </c>
      <c r="AH221">
        <v>3</v>
      </c>
      <c r="AI221">
        <v>2</v>
      </c>
      <c r="AJ221">
        <v>1</v>
      </c>
      <c r="AK221" t="s">
        <v>204</v>
      </c>
      <c r="AL221">
        <v>40.949435000000001</v>
      </c>
      <c r="AM221" t="s">
        <v>205</v>
      </c>
      <c r="AN221">
        <v>-72.252015999999998</v>
      </c>
      <c r="AO221">
        <v>25</v>
      </c>
      <c r="AP221">
        <v>725</v>
      </c>
      <c r="AQ221" t="s">
        <v>129</v>
      </c>
      <c r="AR221">
        <v>37</v>
      </c>
      <c r="AS221">
        <v>-62</v>
      </c>
      <c r="AT221">
        <v>768</v>
      </c>
      <c r="BB221">
        <v>1200</v>
      </c>
      <c r="BC221">
        <v>1</v>
      </c>
      <c r="BD221" t="str">
        <f t="shared" si="99"/>
        <v xml:space="preserve">N46PD   </v>
      </c>
      <c r="BE221">
        <v>1</v>
      </c>
      <c r="BG221">
        <v>0</v>
      </c>
      <c r="BH221">
        <v>0</v>
      </c>
      <c r="BI221">
        <v>0</v>
      </c>
      <c r="BJ221">
        <v>600</v>
      </c>
      <c r="BK221">
        <v>-125</v>
      </c>
      <c r="BL221" t="s">
        <v>206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 t="shared" si="111"/>
        <v>16:20:29.481</v>
      </c>
      <c r="CF221">
        <v>480720214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5</v>
      </c>
      <c r="CY221">
        <v>7</v>
      </c>
      <c r="CZ221" t="s">
        <v>131</v>
      </c>
      <c r="DA221">
        <v>80</v>
      </c>
      <c r="DB221">
        <v>1</v>
      </c>
      <c r="DC221" t="s">
        <v>132</v>
      </c>
      <c r="DD221" t="s">
        <v>133</v>
      </c>
      <c r="DG221">
        <v>15157413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 t="shared" si="108"/>
        <v>10/06/2022 16:20:29.709</v>
      </c>
      <c r="C222" t="str">
        <f t="shared" si="95"/>
        <v>FFDFD3C0</v>
      </c>
      <c r="D222" t="s">
        <v>139</v>
      </c>
      <c r="E222">
        <v>4</v>
      </c>
      <c r="F222">
        <v>1004</v>
      </c>
      <c r="G222" t="s">
        <v>140</v>
      </c>
      <c r="J222" t="s">
        <v>141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09"/>
        <v>16:20:29.477</v>
      </c>
      <c r="T222" t="str">
        <f t="shared" si="110"/>
        <v>16:20:28.977</v>
      </c>
      <c r="U222" t="str">
        <f t="shared" si="98"/>
        <v>A5988B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136</v>
      </c>
      <c r="AG222">
        <v>0</v>
      </c>
      <c r="AH222">
        <v>3</v>
      </c>
      <c r="AI222">
        <v>2</v>
      </c>
      <c r="AJ222">
        <v>1</v>
      </c>
      <c r="AK222" t="s">
        <v>204</v>
      </c>
      <c r="AL222">
        <v>40.949435000000001</v>
      </c>
      <c r="AM222" t="s">
        <v>205</v>
      </c>
      <c r="AN222">
        <v>-72.252015999999998</v>
      </c>
      <c r="AO222">
        <v>25</v>
      </c>
      <c r="AP222">
        <v>725</v>
      </c>
      <c r="AQ222" t="s">
        <v>129</v>
      </c>
      <c r="AR222">
        <v>37</v>
      </c>
      <c r="AS222">
        <v>-62</v>
      </c>
      <c r="AT222">
        <v>768</v>
      </c>
      <c r="BB222">
        <v>1200</v>
      </c>
      <c r="BC222">
        <v>1</v>
      </c>
      <c r="BD222" t="str">
        <f t="shared" si="99"/>
        <v xml:space="preserve">N46PD   </v>
      </c>
      <c r="BE222">
        <v>1</v>
      </c>
      <c r="BG222">
        <v>0</v>
      </c>
      <c r="BH222">
        <v>0</v>
      </c>
      <c r="BI222">
        <v>0</v>
      </c>
      <c r="BJ222">
        <v>600</v>
      </c>
      <c r="BK222">
        <v>-125</v>
      </c>
      <c r="BL222" t="s">
        <v>206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 t="shared" si="111"/>
        <v>16:20:29.481</v>
      </c>
      <c r="CF222">
        <v>480720214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5</v>
      </c>
      <c r="CY222">
        <v>7</v>
      </c>
      <c r="CZ222" t="s">
        <v>131</v>
      </c>
      <c r="DA222">
        <v>80</v>
      </c>
      <c r="DB222">
        <v>1</v>
      </c>
      <c r="DC222" t="s">
        <v>132</v>
      </c>
      <c r="DD222" t="s">
        <v>133</v>
      </c>
      <c r="DG222">
        <v>15157413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 t="shared" si="108"/>
        <v>10/06/2022 16:20:29.709</v>
      </c>
      <c r="C223" t="str">
        <f t="shared" si="95"/>
        <v>FFDFD3C0</v>
      </c>
      <c r="D223" t="s">
        <v>143</v>
      </c>
      <c r="E223">
        <v>15</v>
      </c>
      <c r="F223">
        <v>2015</v>
      </c>
      <c r="G223" t="s">
        <v>144</v>
      </c>
      <c r="J223" t="s">
        <v>145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09"/>
        <v>16:20:29.477</v>
      </c>
      <c r="T223" t="str">
        <f t="shared" si="110"/>
        <v>16:20:28.977</v>
      </c>
      <c r="U223" t="str">
        <f t="shared" si="98"/>
        <v>A5988B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136</v>
      </c>
      <c r="AG223">
        <v>0</v>
      </c>
      <c r="AH223">
        <v>3</v>
      </c>
      <c r="AI223">
        <v>2</v>
      </c>
      <c r="AJ223">
        <v>1</v>
      </c>
      <c r="AK223" t="s">
        <v>204</v>
      </c>
      <c r="AL223">
        <v>40.949435000000001</v>
      </c>
      <c r="AM223" t="s">
        <v>205</v>
      </c>
      <c r="AN223">
        <v>-72.252015999999998</v>
      </c>
      <c r="AO223">
        <v>25</v>
      </c>
      <c r="AP223">
        <v>725</v>
      </c>
      <c r="AQ223" t="s">
        <v>129</v>
      </c>
      <c r="AR223">
        <v>37</v>
      </c>
      <c r="AS223">
        <v>-62</v>
      </c>
      <c r="AT223">
        <v>768</v>
      </c>
      <c r="BB223">
        <v>1200</v>
      </c>
      <c r="BC223">
        <v>1</v>
      </c>
      <c r="BD223" t="str">
        <f t="shared" si="99"/>
        <v xml:space="preserve">N46PD   </v>
      </c>
      <c r="BE223">
        <v>1</v>
      </c>
      <c r="BG223">
        <v>0</v>
      </c>
      <c r="BH223">
        <v>0</v>
      </c>
      <c r="BI223">
        <v>0</v>
      </c>
      <c r="BJ223">
        <v>600</v>
      </c>
      <c r="BK223">
        <v>-125</v>
      </c>
      <c r="BL223" t="s">
        <v>206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 t="shared" si="111"/>
        <v>16:20:29.481</v>
      </c>
      <c r="CF223">
        <v>480720214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5</v>
      </c>
      <c r="CY223">
        <v>7</v>
      </c>
      <c r="CZ223" t="s">
        <v>131</v>
      </c>
      <c r="DA223">
        <v>80</v>
      </c>
      <c r="DB223">
        <v>1</v>
      </c>
      <c r="DC223" t="s">
        <v>132</v>
      </c>
      <c r="DD223" t="s">
        <v>133</v>
      </c>
      <c r="DG223">
        <v>15157413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 t="shared" si="108"/>
        <v>10/06/2022 16:20:29.709</v>
      </c>
      <c r="C224" t="str">
        <f t="shared" si="95"/>
        <v>FFDFD3C0</v>
      </c>
      <c r="D224" t="s">
        <v>123</v>
      </c>
      <c r="E224">
        <v>1</v>
      </c>
      <c r="H224">
        <v>157</v>
      </c>
      <c r="I224" t="s">
        <v>124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109"/>
        <v>16:20:29.477</v>
      </c>
      <c r="T224" t="str">
        <f t="shared" si="110"/>
        <v>16:20:28.977</v>
      </c>
      <c r="U224" t="str">
        <f t="shared" si="98"/>
        <v>A5988B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136</v>
      </c>
      <c r="AG224">
        <v>0</v>
      </c>
      <c r="AH224">
        <v>3</v>
      </c>
      <c r="AI224">
        <v>2</v>
      </c>
      <c r="AJ224">
        <v>1</v>
      </c>
      <c r="AK224" t="s">
        <v>204</v>
      </c>
      <c r="AL224">
        <v>40.949435000000001</v>
      </c>
      <c r="AM224" t="s">
        <v>205</v>
      </c>
      <c r="AN224">
        <v>-72.252015999999998</v>
      </c>
      <c r="AO224">
        <v>25</v>
      </c>
      <c r="AP224">
        <v>725</v>
      </c>
      <c r="AQ224" t="s">
        <v>129</v>
      </c>
      <c r="AR224">
        <v>37</v>
      </c>
      <c r="AS224">
        <v>-62</v>
      </c>
      <c r="AT224">
        <v>768</v>
      </c>
      <c r="BB224">
        <v>1200</v>
      </c>
      <c r="BC224">
        <v>1</v>
      </c>
      <c r="BD224" t="str">
        <f t="shared" si="99"/>
        <v xml:space="preserve">N46PD   </v>
      </c>
      <c r="BE224">
        <v>1</v>
      </c>
      <c r="BG224">
        <v>0</v>
      </c>
      <c r="BH224">
        <v>0</v>
      </c>
      <c r="BI224">
        <v>0</v>
      </c>
      <c r="BJ224">
        <v>600</v>
      </c>
      <c r="BK224">
        <v>-125</v>
      </c>
      <c r="BL224" t="s">
        <v>206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 t="shared" si="111"/>
        <v>16:20:29.481</v>
      </c>
      <c r="CF224">
        <v>480720214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5</v>
      </c>
      <c r="CY224">
        <v>7</v>
      </c>
      <c r="CZ224" t="s">
        <v>131</v>
      </c>
      <c r="DA224">
        <v>80</v>
      </c>
      <c r="DB224">
        <v>1</v>
      </c>
      <c r="DC224" t="s">
        <v>132</v>
      </c>
      <c r="DD224" t="s">
        <v>133</v>
      </c>
      <c r="DG224">
        <v>15157413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 t="shared" si="108"/>
        <v>10/06/2022 16:20:29.709</v>
      </c>
      <c r="C225" t="str">
        <f t="shared" si="95"/>
        <v>FFDFD3C0</v>
      </c>
      <c r="D225" t="s">
        <v>139</v>
      </c>
      <c r="E225">
        <v>2</v>
      </c>
      <c r="F225">
        <v>1002</v>
      </c>
      <c r="G225" t="s">
        <v>124</v>
      </c>
      <c r="J225" t="s">
        <v>141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109"/>
        <v>16:20:29.477</v>
      </c>
      <c r="T225" t="str">
        <f t="shared" si="110"/>
        <v>16:20:28.977</v>
      </c>
      <c r="U225" t="str">
        <f t="shared" si="98"/>
        <v>A5988B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136</v>
      </c>
      <c r="AG225">
        <v>0</v>
      </c>
      <c r="AH225">
        <v>3</v>
      </c>
      <c r="AI225">
        <v>2</v>
      </c>
      <c r="AJ225">
        <v>1</v>
      </c>
      <c r="AK225" t="s">
        <v>204</v>
      </c>
      <c r="AL225">
        <v>40.949435000000001</v>
      </c>
      <c r="AM225" t="s">
        <v>205</v>
      </c>
      <c r="AN225">
        <v>-72.252015999999998</v>
      </c>
      <c r="AO225">
        <v>25</v>
      </c>
      <c r="AP225">
        <v>725</v>
      </c>
      <c r="AQ225" t="s">
        <v>129</v>
      </c>
      <c r="AR225">
        <v>37</v>
      </c>
      <c r="AS225">
        <v>-62</v>
      </c>
      <c r="AT225">
        <v>768</v>
      </c>
      <c r="BB225">
        <v>1200</v>
      </c>
      <c r="BC225">
        <v>1</v>
      </c>
      <c r="BD225" t="str">
        <f t="shared" si="99"/>
        <v xml:space="preserve">N46PD   </v>
      </c>
      <c r="BE225">
        <v>1</v>
      </c>
      <c r="BG225">
        <v>0</v>
      </c>
      <c r="BH225">
        <v>0</v>
      </c>
      <c r="BI225">
        <v>0</v>
      </c>
      <c r="BJ225">
        <v>600</v>
      </c>
      <c r="BK225">
        <v>-125</v>
      </c>
      <c r="BL225" t="s">
        <v>206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 t="shared" si="111"/>
        <v>16:20:29.481</v>
      </c>
      <c r="CF225">
        <v>480720214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5</v>
      </c>
      <c r="CY225">
        <v>7</v>
      </c>
      <c r="CZ225" t="s">
        <v>131</v>
      </c>
      <c r="DA225">
        <v>80</v>
      </c>
      <c r="DB225">
        <v>1</v>
      </c>
      <c r="DC225" t="s">
        <v>132</v>
      </c>
      <c r="DD225" t="s">
        <v>133</v>
      </c>
      <c r="DG225">
        <v>15157413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"10/06/2022 16:20:30.912"</f>
        <v>10/06/2022 16:20:30.912</v>
      </c>
      <c r="C226" t="str">
        <f t="shared" si="95"/>
        <v>FFDFD3C0</v>
      </c>
      <c r="D226" t="s">
        <v>134</v>
      </c>
      <c r="E226">
        <v>38</v>
      </c>
      <c r="H226">
        <v>125</v>
      </c>
      <c r="I226" t="s">
        <v>142</v>
      </c>
      <c r="J226" t="s">
        <v>136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ref="S226:S233" si="112">"16:20:30.539"</f>
        <v>16:20:30.539</v>
      </c>
      <c r="T226" t="str">
        <f t="shared" ref="T226:T233" si="113">"16:20:30.039"</f>
        <v>16:20:30.039</v>
      </c>
      <c r="U226" t="str">
        <f t="shared" si="98"/>
        <v>A5988B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136</v>
      </c>
      <c r="AG226">
        <v>0</v>
      </c>
      <c r="AH226">
        <v>3</v>
      </c>
      <c r="AI226">
        <v>2</v>
      </c>
      <c r="AJ226">
        <v>1</v>
      </c>
      <c r="AK226" t="s">
        <v>207</v>
      </c>
      <c r="AL226">
        <v>40.949112999999997</v>
      </c>
      <c r="AM226" t="s">
        <v>208</v>
      </c>
      <c r="AN226">
        <v>-72.251716000000002</v>
      </c>
      <c r="AO226">
        <v>25</v>
      </c>
      <c r="AP226">
        <v>725</v>
      </c>
      <c r="AQ226" t="s">
        <v>129</v>
      </c>
      <c r="AR226">
        <v>38</v>
      </c>
      <c r="AS226">
        <v>-62</v>
      </c>
      <c r="AT226">
        <v>704</v>
      </c>
      <c r="BB226">
        <v>1200</v>
      </c>
      <c r="BC226">
        <v>1</v>
      </c>
      <c r="BD226" t="str">
        <f t="shared" si="99"/>
        <v xml:space="preserve">N46PD   </v>
      </c>
      <c r="BE226">
        <v>1</v>
      </c>
      <c r="BG226">
        <v>0</v>
      </c>
      <c r="BH226">
        <v>0</v>
      </c>
      <c r="BI226">
        <v>0</v>
      </c>
      <c r="BJ226">
        <v>625</v>
      </c>
      <c r="BK226">
        <v>-100</v>
      </c>
      <c r="BL226" t="s">
        <v>206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 t="shared" ref="CE226:CE233" si="114">"16:20:30.546"</f>
        <v>16:20:30.546</v>
      </c>
      <c r="CF226">
        <v>545699843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5</v>
      </c>
      <c r="CY226">
        <v>7</v>
      </c>
      <c r="CZ226" t="s">
        <v>131</v>
      </c>
      <c r="DA226">
        <v>80</v>
      </c>
      <c r="DB226">
        <v>1</v>
      </c>
      <c r="DC226" t="s">
        <v>132</v>
      </c>
      <c r="DD226" t="s">
        <v>133</v>
      </c>
      <c r="DG226">
        <v>15158509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"10/06/2022 16:20:30.912"</f>
        <v>10/06/2022 16:20:30.912</v>
      </c>
      <c r="C227" t="str">
        <f t="shared" si="95"/>
        <v>FFDFD3C0</v>
      </c>
      <c r="D227" t="s">
        <v>134</v>
      </c>
      <c r="E227">
        <v>33</v>
      </c>
      <c r="H227">
        <v>112</v>
      </c>
      <c r="I227" t="s">
        <v>135</v>
      </c>
      <c r="J227" t="s">
        <v>136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12"/>
        <v>16:20:30.539</v>
      </c>
      <c r="T227" t="str">
        <f t="shared" si="113"/>
        <v>16:20:30.039</v>
      </c>
      <c r="U227" t="str">
        <f t="shared" si="98"/>
        <v>A5988B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136</v>
      </c>
      <c r="AG227">
        <v>0</v>
      </c>
      <c r="AH227">
        <v>3</v>
      </c>
      <c r="AI227">
        <v>2</v>
      </c>
      <c r="AJ227">
        <v>1</v>
      </c>
      <c r="AK227" t="s">
        <v>207</v>
      </c>
      <c r="AL227">
        <v>40.949112999999997</v>
      </c>
      <c r="AM227" t="s">
        <v>208</v>
      </c>
      <c r="AN227">
        <v>-72.251716000000002</v>
      </c>
      <c r="AO227">
        <v>25</v>
      </c>
      <c r="AP227">
        <v>725</v>
      </c>
      <c r="AQ227" t="s">
        <v>129</v>
      </c>
      <c r="AR227">
        <v>38</v>
      </c>
      <c r="AS227">
        <v>-62</v>
      </c>
      <c r="AT227">
        <v>704</v>
      </c>
      <c r="BB227">
        <v>1200</v>
      </c>
      <c r="BC227">
        <v>1</v>
      </c>
      <c r="BD227" t="str">
        <f t="shared" si="99"/>
        <v xml:space="preserve">N46PD   </v>
      </c>
      <c r="BE227">
        <v>1</v>
      </c>
      <c r="BG227">
        <v>0</v>
      </c>
      <c r="BH227">
        <v>0</v>
      </c>
      <c r="BI227">
        <v>0</v>
      </c>
      <c r="BJ227">
        <v>625</v>
      </c>
      <c r="BK227">
        <v>-100</v>
      </c>
      <c r="BL227" t="s">
        <v>206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 t="shared" si="114"/>
        <v>16:20:30.546</v>
      </c>
      <c r="CF227">
        <v>545699843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5</v>
      </c>
      <c r="CY227">
        <v>7</v>
      </c>
      <c r="CZ227" t="s">
        <v>131</v>
      </c>
      <c r="DA227">
        <v>80</v>
      </c>
      <c r="DB227">
        <v>1</v>
      </c>
      <c r="DC227" t="s">
        <v>132</v>
      </c>
      <c r="DD227" t="s">
        <v>133</v>
      </c>
      <c r="DG227">
        <v>15158509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"10/06/2022 16:20:30.912"</f>
        <v>10/06/2022 16:20:30.912</v>
      </c>
      <c r="C228" t="str">
        <f t="shared" si="95"/>
        <v>FFDFD3C0</v>
      </c>
      <c r="D228" t="s">
        <v>139</v>
      </c>
      <c r="E228">
        <v>4</v>
      </c>
      <c r="F228">
        <v>1004</v>
      </c>
      <c r="G228" t="s">
        <v>140</v>
      </c>
      <c r="J228" t="s">
        <v>141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12"/>
        <v>16:20:30.539</v>
      </c>
      <c r="T228" t="str">
        <f t="shared" si="113"/>
        <v>16:20:30.039</v>
      </c>
      <c r="U228" t="str">
        <f t="shared" si="98"/>
        <v>A5988B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136</v>
      </c>
      <c r="AG228">
        <v>0</v>
      </c>
      <c r="AH228">
        <v>3</v>
      </c>
      <c r="AI228">
        <v>2</v>
      </c>
      <c r="AJ228">
        <v>1</v>
      </c>
      <c r="AK228" t="s">
        <v>207</v>
      </c>
      <c r="AL228">
        <v>40.949112999999997</v>
      </c>
      <c r="AM228" t="s">
        <v>208</v>
      </c>
      <c r="AN228">
        <v>-72.251716000000002</v>
      </c>
      <c r="AO228">
        <v>25</v>
      </c>
      <c r="AP228">
        <v>725</v>
      </c>
      <c r="AQ228" t="s">
        <v>129</v>
      </c>
      <c r="AR228">
        <v>38</v>
      </c>
      <c r="AS228">
        <v>-62</v>
      </c>
      <c r="AT228">
        <v>704</v>
      </c>
      <c r="BB228">
        <v>1200</v>
      </c>
      <c r="BC228">
        <v>1</v>
      </c>
      <c r="BD228" t="str">
        <f t="shared" si="99"/>
        <v xml:space="preserve">N46PD   </v>
      </c>
      <c r="BE228">
        <v>1</v>
      </c>
      <c r="BG228">
        <v>0</v>
      </c>
      <c r="BH228">
        <v>0</v>
      </c>
      <c r="BI228">
        <v>0</v>
      </c>
      <c r="BJ228">
        <v>625</v>
      </c>
      <c r="BK228">
        <v>-100</v>
      </c>
      <c r="BL228" t="s">
        <v>206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 t="shared" si="114"/>
        <v>16:20:30.546</v>
      </c>
      <c r="CF228">
        <v>545699843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5</v>
      </c>
      <c r="CY228">
        <v>7</v>
      </c>
      <c r="CZ228" t="s">
        <v>131</v>
      </c>
      <c r="DA228">
        <v>80</v>
      </c>
      <c r="DB228">
        <v>1</v>
      </c>
      <c r="DC228" t="s">
        <v>132</v>
      </c>
      <c r="DD228" t="s">
        <v>133</v>
      </c>
      <c r="DG228">
        <v>15158509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"10/06/2022 16:20:30.912"</f>
        <v>10/06/2022 16:20:30.912</v>
      </c>
      <c r="C229" t="str">
        <f t="shared" si="95"/>
        <v>FFDFD3C0</v>
      </c>
      <c r="D229" t="s">
        <v>139</v>
      </c>
      <c r="E229">
        <v>3</v>
      </c>
      <c r="F229">
        <v>1003</v>
      </c>
      <c r="G229" t="s">
        <v>146</v>
      </c>
      <c r="J229" t="s">
        <v>141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12"/>
        <v>16:20:30.539</v>
      </c>
      <c r="T229" t="str">
        <f t="shared" si="113"/>
        <v>16:20:30.039</v>
      </c>
      <c r="U229" t="str">
        <f t="shared" si="98"/>
        <v>A5988B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136</v>
      </c>
      <c r="AG229">
        <v>0</v>
      </c>
      <c r="AH229">
        <v>3</v>
      </c>
      <c r="AI229">
        <v>2</v>
      </c>
      <c r="AJ229">
        <v>1</v>
      </c>
      <c r="AK229" t="s">
        <v>207</v>
      </c>
      <c r="AL229">
        <v>40.949112999999997</v>
      </c>
      <c r="AM229" t="s">
        <v>208</v>
      </c>
      <c r="AN229">
        <v>-72.251716000000002</v>
      </c>
      <c r="AO229">
        <v>25</v>
      </c>
      <c r="AP229">
        <v>725</v>
      </c>
      <c r="AQ229" t="s">
        <v>129</v>
      </c>
      <c r="AR229">
        <v>38</v>
      </c>
      <c r="AS229">
        <v>-62</v>
      </c>
      <c r="AT229">
        <v>704</v>
      </c>
      <c r="BB229">
        <v>1200</v>
      </c>
      <c r="BC229">
        <v>1</v>
      </c>
      <c r="BD229" t="str">
        <f t="shared" si="99"/>
        <v xml:space="preserve">N46PD   </v>
      </c>
      <c r="BE229">
        <v>1</v>
      </c>
      <c r="BG229">
        <v>0</v>
      </c>
      <c r="BH229">
        <v>0</v>
      </c>
      <c r="BI229">
        <v>0</v>
      </c>
      <c r="BJ229">
        <v>625</v>
      </c>
      <c r="BK229">
        <v>-100</v>
      </c>
      <c r="BL229" t="s">
        <v>206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 t="shared" si="114"/>
        <v>16:20:30.546</v>
      </c>
      <c r="CF229">
        <v>545699843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5</v>
      </c>
      <c r="CY229">
        <v>7</v>
      </c>
      <c r="CZ229" t="s">
        <v>131</v>
      </c>
      <c r="DA229">
        <v>80</v>
      </c>
      <c r="DB229">
        <v>1</v>
      </c>
      <c r="DC229" t="s">
        <v>132</v>
      </c>
      <c r="DD229" t="s">
        <v>133</v>
      </c>
      <c r="DG229">
        <v>15158509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"10/06/2022 16:20:30.912"</f>
        <v>10/06/2022 16:20:30.912</v>
      </c>
      <c r="C230" t="str">
        <f t="shared" si="95"/>
        <v>FFDFD3C0</v>
      </c>
      <c r="D230" t="s">
        <v>143</v>
      </c>
      <c r="E230">
        <v>15</v>
      </c>
      <c r="F230">
        <v>2015</v>
      </c>
      <c r="G230" t="s">
        <v>144</v>
      </c>
      <c r="J230" t="s">
        <v>145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12"/>
        <v>16:20:30.539</v>
      </c>
      <c r="T230" t="str">
        <f t="shared" si="113"/>
        <v>16:20:30.039</v>
      </c>
      <c r="U230" t="str">
        <f t="shared" si="98"/>
        <v>A5988B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136</v>
      </c>
      <c r="AG230">
        <v>0</v>
      </c>
      <c r="AH230">
        <v>3</v>
      </c>
      <c r="AI230">
        <v>2</v>
      </c>
      <c r="AJ230">
        <v>1</v>
      </c>
      <c r="AK230" t="s">
        <v>207</v>
      </c>
      <c r="AL230">
        <v>40.949112999999997</v>
      </c>
      <c r="AM230" t="s">
        <v>208</v>
      </c>
      <c r="AN230">
        <v>-72.251716000000002</v>
      </c>
      <c r="AO230">
        <v>25</v>
      </c>
      <c r="AP230">
        <v>725</v>
      </c>
      <c r="AQ230" t="s">
        <v>129</v>
      </c>
      <c r="AR230">
        <v>38</v>
      </c>
      <c r="AS230">
        <v>-62</v>
      </c>
      <c r="AT230">
        <v>704</v>
      </c>
      <c r="BB230">
        <v>1200</v>
      </c>
      <c r="BC230">
        <v>1</v>
      </c>
      <c r="BD230" t="str">
        <f t="shared" si="99"/>
        <v xml:space="preserve">N46PD   </v>
      </c>
      <c r="BE230">
        <v>1</v>
      </c>
      <c r="BG230">
        <v>0</v>
      </c>
      <c r="BH230">
        <v>0</v>
      </c>
      <c r="BI230">
        <v>0</v>
      </c>
      <c r="BJ230">
        <v>625</v>
      </c>
      <c r="BK230">
        <v>-100</v>
      </c>
      <c r="BL230" t="s">
        <v>206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 t="shared" si="114"/>
        <v>16:20:30.546</v>
      </c>
      <c r="CF230">
        <v>545699843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5</v>
      </c>
      <c r="CY230">
        <v>7</v>
      </c>
      <c r="CZ230" t="s">
        <v>131</v>
      </c>
      <c r="DA230">
        <v>80</v>
      </c>
      <c r="DB230">
        <v>1</v>
      </c>
      <c r="DC230" t="s">
        <v>132</v>
      </c>
      <c r="DD230" t="s">
        <v>133</v>
      </c>
      <c r="DG230">
        <v>15158509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"10/06/2022 16:20:30.943"</f>
        <v>10/06/2022 16:20:30.943</v>
      </c>
      <c r="C231" t="str">
        <f t="shared" si="95"/>
        <v>FFDFD3C0</v>
      </c>
      <c r="D231" t="s">
        <v>123</v>
      </c>
      <c r="E231">
        <v>1</v>
      </c>
      <c r="H231">
        <v>157</v>
      </c>
      <c r="I231" t="s">
        <v>124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12"/>
        <v>16:20:30.539</v>
      </c>
      <c r="T231" t="str">
        <f t="shared" si="113"/>
        <v>16:20:30.039</v>
      </c>
      <c r="U231" t="str">
        <f t="shared" si="98"/>
        <v>A5988B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136</v>
      </c>
      <c r="AG231">
        <v>0</v>
      </c>
      <c r="AH231">
        <v>3</v>
      </c>
      <c r="AI231">
        <v>2</v>
      </c>
      <c r="AJ231">
        <v>1</v>
      </c>
      <c r="AK231" t="s">
        <v>207</v>
      </c>
      <c r="AL231">
        <v>40.949112999999997</v>
      </c>
      <c r="AM231" t="s">
        <v>208</v>
      </c>
      <c r="AN231">
        <v>-72.251716000000002</v>
      </c>
      <c r="AO231">
        <v>25</v>
      </c>
      <c r="AP231">
        <v>725</v>
      </c>
      <c r="AQ231" t="s">
        <v>129</v>
      </c>
      <c r="AR231">
        <v>38</v>
      </c>
      <c r="AS231">
        <v>-62</v>
      </c>
      <c r="AT231">
        <v>704</v>
      </c>
      <c r="BB231">
        <v>1200</v>
      </c>
      <c r="BC231">
        <v>1</v>
      </c>
      <c r="BD231" t="str">
        <f t="shared" si="99"/>
        <v xml:space="preserve">N46PD   </v>
      </c>
      <c r="BE231">
        <v>1</v>
      </c>
      <c r="BG231">
        <v>0</v>
      </c>
      <c r="BH231">
        <v>0</v>
      </c>
      <c r="BI231">
        <v>0</v>
      </c>
      <c r="BJ231">
        <v>625</v>
      </c>
      <c r="BK231">
        <v>-100</v>
      </c>
      <c r="BL231" t="s">
        <v>206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 t="shared" si="114"/>
        <v>16:20:30.546</v>
      </c>
      <c r="CF231">
        <v>545699843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5</v>
      </c>
      <c r="CY231">
        <v>7</v>
      </c>
      <c r="CZ231" t="s">
        <v>131</v>
      </c>
      <c r="DA231">
        <v>80</v>
      </c>
      <c r="DB231">
        <v>1</v>
      </c>
      <c r="DC231" t="s">
        <v>132</v>
      </c>
      <c r="DD231" t="s">
        <v>133</v>
      </c>
      <c r="DG231">
        <v>15158509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"10/06/2022 16:20:30.943"</f>
        <v>10/06/2022 16:20:30.943</v>
      </c>
      <c r="C232" t="str">
        <f t="shared" si="95"/>
        <v>FFDFD3C0</v>
      </c>
      <c r="D232" t="s">
        <v>143</v>
      </c>
      <c r="E232">
        <v>1</v>
      </c>
      <c r="F232">
        <v>2001</v>
      </c>
      <c r="G232" t="s">
        <v>147</v>
      </c>
      <c r="J232" t="s">
        <v>145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112"/>
        <v>16:20:30.539</v>
      </c>
      <c r="T232" t="str">
        <f t="shared" si="113"/>
        <v>16:20:30.039</v>
      </c>
      <c r="U232" t="str">
        <f t="shared" si="98"/>
        <v>A5988B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136</v>
      </c>
      <c r="AG232">
        <v>0</v>
      </c>
      <c r="AH232">
        <v>3</v>
      </c>
      <c r="AI232">
        <v>2</v>
      </c>
      <c r="AJ232">
        <v>1</v>
      </c>
      <c r="AK232" t="s">
        <v>207</v>
      </c>
      <c r="AL232">
        <v>40.949112999999997</v>
      </c>
      <c r="AM232" t="s">
        <v>208</v>
      </c>
      <c r="AN232">
        <v>-72.251716000000002</v>
      </c>
      <c r="AO232">
        <v>25</v>
      </c>
      <c r="AP232">
        <v>725</v>
      </c>
      <c r="AQ232" t="s">
        <v>129</v>
      </c>
      <c r="AR232">
        <v>38</v>
      </c>
      <c r="AS232">
        <v>-62</v>
      </c>
      <c r="AT232">
        <v>704</v>
      </c>
      <c r="BB232">
        <v>1200</v>
      </c>
      <c r="BC232">
        <v>1</v>
      </c>
      <c r="BD232" t="str">
        <f t="shared" si="99"/>
        <v xml:space="preserve">N46PD   </v>
      </c>
      <c r="BE232">
        <v>1</v>
      </c>
      <c r="BG232">
        <v>0</v>
      </c>
      <c r="BH232">
        <v>0</v>
      </c>
      <c r="BI232">
        <v>0</v>
      </c>
      <c r="BJ232">
        <v>625</v>
      </c>
      <c r="BK232">
        <v>-100</v>
      </c>
      <c r="BL232" t="s">
        <v>206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 t="shared" si="114"/>
        <v>16:20:30.546</v>
      </c>
      <c r="CF232">
        <v>545699843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5</v>
      </c>
      <c r="CY232">
        <v>7</v>
      </c>
      <c r="CZ232" t="s">
        <v>131</v>
      </c>
      <c r="DA232">
        <v>80</v>
      </c>
      <c r="DB232">
        <v>1</v>
      </c>
      <c r="DC232" t="s">
        <v>132</v>
      </c>
      <c r="DD232" t="s">
        <v>133</v>
      </c>
      <c r="DG232">
        <v>15158509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"10/06/2022 16:20:30.943"</f>
        <v>10/06/2022 16:20:30.943</v>
      </c>
      <c r="C233" t="str">
        <f t="shared" si="95"/>
        <v>FFDFD3C0</v>
      </c>
      <c r="D233" t="s">
        <v>139</v>
      </c>
      <c r="E233">
        <v>2</v>
      </c>
      <c r="F233">
        <v>1002</v>
      </c>
      <c r="G233" t="s">
        <v>124</v>
      </c>
      <c r="J233" t="s">
        <v>141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12"/>
        <v>16:20:30.539</v>
      </c>
      <c r="T233" t="str">
        <f t="shared" si="113"/>
        <v>16:20:30.039</v>
      </c>
      <c r="U233" t="str">
        <f t="shared" si="98"/>
        <v>A5988B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136</v>
      </c>
      <c r="AG233">
        <v>0</v>
      </c>
      <c r="AH233">
        <v>3</v>
      </c>
      <c r="AI233">
        <v>2</v>
      </c>
      <c r="AJ233">
        <v>1</v>
      </c>
      <c r="AK233" t="s">
        <v>207</v>
      </c>
      <c r="AL233">
        <v>40.949112999999997</v>
      </c>
      <c r="AM233" t="s">
        <v>208</v>
      </c>
      <c r="AN233">
        <v>-72.251716000000002</v>
      </c>
      <c r="AO233">
        <v>25</v>
      </c>
      <c r="AP233">
        <v>725</v>
      </c>
      <c r="AQ233" t="s">
        <v>129</v>
      </c>
      <c r="AR233">
        <v>38</v>
      </c>
      <c r="AS233">
        <v>-62</v>
      </c>
      <c r="AT233">
        <v>704</v>
      </c>
      <c r="BB233">
        <v>1200</v>
      </c>
      <c r="BC233">
        <v>1</v>
      </c>
      <c r="BD233" t="str">
        <f t="shared" si="99"/>
        <v xml:space="preserve">N46PD   </v>
      </c>
      <c r="BE233">
        <v>1</v>
      </c>
      <c r="BG233">
        <v>0</v>
      </c>
      <c r="BH233">
        <v>0</v>
      </c>
      <c r="BI233">
        <v>0</v>
      </c>
      <c r="BJ233">
        <v>625</v>
      </c>
      <c r="BK233">
        <v>-100</v>
      </c>
      <c r="BL233" t="s">
        <v>206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 t="shared" si="114"/>
        <v>16:20:30.546</v>
      </c>
      <c r="CF233">
        <v>545699843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5</v>
      </c>
      <c r="CY233">
        <v>7</v>
      </c>
      <c r="CZ233" t="s">
        <v>131</v>
      </c>
      <c r="DA233">
        <v>80</v>
      </c>
      <c r="DB233">
        <v>1</v>
      </c>
      <c r="DC233" t="s">
        <v>132</v>
      </c>
      <c r="DD233" t="s">
        <v>133</v>
      </c>
      <c r="DG233">
        <v>15158509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"10/06/2022 16:20:31.834"</f>
        <v>10/06/2022 16:20:31.834</v>
      </c>
      <c r="C234" t="str">
        <f t="shared" si="95"/>
        <v>FFDFD3C0</v>
      </c>
      <c r="D234" t="s">
        <v>134</v>
      </c>
      <c r="E234">
        <v>38</v>
      </c>
      <c r="H234">
        <v>125</v>
      </c>
      <c r="I234" t="s">
        <v>142</v>
      </c>
      <c r="J234" t="s">
        <v>136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"16:20:31.586"</f>
        <v>16:20:31.586</v>
      </c>
      <c r="T234" t="str">
        <f>"16:20:30.586"</f>
        <v>16:20:30.586</v>
      </c>
      <c r="U234" t="str">
        <f t="shared" si="98"/>
        <v>A5988B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136</v>
      </c>
      <c r="AG234">
        <v>0</v>
      </c>
      <c r="AH234">
        <v>3</v>
      </c>
      <c r="AI234">
        <v>2</v>
      </c>
      <c r="AJ234">
        <v>1</v>
      </c>
      <c r="AK234" t="s">
        <v>209</v>
      </c>
      <c r="AL234">
        <v>40.948833999999998</v>
      </c>
      <c r="AM234" t="s">
        <v>210</v>
      </c>
      <c r="AN234">
        <v>-72.251523000000006</v>
      </c>
      <c r="AO234">
        <v>25</v>
      </c>
      <c r="AP234">
        <v>750</v>
      </c>
      <c r="AQ234" t="s">
        <v>129</v>
      </c>
      <c r="AR234">
        <v>39</v>
      </c>
      <c r="AS234">
        <v>-63</v>
      </c>
      <c r="AT234">
        <v>640</v>
      </c>
      <c r="BB234">
        <v>1200</v>
      </c>
      <c r="BC234">
        <v>1</v>
      </c>
      <c r="BD234" t="str">
        <f t="shared" si="99"/>
        <v xml:space="preserve">N46PD   </v>
      </c>
      <c r="BE234">
        <v>1</v>
      </c>
      <c r="BG234">
        <v>0</v>
      </c>
      <c r="BH234">
        <v>0</v>
      </c>
      <c r="BI234">
        <v>0</v>
      </c>
      <c r="BJ234">
        <v>625</v>
      </c>
      <c r="BK234">
        <v>-125</v>
      </c>
      <c r="BL234" t="s">
        <v>206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>"16:20:31.588"</f>
        <v>16:20:31.588</v>
      </c>
      <c r="CF234">
        <v>587958753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2</v>
      </c>
      <c r="CY234">
        <v>7</v>
      </c>
      <c r="CZ234" t="s">
        <v>131</v>
      </c>
      <c r="DA234">
        <v>94</v>
      </c>
      <c r="DB234">
        <v>2</v>
      </c>
      <c r="DC234" t="s">
        <v>190</v>
      </c>
      <c r="DD234" t="s">
        <v>191</v>
      </c>
      <c r="DG234">
        <v>13516802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"10/06/2022 16:20:31.834"</f>
        <v>10/06/2022 16:20:31.834</v>
      </c>
      <c r="C235" t="str">
        <f t="shared" si="95"/>
        <v>FFDFD3C0</v>
      </c>
      <c r="D235" t="s">
        <v>143</v>
      </c>
      <c r="E235">
        <v>15</v>
      </c>
      <c r="F235">
        <v>2015</v>
      </c>
      <c r="G235" t="s">
        <v>144</v>
      </c>
      <c r="J235" t="s">
        <v>145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"16:20:31.586"</f>
        <v>16:20:31.586</v>
      </c>
      <c r="T235" t="str">
        <f>"16:20:30.586"</f>
        <v>16:20:30.586</v>
      </c>
      <c r="U235" t="str">
        <f t="shared" si="98"/>
        <v>A5988B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136</v>
      </c>
      <c r="AG235">
        <v>0</v>
      </c>
      <c r="AH235">
        <v>3</v>
      </c>
      <c r="AI235">
        <v>2</v>
      </c>
      <c r="AJ235">
        <v>1</v>
      </c>
      <c r="AK235" t="s">
        <v>209</v>
      </c>
      <c r="AL235">
        <v>40.948833999999998</v>
      </c>
      <c r="AM235" t="s">
        <v>210</v>
      </c>
      <c r="AN235">
        <v>-72.251523000000006</v>
      </c>
      <c r="AO235">
        <v>25</v>
      </c>
      <c r="AP235">
        <v>750</v>
      </c>
      <c r="AQ235" t="s">
        <v>129</v>
      </c>
      <c r="AR235">
        <v>39</v>
      </c>
      <c r="AS235">
        <v>-63</v>
      </c>
      <c r="AT235">
        <v>640</v>
      </c>
      <c r="BB235">
        <v>1200</v>
      </c>
      <c r="BC235">
        <v>1</v>
      </c>
      <c r="BD235" t="str">
        <f t="shared" si="99"/>
        <v xml:space="preserve">N46PD   </v>
      </c>
      <c r="BE235">
        <v>1</v>
      </c>
      <c r="BG235">
        <v>0</v>
      </c>
      <c r="BH235">
        <v>0</v>
      </c>
      <c r="BI235">
        <v>0</v>
      </c>
      <c r="BJ235">
        <v>625</v>
      </c>
      <c r="BK235">
        <v>-125</v>
      </c>
      <c r="BL235" t="s">
        <v>206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"16:20:31.588"</f>
        <v>16:20:31.588</v>
      </c>
      <c r="CF235">
        <v>587958753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2</v>
      </c>
      <c r="CY235">
        <v>7</v>
      </c>
      <c r="CZ235" t="s">
        <v>131</v>
      </c>
      <c r="DA235">
        <v>94</v>
      </c>
      <c r="DB235">
        <v>2</v>
      </c>
      <c r="DC235" t="s">
        <v>190</v>
      </c>
      <c r="DD235" t="s">
        <v>191</v>
      </c>
      <c r="DG235">
        <v>13516802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"10/06/2022 16:20:31.834"</f>
        <v>10/06/2022 16:20:31.834</v>
      </c>
      <c r="C236" t="str">
        <f t="shared" si="95"/>
        <v>FFDFD3C0</v>
      </c>
      <c r="D236" t="s">
        <v>123</v>
      </c>
      <c r="E236">
        <v>1</v>
      </c>
      <c r="H236">
        <v>157</v>
      </c>
      <c r="I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"16:20:31.586"</f>
        <v>16:20:31.586</v>
      </c>
      <c r="T236" t="str">
        <f>"16:20:30.586"</f>
        <v>16:20:30.586</v>
      </c>
      <c r="U236" t="str">
        <f t="shared" si="98"/>
        <v>A5988B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136</v>
      </c>
      <c r="AG236">
        <v>0</v>
      </c>
      <c r="AH236">
        <v>3</v>
      </c>
      <c r="AI236">
        <v>2</v>
      </c>
      <c r="AJ236">
        <v>1</v>
      </c>
      <c r="AK236" t="s">
        <v>209</v>
      </c>
      <c r="AL236">
        <v>40.948833999999998</v>
      </c>
      <c r="AM236" t="s">
        <v>210</v>
      </c>
      <c r="AN236">
        <v>-72.251523000000006</v>
      </c>
      <c r="AO236">
        <v>25</v>
      </c>
      <c r="AP236">
        <v>750</v>
      </c>
      <c r="AQ236" t="s">
        <v>129</v>
      </c>
      <c r="AR236">
        <v>39</v>
      </c>
      <c r="AS236">
        <v>-63</v>
      </c>
      <c r="AT236">
        <v>640</v>
      </c>
      <c r="BB236">
        <v>1200</v>
      </c>
      <c r="BC236">
        <v>1</v>
      </c>
      <c r="BD236" t="str">
        <f t="shared" si="99"/>
        <v xml:space="preserve">N46PD   </v>
      </c>
      <c r="BE236">
        <v>1</v>
      </c>
      <c r="BG236">
        <v>0</v>
      </c>
      <c r="BH236">
        <v>0</v>
      </c>
      <c r="BI236">
        <v>0</v>
      </c>
      <c r="BJ236">
        <v>625</v>
      </c>
      <c r="BK236">
        <v>-125</v>
      </c>
      <c r="BL236" t="s">
        <v>206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"16:20:31.588"</f>
        <v>16:20:31.588</v>
      </c>
      <c r="CF236">
        <v>587958753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2</v>
      </c>
      <c r="CY236">
        <v>7</v>
      </c>
      <c r="CZ236" t="s">
        <v>131</v>
      </c>
      <c r="DA236">
        <v>94</v>
      </c>
      <c r="DB236">
        <v>2</v>
      </c>
      <c r="DC236" t="s">
        <v>190</v>
      </c>
      <c r="DD236" t="s">
        <v>191</v>
      </c>
      <c r="DG236">
        <v>13516802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"10/06/2022 16:20:31.834"</f>
        <v>10/06/2022 16:20:31.834</v>
      </c>
      <c r="C237" t="str">
        <f t="shared" si="95"/>
        <v>FFDFD3C0</v>
      </c>
      <c r="D237" t="s">
        <v>139</v>
      </c>
      <c r="E237">
        <v>2</v>
      </c>
      <c r="F237">
        <v>1002</v>
      </c>
      <c r="G237" t="s">
        <v>124</v>
      </c>
      <c r="J237" t="s">
        <v>141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"16:20:31.586"</f>
        <v>16:20:31.586</v>
      </c>
      <c r="T237" t="str">
        <f>"16:20:30.586"</f>
        <v>16:20:30.586</v>
      </c>
      <c r="U237" t="str">
        <f t="shared" si="98"/>
        <v>A5988B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136</v>
      </c>
      <c r="AG237">
        <v>0</v>
      </c>
      <c r="AH237">
        <v>3</v>
      </c>
      <c r="AI237">
        <v>2</v>
      </c>
      <c r="AJ237">
        <v>1</v>
      </c>
      <c r="AK237" t="s">
        <v>209</v>
      </c>
      <c r="AL237">
        <v>40.948833999999998</v>
      </c>
      <c r="AM237" t="s">
        <v>210</v>
      </c>
      <c r="AN237">
        <v>-72.251523000000006</v>
      </c>
      <c r="AO237">
        <v>25</v>
      </c>
      <c r="AP237">
        <v>750</v>
      </c>
      <c r="AQ237" t="s">
        <v>129</v>
      </c>
      <c r="AR237">
        <v>39</v>
      </c>
      <c r="AS237">
        <v>-63</v>
      </c>
      <c r="AT237">
        <v>640</v>
      </c>
      <c r="BB237">
        <v>1200</v>
      </c>
      <c r="BC237">
        <v>1</v>
      </c>
      <c r="BD237" t="str">
        <f t="shared" si="99"/>
        <v xml:space="preserve">N46PD   </v>
      </c>
      <c r="BE237">
        <v>1</v>
      </c>
      <c r="BG237">
        <v>0</v>
      </c>
      <c r="BH237">
        <v>0</v>
      </c>
      <c r="BI237">
        <v>0</v>
      </c>
      <c r="BJ237">
        <v>625</v>
      </c>
      <c r="BK237">
        <v>-125</v>
      </c>
      <c r="BL237" t="s">
        <v>206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"16:20:31.588"</f>
        <v>16:20:31.588</v>
      </c>
      <c r="CF237">
        <v>587958753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2</v>
      </c>
      <c r="CY237">
        <v>7</v>
      </c>
      <c r="CZ237" t="s">
        <v>131</v>
      </c>
      <c r="DA237">
        <v>94</v>
      </c>
      <c r="DB237">
        <v>2</v>
      </c>
      <c r="DC237" t="s">
        <v>190</v>
      </c>
      <c r="DD237" t="s">
        <v>191</v>
      </c>
      <c r="DG237">
        <v>13516802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"10/06/2022 16:20:31.834"</f>
        <v>10/06/2022 16:20:31.834</v>
      </c>
      <c r="C238" t="str">
        <f t="shared" si="95"/>
        <v>FFDFD3C0</v>
      </c>
      <c r="D238" t="s">
        <v>139</v>
      </c>
      <c r="E238">
        <v>3</v>
      </c>
      <c r="F238">
        <v>1003</v>
      </c>
      <c r="G238" t="s">
        <v>146</v>
      </c>
      <c r="J238" t="s">
        <v>141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"16:20:31.586"</f>
        <v>16:20:31.586</v>
      </c>
      <c r="T238" t="str">
        <f>"16:20:30.586"</f>
        <v>16:20:30.586</v>
      </c>
      <c r="U238" t="str">
        <f t="shared" si="98"/>
        <v>A5988B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136</v>
      </c>
      <c r="AG238">
        <v>0</v>
      </c>
      <c r="AH238">
        <v>3</v>
      </c>
      <c r="AI238">
        <v>2</v>
      </c>
      <c r="AJ238">
        <v>1</v>
      </c>
      <c r="AK238" t="s">
        <v>209</v>
      </c>
      <c r="AL238">
        <v>40.948833999999998</v>
      </c>
      <c r="AM238" t="s">
        <v>210</v>
      </c>
      <c r="AN238">
        <v>-72.251523000000006</v>
      </c>
      <c r="AO238">
        <v>25</v>
      </c>
      <c r="AP238">
        <v>750</v>
      </c>
      <c r="AQ238" t="s">
        <v>129</v>
      </c>
      <c r="AR238">
        <v>39</v>
      </c>
      <c r="AS238">
        <v>-63</v>
      </c>
      <c r="AT238">
        <v>640</v>
      </c>
      <c r="BB238">
        <v>1200</v>
      </c>
      <c r="BC238">
        <v>1</v>
      </c>
      <c r="BD238" t="str">
        <f t="shared" si="99"/>
        <v xml:space="preserve">N46PD   </v>
      </c>
      <c r="BE238">
        <v>1</v>
      </c>
      <c r="BG238">
        <v>0</v>
      </c>
      <c r="BH238">
        <v>0</v>
      </c>
      <c r="BI238">
        <v>0</v>
      </c>
      <c r="BJ238">
        <v>625</v>
      </c>
      <c r="BK238">
        <v>-125</v>
      </c>
      <c r="BL238" t="s">
        <v>206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"16:20:31.588"</f>
        <v>16:20:31.588</v>
      </c>
      <c r="CF238">
        <v>587958753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2</v>
      </c>
      <c r="CY238">
        <v>7</v>
      </c>
      <c r="CZ238" t="s">
        <v>131</v>
      </c>
      <c r="DA238">
        <v>94</v>
      </c>
      <c r="DB238">
        <v>2</v>
      </c>
      <c r="DC238" t="s">
        <v>190</v>
      </c>
      <c r="DD238" t="s">
        <v>191</v>
      </c>
      <c r="DG238">
        <v>13516802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"10/06/2022 16:20:34.099"</f>
        <v>10/06/2022 16:20:34.099</v>
      </c>
      <c r="C239" t="str">
        <f t="shared" si="95"/>
        <v>FFDFD3C0</v>
      </c>
      <c r="D239" t="s">
        <v>134</v>
      </c>
      <c r="E239">
        <v>38</v>
      </c>
      <c r="H239">
        <v>125</v>
      </c>
      <c r="I239" t="s">
        <v>142</v>
      </c>
      <c r="J239" t="s">
        <v>136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"16:20:33.828"</f>
        <v>16:20:33.828</v>
      </c>
      <c r="T239" t="str">
        <f>"16:20:32.728"</f>
        <v>16:20:32.728</v>
      </c>
      <c r="U239" t="str">
        <f t="shared" si="98"/>
        <v>A5988B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136</v>
      </c>
      <c r="AG239">
        <v>0</v>
      </c>
      <c r="AH239">
        <v>3</v>
      </c>
      <c r="AI239">
        <v>2</v>
      </c>
      <c r="AJ239">
        <v>1</v>
      </c>
      <c r="AK239" t="s">
        <v>211</v>
      </c>
      <c r="AL239">
        <v>40.948191000000001</v>
      </c>
      <c r="AM239" t="s">
        <v>212</v>
      </c>
      <c r="AN239">
        <v>-72.250964999999994</v>
      </c>
      <c r="AO239">
        <v>25</v>
      </c>
      <c r="AP239">
        <v>775</v>
      </c>
      <c r="AQ239" t="s">
        <v>129</v>
      </c>
      <c r="AR239">
        <v>39</v>
      </c>
      <c r="AS239">
        <v>-63</v>
      </c>
      <c r="AT239">
        <v>1088</v>
      </c>
      <c r="BB239">
        <v>1200</v>
      </c>
      <c r="BC239">
        <v>1</v>
      </c>
      <c r="BD239" t="str">
        <f t="shared" si="99"/>
        <v xml:space="preserve">N46PD   </v>
      </c>
      <c r="BE239">
        <v>1</v>
      </c>
      <c r="BG239">
        <v>0</v>
      </c>
      <c r="BH239">
        <v>0</v>
      </c>
      <c r="BI239">
        <v>0</v>
      </c>
      <c r="BJ239">
        <v>650</v>
      </c>
      <c r="BK239">
        <v>-125</v>
      </c>
      <c r="BL239" t="s">
        <v>206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"16:20:33.836"</f>
        <v>16:20:33.836</v>
      </c>
      <c r="CF239">
        <v>835885101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1</v>
      </c>
      <c r="CY239">
        <v>7</v>
      </c>
      <c r="CZ239" t="s">
        <v>131</v>
      </c>
      <c r="DA239">
        <v>94</v>
      </c>
      <c r="DB239">
        <v>2</v>
      </c>
      <c r="DC239" t="s">
        <v>190</v>
      </c>
      <c r="DD239" t="s">
        <v>191</v>
      </c>
      <c r="DG239">
        <v>13520184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"10/06/2022 16:20:34.099"</f>
        <v>10/06/2022 16:20:34.099</v>
      </c>
      <c r="C240" t="str">
        <f t="shared" si="95"/>
        <v>FFDFD3C0</v>
      </c>
      <c r="D240" t="s">
        <v>143</v>
      </c>
      <c r="E240">
        <v>15</v>
      </c>
      <c r="F240">
        <v>2015</v>
      </c>
      <c r="G240" t="s">
        <v>144</v>
      </c>
      <c r="J240" t="s">
        <v>145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"16:20:33.828"</f>
        <v>16:20:33.828</v>
      </c>
      <c r="T240" t="str">
        <f>"16:20:32.728"</f>
        <v>16:20:32.728</v>
      </c>
      <c r="U240" t="str">
        <f t="shared" si="98"/>
        <v>A5988B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136</v>
      </c>
      <c r="AG240">
        <v>0</v>
      </c>
      <c r="AH240">
        <v>3</v>
      </c>
      <c r="AI240">
        <v>2</v>
      </c>
      <c r="AJ240">
        <v>1</v>
      </c>
      <c r="AK240" t="s">
        <v>211</v>
      </c>
      <c r="AL240">
        <v>40.948191000000001</v>
      </c>
      <c r="AM240" t="s">
        <v>212</v>
      </c>
      <c r="AN240">
        <v>-72.250964999999994</v>
      </c>
      <c r="AO240">
        <v>25</v>
      </c>
      <c r="AP240">
        <v>775</v>
      </c>
      <c r="AQ240" t="s">
        <v>129</v>
      </c>
      <c r="AR240">
        <v>39</v>
      </c>
      <c r="AS240">
        <v>-63</v>
      </c>
      <c r="AT240">
        <v>1088</v>
      </c>
      <c r="BB240">
        <v>1200</v>
      </c>
      <c r="BC240">
        <v>1</v>
      </c>
      <c r="BD240" t="str">
        <f t="shared" si="99"/>
        <v xml:space="preserve">N46PD   </v>
      </c>
      <c r="BE240">
        <v>1</v>
      </c>
      <c r="BG240">
        <v>0</v>
      </c>
      <c r="BH240">
        <v>0</v>
      </c>
      <c r="BI240">
        <v>0</v>
      </c>
      <c r="BJ240">
        <v>650</v>
      </c>
      <c r="BK240">
        <v>-125</v>
      </c>
      <c r="BL240" t="s">
        <v>206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"16:20:33.836"</f>
        <v>16:20:33.836</v>
      </c>
      <c r="CF240">
        <v>835885101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1</v>
      </c>
      <c r="CY240">
        <v>7</v>
      </c>
      <c r="CZ240" t="s">
        <v>131</v>
      </c>
      <c r="DA240">
        <v>94</v>
      </c>
      <c r="DB240">
        <v>2</v>
      </c>
      <c r="DC240" t="s">
        <v>190</v>
      </c>
      <c r="DD240" t="s">
        <v>191</v>
      </c>
      <c r="DG240">
        <v>13520184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"10/06/2022 16:20:34.147"</f>
        <v>10/06/2022 16:20:34.147</v>
      </c>
      <c r="C241" t="str">
        <f t="shared" si="95"/>
        <v>FFDFD3C0</v>
      </c>
      <c r="D241" t="s">
        <v>139</v>
      </c>
      <c r="E241">
        <v>2</v>
      </c>
      <c r="F241">
        <v>1002</v>
      </c>
      <c r="G241" t="s">
        <v>124</v>
      </c>
      <c r="J241" t="s">
        <v>141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"16:20:33.828"</f>
        <v>16:20:33.828</v>
      </c>
      <c r="T241" t="str">
        <f>"16:20:32.728"</f>
        <v>16:20:32.728</v>
      </c>
      <c r="U241" t="str">
        <f t="shared" si="98"/>
        <v>A5988B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136</v>
      </c>
      <c r="AG241">
        <v>0</v>
      </c>
      <c r="AH241">
        <v>3</v>
      </c>
      <c r="AI241">
        <v>2</v>
      </c>
      <c r="AJ241">
        <v>1</v>
      </c>
      <c r="AK241" t="s">
        <v>211</v>
      </c>
      <c r="AL241">
        <v>40.948191000000001</v>
      </c>
      <c r="AM241" t="s">
        <v>212</v>
      </c>
      <c r="AN241">
        <v>-72.250964999999994</v>
      </c>
      <c r="AO241">
        <v>25</v>
      </c>
      <c r="AP241">
        <v>775</v>
      </c>
      <c r="AQ241" t="s">
        <v>129</v>
      </c>
      <c r="AR241">
        <v>39</v>
      </c>
      <c r="AS241">
        <v>-63</v>
      </c>
      <c r="AT241">
        <v>1088</v>
      </c>
      <c r="BB241">
        <v>1200</v>
      </c>
      <c r="BC241">
        <v>1</v>
      </c>
      <c r="BD241" t="str">
        <f t="shared" si="99"/>
        <v xml:space="preserve">N46PD   </v>
      </c>
      <c r="BE241">
        <v>1</v>
      </c>
      <c r="BG241">
        <v>0</v>
      </c>
      <c r="BH241">
        <v>0</v>
      </c>
      <c r="BI241">
        <v>0</v>
      </c>
      <c r="BJ241">
        <v>650</v>
      </c>
      <c r="BK241">
        <v>-125</v>
      </c>
      <c r="BL241" t="s">
        <v>206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"16:20:33.836"</f>
        <v>16:20:33.836</v>
      </c>
      <c r="CF241">
        <v>835885101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1</v>
      </c>
      <c r="CY241">
        <v>7</v>
      </c>
      <c r="CZ241" t="s">
        <v>131</v>
      </c>
      <c r="DA241">
        <v>94</v>
      </c>
      <c r="DB241">
        <v>2</v>
      </c>
      <c r="DC241" t="s">
        <v>190</v>
      </c>
      <c r="DD241" t="s">
        <v>191</v>
      </c>
      <c r="DG241">
        <v>13520184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"10/06/2022 16:20:34.147"</f>
        <v>10/06/2022 16:20:34.147</v>
      </c>
      <c r="C242" t="str">
        <f t="shared" si="95"/>
        <v>FFDFD3C0</v>
      </c>
      <c r="D242" t="s">
        <v>123</v>
      </c>
      <c r="E242">
        <v>1</v>
      </c>
      <c r="H242">
        <v>157</v>
      </c>
      <c r="I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"16:20:33.828"</f>
        <v>16:20:33.828</v>
      </c>
      <c r="T242" t="str">
        <f>"16:20:32.728"</f>
        <v>16:20:32.728</v>
      </c>
      <c r="U242" t="str">
        <f t="shared" si="98"/>
        <v>A5988B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136</v>
      </c>
      <c r="AG242">
        <v>0</v>
      </c>
      <c r="AH242">
        <v>3</v>
      </c>
      <c r="AI242">
        <v>2</v>
      </c>
      <c r="AJ242">
        <v>1</v>
      </c>
      <c r="AK242" t="s">
        <v>211</v>
      </c>
      <c r="AL242">
        <v>40.948191000000001</v>
      </c>
      <c r="AM242" t="s">
        <v>212</v>
      </c>
      <c r="AN242">
        <v>-72.250964999999994</v>
      </c>
      <c r="AO242">
        <v>25</v>
      </c>
      <c r="AP242">
        <v>775</v>
      </c>
      <c r="AQ242" t="s">
        <v>129</v>
      </c>
      <c r="AR242">
        <v>39</v>
      </c>
      <c r="AS242">
        <v>-63</v>
      </c>
      <c r="AT242">
        <v>1088</v>
      </c>
      <c r="BB242">
        <v>1200</v>
      </c>
      <c r="BC242">
        <v>1</v>
      </c>
      <c r="BD242" t="str">
        <f t="shared" si="99"/>
        <v xml:space="preserve">N46PD   </v>
      </c>
      <c r="BE242">
        <v>1</v>
      </c>
      <c r="BG242">
        <v>0</v>
      </c>
      <c r="BH242">
        <v>0</v>
      </c>
      <c r="BI242">
        <v>0</v>
      </c>
      <c r="BJ242">
        <v>650</v>
      </c>
      <c r="BK242">
        <v>-125</v>
      </c>
      <c r="BL242" t="s">
        <v>206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"16:20:33.836"</f>
        <v>16:20:33.836</v>
      </c>
      <c r="CF242">
        <v>835885101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1</v>
      </c>
      <c r="CY242">
        <v>7</v>
      </c>
      <c r="CZ242" t="s">
        <v>131</v>
      </c>
      <c r="DA242">
        <v>94</v>
      </c>
      <c r="DB242">
        <v>2</v>
      </c>
      <c r="DC242" t="s">
        <v>190</v>
      </c>
      <c r="DD242" t="s">
        <v>191</v>
      </c>
      <c r="DG242">
        <v>13520184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"10/06/2022 16:20:34.147"</f>
        <v>10/06/2022 16:20:34.147</v>
      </c>
      <c r="C243" t="str">
        <f t="shared" si="95"/>
        <v>FFDFD3C0</v>
      </c>
      <c r="D243" t="s">
        <v>139</v>
      </c>
      <c r="E243">
        <v>3</v>
      </c>
      <c r="F243">
        <v>1003</v>
      </c>
      <c r="G243" t="s">
        <v>146</v>
      </c>
      <c r="J243" t="s">
        <v>141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"16:20:33.828"</f>
        <v>16:20:33.828</v>
      </c>
      <c r="T243" t="str">
        <f>"16:20:32.728"</f>
        <v>16:20:32.728</v>
      </c>
      <c r="U243" t="str">
        <f t="shared" si="98"/>
        <v>A5988B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136</v>
      </c>
      <c r="AG243">
        <v>0</v>
      </c>
      <c r="AH243">
        <v>3</v>
      </c>
      <c r="AI243">
        <v>2</v>
      </c>
      <c r="AJ243">
        <v>1</v>
      </c>
      <c r="AK243" t="s">
        <v>211</v>
      </c>
      <c r="AL243">
        <v>40.948191000000001</v>
      </c>
      <c r="AM243" t="s">
        <v>212</v>
      </c>
      <c r="AN243">
        <v>-72.250964999999994</v>
      </c>
      <c r="AO243">
        <v>25</v>
      </c>
      <c r="AP243">
        <v>775</v>
      </c>
      <c r="AQ243" t="s">
        <v>129</v>
      </c>
      <c r="AR243">
        <v>39</v>
      </c>
      <c r="AS243">
        <v>-63</v>
      </c>
      <c r="AT243">
        <v>1088</v>
      </c>
      <c r="BB243">
        <v>1200</v>
      </c>
      <c r="BC243">
        <v>1</v>
      </c>
      <c r="BD243" t="str">
        <f t="shared" si="99"/>
        <v xml:space="preserve">N46PD   </v>
      </c>
      <c r="BE243">
        <v>1</v>
      </c>
      <c r="BG243">
        <v>0</v>
      </c>
      <c r="BH243">
        <v>0</v>
      </c>
      <c r="BI243">
        <v>0</v>
      </c>
      <c r="BJ243">
        <v>650</v>
      </c>
      <c r="BK243">
        <v>-125</v>
      </c>
      <c r="BL243" t="s">
        <v>206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>"16:20:33.836"</f>
        <v>16:20:33.836</v>
      </c>
      <c r="CF243">
        <v>835885101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1</v>
      </c>
      <c r="CY243">
        <v>7</v>
      </c>
      <c r="CZ243" t="s">
        <v>131</v>
      </c>
      <c r="DA243">
        <v>94</v>
      </c>
      <c r="DB243">
        <v>2</v>
      </c>
      <c r="DC243" t="s">
        <v>190</v>
      </c>
      <c r="DD243" t="s">
        <v>191</v>
      </c>
      <c r="DG243">
        <v>13520184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 t="shared" ref="A244:A251" si="115">"10/06/2022 16:20:35.648"</f>
        <v>10/06/2022 16:20:35.648</v>
      </c>
      <c r="C244" t="str">
        <f t="shared" si="95"/>
        <v>FFDFD3C0</v>
      </c>
      <c r="D244" t="s">
        <v>139</v>
      </c>
      <c r="E244">
        <v>4</v>
      </c>
      <c r="F244">
        <v>1004</v>
      </c>
      <c r="G244" t="s">
        <v>140</v>
      </c>
      <c r="J244" t="s">
        <v>141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ref="S244:S251" si="116">"16:20:35.305"</f>
        <v>16:20:35.305</v>
      </c>
      <c r="T244" t="str">
        <f t="shared" ref="T244:T251" si="117">"16:20:34.905"</f>
        <v>16:20:34.905</v>
      </c>
      <c r="U244" t="str">
        <f t="shared" si="98"/>
        <v>A5988B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136</v>
      </c>
      <c r="AG244">
        <v>0</v>
      </c>
      <c r="AH244">
        <v>3</v>
      </c>
      <c r="AI244">
        <v>2</v>
      </c>
      <c r="AJ244">
        <v>1</v>
      </c>
      <c r="AK244" t="s">
        <v>213</v>
      </c>
      <c r="AL244">
        <v>40.947740000000003</v>
      </c>
      <c r="AM244" t="s">
        <v>214</v>
      </c>
      <c r="AN244">
        <v>-72.250600000000006</v>
      </c>
      <c r="AO244">
        <v>25</v>
      </c>
      <c r="AP244">
        <v>800</v>
      </c>
      <c r="AQ244" t="s">
        <v>129</v>
      </c>
      <c r="AR244">
        <v>41</v>
      </c>
      <c r="AS244">
        <v>-62</v>
      </c>
      <c r="AT244">
        <v>832</v>
      </c>
      <c r="BB244">
        <v>1200</v>
      </c>
      <c r="BC244">
        <v>1</v>
      </c>
      <c r="BD244" t="str">
        <f t="shared" si="99"/>
        <v xml:space="preserve">N46PD   </v>
      </c>
      <c r="BE244">
        <v>1</v>
      </c>
      <c r="BG244">
        <v>0</v>
      </c>
      <c r="BH244">
        <v>0</v>
      </c>
      <c r="BI244">
        <v>0</v>
      </c>
      <c r="BJ244">
        <v>700</v>
      </c>
      <c r="BK244">
        <v>-100</v>
      </c>
      <c r="BL244" t="s">
        <v>206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 t="shared" ref="CE244:CE251" si="118">"16:20:35.309"</f>
        <v>16:20:35.309</v>
      </c>
      <c r="CF244">
        <v>308616740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6</v>
      </c>
      <c r="CY244">
        <v>7</v>
      </c>
      <c r="CZ244" t="s">
        <v>131</v>
      </c>
      <c r="DA244">
        <v>80</v>
      </c>
      <c r="DB244">
        <v>1</v>
      </c>
      <c r="DC244" t="s">
        <v>132</v>
      </c>
      <c r="DD244" t="s">
        <v>133</v>
      </c>
      <c r="DG244">
        <v>15163431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 t="shared" si="115"/>
        <v>10/06/2022 16:20:35.648</v>
      </c>
      <c r="C245" t="str">
        <f t="shared" si="95"/>
        <v>FFDFD3C0</v>
      </c>
      <c r="D245" t="s">
        <v>139</v>
      </c>
      <c r="E245">
        <v>3</v>
      </c>
      <c r="F245">
        <v>1003</v>
      </c>
      <c r="G245" t="s">
        <v>146</v>
      </c>
      <c r="J245" t="s">
        <v>141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116"/>
        <v>16:20:35.305</v>
      </c>
      <c r="T245" t="str">
        <f t="shared" si="117"/>
        <v>16:20:34.905</v>
      </c>
      <c r="U245" t="str">
        <f t="shared" si="98"/>
        <v>A5988B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136</v>
      </c>
      <c r="AG245">
        <v>0</v>
      </c>
      <c r="AH245">
        <v>3</v>
      </c>
      <c r="AI245">
        <v>2</v>
      </c>
      <c r="AJ245">
        <v>1</v>
      </c>
      <c r="AK245" t="s">
        <v>213</v>
      </c>
      <c r="AL245">
        <v>40.947740000000003</v>
      </c>
      <c r="AM245" t="s">
        <v>214</v>
      </c>
      <c r="AN245">
        <v>-72.250600000000006</v>
      </c>
      <c r="AO245">
        <v>25</v>
      </c>
      <c r="AP245">
        <v>800</v>
      </c>
      <c r="AQ245" t="s">
        <v>129</v>
      </c>
      <c r="AR245">
        <v>41</v>
      </c>
      <c r="AS245">
        <v>-62</v>
      </c>
      <c r="AT245">
        <v>832</v>
      </c>
      <c r="BB245">
        <v>1200</v>
      </c>
      <c r="BC245">
        <v>1</v>
      </c>
      <c r="BD245" t="str">
        <f t="shared" si="99"/>
        <v xml:space="preserve">N46PD   </v>
      </c>
      <c r="BE245">
        <v>1</v>
      </c>
      <c r="BG245">
        <v>0</v>
      </c>
      <c r="BH245">
        <v>0</v>
      </c>
      <c r="BI245">
        <v>0</v>
      </c>
      <c r="BJ245">
        <v>700</v>
      </c>
      <c r="BK245">
        <v>-100</v>
      </c>
      <c r="BL245" t="s">
        <v>206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 t="shared" si="118"/>
        <v>16:20:35.309</v>
      </c>
      <c r="CF245">
        <v>308616740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6</v>
      </c>
      <c r="CY245">
        <v>7</v>
      </c>
      <c r="CZ245" t="s">
        <v>131</v>
      </c>
      <c r="DA245">
        <v>80</v>
      </c>
      <c r="DB245">
        <v>1</v>
      </c>
      <c r="DC245" t="s">
        <v>132</v>
      </c>
      <c r="DD245" t="s">
        <v>133</v>
      </c>
      <c r="DG245">
        <v>15163431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 t="shared" si="115"/>
        <v>10/06/2022 16:20:35.648</v>
      </c>
      <c r="C246" t="str">
        <f t="shared" si="95"/>
        <v>FFDFD3C0</v>
      </c>
      <c r="D246" t="s">
        <v>134</v>
      </c>
      <c r="E246">
        <v>38</v>
      </c>
      <c r="H246">
        <v>125</v>
      </c>
      <c r="I246" t="s">
        <v>142</v>
      </c>
      <c r="J246" t="s">
        <v>136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16"/>
        <v>16:20:35.305</v>
      </c>
      <c r="T246" t="str">
        <f t="shared" si="117"/>
        <v>16:20:34.905</v>
      </c>
      <c r="U246" t="str">
        <f t="shared" si="98"/>
        <v>A5988B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136</v>
      </c>
      <c r="AG246">
        <v>0</v>
      </c>
      <c r="AH246">
        <v>3</v>
      </c>
      <c r="AI246">
        <v>2</v>
      </c>
      <c r="AJ246">
        <v>1</v>
      </c>
      <c r="AK246" t="s">
        <v>213</v>
      </c>
      <c r="AL246">
        <v>40.947740000000003</v>
      </c>
      <c r="AM246" t="s">
        <v>214</v>
      </c>
      <c r="AN246">
        <v>-72.250600000000006</v>
      </c>
      <c r="AO246">
        <v>25</v>
      </c>
      <c r="AP246">
        <v>800</v>
      </c>
      <c r="AQ246" t="s">
        <v>129</v>
      </c>
      <c r="AR246">
        <v>41</v>
      </c>
      <c r="AS246">
        <v>-62</v>
      </c>
      <c r="AT246">
        <v>832</v>
      </c>
      <c r="BB246">
        <v>1200</v>
      </c>
      <c r="BC246">
        <v>1</v>
      </c>
      <c r="BD246" t="str">
        <f t="shared" si="99"/>
        <v xml:space="preserve">N46PD   </v>
      </c>
      <c r="BE246">
        <v>1</v>
      </c>
      <c r="BG246">
        <v>0</v>
      </c>
      <c r="BH246">
        <v>0</v>
      </c>
      <c r="BI246">
        <v>0</v>
      </c>
      <c r="BJ246">
        <v>700</v>
      </c>
      <c r="BK246">
        <v>-100</v>
      </c>
      <c r="BL246" t="s">
        <v>206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 t="shared" si="118"/>
        <v>16:20:35.309</v>
      </c>
      <c r="CF246">
        <v>308616740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6</v>
      </c>
      <c r="CY246">
        <v>7</v>
      </c>
      <c r="CZ246" t="s">
        <v>131</v>
      </c>
      <c r="DA246">
        <v>80</v>
      </c>
      <c r="DB246">
        <v>1</v>
      </c>
      <c r="DC246" t="s">
        <v>132</v>
      </c>
      <c r="DD246" t="s">
        <v>133</v>
      </c>
      <c r="DG246">
        <v>15163431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 t="shared" si="115"/>
        <v>10/06/2022 16:20:35.648</v>
      </c>
      <c r="C247" t="str">
        <f t="shared" si="95"/>
        <v>FFDFD3C0</v>
      </c>
      <c r="D247" t="s">
        <v>134</v>
      </c>
      <c r="E247">
        <v>33</v>
      </c>
      <c r="H247">
        <v>112</v>
      </c>
      <c r="I247" t="s">
        <v>135</v>
      </c>
      <c r="J247" t="s">
        <v>136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16"/>
        <v>16:20:35.305</v>
      </c>
      <c r="T247" t="str">
        <f t="shared" si="117"/>
        <v>16:20:34.905</v>
      </c>
      <c r="U247" t="str">
        <f t="shared" si="98"/>
        <v>A5988B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136</v>
      </c>
      <c r="AG247">
        <v>0</v>
      </c>
      <c r="AH247">
        <v>3</v>
      </c>
      <c r="AI247">
        <v>2</v>
      </c>
      <c r="AJ247">
        <v>1</v>
      </c>
      <c r="AK247" t="s">
        <v>213</v>
      </c>
      <c r="AL247">
        <v>40.947740000000003</v>
      </c>
      <c r="AM247" t="s">
        <v>214</v>
      </c>
      <c r="AN247">
        <v>-72.250600000000006</v>
      </c>
      <c r="AO247">
        <v>25</v>
      </c>
      <c r="AP247">
        <v>800</v>
      </c>
      <c r="AQ247" t="s">
        <v>129</v>
      </c>
      <c r="AR247">
        <v>41</v>
      </c>
      <c r="AS247">
        <v>-62</v>
      </c>
      <c r="AT247">
        <v>832</v>
      </c>
      <c r="BB247">
        <v>1200</v>
      </c>
      <c r="BC247">
        <v>1</v>
      </c>
      <c r="BD247" t="str">
        <f t="shared" si="99"/>
        <v xml:space="preserve">N46PD   </v>
      </c>
      <c r="BE247">
        <v>1</v>
      </c>
      <c r="BG247">
        <v>0</v>
      </c>
      <c r="BH247">
        <v>0</v>
      </c>
      <c r="BI247">
        <v>0</v>
      </c>
      <c r="BJ247">
        <v>700</v>
      </c>
      <c r="BK247">
        <v>-100</v>
      </c>
      <c r="BL247" t="s">
        <v>206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 t="shared" si="118"/>
        <v>16:20:35.309</v>
      </c>
      <c r="CF247">
        <v>308616740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6</v>
      </c>
      <c r="CY247">
        <v>7</v>
      </c>
      <c r="CZ247" t="s">
        <v>131</v>
      </c>
      <c r="DA247">
        <v>80</v>
      </c>
      <c r="DB247">
        <v>1</v>
      </c>
      <c r="DC247" t="s">
        <v>132</v>
      </c>
      <c r="DD247" t="s">
        <v>133</v>
      </c>
      <c r="DG247">
        <v>15163431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 t="shared" si="115"/>
        <v>10/06/2022 16:20:35.648</v>
      </c>
      <c r="C248" t="str">
        <f t="shared" si="95"/>
        <v>FFDFD3C0</v>
      </c>
      <c r="D248" t="s">
        <v>143</v>
      </c>
      <c r="E248">
        <v>15</v>
      </c>
      <c r="F248">
        <v>2015</v>
      </c>
      <c r="G248" t="s">
        <v>144</v>
      </c>
      <c r="J248" t="s">
        <v>145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116"/>
        <v>16:20:35.305</v>
      </c>
      <c r="T248" t="str">
        <f t="shared" si="117"/>
        <v>16:20:34.905</v>
      </c>
      <c r="U248" t="str">
        <f t="shared" si="98"/>
        <v>A5988B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136</v>
      </c>
      <c r="AG248">
        <v>0</v>
      </c>
      <c r="AH248">
        <v>3</v>
      </c>
      <c r="AI248">
        <v>2</v>
      </c>
      <c r="AJ248">
        <v>1</v>
      </c>
      <c r="AK248" t="s">
        <v>213</v>
      </c>
      <c r="AL248">
        <v>40.947740000000003</v>
      </c>
      <c r="AM248" t="s">
        <v>214</v>
      </c>
      <c r="AN248">
        <v>-72.250600000000006</v>
      </c>
      <c r="AO248">
        <v>25</v>
      </c>
      <c r="AP248">
        <v>800</v>
      </c>
      <c r="AQ248" t="s">
        <v>129</v>
      </c>
      <c r="AR248">
        <v>41</v>
      </c>
      <c r="AS248">
        <v>-62</v>
      </c>
      <c r="AT248">
        <v>832</v>
      </c>
      <c r="BB248">
        <v>1200</v>
      </c>
      <c r="BC248">
        <v>1</v>
      </c>
      <c r="BD248" t="str">
        <f t="shared" si="99"/>
        <v xml:space="preserve">N46PD   </v>
      </c>
      <c r="BE248">
        <v>1</v>
      </c>
      <c r="BG248">
        <v>0</v>
      </c>
      <c r="BH248">
        <v>0</v>
      </c>
      <c r="BI248">
        <v>0</v>
      </c>
      <c r="BJ248">
        <v>700</v>
      </c>
      <c r="BK248">
        <v>-100</v>
      </c>
      <c r="BL248" t="s">
        <v>206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 t="shared" si="118"/>
        <v>16:20:35.309</v>
      </c>
      <c r="CF248">
        <v>308616740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6</v>
      </c>
      <c r="CY248">
        <v>7</v>
      </c>
      <c r="CZ248" t="s">
        <v>131</v>
      </c>
      <c r="DA248">
        <v>80</v>
      </c>
      <c r="DB248">
        <v>1</v>
      </c>
      <c r="DC248" t="s">
        <v>132</v>
      </c>
      <c r="DD248" t="s">
        <v>133</v>
      </c>
      <c r="DG248">
        <v>15163431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 t="shared" si="115"/>
        <v>10/06/2022 16:20:35.648</v>
      </c>
      <c r="C249" t="str">
        <f t="shared" si="95"/>
        <v>FFDFD3C0</v>
      </c>
      <c r="D249" t="s">
        <v>139</v>
      </c>
      <c r="E249">
        <v>2</v>
      </c>
      <c r="F249">
        <v>1002</v>
      </c>
      <c r="G249" t="s">
        <v>124</v>
      </c>
      <c r="J249" t="s">
        <v>141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116"/>
        <v>16:20:35.305</v>
      </c>
      <c r="T249" t="str">
        <f t="shared" si="117"/>
        <v>16:20:34.905</v>
      </c>
      <c r="U249" t="str">
        <f t="shared" si="98"/>
        <v>A5988B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136</v>
      </c>
      <c r="AG249">
        <v>0</v>
      </c>
      <c r="AH249">
        <v>3</v>
      </c>
      <c r="AI249">
        <v>2</v>
      </c>
      <c r="AJ249">
        <v>1</v>
      </c>
      <c r="AK249" t="s">
        <v>213</v>
      </c>
      <c r="AL249">
        <v>40.947740000000003</v>
      </c>
      <c r="AM249" t="s">
        <v>214</v>
      </c>
      <c r="AN249">
        <v>-72.250600000000006</v>
      </c>
      <c r="AO249">
        <v>25</v>
      </c>
      <c r="AP249">
        <v>800</v>
      </c>
      <c r="AQ249" t="s">
        <v>129</v>
      </c>
      <c r="AR249">
        <v>41</v>
      </c>
      <c r="AS249">
        <v>-62</v>
      </c>
      <c r="AT249">
        <v>832</v>
      </c>
      <c r="BB249">
        <v>1200</v>
      </c>
      <c r="BC249">
        <v>1</v>
      </c>
      <c r="BD249" t="str">
        <f t="shared" si="99"/>
        <v xml:space="preserve">N46PD   </v>
      </c>
      <c r="BE249">
        <v>1</v>
      </c>
      <c r="BG249">
        <v>0</v>
      </c>
      <c r="BH249">
        <v>0</v>
      </c>
      <c r="BI249">
        <v>0</v>
      </c>
      <c r="BJ249">
        <v>700</v>
      </c>
      <c r="BK249">
        <v>-100</v>
      </c>
      <c r="BL249" t="s">
        <v>206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 t="shared" si="118"/>
        <v>16:20:35.309</v>
      </c>
      <c r="CF249">
        <v>308616740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6</v>
      </c>
      <c r="CY249">
        <v>7</v>
      </c>
      <c r="CZ249" t="s">
        <v>131</v>
      </c>
      <c r="DA249">
        <v>80</v>
      </c>
      <c r="DB249">
        <v>1</v>
      </c>
      <c r="DC249" t="s">
        <v>132</v>
      </c>
      <c r="DD249" t="s">
        <v>133</v>
      </c>
      <c r="DG249">
        <v>15163431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 t="shared" si="115"/>
        <v>10/06/2022 16:20:35.648</v>
      </c>
      <c r="C250" t="str">
        <f t="shared" si="95"/>
        <v>FFDFD3C0</v>
      </c>
      <c r="D250" t="s">
        <v>123</v>
      </c>
      <c r="E250">
        <v>1</v>
      </c>
      <c r="H250">
        <v>157</v>
      </c>
      <c r="I250" t="s">
        <v>124</v>
      </c>
      <c r="J250" t="s">
        <v>125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116"/>
        <v>16:20:35.305</v>
      </c>
      <c r="T250" t="str">
        <f t="shared" si="117"/>
        <v>16:20:34.905</v>
      </c>
      <c r="U250" t="str">
        <f t="shared" si="98"/>
        <v>A5988B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136</v>
      </c>
      <c r="AG250">
        <v>0</v>
      </c>
      <c r="AH250">
        <v>3</v>
      </c>
      <c r="AI250">
        <v>2</v>
      </c>
      <c r="AJ250">
        <v>1</v>
      </c>
      <c r="AK250" t="s">
        <v>213</v>
      </c>
      <c r="AL250">
        <v>40.947740000000003</v>
      </c>
      <c r="AM250" t="s">
        <v>214</v>
      </c>
      <c r="AN250">
        <v>-72.250600000000006</v>
      </c>
      <c r="AO250">
        <v>25</v>
      </c>
      <c r="AP250">
        <v>800</v>
      </c>
      <c r="AQ250" t="s">
        <v>129</v>
      </c>
      <c r="AR250">
        <v>41</v>
      </c>
      <c r="AS250">
        <v>-62</v>
      </c>
      <c r="AT250">
        <v>832</v>
      </c>
      <c r="BB250">
        <v>1200</v>
      </c>
      <c r="BC250">
        <v>1</v>
      </c>
      <c r="BD250" t="str">
        <f t="shared" si="99"/>
        <v xml:space="preserve">N46PD   </v>
      </c>
      <c r="BE250">
        <v>1</v>
      </c>
      <c r="BG250">
        <v>0</v>
      </c>
      <c r="BH250">
        <v>0</v>
      </c>
      <c r="BI250">
        <v>0</v>
      </c>
      <c r="BJ250">
        <v>700</v>
      </c>
      <c r="BK250">
        <v>-100</v>
      </c>
      <c r="BL250" t="s">
        <v>206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 t="shared" si="118"/>
        <v>16:20:35.309</v>
      </c>
      <c r="CF250">
        <v>308616740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6</v>
      </c>
      <c r="CY250">
        <v>7</v>
      </c>
      <c r="CZ250" t="s">
        <v>131</v>
      </c>
      <c r="DA250">
        <v>80</v>
      </c>
      <c r="DB250">
        <v>1</v>
      </c>
      <c r="DC250" t="s">
        <v>132</v>
      </c>
      <c r="DD250" t="s">
        <v>133</v>
      </c>
      <c r="DG250">
        <v>15163431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 t="shared" si="115"/>
        <v>10/06/2022 16:20:35.648</v>
      </c>
      <c r="C251" t="str">
        <f t="shared" si="95"/>
        <v>FFDFD3C0</v>
      </c>
      <c r="D251" t="s">
        <v>143</v>
      </c>
      <c r="E251">
        <v>1</v>
      </c>
      <c r="F251">
        <v>2001</v>
      </c>
      <c r="G251" t="s">
        <v>147</v>
      </c>
      <c r="J251" t="s">
        <v>145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16"/>
        <v>16:20:35.305</v>
      </c>
      <c r="T251" t="str">
        <f t="shared" si="117"/>
        <v>16:20:34.905</v>
      </c>
      <c r="U251" t="str">
        <f t="shared" si="98"/>
        <v>A5988B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136</v>
      </c>
      <c r="AG251">
        <v>0</v>
      </c>
      <c r="AH251">
        <v>3</v>
      </c>
      <c r="AI251">
        <v>2</v>
      </c>
      <c r="AJ251">
        <v>1</v>
      </c>
      <c r="AK251" t="s">
        <v>213</v>
      </c>
      <c r="AL251">
        <v>40.947740000000003</v>
      </c>
      <c r="AM251" t="s">
        <v>214</v>
      </c>
      <c r="AN251">
        <v>-72.250600000000006</v>
      </c>
      <c r="AO251">
        <v>25</v>
      </c>
      <c r="AP251">
        <v>800</v>
      </c>
      <c r="AQ251" t="s">
        <v>129</v>
      </c>
      <c r="AR251">
        <v>41</v>
      </c>
      <c r="AS251">
        <v>-62</v>
      </c>
      <c r="AT251">
        <v>832</v>
      </c>
      <c r="BB251">
        <v>1200</v>
      </c>
      <c r="BC251">
        <v>1</v>
      </c>
      <c r="BD251" t="str">
        <f t="shared" si="99"/>
        <v xml:space="preserve">N46PD   </v>
      </c>
      <c r="BE251">
        <v>1</v>
      </c>
      <c r="BG251">
        <v>0</v>
      </c>
      <c r="BH251">
        <v>0</v>
      </c>
      <c r="BI251">
        <v>0</v>
      </c>
      <c r="BJ251">
        <v>700</v>
      </c>
      <c r="BK251">
        <v>-100</v>
      </c>
      <c r="BL251" t="s">
        <v>206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 t="shared" si="118"/>
        <v>16:20:35.309</v>
      </c>
      <c r="CF251">
        <v>308616740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6</v>
      </c>
      <c r="CY251">
        <v>7</v>
      </c>
      <c r="CZ251" t="s">
        <v>131</v>
      </c>
      <c r="DA251">
        <v>80</v>
      </c>
      <c r="DB251">
        <v>1</v>
      </c>
      <c r="DC251" t="s">
        <v>132</v>
      </c>
      <c r="DD251" t="s">
        <v>133</v>
      </c>
      <c r="DG251">
        <v>15163431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 t="shared" ref="A252:A259" si="119">"10/06/2022 16:20:36.554"</f>
        <v>10/06/2022 16:20:36.554</v>
      </c>
      <c r="C252" t="str">
        <f t="shared" si="95"/>
        <v>FFDFD3C0</v>
      </c>
      <c r="D252" t="s">
        <v>143</v>
      </c>
      <c r="E252">
        <v>15</v>
      </c>
      <c r="F252">
        <v>2015</v>
      </c>
      <c r="G252" t="s">
        <v>144</v>
      </c>
      <c r="J252" t="s">
        <v>145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ref="S252:S259" si="120">"16:20:36.281"</f>
        <v>16:20:36.281</v>
      </c>
      <c r="T252" t="str">
        <f t="shared" ref="T252:T259" si="121">"16:20:35.881"</f>
        <v>16:20:35.881</v>
      </c>
      <c r="U252" t="str">
        <f t="shared" si="98"/>
        <v>A5988B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136</v>
      </c>
      <c r="AG252">
        <v>0</v>
      </c>
      <c r="AH252">
        <v>3</v>
      </c>
      <c r="AI252">
        <v>2</v>
      </c>
      <c r="AJ252">
        <v>1</v>
      </c>
      <c r="AK252" t="s">
        <v>215</v>
      </c>
      <c r="AL252">
        <v>40.947460999999997</v>
      </c>
      <c r="AM252" t="s">
        <v>216</v>
      </c>
      <c r="AN252">
        <v>-72.250364000000005</v>
      </c>
      <c r="AO252">
        <v>25</v>
      </c>
      <c r="AP252">
        <v>825</v>
      </c>
      <c r="AQ252" t="s">
        <v>129</v>
      </c>
      <c r="AR252">
        <v>42</v>
      </c>
      <c r="AS252">
        <v>-61</v>
      </c>
      <c r="AT252">
        <v>1024</v>
      </c>
      <c r="BB252">
        <v>1200</v>
      </c>
      <c r="BC252">
        <v>1</v>
      </c>
      <c r="BD252" t="str">
        <f t="shared" si="99"/>
        <v xml:space="preserve">N46PD   </v>
      </c>
      <c r="BE252">
        <v>1</v>
      </c>
      <c r="BG252">
        <v>0</v>
      </c>
      <c r="BH252">
        <v>0</v>
      </c>
      <c r="BI252">
        <v>0</v>
      </c>
      <c r="BJ252">
        <v>700</v>
      </c>
      <c r="BK252">
        <v>-125</v>
      </c>
      <c r="BL252" t="s">
        <v>206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 t="shared" ref="CE252:CE259" si="122">"16:20:36.287"</f>
        <v>16:20:36.287</v>
      </c>
      <c r="CF252">
        <v>286759587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6</v>
      </c>
      <c r="CY252">
        <v>7</v>
      </c>
      <c r="CZ252" t="s">
        <v>131</v>
      </c>
      <c r="DA252">
        <v>80</v>
      </c>
      <c r="DB252">
        <v>1</v>
      </c>
      <c r="DC252" t="s">
        <v>132</v>
      </c>
      <c r="DD252" t="s">
        <v>133</v>
      </c>
      <c r="DG252">
        <v>15164462</v>
      </c>
      <c r="DI252">
        <v>1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 t="shared" si="119"/>
        <v>10/06/2022 16:20:36.554</v>
      </c>
      <c r="C253" t="str">
        <f t="shared" si="95"/>
        <v>FFDFD3C0</v>
      </c>
      <c r="D253" t="s">
        <v>134</v>
      </c>
      <c r="E253">
        <v>33</v>
      </c>
      <c r="H253">
        <v>112</v>
      </c>
      <c r="I253" t="s">
        <v>135</v>
      </c>
      <c r="J253" t="s">
        <v>136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120"/>
        <v>16:20:36.281</v>
      </c>
      <c r="T253" t="str">
        <f t="shared" si="121"/>
        <v>16:20:35.881</v>
      </c>
      <c r="U253" t="str">
        <f t="shared" si="98"/>
        <v>A5988B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136</v>
      </c>
      <c r="AG253">
        <v>0</v>
      </c>
      <c r="AH253">
        <v>3</v>
      </c>
      <c r="AI253">
        <v>2</v>
      </c>
      <c r="AJ253">
        <v>1</v>
      </c>
      <c r="AK253" t="s">
        <v>215</v>
      </c>
      <c r="AL253">
        <v>40.947460999999997</v>
      </c>
      <c r="AM253" t="s">
        <v>216</v>
      </c>
      <c r="AN253">
        <v>-72.250364000000005</v>
      </c>
      <c r="AO253">
        <v>25</v>
      </c>
      <c r="AP253">
        <v>825</v>
      </c>
      <c r="AQ253" t="s">
        <v>129</v>
      </c>
      <c r="AR253">
        <v>42</v>
      </c>
      <c r="AS253">
        <v>-61</v>
      </c>
      <c r="AT253">
        <v>1024</v>
      </c>
      <c r="BB253">
        <v>1200</v>
      </c>
      <c r="BC253">
        <v>1</v>
      </c>
      <c r="BD253" t="str">
        <f t="shared" si="99"/>
        <v xml:space="preserve">N46PD   </v>
      </c>
      <c r="BE253">
        <v>1</v>
      </c>
      <c r="BG253">
        <v>0</v>
      </c>
      <c r="BH253">
        <v>0</v>
      </c>
      <c r="BI253">
        <v>0</v>
      </c>
      <c r="BJ253">
        <v>700</v>
      </c>
      <c r="BK253">
        <v>-125</v>
      </c>
      <c r="BL253" t="s">
        <v>206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 t="shared" si="122"/>
        <v>16:20:36.287</v>
      </c>
      <c r="CF253">
        <v>286759587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6</v>
      </c>
      <c r="CY253">
        <v>7</v>
      </c>
      <c r="CZ253" t="s">
        <v>131</v>
      </c>
      <c r="DA253">
        <v>80</v>
      </c>
      <c r="DB253">
        <v>1</v>
      </c>
      <c r="DC253" t="s">
        <v>132</v>
      </c>
      <c r="DD253" t="s">
        <v>133</v>
      </c>
      <c r="DG253">
        <v>15164462</v>
      </c>
      <c r="DI253">
        <v>1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 t="shared" si="119"/>
        <v>10/06/2022 16:20:36.554</v>
      </c>
      <c r="C254" t="str">
        <f t="shared" si="95"/>
        <v>FFDFD3C0</v>
      </c>
      <c r="D254" t="s">
        <v>139</v>
      </c>
      <c r="E254">
        <v>2</v>
      </c>
      <c r="F254">
        <v>1002</v>
      </c>
      <c r="G254" t="s">
        <v>124</v>
      </c>
      <c r="J254" t="s">
        <v>141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120"/>
        <v>16:20:36.281</v>
      </c>
      <c r="T254" t="str">
        <f t="shared" si="121"/>
        <v>16:20:35.881</v>
      </c>
      <c r="U254" t="str">
        <f t="shared" si="98"/>
        <v>A5988B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136</v>
      </c>
      <c r="AG254">
        <v>0</v>
      </c>
      <c r="AH254">
        <v>3</v>
      </c>
      <c r="AI254">
        <v>2</v>
      </c>
      <c r="AJ254">
        <v>1</v>
      </c>
      <c r="AK254" t="s">
        <v>215</v>
      </c>
      <c r="AL254">
        <v>40.947460999999997</v>
      </c>
      <c r="AM254" t="s">
        <v>216</v>
      </c>
      <c r="AN254">
        <v>-72.250364000000005</v>
      </c>
      <c r="AO254">
        <v>25</v>
      </c>
      <c r="AP254">
        <v>825</v>
      </c>
      <c r="AQ254" t="s">
        <v>129</v>
      </c>
      <c r="AR254">
        <v>42</v>
      </c>
      <c r="AS254">
        <v>-61</v>
      </c>
      <c r="AT254">
        <v>1024</v>
      </c>
      <c r="BB254">
        <v>1200</v>
      </c>
      <c r="BC254">
        <v>1</v>
      </c>
      <c r="BD254" t="str">
        <f t="shared" si="99"/>
        <v xml:space="preserve">N46PD   </v>
      </c>
      <c r="BE254">
        <v>1</v>
      </c>
      <c r="BG254">
        <v>0</v>
      </c>
      <c r="BH254">
        <v>0</v>
      </c>
      <c r="BI254">
        <v>0</v>
      </c>
      <c r="BJ254">
        <v>700</v>
      </c>
      <c r="BK254">
        <v>-125</v>
      </c>
      <c r="BL254" t="s">
        <v>206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 t="shared" si="122"/>
        <v>16:20:36.287</v>
      </c>
      <c r="CF254">
        <v>286759587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6</v>
      </c>
      <c r="CY254">
        <v>7</v>
      </c>
      <c r="CZ254" t="s">
        <v>131</v>
      </c>
      <c r="DA254">
        <v>80</v>
      </c>
      <c r="DB254">
        <v>1</v>
      </c>
      <c r="DC254" t="s">
        <v>132</v>
      </c>
      <c r="DD254" t="s">
        <v>133</v>
      </c>
      <c r="DG254">
        <v>15164462</v>
      </c>
      <c r="DI254">
        <v>1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 t="shared" si="119"/>
        <v>10/06/2022 16:20:36.554</v>
      </c>
      <c r="C255" t="str">
        <f t="shared" si="95"/>
        <v>FFDFD3C0</v>
      </c>
      <c r="D255" t="s">
        <v>123</v>
      </c>
      <c r="E255">
        <v>1</v>
      </c>
      <c r="H255">
        <v>157</v>
      </c>
      <c r="I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20"/>
        <v>16:20:36.281</v>
      </c>
      <c r="T255" t="str">
        <f t="shared" si="121"/>
        <v>16:20:35.881</v>
      </c>
      <c r="U255" t="str">
        <f t="shared" si="98"/>
        <v>A5988B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136</v>
      </c>
      <c r="AG255">
        <v>0</v>
      </c>
      <c r="AH255">
        <v>3</v>
      </c>
      <c r="AI255">
        <v>2</v>
      </c>
      <c r="AJ255">
        <v>1</v>
      </c>
      <c r="AK255" t="s">
        <v>215</v>
      </c>
      <c r="AL255">
        <v>40.947460999999997</v>
      </c>
      <c r="AM255" t="s">
        <v>216</v>
      </c>
      <c r="AN255">
        <v>-72.250364000000005</v>
      </c>
      <c r="AO255">
        <v>25</v>
      </c>
      <c r="AP255">
        <v>825</v>
      </c>
      <c r="AQ255" t="s">
        <v>129</v>
      </c>
      <c r="AR255">
        <v>42</v>
      </c>
      <c r="AS255">
        <v>-61</v>
      </c>
      <c r="AT255">
        <v>1024</v>
      </c>
      <c r="BB255">
        <v>1200</v>
      </c>
      <c r="BC255">
        <v>1</v>
      </c>
      <c r="BD255" t="str">
        <f t="shared" si="99"/>
        <v xml:space="preserve">N46PD   </v>
      </c>
      <c r="BE255">
        <v>1</v>
      </c>
      <c r="BG255">
        <v>0</v>
      </c>
      <c r="BH255">
        <v>0</v>
      </c>
      <c r="BI255">
        <v>0</v>
      </c>
      <c r="BJ255">
        <v>700</v>
      </c>
      <c r="BK255">
        <v>-125</v>
      </c>
      <c r="BL255" t="s">
        <v>206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 t="shared" si="122"/>
        <v>16:20:36.287</v>
      </c>
      <c r="CF255">
        <v>286759587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6</v>
      </c>
      <c r="CY255">
        <v>7</v>
      </c>
      <c r="CZ255" t="s">
        <v>131</v>
      </c>
      <c r="DA255">
        <v>80</v>
      </c>
      <c r="DB255">
        <v>1</v>
      </c>
      <c r="DC255" t="s">
        <v>132</v>
      </c>
      <c r="DD255" t="s">
        <v>133</v>
      </c>
      <c r="DG255">
        <v>15164462</v>
      </c>
      <c r="DI255">
        <v>1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 t="shared" si="119"/>
        <v>10/06/2022 16:20:36.554</v>
      </c>
      <c r="C256" t="str">
        <f t="shared" si="95"/>
        <v>FFDFD3C0</v>
      </c>
      <c r="D256" t="s">
        <v>143</v>
      </c>
      <c r="E256">
        <v>1</v>
      </c>
      <c r="F256">
        <v>2001</v>
      </c>
      <c r="G256" t="s">
        <v>147</v>
      </c>
      <c r="J256" t="s">
        <v>145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20"/>
        <v>16:20:36.281</v>
      </c>
      <c r="T256" t="str">
        <f t="shared" si="121"/>
        <v>16:20:35.881</v>
      </c>
      <c r="U256" t="str">
        <f t="shared" si="98"/>
        <v>A5988B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136</v>
      </c>
      <c r="AG256">
        <v>0</v>
      </c>
      <c r="AH256">
        <v>3</v>
      </c>
      <c r="AI256">
        <v>2</v>
      </c>
      <c r="AJ256">
        <v>1</v>
      </c>
      <c r="AK256" t="s">
        <v>215</v>
      </c>
      <c r="AL256">
        <v>40.947460999999997</v>
      </c>
      <c r="AM256" t="s">
        <v>216</v>
      </c>
      <c r="AN256">
        <v>-72.250364000000005</v>
      </c>
      <c r="AO256">
        <v>25</v>
      </c>
      <c r="AP256">
        <v>825</v>
      </c>
      <c r="AQ256" t="s">
        <v>129</v>
      </c>
      <c r="AR256">
        <v>42</v>
      </c>
      <c r="AS256">
        <v>-61</v>
      </c>
      <c r="AT256">
        <v>1024</v>
      </c>
      <c r="BB256">
        <v>1200</v>
      </c>
      <c r="BC256">
        <v>1</v>
      </c>
      <c r="BD256" t="str">
        <f t="shared" si="99"/>
        <v xml:space="preserve">N46PD   </v>
      </c>
      <c r="BE256">
        <v>1</v>
      </c>
      <c r="BG256">
        <v>0</v>
      </c>
      <c r="BH256">
        <v>0</v>
      </c>
      <c r="BI256">
        <v>0</v>
      </c>
      <c r="BJ256">
        <v>700</v>
      </c>
      <c r="BK256">
        <v>-125</v>
      </c>
      <c r="BL256" t="s">
        <v>206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 t="shared" si="122"/>
        <v>16:20:36.287</v>
      </c>
      <c r="CF256">
        <v>286759587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6</v>
      </c>
      <c r="CY256">
        <v>7</v>
      </c>
      <c r="CZ256" t="s">
        <v>131</v>
      </c>
      <c r="DA256">
        <v>80</v>
      </c>
      <c r="DB256">
        <v>1</v>
      </c>
      <c r="DC256" t="s">
        <v>132</v>
      </c>
      <c r="DD256" t="s">
        <v>133</v>
      </c>
      <c r="DG256">
        <v>15164462</v>
      </c>
      <c r="DI256">
        <v>1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 t="shared" si="119"/>
        <v>10/06/2022 16:20:36.554</v>
      </c>
      <c r="C257" t="str">
        <f t="shared" si="95"/>
        <v>FFDFD3C0</v>
      </c>
      <c r="D257" t="s">
        <v>139</v>
      </c>
      <c r="E257">
        <v>4</v>
      </c>
      <c r="F257">
        <v>1004</v>
      </c>
      <c r="G257" t="s">
        <v>140</v>
      </c>
      <c r="J257" t="s">
        <v>141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20"/>
        <v>16:20:36.281</v>
      </c>
      <c r="T257" t="str">
        <f t="shared" si="121"/>
        <v>16:20:35.881</v>
      </c>
      <c r="U257" t="str">
        <f t="shared" si="98"/>
        <v>A5988B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136</v>
      </c>
      <c r="AG257">
        <v>0</v>
      </c>
      <c r="AH257">
        <v>3</v>
      </c>
      <c r="AI257">
        <v>2</v>
      </c>
      <c r="AJ257">
        <v>1</v>
      </c>
      <c r="AK257" t="s">
        <v>215</v>
      </c>
      <c r="AL257">
        <v>40.947460999999997</v>
      </c>
      <c r="AM257" t="s">
        <v>216</v>
      </c>
      <c r="AN257">
        <v>-72.250364000000005</v>
      </c>
      <c r="AO257">
        <v>25</v>
      </c>
      <c r="AP257">
        <v>825</v>
      </c>
      <c r="AQ257" t="s">
        <v>129</v>
      </c>
      <c r="AR257">
        <v>42</v>
      </c>
      <c r="AS257">
        <v>-61</v>
      </c>
      <c r="AT257">
        <v>1024</v>
      </c>
      <c r="BB257">
        <v>1200</v>
      </c>
      <c r="BC257">
        <v>1</v>
      </c>
      <c r="BD257" t="str">
        <f t="shared" si="99"/>
        <v xml:space="preserve">N46PD   </v>
      </c>
      <c r="BE257">
        <v>1</v>
      </c>
      <c r="BG257">
        <v>0</v>
      </c>
      <c r="BH257">
        <v>0</v>
      </c>
      <c r="BI257">
        <v>0</v>
      </c>
      <c r="BJ257">
        <v>700</v>
      </c>
      <c r="BK257">
        <v>-125</v>
      </c>
      <c r="BL257" t="s">
        <v>206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 t="shared" si="122"/>
        <v>16:20:36.287</v>
      </c>
      <c r="CF257">
        <v>286759587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6</v>
      </c>
      <c r="CY257">
        <v>7</v>
      </c>
      <c r="CZ257" t="s">
        <v>131</v>
      </c>
      <c r="DA257">
        <v>80</v>
      </c>
      <c r="DB257">
        <v>1</v>
      </c>
      <c r="DC257" t="s">
        <v>132</v>
      </c>
      <c r="DD257" t="s">
        <v>133</v>
      </c>
      <c r="DG257">
        <v>15164462</v>
      </c>
      <c r="DI257">
        <v>1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 t="shared" si="119"/>
        <v>10/06/2022 16:20:36.554</v>
      </c>
      <c r="C258" t="str">
        <f t="shared" ref="C258:C321" si="123">"FFDFD3C0"</f>
        <v>FFDFD3C0</v>
      </c>
      <c r="D258" t="s">
        <v>139</v>
      </c>
      <c r="E258">
        <v>3</v>
      </c>
      <c r="F258">
        <v>1003</v>
      </c>
      <c r="G258" t="s">
        <v>146</v>
      </c>
      <c r="J258" t="s">
        <v>141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20"/>
        <v>16:20:36.281</v>
      </c>
      <c r="T258" t="str">
        <f t="shared" si="121"/>
        <v>16:20:35.881</v>
      </c>
      <c r="U258" t="str">
        <f t="shared" ref="U258:U321" si="124">"A5988B"</f>
        <v>A5988B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136</v>
      </c>
      <c r="AG258">
        <v>0</v>
      </c>
      <c r="AH258">
        <v>3</v>
      </c>
      <c r="AI258">
        <v>2</v>
      </c>
      <c r="AJ258">
        <v>1</v>
      </c>
      <c r="AK258" t="s">
        <v>215</v>
      </c>
      <c r="AL258">
        <v>40.947460999999997</v>
      </c>
      <c r="AM258" t="s">
        <v>216</v>
      </c>
      <c r="AN258">
        <v>-72.250364000000005</v>
      </c>
      <c r="AO258">
        <v>25</v>
      </c>
      <c r="AP258">
        <v>825</v>
      </c>
      <c r="AQ258" t="s">
        <v>129</v>
      </c>
      <c r="AR258">
        <v>42</v>
      </c>
      <c r="AS258">
        <v>-61</v>
      </c>
      <c r="AT258">
        <v>1024</v>
      </c>
      <c r="BB258">
        <v>1200</v>
      </c>
      <c r="BC258">
        <v>1</v>
      </c>
      <c r="BD258" t="str">
        <f t="shared" ref="BD258:BD321" si="125">"N46PD   "</f>
        <v xml:space="preserve">N46PD   </v>
      </c>
      <c r="BE258">
        <v>1</v>
      </c>
      <c r="BG258">
        <v>0</v>
      </c>
      <c r="BH258">
        <v>0</v>
      </c>
      <c r="BI258">
        <v>0</v>
      </c>
      <c r="BJ258">
        <v>700</v>
      </c>
      <c r="BK258">
        <v>-125</v>
      </c>
      <c r="BL258" t="s">
        <v>206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 t="shared" si="122"/>
        <v>16:20:36.287</v>
      </c>
      <c r="CF258">
        <v>286759587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6</v>
      </c>
      <c r="CY258">
        <v>7</v>
      </c>
      <c r="CZ258" t="s">
        <v>131</v>
      </c>
      <c r="DA258">
        <v>80</v>
      </c>
      <c r="DB258">
        <v>1</v>
      </c>
      <c r="DC258" t="s">
        <v>132</v>
      </c>
      <c r="DD258" t="s">
        <v>133</v>
      </c>
      <c r="DG258">
        <v>15164462</v>
      </c>
      <c r="DI258">
        <v>1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 t="shared" si="119"/>
        <v>10/06/2022 16:20:36.554</v>
      </c>
      <c r="C259" t="str">
        <f t="shared" si="123"/>
        <v>FFDFD3C0</v>
      </c>
      <c r="D259" t="s">
        <v>134</v>
      </c>
      <c r="E259">
        <v>38</v>
      </c>
      <c r="H259">
        <v>125</v>
      </c>
      <c r="I259" t="s">
        <v>142</v>
      </c>
      <c r="J259" t="s">
        <v>136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20"/>
        <v>16:20:36.281</v>
      </c>
      <c r="T259" t="str">
        <f t="shared" si="121"/>
        <v>16:20:35.881</v>
      </c>
      <c r="U259" t="str">
        <f t="shared" si="124"/>
        <v>A5988B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136</v>
      </c>
      <c r="AG259">
        <v>0</v>
      </c>
      <c r="AH259">
        <v>3</v>
      </c>
      <c r="AI259">
        <v>2</v>
      </c>
      <c r="AJ259">
        <v>1</v>
      </c>
      <c r="AK259" t="s">
        <v>215</v>
      </c>
      <c r="AL259">
        <v>40.947460999999997</v>
      </c>
      <c r="AM259" t="s">
        <v>216</v>
      </c>
      <c r="AN259">
        <v>-72.250364000000005</v>
      </c>
      <c r="AO259">
        <v>25</v>
      </c>
      <c r="AP259">
        <v>825</v>
      </c>
      <c r="AQ259" t="s">
        <v>129</v>
      </c>
      <c r="AR259">
        <v>42</v>
      </c>
      <c r="AS259">
        <v>-61</v>
      </c>
      <c r="AT259">
        <v>1024</v>
      </c>
      <c r="BB259">
        <v>1200</v>
      </c>
      <c r="BC259">
        <v>1</v>
      </c>
      <c r="BD259" t="str">
        <f t="shared" si="125"/>
        <v xml:space="preserve">N46PD   </v>
      </c>
      <c r="BE259">
        <v>1</v>
      </c>
      <c r="BG259">
        <v>0</v>
      </c>
      <c r="BH259">
        <v>0</v>
      </c>
      <c r="BI259">
        <v>0</v>
      </c>
      <c r="BJ259">
        <v>700</v>
      </c>
      <c r="BK259">
        <v>-125</v>
      </c>
      <c r="BL259" t="s">
        <v>206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 t="shared" si="122"/>
        <v>16:20:36.287</v>
      </c>
      <c r="CF259">
        <v>286759587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6</v>
      </c>
      <c r="CY259">
        <v>7</v>
      </c>
      <c r="CZ259" t="s">
        <v>131</v>
      </c>
      <c r="DA259">
        <v>80</v>
      </c>
      <c r="DB259">
        <v>1</v>
      </c>
      <c r="DC259" t="s">
        <v>132</v>
      </c>
      <c r="DD259" t="s">
        <v>133</v>
      </c>
      <c r="DG259">
        <v>15164462</v>
      </c>
      <c r="DI259">
        <v>1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 t="shared" ref="A260:A267" si="126">"10/06/2022 16:20:37.458"</f>
        <v>10/06/2022 16:20:37.458</v>
      </c>
      <c r="C260" t="str">
        <f t="shared" si="123"/>
        <v>FFDFD3C0</v>
      </c>
      <c r="D260" t="s">
        <v>134</v>
      </c>
      <c r="E260">
        <v>38</v>
      </c>
      <c r="H260">
        <v>125</v>
      </c>
      <c r="I260" t="s">
        <v>142</v>
      </c>
      <c r="J260" t="s">
        <v>136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ref="S260:S267" si="127">"16:20:37.164"</f>
        <v>16:20:37.164</v>
      </c>
      <c r="T260" t="str">
        <f t="shared" ref="T260:T267" si="128">"16:20:36.764"</f>
        <v>16:20:36.764</v>
      </c>
      <c r="U260" t="str">
        <f t="shared" si="124"/>
        <v>A5988B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136</v>
      </c>
      <c r="AG260">
        <v>0</v>
      </c>
      <c r="AH260">
        <v>3</v>
      </c>
      <c r="AI260">
        <v>2</v>
      </c>
      <c r="AJ260">
        <v>1</v>
      </c>
      <c r="AK260" t="s">
        <v>217</v>
      </c>
      <c r="AL260">
        <v>40.947203999999999</v>
      </c>
      <c r="AM260" t="s">
        <v>218</v>
      </c>
      <c r="AN260">
        <v>-72.250084999999999</v>
      </c>
      <c r="AO260">
        <v>25</v>
      </c>
      <c r="AP260">
        <v>825</v>
      </c>
      <c r="AQ260" t="s">
        <v>129</v>
      </c>
      <c r="AR260">
        <v>44</v>
      </c>
      <c r="AS260">
        <v>-60</v>
      </c>
      <c r="AT260">
        <v>768</v>
      </c>
      <c r="BB260">
        <v>1200</v>
      </c>
      <c r="BC260">
        <v>1</v>
      </c>
      <c r="BD260" t="str">
        <f t="shared" si="125"/>
        <v xml:space="preserve">N46PD   </v>
      </c>
      <c r="BE260">
        <v>1</v>
      </c>
      <c r="BG260">
        <v>0</v>
      </c>
      <c r="BH260">
        <v>0</v>
      </c>
      <c r="BI260">
        <v>0</v>
      </c>
      <c r="BJ260">
        <v>725</v>
      </c>
      <c r="BK260">
        <v>-100</v>
      </c>
      <c r="BL260" t="s">
        <v>206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 t="shared" ref="CE260:CE267" si="129">"16:20:37.167"</f>
        <v>16:20:37.167</v>
      </c>
      <c r="CF260">
        <v>166596716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6</v>
      </c>
      <c r="CY260">
        <v>7</v>
      </c>
      <c r="CZ260" t="s">
        <v>131</v>
      </c>
      <c r="DA260">
        <v>80</v>
      </c>
      <c r="DB260">
        <v>1</v>
      </c>
      <c r="DC260" t="s">
        <v>132</v>
      </c>
      <c r="DD260" t="s">
        <v>133</v>
      </c>
      <c r="DG260">
        <v>15165325</v>
      </c>
      <c r="DI260">
        <v>1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 t="shared" si="126"/>
        <v>10/06/2022 16:20:37.458</v>
      </c>
      <c r="C261" t="str">
        <f t="shared" si="123"/>
        <v>FFDFD3C0</v>
      </c>
      <c r="D261" t="s">
        <v>143</v>
      </c>
      <c r="E261">
        <v>15</v>
      </c>
      <c r="F261">
        <v>2015</v>
      </c>
      <c r="G261" t="s">
        <v>144</v>
      </c>
      <c r="J261" t="s">
        <v>145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127"/>
        <v>16:20:37.164</v>
      </c>
      <c r="T261" t="str">
        <f t="shared" si="128"/>
        <v>16:20:36.764</v>
      </c>
      <c r="U261" t="str">
        <f t="shared" si="124"/>
        <v>A5988B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136</v>
      </c>
      <c r="AG261">
        <v>0</v>
      </c>
      <c r="AH261">
        <v>3</v>
      </c>
      <c r="AI261">
        <v>2</v>
      </c>
      <c r="AJ261">
        <v>1</v>
      </c>
      <c r="AK261" t="s">
        <v>217</v>
      </c>
      <c r="AL261">
        <v>40.947203999999999</v>
      </c>
      <c r="AM261" t="s">
        <v>218</v>
      </c>
      <c r="AN261">
        <v>-72.250084999999999</v>
      </c>
      <c r="AO261">
        <v>25</v>
      </c>
      <c r="AP261">
        <v>825</v>
      </c>
      <c r="AQ261" t="s">
        <v>129</v>
      </c>
      <c r="AR261">
        <v>44</v>
      </c>
      <c r="AS261">
        <v>-60</v>
      </c>
      <c r="AT261">
        <v>768</v>
      </c>
      <c r="BB261">
        <v>1200</v>
      </c>
      <c r="BC261">
        <v>1</v>
      </c>
      <c r="BD261" t="str">
        <f t="shared" si="125"/>
        <v xml:space="preserve">N46PD   </v>
      </c>
      <c r="BE261">
        <v>1</v>
      </c>
      <c r="BG261">
        <v>0</v>
      </c>
      <c r="BH261">
        <v>0</v>
      </c>
      <c r="BI261">
        <v>0</v>
      </c>
      <c r="BJ261">
        <v>725</v>
      </c>
      <c r="BK261">
        <v>-100</v>
      </c>
      <c r="BL261" t="s">
        <v>206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 t="shared" si="129"/>
        <v>16:20:37.167</v>
      </c>
      <c r="CF261">
        <v>166596716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80</v>
      </c>
      <c r="DB261">
        <v>1</v>
      </c>
      <c r="DC261" t="s">
        <v>132</v>
      </c>
      <c r="DD261" t="s">
        <v>133</v>
      </c>
      <c r="DG261">
        <v>15165325</v>
      </c>
      <c r="DI261">
        <v>1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 t="shared" si="126"/>
        <v>10/06/2022 16:20:37.458</v>
      </c>
      <c r="C262" t="str">
        <f t="shared" si="123"/>
        <v>FFDFD3C0</v>
      </c>
      <c r="D262" t="s">
        <v>134</v>
      </c>
      <c r="E262">
        <v>33</v>
      </c>
      <c r="H262">
        <v>112</v>
      </c>
      <c r="I262" t="s">
        <v>135</v>
      </c>
      <c r="J262" t="s">
        <v>136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27"/>
        <v>16:20:37.164</v>
      </c>
      <c r="T262" t="str">
        <f t="shared" si="128"/>
        <v>16:20:36.764</v>
      </c>
      <c r="U262" t="str">
        <f t="shared" si="124"/>
        <v>A5988B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136</v>
      </c>
      <c r="AG262">
        <v>0</v>
      </c>
      <c r="AH262">
        <v>3</v>
      </c>
      <c r="AI262">
        <v>2</v>
      </c>
      <c r="AJ262">
        <v>1</v>
      </c>
      <c r="AK262" t="s">
        <v>217</v>
      </c>
      <c r="AL262">
        <v>40.947203999999999</v>
      </c>
      <c r="AM262" t="s">
        <v>218</v>
      </c>
      <c r="AN262">
        <v>-72.250084999999999</v>
      </c>
      <c r="AO262">
        <v>25</v>
      </c>
      <c r="AP262">
        <v>825</v>
      </c>
      <c r="AQ262" t="s">
        <v>129</v>
      </c>
      <c r="AR262">
        <v>44</v>
      </c>
      <c r="AS262">
        <v>-60</v>
      </c>
      <c r="AT262">
        <v>768</v>
      </c>
      <c r="BB262">
        <v>1200</v>
      </c>
      <c r="BC262">
        <v>1</v>
      </c>
      <c r="BD262" t="str">
        <f t="shared" si="125"/>
        <v xml:space="preserve">N46PD   </v>
      </c>
      <c r="BE262">
        <v>1</v>
      </c>
      <c r="BG262">
        <v>0</v>
      </c>
      <c r="BH262">
        <v>0</v>
      </c>
      <c r="BI262">
        <v>0</v>
      </c>
      <c r="BJ262">
        <v>725</v>
      </c>
      <c r="BK262">
        <v>-100</v>
      </c>
      <c r="BL262" t="s">
        <v>206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 t="shared" si="129"/>
        <v>16:20:37.167</v>
      </c>
      <c r="CF262">
        <v>166596716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80</v>
      </c>
      <c r="DB262">
        <v>1</v>
      </c>
      <c r="DC262" t="s">
        <v>132</v>
      </c>
      <c r="DD262" t="s">
        <v>133</v>
      </c>
      <c r="DG262">
        <v>15165325</v>
      </c>
      <c r="DI262">
        <v>1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 t="shared" si="126"/>
        <v>10/06/2022 16:20:37.458</v>
      </c>
      <c r="C263" t="str">
        <f t="shared" si="123"/>
        <v>FFDFD3C0</v>
      </c>
      <c r="D263" t="s">
        <v>139</v>
      </c>
      <c r="E263">
        <v>2</v>
      </c>
      <c r="F263">
        <v>1002</v>
      </c>
      <c r="G263" t="s">
        <v>124</v>
      </c>
      <c r="J263" t="s">
        <v>141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27"/>
        <v>16:20:37.164</v>
      </c>
      <c r="T263" t="str">
        <f t="shared" si="128"/>
        <v>16:20:36.764</v>
      </c>
      <c r="U263" t="str">
        <f t="shared" si="124"/>
        <v>A5988B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136</v>
      </c>
      <c r="AG263">
        <v>0</v>
      </c>
      <c r="AH263">
        <v>3</v>
      </c>
      <c r="AI263">
        <v>2</v>
      </c>
      <c r="AJ263">
        <v>1</v>
      </c>
      <c r="AK263" t="s">
        <v>217</v>
      </c>
      <c r="AL263">
        <v>40.947203999999999</v>
      </c>
      <c r="AM263" t="s">
        <v>218</v>
      </c>
      <c r="AN263">
        <v>-72.250084999999999</v>
      </c>
      <c r="AO263">
        <v>25</v>
      </c>
      <c r="AP263">
        <v>825</v>
      </c>
      <c r="AQ263" t="s">
        <v>129</v>
      </c>
      <c r="AR263">
        <v>44</v>
      </c>
      <c r="AS263">
        <v>-60</v>
      </c>
      <c r="AT263">
        <v>768</v>
      </c>
      <c r="BB263">
        <v>1200</v>
      </c>
      <c r="BC263">
        <v>1</v>
      </c>
      <c r="BD263" t="str">
        <f t="shared" si="125"/>
        <v xml:space="preserve">N46PD   </v>
      </c>
      <c r="BE263">
        <v>1</v>
      </c>
      <c r="BG263">
        <v>0</v>
      </c>
      <c r="BH263">
        <v>0</v>
      </c>
      <c r="BI263">
        <v>0</v>
      </c>
      <c r="BJ263">
        <v>725</v>
      </c>
      <c r="BK263">
        <v>-100</v>
      </c>
      <c r="BL263" t="s">
        <v>206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 t="shared" si="129"/>
        <v>16:20:37.167</v>
      </c>
      <c r="CF263">
        <v>166596716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6</v>
      </c>
      <c r="CY263">
        <v>7</v>
      </c>
      <c r="CZ263" t="s">
        <v>131</v>
      </c>
      <c r="DA263">
        <v>80</v>
      </c>
      <c r="DB263">
        <v>1</v>
      </c>
      <c r="DC263" t="s">
        <v>132</v>
      </c>
      <c r="DD263" t="s">
        <v>133</v>
      </c>
      <c r="DG263">
        <v>15165325</v>
      </c>
      <c r="DI263">
        <v>1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 t="shared" si="126"/>
        <v>10/06/2022 16:20:37.458</v>
      </c>
      <c r="C264" t="str">
        <f t="shared" si="123"/>
        <v>FFDFD3C0</v>
      </c>
      <c r="D264" t="s">
        <v>143</v>
      </c>
      <c r="E264">
        <v>1</v>
      </c>
      <c r="F264">
        <v>2001</v>
      </c>
      <c r="G264" t="s">
        <v>147</v>
      </c>
      <c r="J264" t="s">
        <v>145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27"/>
        <v>16:20:37.164</v>
      </c>
      <c r="T264" t="str">
        <f t="shared" si="128"/>
        <v>16:20:36.764</v>
      </c>
      <c r="U264" t="str">
        <f t="shared" si="124"/>
        <v>A5988B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136</v>
      </c>
      <c r="AG264">
        <v>0</v>
      </c>
      <c r="AH264">
        <v>3</v>
      </c>
      <c r="AI264">
        <v>2</v>
      </c>
      <c r="AJ264">
        <v>1</v>
      </c>
      <c r="AK264" t="s">
        <v>217</v>
      </c>
      <c r="AL264">
        <v>40.947203999999999</v>
      </c>
      <c r="AM264" t="s">
        <v>218</v>
      </c>
      <c r="AN264">
        <v>-72.250084999999999</v>
      </c>
      <c r="AO264">
        <v>25</v>
      </c>
      <c r="AP264">
        <v>825</v>
      </c>
      <c r="AQ264" t="s">
        <v>129</v>
      </c>
      <c r="AR264">
        <v>44</v>
      </c>
      <c r="AS264">
        <v>-60</v>
      </c>
      <c r="AT264">
        <v>768</v>
      </c>
      <c r="BB264">
        <v>1200</v>
      </c>
      <c r="BC264">
        <v>1</v>
      </c>
      <c r="BD264" t="str">
        <f t="shared" si="125"/>
        <v xml:space="preserve">N46PD   </v>
      </c>
      <c r="BE264">
        <v>1</v>
      </c>
      <c r="BG264">
        <v>0</v>
      </c>
      <c r="BH264">
        <v>0</v>
      </c>
      <c r="BI264">
        <v>0</v>
      </c>
      <c r="BJ264">
        <v>725</v>
      </c>
      <c r="BK264">
        <v>-100</v>
      </c>
      <c r="BL264" t="s">
        <v>206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 t="shared" si="129"/>
        <v>16:20:37.167</v>
      </c>
      <c r="CF264">
        <v>166596716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6</v>
      </c>
      <c r="CY264">
        <v>7</v>
      </c>
      <c r="CZ264" t="s">
        <v>131</v>
      </c>
      <c r="DA264">
        <v>80</v>
      </c>
      <c r="DB264">
        <v>1</v>
      </c>
      <c r="DC264" t="s">
        <v>132</v>
      </c>
      <c r="DD264" t="s">
        <v>133</v>
      </c>
      <c r="DG264">
        <v>15165325</v>
      </c>
      <c r="DI264">
        <v>1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 t="shared" si="126"/>
        <v>10/06/2022 16:20:37.458</v>
      </c>
      <c r="C265" t="str">
        <f t="shared" si="123"/>
        <v>FFDFD3C0</v>
      </c>
      <c r="D265" t="s">
        <v>123</v>
      </c>
      <c r="E265">
        <v>1</v>
      </c>
      <c r="H265">
        <v>157</v>
      </c>
      <c r="I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27"/>
        <v>16:20:37.164</v>
      </c>
      <c r="T265" t="str">
        <f t="shared" si="128"/>
        <v>16:20:36.764</v>
      </c>
      <c r="U265" t="str">
        <f t="shared" si="124"/>
        <v>A5988B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136</v>
      </c>
      <c r="AG265">
        <v>0</v>
      </c>
      <c r="AH265">
        <v>3</v>
      </c>
      <c r="AI265">
        <v>2</v>
      </c>
      <c r="AJ265">
        <v>1</v>
      </c>
      <c r="AK265" t="s">
        <v>217</v>
      </c>
      <c r="AL265">
        <v>40.947203999999999</v>
      </c>
      <c r="AM265" t="s">
        <v>218</v>
      </c>
      <c r="AN265">
        <v>-72.250084999999999</v>
      </c>
      <c r="AO265">
        <v>25</v>
      </c>
      <c r="AP265">
        <v>825</v>
      </c>
      <c r="AQ265" t="s">
        <v>129</v>
      </c>
      <c r="AR265">
        <v>44</v>
      </c>
      <c r="AS265">
        <v>-60</v>
      </c>
      <c r="AT265">
        <v>768</v>
      </c>
      <c r="BB265">
        <v>1200</v>
      </c>
      <c r="BC265">
        <v>1</v>
      </c>
      <c r="BD265" t="str">
        <f t="shared" si="125"/>
        <v xml:space="preserve">N46PD   </v>
      </c>
      <c r="BE265">
        <v>1</v>
      </c>
      <c r="BG265">
        <v>0</v>
      </c>
      <c r="BH265">
        <v>0</v>
      </c>
      <c r="BI265">
        <v>0</v>
      </c>
      <c r="BJ265">
        <v>725</v>
      </c>
      <c r="BK265">
        <v>-100</v>
      </c>
      <c r="BL265" t="s">
        <v>206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 t="shared" si="129"/>
        <v>16:20:37.167</v>
      </c>
      <c r="CF265">
        <v>166596716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6</v>
      </c>
      <c r="CY265">
        <v>7</v>
      </c>
      <c r="CZ265" t="s">
        <v>131</v>
      </c>
      <c r="DA265">
        <v>80</v>
      </c>
      <c r="DB265">
        <v>1</v>
      </c>
      <c r="DC265" t="s">
        <v>132</v>
      </c>
      <c r="DD265" t="s">
        <v>133</v>
      </c>
      <c r="DG265">
        <v>15165325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 t="shared" si="126"/>
        <v>10/06/2022 16:20:37.458</v>
      </c>
      <c r="C266" t="str">
        <f t="shared" si="123"/>
        <v>FFDFD3C0</v>
      </c>
      <c r="D266" t="s">
        <v>139</v>
      </c>
      <c r="E266">
        <v>4</v>
      </c>
      <c r="F266">
        <v>1004</v>
      </c>
      <c r="G266" t="s">
        <v>140</v>
      </c>
      <c r="J266" t="s">
        <v>141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127"/>
        <v>16:20:37.164</v>
      </c>
      <c r="T266" t="str">
        <f t="shared" si="128"/>
        <v>16:20:36.764</v>
      </c>
      <c r="U266" t="str">
        <f t="shared" si="124"/>
        <v>A5988B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136</v>
      </c>
      <c r="AG266">
        <v>0</v>
      </c>
      <c r="AH266">
        <v>3</v>
      </c>
      <c r="AI266">
        <v>2</v>
      </c>
      <c r="AJ266">
        <v>1</v>
      </c>
      <c r="AK266" t="s">
        <v>217</v>
      </c>
      <c r="AL266">
        <v>40.947203999999999</v>
      </c>
      <c r="AM266" t="s">
        <v>218</v>
      </c>
      <c r="AN266">
        <v>-72.250084999999999</v>
      </c>
      <c r="AO266">
        <v>25</v>
      </c>
      <c r="AP266">
        <v>825</v>
      </c>
      <c r="AQ266" t="s">
        <v>129</v>
      </c>
      <c r="AR266">
        <v>44</v>
      </c>
      <c r="AS266">
        <v>-60</v>
      </c>
      <c r="AT266">
        <v>768</v>
      </c>
      <c r="BB266">
        <v>1200</v>
      </c>
      <c r="BC266">
        <v>1</v>
      </c>
      <c r="BD266" t="str">
        <f t="shared" si="125"/>
        <v xml:space="preserve">N46PD   </v>
      </c>
      <c r="BE266">
        <v>1</v>
      </c>
      <c r="BG266">
        <v>0</v>
      </c>
      <c r="BH266">
        <v>0</v>
      </c>
      <c r="BI266">
        <v>0</v>
      </c>
      <c r="BJ266">
        <v>725</v>
      </c>
      <c r="BK266">
        <v>-100</v>
      </c>
      <c r="BL266" t="s">
        <v>206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 t="shared" si="129"/>
        <v>16:20:37.167</v>
      </c>
      <c r="CF266">
        <v>166596716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6</v>
      </c>
      <c r="CY266">
        <v>7</v>
      </c>
      <c r="CZ266" t="s">
        <v>131</v>
      </c>
      <c r="DA266">
        <v>80</v>
      </c>
      <c r="DB266">
        <v>1</v>
      </c>
      <c r="DC266" t="s">
        <v>132</v>
      </c>
      <c r="DD266" t="s">
        <v>133</v>
      </c>
      <c r="DG266">
        <v>15165325</v>
      </c>
      <c r="DI266">
        <v>1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 t="shared" si="126"/>
        <v>10/06/2022 16:20:37.458</v>
      </c>
      <c r="C267" t="str">
        <f t="shared" si="123"/>
        <v>FFDFD3C0</v>
      </c>
      <c r="D267" t="s">
        <v>139</v>
      </c>
      <c r="E267">
        <v>3</v>
      </c>
      <c r="F267">
        <v>1003</v>
      </c>
      <c r="G267" t="s">
        <v>146</v>
      </c>
      <c r="J267" t="s">
        <v>141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127"/>
        <v>16:20:37.164</v>
      </c>
      <c r="T267" t="str">
        <f t="shared" si="128"/>
        <v>16:20:36.764</v>
      </c>
      <c r="U267" t="str">
        <f t="shared" si="124"/>
        <v>A5988B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136</v>
      </c>
      <c r="AG267">
        <v>0</v>
      </c>
      <c r="AH267">
        <v>3</v>
      </c>
      <c r="AI267">
        <v>2</v>
      </c>
      <c r="AJ267">
        <v>1</v>
      </c>
      <c r="AK267" t="s">
        <v>217</v>
      </c>
      <c r="AL267">
        <v>40.947203999999999</v>
      </c>
      <c r="AM267" t="s">
        <v>218</v>
      </c>
      <c r="AN267">
        <v>-72.250084999999999</v>
      </c>
      <c r="AO267">
        <v>25</v>
      </c>
      <c r="AP267">
        <v>825</v>
      </c>
      <c r="AQ267" t="s">
        <v>129</v>
      </c>
      <c r="AR267">
        <v>44</v>
      </c>
      <c r="AS267">
        <v>-60</v>
      </c>
      <c r="AT267">
        <v>768</v>
      </c>
      <c r="BB267">
        <v>1200</v>
      </c>
      <c r="BC267">
        <v>1</v>
      </c>
      <c r="BD267" t="str">
        <f t="shared" si="125"/>
        <v xml:space="preserve">N46PD   </v>
      </c>
      <c r="BE267">
        <v>1</v>
      </c>
      <c r="BG267">
        <v>0</v>
      </c>
      <c r="BH267">
        <v>0</v>
      </c>
      <c r="BI267">
        <v>0</v>
      </c>
      <c r="BJ267">
        <v>725</v>
      </c>
      <c r="BK267">
        <v>-100</v>
      </c>
      <c r="BL267" t="s">
        <v>206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 t="shared" si="129"/>
        <v>16:20:37.167</v>
      </c>
      <c r="CF267">
        <v>166596716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6</v>
      </c>
      <c r="CY267">
        <v>7</v>
      </c>
      <c r="CZ267" t="s">
        <v>131</v>
      </c>
      <c r="DA267">
        <v>80</v>
      </c>
      <c r="DB267">
        <v>1</v>
      </c>
      <c r="DC267" t="s">
        <v>132</v>
      </c>
      <c r="DD267" t="s">
        <v>133</v>
      </c>
      <c r="DG267">
        <v>15165325</v>
      </c>
      <c r="DI267">
        <v>1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"10/06/2022 16:20:38.458"</f>
        <v>10/06/2022 16:20:38.458</v>
      </c>
      <c r="C268" t="str">
        <f t="shared" si="123"/>
        <v>FFDFD3C0</v>
      </c>
      <c r="D268" t="s">
        <v>143</v>
      </c>
      <c r="E268">
        <v>1</v>
      </c>
      <c r="F268">
        <v>2001</v>
      </c>
      <c r="G268" t="s">
        <v>147</v>
      </c>
      <c r="J268" t="s">
        <v>145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ref="S268:S275" si="130">"16:20:38.180"</f>
        <v>16:20:38.180</v>
      </c>
      <c r="T268" t="str">
        <f t="shared" ref="T268:T275" si="131">"16:20:36.780"</f>
        <v>16:20:36.780</v>
      </c>
      <c r="U268" t="str">
        <f t="shared" si="124"/>
        <v>A5988B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136</v>
      </c>
      <c r="AG268">
        <v>0</v>
      </c>
      <c r="AH268">
        <v>3</v>
      </c>
      <c r="AI268">
        <v>2</v>
      </c>
      <c r="AJ268">
        <v>1</v>
      </c>
      <c r="AK268" t="s">
        <v>219</v>
      </c>
      <c r="AL268">
        <v>40.946925</v>
      </c>
      <c r="AM268" t="s">
        <v>220</v>
      </c>
      <c r="AN268">
        <v>-72.249848999999998</v>
      </c>
      <c r="AO268">
        <v>25</v>
      </c>
      <c r="AP268">
        <v>850</v>
      </c>
      <c r="AQ268" t="s">
        <v>129</v>
      </c>
      <c r="AR268">
        <v>44</v>
      </c>
      <c r="AS268">
        <v>-60</v>
      </c>
      <c r="AT268">
        <v>768</v>
      </c>
      <c r="BB268">
        <v>1200</v>
      </c>
      <c r="BC268">
        <v>1</v>
      </c>
      <c r="BD268" t="str">
        <f t="shared" si="125"/>
        <v xml:space="preserve">N46PD   </v>
      </c>
      <c r="BE268">
        <v>1</v>
      </c>
      <c r="BG268">
        <v>0</v>
      </c>
      <c r="BH268">
        <v>0</v>
      </c>
      <c r="BI268">
        <v>0</v>
      </c>
      <c r="BJ268">
        <v>725</v>
      </c>
      <c r="BK268">
        <v>-125</v>
      </c>
      <c r="BL268" t="s">
        <v>206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 t="shared" ref="CE268:CE275" si="132">"16:20:38.187"</f>
        <v>16:20:38.187</v>
      </c>
      <c r="CF268">
        <v>187338740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4</v>
      </c>
      <c r="CY268">
        <v>7</v>
      </c>
      <c r="CZ268" t="s">
        <v>131</v>
      </c>
      <c r="DA268">
        <v>80</v>
      </c>
      <c r="DB268">
        <v>1</v>
      </c>
      <c r="DC268" t="s">
        <v>132</v>
      </c>
      <c r="DD268" t="s">
        <v>133</v>
      </c>
      <c r="DG268">
        <v>15166375</v>
      </c>
      <c r="DI268">
        <v>1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"10/06/2022 16:20:38.458"</f>
        <v>10/06/2022 16:20:38.458</v>
      </c>
      <c r="C269" t="str">
        <f t="shared" si="123"/>
        <v>FFDFD3C0</v>
      </c>
      <c r="D269" t="s">
        <v>123</v>
      </c>
      <c r="E269">
        <v>1</v>
      </c>
      <c r="H269">
        <v>157</v>
      </c>
      <c r="I269" t="s">
        <v>124</v>
      </c>
      <c r="J269" t="s">
        <v>125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30"/>
        <v>16:20:38.180</v>
      </c>
      <c r="T269" t="str">
        <f t="shared" si="131"/>
        <v>16:20:36.780</v>
      </c>
      <c r="U269" t="str">
        <f t="shared" si="124"/>
        <v>A5988B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136</v>
      </c>
      <c r="AG269">
        <v>0</v>
      </c>
      <c r="AH269">
        <v>3</v>
      </c>
      <c r="AI269">
        <v>2</v>
      </c>
      <c r="AJ269">
        <v>1</v>
      </c>
      <c r="AK269" t="s">
        <v>219</v>
      </c>
      <c r="AL269">
        <v>40.946925</v>
      </c>
      <c r="AM269" t="s">
        <v>220</v>
      </c>
      <c r="AN269">
        <v>-72.249848999999998</v>
      </c>
      <c r="AO269">
        <v>25</v>
      </c>
      <c r="AP269">
        <v>850</v>
      </c>
      <c r="AQ269" t="s">
        <v>129</v>
      </c>
      <c r="AR269">
        <v>44</v>
      </c>
      <c r="AS269">
        <v>-60</v>
      </c>
      <c r="AT269">
        <v>768</v>
      </c>
      <c r="BB269">
        <v>1200</v>
      </c>
      <c r="BC269">
        <v>1</v>
      </c>
      <c r="BD269" t="str">
        <f t="shared" si="125"/>
        <v xml:space="preserve">N46PD   </v>
      </c>
      <c r="BE269">
        <v>1</v>
      </c>
      <c r="BG269">
        <v>0</v>
      </c>
      <c r="BH269">
        <v>0</v>
      </c>
      <c r="BI269">
        <v>0</v>
      </c>
      <c r="BJ269">
        <v>725</v>
      </c>
      <c r="BK269">
        <v>-125</v>
      </c>
      <c r="BL269" t="s">
        <v>206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 t="shared" si="132"/>
        <v>16:20:38.187</v>
      </c>
      <c r="CF269">
        <v>187338740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4</v>
      </c>
      <c r="CY269">
        <v>7</v>
      </c>
      <c r="CZ269" t="s">
        <v>131</v>
      </c>
      <c r="DA269">
        <v>80</v>
      </c>
      <c r="DB269">
        <v>1</v>
      </c>
      <c r="DC269" t="s">
        <v>132</v>
      </c>
      <c r="DD269" t="s">
        <v>133</v>
      </c>
      <c r="DG269">
        <v>15166375</v>
      </c>
      <c r="DI269">
        <v>1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"10/06/2022 16:20:38.458"</f>
        <v>10/06/2022 16:20:38.458</v>
      </c>
      <c r="C270" t="str">
        <f t="shared" si="123"/>
        <v>FFDFD3C0</v>
      </c>
      <c r="D270" t="s">
        <v>139</v>
      </c>
      <c r="E270">
        <v>3</v>
      </c>
      <c r="F270">
        <v>1003</v>
      </c>
      <c r="G270" t="s">
        <v>146</v>
      </c>
      <c r="J270" t="s">
        <v>141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30"/>
        <v>16:20:38.180</v>
      </c>
      <c r="T270" t="str">
        <f t="shared" si="131"/>
        <v>16:20:36.780</v>
      </c>
      <c r="U270" t="str">
        <f t="shared" si="124"/>
        <v>A5988B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136</v>
      </c>
      <c r="AG270">
        <v>0</v>
      </c>
      <c r="AH270">
        <v>3</v>
      </c>
      <c r="AI270">
        <v>2</v>
      </c>
      <c r="AJ270">
        <v>1</v>
      </c>
      <c r="AK270" t="s">
        <v>219</v>
      </c>
      <c r="AL270">
        <v>40.946925</v>
      </c>
      <c r="AM270" t="s">
        <v>220</v>
      </c>
      <c r="AN270">
        <v>-72.249848999999998</v>
      </c>
      <c r="AO270">
        <v>25</v>
      </c>
      <c r="AP270">
        <v>850</v>
      </c>
      <c r="AQ270" t="s">
        <v>129</v>
      </c>
      <c r="AR270">
        <v>44</v>
      </c>
      <c r="AS270">
        <v>-60</v>
      </c>
      <c r="AT270">
        <v>768</v>
      </c>
      <c r="BB270">
        <v>1200</v>
      </c>
      <c r="BC270">
        <v>1</v>
      </c>
      <c r="BD270" t="str">
        <f t="shared" si="125"/>
        <v xml:space="preserve">N46PD   </v>
      </c>
      <c r="BE270">
        <v>1</v>
      </c>
      <c r="BG270">
        <v>0</v>
      </c>
      <c r="BH270">
        <v>0</v>
      </c>
      <c r="BI270">
        <v>0</v>
      </c>
      <c r="BJ270">
        <v>725</v>
      </c>
      <c r="BK270">
        <v>-125</v>
      </c>
      <c r="BL270" t="s">
        <v>206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 t="shared" si="132"/>
        <v>16:20:38.187</v>
      </c>
      <c r="CF270">
        <v>187338740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4</v>
      </c>
      <c r="CY270">
        <v>7</v>
      </c>
      <c r="CZ270" t="s">
        <v>131</v>
      </c>
      <c r="DA270">
        <v>80</v>
      </c>
      <c r="DB270">
        <v>1</v>
      </c>
      <c r="DC270" t="s">
        <v>132</v>
      </c>
      <c r="DD270" t="s">
        <v>133</v>
      </c>
      <c r="DG270">
        <v>15166375</v>
      </c>
      <c r="DI270">
        <v>1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"10/06/2022 16:20:38.458"</f>
        <v>10/06/2022 16:20:38.458</v>
      </c>
      <c r="C271" t="str">
        <f t="shared" si="123"/>
        <v>FFDFD3C0</v>
      </c>
      <c r="D271" t="s">
        <v>134</v>
      </c>
      <c r="E271">
        <v>38</v>
      </c>
      <c r="H271">
        <v>125</v>
      </c>
      <c r="I271" t="s">
        <v>142</v>
      </c>
      <c r="J271" t="s">
        <v>136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30"/>
        <v>16:20:38.180</v>
      </c>
      <c r="T271" t="str">
        <f t="shared" si="131"/>
        <v>16:20:36.780</v>
      </c>
      <c r="U271" t="str">
        <f t="shared" si="124"/>
        <v>A5988B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136</v>
      </c>
      <c r="AG271">
        <v>0</v>
      </c>
      <c r="AH271">
        <v>3</v>
      </c>
      <c r="AI271">
        <v>2</v>
      </c>
      <c r="AJ271">
        <v>1</v>
      </c>
      <c r="AK271" t="s">
        <v>219</v>
      </c>
      <c r="AL271">
        <v>40.946925</v>
      </c>
      <c r="AM271" t="s">
        <v>220</v>
      </c>
      <c r="AN271">
        <v>-72.249848999999998</v>
      </c>
      <c r="AO271">
        <v>25</v>
      </c>
      <c r="AP271">
        <v>850</v>
      </c>
      <c r="AQ271" t="s">
        <v>129</v>
      </c>
      <c r="AR271">
        <v>44</v>
      </c>
      <c r="AS271">
        <v>-60</v>
      </c>
      <c r="AT271">
        <v>768</v>
      </c>
      <c r="BB271">
        <v>1200</v>
      </c>
      <c r="BC271">
        <v>1</v>
      </c>
      <c r="BD271" t="str">
        <f t="shared" si="125"/>
        <v xml:space="preserve">N46PD   </v>
      </c>
      <c r="BE271">
        <v>1</v>
      </c>
      <c r="BG271">
        <v>0</v>
      </c>
      <c r="BH271">
        <v>0</v>
      </c>
      <c r="BI271">
        <v>0</v>
      </c>
      <c r="BJ271">
        <v>725</v>
      </c>
      <c r="BK271">
        <v>-125</v>
      </c>
      <c r="BL271" t="s">
        <v>206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 t="shared" si="132"/>
        <v>16:20:38.187</v>
      </c>
      <c r="CF271">
        <v>187338740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4</v>
      </c>
      <c r="CY271">
        <v>7</v>
      </c>
      <c r="CZ271" t="s">
        <v>131</v>
      </c>
      <c r="DA271">
        <v>80</v>
      </c>
      <c r="DB271">
        <v>1</v>
      </c>
      <c r="DC271" t="s">
        <v>132</v>
      </c>
      <c r="DD271" t="s">
        <v>133</v>
      </c>
      <c r="DG271">
        <v>15166375</v>
      </c>
      <c r="DI271">
        <v>1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"10/06/2022 16:20:38.489"</f>
        <v>10/06/2022 16:20:38.489</v>
      </c>
      <c r="C272" t="str">
        <f t="shared" si="123"/>
        <v>FFDFD3C0</v>
      </c>
      <c r="D272" t="s">
        <v>143</v>
      </c>
      <c r="E272">
        <v>15</v>
      </c>
      <c r="F272">
        <v>2015</v>
      </c>
      <c r="G272" t="s">
        <v>144</v>
      </c>
      <c r="J272" t="s">
        <v>145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30"/>
        <v>16:20:38.180</v>
      </c>
      <c r="T272" t="str">
        <f t="shared" si="131"/>
        <v>16:20:36.780</v>
      </c>
      <c r="U272" t="str">
        <f t="shared" si="124"/>
        <v>A5988B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136</v>
      </c>
      <c r="AG272">
        <v>0</v>
      </c>
      <c r="AH272">
        <v>3</v>
      </c>
      <c r="AI272">
        <v>2</v>
      </c>
      <c r="AJ272">
        <v>1</v>
      </c>
      <c r="AK272" t="s">
        <v>219</v>
      </c>
      <c r="AL272">
        <v>40.946925</v>
      </c>
      <c r="AM272" t="s">
        <v>220</v>
      </c>
      <c r="AN272">
        <v>-72.249848999999998</v>
      </c>
      <c r="AO272">
        <v>25</v>
      </c>
      <c r="AP272">
        <v>850</v>
      </c>
      <c r="AQ272" t="s">
        <v>129</v>
      </c>
      <c r="AR272">
        <v>44</v>
      </c>
      <c r="AS272">
        <v>-60</v>
      </c>
      <c r="AT272">
        <v>768</v>
      </c>
      <c r="BB272">
        <v>1200</v>
      </c>
      <c r="BC272">
        <v>1</v>
      </c>
      <c r="BD272" t="str">
        <f t="shared" si="125"/>
        <v xml:space="preserve">N46PD   </v>
      </c>
      <c r="BE272">
        <v>1</v>
      </c>
      <c r="BG272">
        <v>0</v>
      </c>
      <c r="BH272">
        <v>0</v>
      </c>
      <c r="BI272">
        <v>0</v>
      </c>
      <c r="BJ272">
        <v>725</v>
      </c>
      <c r="BK272">
        <v>-125</v>
      </c>
      <c r="BL272" t="s">
        <v>206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 t="shared" si="132"/>
        <v>16:20:38.187</v>
      </c>
      <c r="CF272">
        <v>187338740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4</v>
      </c>
      <c r="CY272">
        <v>7</v>
      </c>
      <c r="CZ272" t="s">
        <v>131</v>
      </c>
      <c r="DA272">
        <v>80</v>
      </c>
      <c r="DB272">
        <v>1</v>
      </c>
      <c r="DC272" t="s">
        <v>132</v>
      </c>
      <c r="DD272" t="s">
        <v>133</v>
      </c>
      <c r="DG272">
        <v>15166375</v>
      </c>
      <c r="DI272">
        <v>1</v>
      </c>
      <c r="DJ272">
        <v>0</v>
      </c>
      <c r="DK272">
        <v>1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"10/06/2022 16:20:38.489"</f>
        <v>10/06/2022 16:20:38.489</v>
      </c>
      <c r="C273" t="str">
        <f t="shared" si="123"/>
        <v>FFDFD3C0</v>
      </c>
      <c r="D273" t="s">
        <v>134</v>
      </c>
      <c r="E273">
        <v>33</v>
      </c>
      <c r="H273">
        <v>112</v>
      </c>
      <c r="I273" t="s">
        <v>135</v>
      </c>
      <c r="J273" t="s">
        <v>136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30"/>
        <v>16:20:38.180</v>
      </c>
      <c r="T273" t="str">
        <f t="shared" si="131"/>
        <v>16:20:36.780</v>
      </c>
      <c r="U273" t="str">
        <f t="shared" si="124"/>
        <v>A5988B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136</v>
      </c>
      <c r="AG273">
        <v>0</v>
      </c>
      <c r="AH273">
        <v>3</v>
      </c>
      <c r="AI273">
        <v>2</v>
      </c>
      <c r="AJ273">
        <v>1</v>
      </c>
      <c r="AK273" t="s">
        <v>219</v>
      </c>
      <c r="AL273">
        <v>40.946925</v>
      </c>
      <c r="AM273" t="s">
        <v>220</v>
      </c>
      <c r="AN273">
        <v>-72.249848999999998</v>
      </c>
      <c r="AO273">
        <v>25</v>
      </c>
      <c r="AP273">
        <v>850</v>
      </c>
      <c r="AQ273" t="s">
        <v>129</v>
      </c>
      <c r="AR273">
        <v>44</v>
      </c>
      <c r="AS273">
        <v>-60</v>
      </c>
      <c r="AT273">
        <v>768</v>
      </c>
      <c r="BB273">
        <v>1200</v>
      </c>
      <c r="BC273">
        <v>1</v>
      </c>
      <c r="BD273" t="str">
        <f t="shared" si="125"/>
        <v xml:space="preserve">N46PD   </v>
      </c>
      <c r="BE273">
        <v>1</v>
      </c>
      <c r="BG273">
        <v>0</v>
      </c>
      <c r="BH273">
        <v>0</v>
      </c>
      <c r="BI273">
        <v>0</v>
      </c>
      <c r="BJ273">
        <v>725</v>
      </c>
      <c r="BK273">
        <v>-125</v>
      </c>
      <c r="BL273" t="s">
        <v>206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 t="shared" si="132"/>
        <v>16:20:38.187</v>
      </c>
      <c r="CF273">
        <v>187338740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4</v>
      </c>
      <c r="CY273">
        <v>7</v>
      </c>
      <c r="CZ273" t="s">
        <v>131</v>
      </c>
      <c r="DA273">
        <v>80</v>
      </c>
      <c r="DB273">
        <v>1</v>
      </c>
      <c r="DC273" t="s">
        <v>132</v>
      </c>
      <c r="DD273" t="s">
        <v>133</v>
      </c>
      <c r="DG273">
        <v>15166375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"10/06/2022 16:20:38.536"</f>
        <v>10/06/2022 16:20:38.536</v>
      </c>
      <c r="C274" t="str">
        <f t="shared" si="123"/>
        <v>FFDFD3C0</v>
      </c>
      <c r="D274" t="s">
        <v>139</v>
      </c>
      <c r="E274">
        <v>2</v>
      </c>
      <c r="F274">
        <v>1002</v>
      </c>
      <c r="G274" t="s">
        <v>124</v>
      </c>
      <c r="J274" t="s">
        <v>141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30"/>
        <v>16:20:38.180</v>
      </c>
      <c r="T274" t="str">
        <f t="shared" si="131"/>
        <v>16:20:36.780</v>
      </c>
      <c r="U274" t="str">
        <f t="shared" si="124"/>
        <v>A5988B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136</v>
      </c>
      <c r="AG274">
        <v>0</v>
      </c>
      <c r="AH274">
        <v>3</v>
      </c>
      <c r="AI274">
        <v>2</v>
      </c>
      <c r="AJ274">
        <v>1</v>
      </c>
      <c r="AK274" t="s">
        <v>219</v>
      </c>
      <c r="AL274">
        <v>40.946925</v>
      </c>
      <c r="AM274" t="s">
        <v>220</v>
      </c>
      <c r="AN274">
        <v>-72.249848999999998</v>
      </c>
      <c r="AO274">
        <v>25</v>
      </c>
      <c r="AP274">
        <v>850</v>
      </c>
      <c r="AQ274" t="s">
        <v>129</v>
      </c>
      <c r="AR274">
        <v>44</v>
      </c>
      <c r="AS274">
        <v>-60</v>
      </c>
      <c r="AT274">
        <v>768</v>
      </c>
      <c r="BB274">
        <v>1200</v>
      </c>
      <c r="BC274">
        <v>1</v>
      </c>
      <c r="BD274" t="str">
        <f t="shared" si="125"/>
        <v xml:space="preserve">N46PD   </v>
      </c>
      <c r="BE274">
        <v>1</v>
      </c>
      <c r="BG274">
        <v>0</v>
      </c>
      <c r="BH274">
        <v>0</v>
      </c>
      <c r="BI274">
        <v>0</v>
      </c>
      <c r="BJ274">
        <v>725</v>
      </c>
      <c r="BK274">
        <v>-125</v>
      </c>
      <c r="BL274" t="s">
        <v>206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 t="shared" si="132"/>
        <v>16:20:38.187</v>
      </c>
      <c r="CF274">
        <v>187338740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4</v>
      </c>
      <c r="CY274">
        <v>7</v>
      </c>
      <c r="CZ274" t="s">
        <v>131</v>
      </c>
      <c r="DA274">
        <v>80</v>
      </c>
      <c r="DB274">
        <v>1</v>
      </c>
      <c r="DC274" t="s">
        <v>132</v>
      </c>
      <c r="DD274" t="s">
        <v>133</v>
      </c>
      <c r="DG274">
        <v>15166375</v>
      </c>
      <c r="DI274">
        <v>1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"10/06/2022 16:20:38.536"</f>
        <v>10/06/2022 16:20:38.536</v>
      </c>
      <c r="C275" t="str">
        <f t="shared" si="123"/>
        <v>FFDFD3C0</v>
      </c>
      <c r="D275" t="s">
        <v>139</v>
      </c>
      <c r="E275">
        <v>4</v>
      </c>
      <c r="F275">
        <v>1004</v>
      </c>
      <c r="G275" t="s">
        <v>140</v>
      </c>
      <c r="J275" t="s">
        <v>141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30"/>
        <v>16:20:38.180</v>
      </c>
      <c r="T275" t="str">
        <f t="shared" si="131"/>
        <v>16:20:36.780</v>
      </c>
      <c r="U275" t="str">
        <f t="shared" si="124"/>
        <v>A5988B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136</v>
      </c>
      <c r="AG275">
        <v>0</v>
      </c>
      <c r="AH275">
        <v>3</v>
      </c>
      <c r="AI275">
        <v>2</v>
      </c>
      <c r="AJ275">
        <v>1</v>
      </c>
      <c r="AK275" t="s">
        <v>219</v>
      </c>
      <c r="AL275">
        <v>40.946925</v>
      </c>
      <c r="AM275" t="s">
        <v>220</v>
      </c>
      <c r="AN275">
        <v>-72.249848999999998</v>
      </c>
      <c r="AO275">
        <v>25</v>
      </c>
      <c r="AP275">
        <v>850</v>
      </c>
      <c r="AQ275" t="s">
        <v>129</v>
      </c>
      <c r="AR275">
        <v>44</v>
      </c>
      <c r="AS275">
        <v>-60</v>
      </c>
      <c r="AT275">
        <v>768</v>
      </c>
      <c r="BB275">
        <v>1200</v>
      </c>
      <c r="BC275">
        <v>1</v>
      </c>
      <c r="BD275" t="str">
        <f t="shared" si="125"/>
        <v xml:space="preserve">N46PD   </v>
      </c>
      <c r="BE275">
        <v>1</v>
      </c>
      <c r="BG275">
        <v>0</v>
      </c>
      <c r="BH275">
        <v>0</v>
      </c>
      <c r="BI275">
        <v>0</v>
      </c>
      <c r="BJ275">
        <v>725</v>
      </c>
      <c r="BK275">
        <v>-125</v>
      </c>
      <c r="BL275" t="s">
        <v>206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 t="shared" si="132"/>
        <v>16:20:38.187</v>
      </c>
      <c r="CF275">
        <v>187338740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4</v>
      </c>
      <c r="CY275">
        <v>7</v>
      </c>
      <c r="CZ275" t="s">
        <v>131</v>
      </c>
      <c r="DA275">
        <v>80</v>
      </c>
      <c r="DB275">
        <v>1</v>
      </c>
      <c r="DC275" t="s">
        <v>132</v>
      </c>
      <c r="DD275" t="s">
        <v>133</v>
      </c>
      <c r="DG275">
        <v>15166375</v>
      </c>
      <c r="DI275">
        <v>1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 t="shared" ref="A276:A281" si="133">"10/06/2022 16:20:39.381"</f>
        <v>10/06/2022 16:20:39.381</v>
      </c>
      <c r="C276" t="str">
        <f t="shared" si="123"/>
        <v>FFDFD3C0</v>
      </c>
      <c r="D276" t="s">
        <v>139</v>
      </c>
      <c r="E276">
        <v>2</v>
      </c>
      <c r="F276">
        <v>1002</v>
      </c>
      <c r="G276" t="s">
        <v>124</v>
      </c>
      <c r="J276" t="s">
        <v>141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ref="S276:S283" si="134">"16:20:39.148"</f>
        <v>16:20:39.148</v>
      </c>
      <c r="T276" t="str">
        <f t="shared" ref="T276:T283" si="135">"16:20:38.748"</f>
        <v>16:20:38.748</v>
      </c>
      <c r="U276" t="str">
        <f t="shared" si="124"/>
        <v>A5988B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136</v>
      </c>
      <c r="AG276">
        <v>0</v>
      </c>
      <c r="AH276">
        <v>3</v>
      </c>
      <c r="AI276">
        <v>2</v>
      </c>
      <c r="AJ276">
        <v>1</v>
      </c>
      <c r="AK276" t="s">
        <v>221</v>
      </c>
      <c r="AL276">
        <v>40.946646000000001</v>
      </c>
      <c r="AM276" t="s">
        <v>222</v>
      </c>
      <c r="AN276">
        <v>-72.249527</v>
      </c>
      <c r="AO276">
        <v>25</v>
      </c>
      <c r="AP276">
        <v>850</v>
      </c>
      <c r="AQ276" t="s">
        <v>129</v>
      </c>
      <c r="AR276">
        <v>45</v>
      </c>
      <c r="AS276">
        <v>-61</v>
      </c>
      <c r="AT276">
        <v>704</v>
      </c>
      <c r="BB276">
        <v>1200</v>
      </c>
      <c r="BC276">
        <v>1</v>
      </c>
      <c r="BD276" t="str">
        <f t="shared" si="125"/>
        <v xml:space="preserve">N46PD   </v>
      </c>
      <c r="BE276">
        <v>1</v>
      </c>
      <c r="BG276">
        <v>0</v>
      </c>
      <c r="BH276">
        <v>0</v>
      </c>
      <c r="BI276">
        <v>0</v>
      </c>
      <c r="BJ276">
        <v>750</v>
      </c>
      <c r="BK276">
        <v>-100</v>
      </c>
      <c r="BL276" t="s">
        <v>206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 t="shared" ref="CE276:CE283" si="136">"16:20:39.154"</f>
        <v>16:20:39.154</v>
      </c>
      <c r="CF276">
        <v>154012695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5</v>
      </c>
      <c r="CY276">
        <v>7</v>
      </c>
      <c r="CZ276" t="s">
        <v>131</v>
      </c>
      <c r="DA276">
        <v>80</v>
      </c>
      <c r="DB276">
        <v>1</v>
      </c>
      <c r="DC276" t="s">
        <v>132</v>
      </c>
      <c r="DD276" t="s">
        <v>133</v>
      </c>
      <c r="DG276">
        <v>15167374</v>
      </c>
      <c r="DI276">
        <v>1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 t="shared" si="133"/>
        <v>10/06/2022 16:20:39.381</v>
      </c>
      <c r="C277" t="str">
        <f t="shared" si="123"/>
        <v>FFDFD3C0</v>
      </c>
      <c r="D277" t="s">
        <v>139</v>
      </c>
      <c r="E277">
        <v>4</v>
      </c>
      <c r="F277">
        <v>1004</v>
      </c>
      <c r="G277" t="s">
        <v>140</v>
      </c>
      <c r="J277" t="s">
        <v>141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34"/>
        <v>16:20:39.148</v>
      </c>
      <c r="T277" t="str">
        <f t="shared" si="135"/>
        <v>16:20:38.748</v>
      </c>
      <c r="U277" t="str">
        <f t="shared" si="124"/>
        <v>A5988B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136</v>
      </c>
      <c r="AG277">
        <v>0</v>
      </c>
      <c r="AH277">
        <v>3</v>
      </c>
      <c r="AI277">
        <v>2</v>
      </c>
      <c r="AJ277">
        <v>1</v>
      </c>
      <c r="AK277" t="s">
        <v>221</v>
      </c>
      <c r="AL277">
        <v>40.946646000000001</v>
      </c>
      <c r="AM277" t="s">
        <v>222</v>
      </c>
      <c r="AN277">
        <v>-72.249527</v>
      </c>
      <c r="AO277">
        <v>25</v>
      </c>
      <c r="AP277">
        <v>850</v>
      </c>
      <c r="AQ277" t="s">
        <v>129</v>
      </c>
      <c r="AR277">
        <v>45</v>
      </c>
      <c r="AS277">
        <v>-61</v>
      </c>
      <c r="AT277">
        <v>704</v>
      </c>
      <c r="BB277">
        <v>1200</v>
      </c>
      <c r="BC277">
        <v>1</v>
      </c>
      <c r="BD277" t="str">
        <f t="shared" si="125"/>
        <v xml:space="preserve">N46PD   </v>
      </c>
      <c r="BE277">
        <v>1</v>
      </c>
      <c r="BG277">
        <v>0</v>
      </c>
      <c r="BH277">
        <v>0</v>
      </c>
      <c r="BI277">
        <v>0</v>
      </c>
      <c r="BJ277">
        <v>750</v>
      </c>
      <c r="BK277">
        <v>-100</v>
      </c>
      <c r="BL277" t="s">
        <v>206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 t="shared" si="136"/>
        <v>16:20:39.154</v>
      </c>
      <c r="CF277">
        <v>154012695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5</v>
      </c>
      <c r="CY277">
        <v>7</v>
      </c>
      <c r="CZ277" t="s">
        <v>131</v>
      </c>
      <c r="DA277">
        <v>80</v>
      </c>
      <c r="DB277">
        <v>1</v>
      </c>
      <c r="DC277" t="s">
        <v>132</v>
      </c>
      <c r="DD277" t="s">
        <v>133</v>
      </c>
      <c r="DG277">
        <v>15167374</v>
      </c>
      <c r="DI277">
        <v>1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 t="shared" si="133"/>
        <v>10/06/2022 16:20:39.381</v>
      </c>
      <c r="C278" t="str">
        <f t="shared" si="123"/>
        <v>FFDFD3C0</v>
      </c>
      <c r="D278" t="s">
        <v>143</v>
      </c>
      <c r="E278">
        <v>1</v>
      </c>
      <c r="F278">
        <v>2001</v>
      </c>
      <c r="G278" t="s">
        <v>147</v>
      </c>
      <c r="J278" t="s">
        <v>145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134"/>
        <v>16:20:39.148</v>
      </c>
      <c r="T278" t="str">
        <f t="shared" si="135"/>
        <v>16:20:38.748</v>
      </c>
      <c r="U278" t="str">
        <f t="shared" si="124"/>
        <v>A5988B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136</v>
      </c>
      <c r="AG278">
        <v>0</v>
      </c>
      <c r="AH278">
        <v>3</v>
      </c>
      <c r="AI278">
        <v>2</v>
      </c>
      <c r="AJ278">
        <v>1</v>
      </c>
      <c r="AK278" t="s">
        <v>221</v>
      </c>
      <c r="AL278">
        <v>40.946646000000001</v>
      </c>
      <c r="AM278" t="s">
        <v>222</v>
      </c>
      <c r="AN278">
        <v>-72.249527</v>
      </c>
      <c r="AO278">
        <v>25</v>
      </c>
      <c r="AP278">
        <v>850</v>
      </c>
      <c r="AQ278" t="s">
        <v>129</v>
      </c>
      <c r="AR278">
        <v>45</v>
      </c>
      <c r="AS278">
        <v>-61</v>
      </c>
      <c r="AT278">
        <v>704</v>
      </c>
      <c r="BB278">
        <v>1200</v>
      </c>
      <c r="BC278">
        <v>1</v>
      </c>
      <c r="BD278" t="str">
        <f t="shared" si="125"/>
        <v xml:space="preserve">N46PD   </v>
      </c>
      <c r="BE278">
        <v>1</v>
      </c>
      <c r="BG278">
        <v>0</v>
      </c>
      <c r="BH278">
        <v>0</v>
      </c>
      <c r="BI278">
        <v>0</v>
      </c>
      <c r="BJ278">
        <v>750</v>
      </c>
      <c r="BK278">
        <v>-100</v>
      </c>
      <c r="BL278" t="s">
        <v>206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 t="shared" si="136"/>
        <v>16:20:39.154</v>
      </c>
      <c r="CF278">
        <v>154012695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5</v>
      </c>
      <c r="CY278">
        <v>7</v>
      </c>
      <c r="CZ278" t="s">
        <v>131</v>
      </c>
      <c r="DA278">
        <v>80</v>
      </c>
      <c r="DB278">
        <v>1</v>
      </c>
      <c r="DC278" t="s">
        <v>132</v>
      </c>
      <c r="DD278" t="s">
        <v>133</v>
      </c>
      <c r="DG278">
        <v>15167374</v>
      </c>
      <c r="DI278">
        <v>1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 t="shared" si="133"/>
        <v>10/06/2022 16:20:39.381</v>
      </c>
      <c r="C279" t="str">
        <f t="shared" si="123"/>
        <v>FFDFD3C0</v>
      </c>
      <c r="D279" t="s">
        <v>123</v>
      </c>
      <c r="E279">
        <v>1</v>
      </c>
      <c r="H279">
        <v>157</v>
      </c>
      <c r="I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34"/>
        <v>16:20:39.148</v>
      </c>
      <c r="T279" t="str">
        <f t="shared" si="135"/>
        <v>16:20:38.748</v>
      </c>
      <c r="U279" t="str">
        <f t="shared" si="124"/>
        <v>A5988B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136</v>
      </c>
      <c r="AG279">
        <v>0</v>
      </c>
      <c r="AH279">
        <v>3</v>
      </c>
      <c r="AI279">
        <v>2</v>
      </c>
      <c r="AJ279">
        <v>1</v>
      </c>
      <c r="AK279" t="s">
        <v>221</v>
      </c>
      <c r="AL279">
        <v>40.946646000000001</v>
      </c>
      <c r="AM279" t="s">
        <v>222</v>
      </c>
      <c r="AN279">
        <v>-72.249527</v>
      </c>
      <c r="AO279">
        <v>25</v>
      </c>
      <c r="AP279">
        <v>850</v>
      </c>
      <c r="AQ279" t="s">
        <v>129</v>
      </c>
      <c r="AR279">
        <v>45</v>
      </c>
      <c r="AS279">
        <v>-61</v>
      </c>
      <c r="AT279">
        <v>704</v>
      </c>
      <c r="BB279">
        <v>1200</v>
      </c>
      <c r="BC279">
        <v>1</v>
      </c>
      <c r="BD279" t="str">
        <f t="shared" si="125"/>
        <v xml:space="preserve">N46PD   </v>
      </c>
      <c r="BE279">
        <v>1</v>
      </c>
      <c r="BG279">
        <v>0</v>
      </c>
      <c r="BH279">
        <v>0</v>
      </c>
      <c r="BI279">
        <v>0</v>
      </c>
      <c r="BJ279">
        <v>750</v>
      </c>
      <c r="BK279">
        <v>-100</v>
      </c>
      <c r="BL279" t="s">
        <v>206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 t="shared" si="136"/>
        <v>16:20:39.154</v>
      </c>
      <c r="CF279">
        <v>154012695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5</v>
      </c>
      <c r="CY279">
        <v>7</v>
      </c>
      <c r="CZ279" t="s">
        <v>131</v>
      </c>
      <c r="DA279">
        <v>80</v>
      </c>
      <c r="DB279">
        <v>1</v>
      </c>
      <c r="DC279" t="s">
        <v>132</v>
      </c>
      <c r="DD279" t="s">
        <v>133</v>
      </c>
      <c r="DG279">
        <v>15167374</v>
      </c>
      <c r="DI279">
        <v>1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 t="shared" si="133"/>
        <v>10/06/2022 16:20:39.381</v>
      </c>
      <c r="C280" t="str">
        <f t="shared" si="123"/>
        <v>FFDFD3C0</v>
      </c>
      <c r="D280" t="s">
        <v>139</v>
      </c>
      <c r="E280">
        <v>3</v>
      </c>
      <c r="F280">
        <v>1003</v>
      </c>
      <c r="G280" t="s">
        <v>146</v>
      </c>
      <c r="J280" t="s">
        <v>141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34"/>
        <v>16:20:39.148</v>
      </c>
      <c r="T280" t="str">
        <f t="shared" si="135"/>
        <v>16:20:38.748</v>
      </c>
      <c r="U280" t="str">
        <f t="shared" si="124"/>
        <v>A5988B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136</v>
      </c>
      <c r="AG280">
        <v>0</v>
      </c>
      <c r="AH280">
        <v>3</v>
      </c>
      <c r="AI280">
        <v>2</v>
      </c>
      <c r="AJ280">
        <v>1</v>
      </c>
      <c r="AK280" t="s">
        <v>221</v>
      </c>
      <c r="AL280">
        <v>40.946646000000001</v>
      </c>
      <c r="AM280" t="s">
        <v>222</v>
      </c>
      <c r="AN280">
        <v>-72.249527</v>
      </c>
      <c r="AO280">
        <v>25</v>
      </c>
      <c r="AP280">
        <v>850</v>
      </c>
      <c r="AQ280" t="s">
        <v>129</v>
      </c>
      <c r="AR280">
        <v>45</v>
      </c>
      <c r="AS280">
        <v>-61</v>
      </c>
      <c r="AT280">
        <v>704</v>
      </c>
      <c r="BB280">
        <v>1200</v>
      </c>
      <c r="BC280">
        <v>1</v>
      </c>
      <c r="BD280" t="str">
        <f t="shared" si="125"/>
        <v xml:space="preserve">N46PD   </v>
      </c>
      <c r="BE280">
        <v>1</v>
      </c>
      <c r="BG280">
        <v>0</v>
      </c>
      <c r="BH280">
        <v>0</v>
      </c>
      <c r="BI280">
        <v>0</v>
      </c>
      <c r="BJ280">
        <v>750</v>
      </c>
      <c r="BK280">
        <v>-100</v>
      </c>
      <c r="BL280" t="s">
        <v>206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t="str">
        <f t="shared" si="136"/>
        <v>16:20:39.154</v>
      </c>
      <c r="CF280">
        <v>154012695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5</v>
      </c>
      <c r="CY280">
        <v>7</v>
      </c>
      <c r="CZ280" t="s">
        <v>131</v>
      </c>
      <c r="DA280">
        <v>80</v>
      </c>
      <c r="DB280">
        <v>1</v>
      </c>
      <c r="DC280" t="s">
        <v>132</v>
      </c>
      <c r="DD280" t="s">
        <v>133</v>
      </c>
      <c r="DG280">
        <v>15167374</v>
      </c>
      <c r="DI280">
        <v>1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 t="shared" si="133"/>
        <v>10/06/2022 16:20:39.381</v>
      </c>
      <c r="C281" t="str">
        <f t="shared" si="123"/>
        <v>FFDFD3C0</v>
      </c>
      <c r="D281" t="s">
        <v>134</v>
      </c>
      <c r="E281">
        <v>38</v>
      </c>
      <c r="H281">
        <v>125</v>
      </c>
      <c r="I281" t="s">
        <v>142</v>
      </c>
      <c r="J281" t="s">
        <v>136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34"/>
        <v>16:20:39.148</v>
      </c>
      <c r="T281" t="str">
        <f t="shared" si="135"/>
        <v>16:20:38.748</v>
      </c>
      <c r="U281" t="str">
        <f t="shared" si="124"/>
        <v>A5988B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136</v>
      </c>
      <c r="AG281">
        <v>0</v>
      </c>
      <c r="AH281">
        <v>3</v>
      </c>
      <c r="AI281">
        <v>2</v>
      </c>
      <c r="AJ281">
        <v>1</v>
      </c>
      <c r="AK281" t="s">
        <v>221</v>
      </c>
      <c r="AL281">
        <v>40.946646000000001</v>
      </c>
      <c r="AM281" t="s">
        <v>222</v>
      </c>
      <c r="AN281">
        <v>-72.249527</v>
      </c>
      <c r="AO281">
        <v>25</v>
      </c>
      <c r="AP281">
        <v>850</v>
      </c>
      <c r="AQ281" t="s">
        <v>129</v>
      </c>
      <c r="AR281">
        <v>45</v>
      </c>
      <c r="AS281">
        <v>-61</v>
      </c>
      <c r="AT281">
        <v>704</v>
      </c>
      <c r="BB281">
        <v>1200</v>
      </c>
      <c r="BC281">
        <v>1</v>
      </c>
      <c r="BD281" t="str">
        <f t="shared" si="125"/>
        <v xml:space="preserve">N46PD   </v>
      </c>
      <c r="BE281">
        <v>1</v>
      </c>
      <c r="BG281">
        <v>0</v>
      </c>
      <c r="BH281">
        <v>0</v>
      </c>
      <c r="BI281">
        <v>0</v>
      </c>
      <c r="BJ281">
        <v>750</v>
      </c>
      <c r="BK281">
        <v>-100</v>
      </c>
      <c r="BL281" t="s">
        <v>206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t="str">
        <f t="shared" si="136"/>
        <v>16:20:39.154</v>
      </c>
      <c r="CF281">
        <v>154012695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5</v>
      </c>
      <c r="CY281">
        <v>7</v>
      </c>
      <c r="CZ281" t="s">
        <v>131</v>
      </c>
      <c r="DA281">
        <v>80</v>
      </c>
      <c r="DB281">
        <v>1</v>
      </c>
      <c r="DC281" t="s">
        <v>132</v>
      </c>
      <c r="DD281" t="s">
        <v>133</v>
      </c>
      <c r="DG281">
        <v>15167374</v>
      </c>
      <c r="DI281">
        <v>1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"10/06/2022 16:20:39.444"</f>
        <v>10/06/2022 16:20:39.444</v>
      </c>
      <c r="C282" t="str">
        <f t="shared" si="123"/>
        <v>FFDFD3C0</v>
      </c>
      <c r="D282" t="s">
        <v>143</v>
      </c>
      <c r="E282">
        <v>15</v>
      </c>
      <c r="F282">
        <v>2015</v>
      </c>
      <c r="G282" t="s">
        <v>144</v>
      </c>
      <c r="J282" t="s">
        <v>145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34"/>
        <v>16:20:39.148</v>
      </c>
      <c r="T282" t="str">
        <f t="shared" si="135"/>
        <v>16:20:38.748</v>
      </c>
      <c r="U282" t="str">
        <f t="shared" si="124"/>
        <v>A5988B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136</v>
      </c>
      <c r="AG282">
        <v>0</v>
      </c>
      <c r="AH282">
        <v>3</v>
      </c>
      <c r="AI282">
        <v>2</v>
      </c>
      <c r="AJ282">
        <v>1</v>
      </c>
      <c r="AK282" t="s">
        <v>221</v>
      </c>
      <c r="AL282">
        <v>40.946646000000001</v>
      </c>
      <c r="AM282" t="s">
        <v>222</v>
      </c>
      <c r="AN282">
        <v>-72.249527</v>
      </c>
      <c r="AO282">
        <v>25</v>
      </c>
      <c r="AP282">
        <v>850</v>
      </c>
      <c r="AQ282" t="s">
        <v>129</v>
      </c>
      <c r="AR282">
        <v>45</v>
      </c>
      <c r="AS282">
        <v>-61</v>
      </c>
      <c r="AT282">
        <v>704</v>
      </c>
      <c r="BB282">
        <v>1200</v>
      </c>
      <c r="BC282">
        <v>1</v>
      </c>
      <c r="BD282" t="str">
        <f t="shared" si="125"/>
        <v xml:space="preserve">N46PD   </v>
      </c>
      <c r="BE282">
        <v>1</v>
      </c>
      <c r="BG282">
        <v>0</v>
      </c>
      <c r="BH282">
        <v>0</v>
      </c>
      <c r="BI282">
        <v>0</v>
      </c>
      <c r="BJ282">
        <v>750</v>
      </c>
      <c r="BK282">
        <v>-100</v>
      </c>
      <c r="BL282" t="s">
        <v>206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 t="shared" si="136"/>
        <v>16:20:39.154</v>
      </c>
      <c r="CF282">
        <v>154012695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5</v>
      </c>
      <c r="CY282">
        <v>7</v>
      </c>
      <c r="CZ282" t="s">
        <v>131</v>
      </c>
      <c r="DA282">
        <v>80</v>
      </c>
      <c r="DB282">
        <v>1</v>
      </c>
      <c r="DC282" t="s">
        <v>132</v>
      </c>
      <c r="DD282" t="s">
        <v>133</v>
      </c>
      <c r="DG282">
        <v>15167374</v>
      </c>
      <c r="DI282">
        <v>1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"10/06/2022 16:20:39.444"</f>
        <v>10/06/2022 16:20:39.444</v>
      </c>
      <c r="C283" t="str">
        <f t="shared" si="123"/>
        <v>FFDFD3C0</v>
      </c>
      <c r="D283" t="s">
        <v>134</v>
      </c>
      <c r="E283">
        <v>33</v>
      </c>
      <c r="H283">
        <v>112</v>
      </c>
      <c r="I283" t="s">
        <v>135</v>
      </c>
      <c r="J283" t="s">
        <v>136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34"/>
        <v>16:20:39.148</v>
      </c>
      <c r="T283" t="str">
        <f t="shared" si="135"/>
        <v>16:20:38.748</v>
      </c>
      <c r="U283" t="str">
        <f t="shared" si="124"/>
        <v>A5988B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136</v>
      </c>
      <c r="AG283">
        <v>0</v>
      </c>
      <c r="AH283">
        <v>3</v>
      </c>
      <c r="AI283">
        <v>2</v>
      </c>
      <c r="AJ283">
        <v>1</v>
      </c>
      <c r="AK283" t="s">
        <v>221</v>
      </c>
      <c r="AL283">
        <v>40.946646000000001</v>
      </c>
      <c r="AM283" t="s">
        <v>222</v>
      </c>
      <c r="AN283">
        <v>-72.249527</v>
      </c>
      <c r="AO283">
        <v>25</v>
      </c>
      <c r="AP283">
        <v>850</v>
      </c>
      <c r="AQ283" t="s">
        <v>129</v>
      </c>
      <c r="AR283">
        <v>45</v>
      </c>
      <c r="AS283">
        <v>-61</v>
      </c>
      <c r="AT283">
        <v>704</v>
      </c>
      <c r="BB283">
        <v>1200</v>
      </c>
      <c r="BC283">
        <v>1</v>
      </c>
      <c r="BD283" t="str">
        <f t="shared" si="125"/>
        <v xml:space="preserve">N46PD   </v>
      </c>
      <c r="BE283">
        <v>1</v>
      </c>
      <c r="BG283">
        <v>0</v>
      </c>
      <c r="BH283">
        <v>0</v>
      </c>
      <c r="BI283">
        <v>0</v>
      </c>
      <c r="BJ283">
        <v>750</v>
      </c>
      <c r="BK283">
        <v>-100</v>
      </c>
      <c r="BL283" t="s">
        <v>206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t="str">
        <f t="shared" si="136"/>
        <v>16:20:39.154</v>
      </c>
      <c r="CF283">
        <v>154012695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5</v>
      </c>
      <c r="CY283">
        <v>7</v>
      </c>
      <c r="CZ283" t="s">
        <v>131</v>
      </c>
      <c r="DA283">
        <v>80</v>
      </c>
      <c r="DB283">
        <v>1</v>
      </c>
      <c r="DC283" t="s">
        <v>132</v>
      </c>
      <c r="DD283" t="s">
        <v>133</v>
      </c>
      <c r="DG283">
        <v>15167374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 t="shared" ref="A284:A291" si="137">"10/06/2022 16:20:40.428"</f>
        <v>10/06/2022 16:20:40.428</v>
      </c>
      <c r="C284" t="str">
        <f t="shared" si="123"/>
        <v>FFDFD3C0</v>
      </c>
      <c r="D284" t="s">
        <v>139</v>
      </c>
      <c r="E284">
        <v>4</v>
      </c>
      <c r="F284">
        <v>1004</v>
      </c>
      <c r="G284" t="s">
        <v>140</v>
      </c>
      <c r="J284" t="s">
        <v>141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ref="S284:S291" si="138">"16:20:40.172"</f>
        <v>16:20:40.172</v>
      </c>
      <c r="T284" t="str">
        <f t="shared" ref="T284:T291" si="139">"16:20:39.772"</f>
        <v>16:20:39.772</v>
      </c>
      <c r="U284" t="str">
        <f t="shared" si="124"/>
        <v>A5988B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136</v>
      </c>
      <c r="AG284">
        <v>0</v>
      </c>
      <c r="AH284">
        <v>3</v>
      </c>
      <c r="AI284">
        <v>2</v>
      </c>
      <c r="AJ284">
        <v>1</v>
      </c>
      <c r="AK284" t="s">
        <v>223</v>
      </c>
      <c r="AL284">
        <v>40.946367000000002</v>
      </c>
      <c r="AM284" t="s">
        <v>224</v>
      </c>
      <c r="AN284">
        <v>-72.249268999999998</v>
      </c>
      <c r="AO284">
        <v>25</v>
      </c>
      <c r="AP284">
        <v>875</v>
      </c>
      <c r="AQ284" t="s">
        <v>129</v>
      </c>
      <c r="AR284">
        <v>47</v>
      </c>
      <c r="AS284">
        <v>-60</v>
      </c>
      <c r="AT284">
        <v>640</v>
      </c>
      <c r="BB284">
        <v>1200</v>
      </c>
      <c r="BC284">
        <v>1</v>
      </c>
      <c r="BD284" t="str">
        <f t="shared" si="125"/>
        <v xml:space="preserve">N46PD   </v>
      </c>
      <c r="BE284">
        <v>1</v>
      </c>
      <c r="BG284">
        <v>0</v>
      </c>
      <c r="BH284">
        <v>0</v>
      </c>
      <c r="BI284">
        <v>0</v>
      </c>
      <c r="BJ284">
        <v>750</v>
      </c>
      <c r="BK284">
        <v>-125</v>
      </c>
      <c r="BL284" t="s">
        <v>206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 t="shared" ref="CE284:CE291" si="140">"16:20:40.178"</f>
        <v>16:20:40.178</v>
      </c>
      <c r="CF284">
        <v>178031581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5</v>
      </c>
      <c r="CY284">
        <v>7</v>
      </c>
      <c r="CZ284" t="s">
        <v>131</v>
      </c>
      <c r="DA284">
        <v>80</v>
      </c>
      <c r="DB284">
        <v>1</v>
      </c>
      <c r="DC284" t="s">
        <v>132</v>
      </c>
      <c r="DD284" t="s">
        <v>133</v>
      </c>
      <c r="DG284">
        <v>15168459</v>
      </c>
      <c r="DI284">
        <v>1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 t="shared" si="137"/>
        <v>10/06/2022 16:20:40.428</v>
      </c>
      <c r="C285" t="str">
        <f t="shared" si="123"/>
        <v>FFDFD3C0</v>
      </c>
      <c r="D285" t="s">
        <v>143</v>
      </c>
      <c r="E285">
        <v>1</v>
      </c>
      <c r="F285">
        <v>2001</v>
      </c>
      <c r="G285" t="s">
        <v>147</v>
      </c>
      <c r="J285" t="s">
        <v>145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138"/>
        <v>16:20:40.172</v>
      </c>
      <c r="T285" t="str">
        <f t="shared" si="139"/>
        <v>16:20:39.772</v>
      </c>
      <c r="U285" t="str">
        <f t="shared" si="124"/>
        <v>A5988B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136</v>
      </c>
      <c r="AG285">
        <v>0</v>
      </c>
      <c r="AH285">
        <v>3</v>
      </c>
      <c r="AI285">
        <v>2</v>
      </c>
      <c r="AJ285">
        <v>1</v>
      </c>
      <c r="AK285" t="s">
        <v>223</v>
      </c>
      <c r="AL285">
        <v>40.946367000000002</v>
      </c>
      <c r="AM285" t="s">
        <v>224</v>
      </c>
      <c r="AN285">
        <v>-72.249268999999998</v>
      </c>
      <c r="AO285">
        <v>25</v>
      </c>
      <c r="AP285">
        <v>875</v>
      </c>
      <c r="AQ285" t="s">
        <v>129</v>
      </c>
      <c r="AR285">
        <v>47</v>
      </c>
      <c r="AS285">
        <v>-60</v>
      </c>
      <c r="AT285">
        <v>640</v>
      </c>
      <c r="BB285">
        <v>1200</v>
      </c>
      <c r="BC285">
        <v>1</v>
      </c>
      <c r="BD285" t="str">
        <f t="shared" si="125"/>
        <v xml:space="preserve">N46PD   </v>
      </c>
      <c r="BE285">
        <v>1</v>
      </c>
      <c r="BG285">
        <v>0</v>
      </c>
      <c r="BH285">
        <v>0</v>
      </c>
      <c r="BI285">
        <v>0</v>
      </c>
      <c r="BJ285">
        <v>750</v>
      </c>
      <c r="BK285">
        <v>-125</v>
      </c>
      <c r="BL285" t="s">
        <v>206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 t="shared" si="140"/>
        <v>16:20:40.178</v>
      </c>
      <c r="CF285">
        <v>178031581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5</v>
      </c>
      <c r="CY285">
        <v>7</v>
      </c>
      <c r="CZ285" t="s">
        <v>131</v>
      </c>
      <c r="DA285">
        <v>80</v>
      </c>
      <c r="DB285">
        <v>1</v>
      </c>
      <c r="DC285" t="s">
        <v>132</v>
      </c>
      <c r="DD285" t="s">
        <v>133</v>
      </c>
      <c r="DG285">
        <v>15168459</v>
      </c>
      <c r="DI285">
        <v>1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 t="shared" si="137"/>
        <v>10/06/2022 16:20:40.428</v>
      </c>
      <c r="C286" t="str">
        <f t="shared" si="123"/>
        <v>FFDFD3C0</v>
      </c>
      <c r="D286" t="s">
        <v>139</v>
      </c>
      <c r="E286">
        <v>3</v>
      </c>
      <c r="F286">
        <v>1003</v>
      </c>
      <c r="G286" t="s">
        <v>146</v>
      </c>
      <c r="J286" t="s">
        <v>141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38"/>
        <v>16:20:40.172</v>
      </c>
      <c r="T286" t="str">
        <f t="shared" si="139"/>
        <v>16:20:39.772</v>
      </c>
      <c r="U286" t="str">
        <f t="shared" si="124"/>
        <v>A5988B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136</v>
      </c>
      <c r="AG286">
        <v>0</v>
      </c>
      <c r="AH286">
        <v>3</v>
      </c>
      <c r="AI286">
        <v>2</v>
      </c>
      <c r="AJ286">
        <v>1</v>
      </c>
      <c r="AK286" t="s">
        <v>223</v>
      </c>
      <c r="AL286">
        <v>40.946367000000002</v>
      </c>
      <c r="AM286" t="s">
        <v>224</v>
      </c>
      <c r="AN286">
        <v>-72.249268999999998</v>
      </c>
      <c r="AO286">
        <v>25</v>
      </c>
      <c r="AP286">
        <v>875</v>
      </c>
      <c r="AQ286" t="s">
        <v>129</v>
      </c>
      <c r="AR286">
        <v>47</v>
      </c>
      <c r="AS286">
        <v>-60</v>
      </c>
      <c r="AT286">
        <v>640</v>
      </c>
      <c r="BB286">
        <v>1200</v>
      </c>
      <c r="BC286">
        <v>1</v>
      </c>
      <c r="BD286" t="str">
        <f t="shared" si="125"/>
        <v xml:space="preserve">N46PD   </v>
      </c>
      <c r="BE286">
        <v>1</v>
      </c>
      <c r="BG286">
        <v>0</v>
      </c>
      <c r="BH286">
        <v>0</v>
      </c>
      <c r="BI286">
        <v>0</v>
      </c>
      <c r="BJ286">
        <v>750</v>
      </c>
      <c r="BK286">
        <v>-125</v>
      </c>
      <c r="BL286" t="s">
        <v>206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 t="shared" si="140"/>
        <v>16:20:40.178</v>
      </c>
      <c r="CF286">
        <v>178031581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5</v>
      </c>
      <c r="CY286">
        <v>7</v>
      </c>
      <c r="CZ286" t="s">
        <v>131</v>
      </c>
      <c r="DA286">
        <v>80</v>
      </c>
      <c r="DB286">
        <v>1</v>
      </c>
      <c r="DC286" t="s">
        <v>132</v>
      </c>
      <c r="DD286" t="s">
        <v>133</v>
      </c>
      <c r="DG286">
        <v>15168459</v>
      </c>
      <c r="DI286">
        <v>1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 t="shared" si="137"/>
        <v>10/06/2022 16:20:40.428</v>
      </c>
      <c r="C287" t="str">
        <f t="shared" si="123"/>
        <v>FFDFD3C0</v>
      </c>
      <c r="D287" t="s">
        <v>123</v>
      </c>
      <c r="E287">
        <v>1</v>
      </c>
      <c r="H287">
        <v>157</v>
      </c>
      <c r="I287" t="s">
        <v>124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38"/>
        <v>16:20:40.172</v>
      </c>
      <c r="T287" t="str">
        <f t="shared" si="139"/>
        <v>16:20:39.772</v>
      </c>
      <c r="U287" t="str">
        <f t="shared" si="124"/>
        <v>A5988B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136</v>
      </c>
      <c r="AG287">
        <v>0</v>
      </c>
      <c r="AH287">
        <v>3</v>
      </c>
      <c r="AI287">
        <v>2</v>
      </c>
      <c r="AJ287">
        <v>1</v>
      </c>
      <c r="AK287" t="s">
        <v>223</v>
      </c>
      <c r="AL287">
        <v>40.946367000000002</v>
      </c>
      <c r="AM287" t="s">
        <v>224</v>
      </c>
      <c r="AN287">
        <v>-72.249268999999998</v>
      </c>
      <c r="AO287">
        <v>25</v>
      </c>
      <c r="AP287">
        <v>875</v>
      </c>
      <c r="AQ287" t="s">
        <v>129</v>
      </c>
      <c r="AR287">
        <v>47</v>
      </c>
      <c r="AS287">
        <v>-60</v>
      </c>
      <c r="AT287">
        <v>640</v>
      </c>
      <c r="BB287">
        <v>1200</v>
      </c>
      <c r="BC287">
        <v>1</v>
      </c>
      <c r="BD287" t="str">
        <f t="shared" si="125"/>
        <v xml:space="preserve">N46PD   </v>
      </c>
      <c r="BE287">
        <v>1</v>
      </c>
      <c r="BG287">
        <v>0</v>
      </c>
      <c r="BH287">
        <v>0</v>
      </c>
      <c r="BI287">
        <v>0</v>
      </c>
      <c r="BJ287">
        <v>750</v>
      </c>
      <c r="BK287">
        <v>-125</v>
      </c>
      <c r="BL287" t="s">
        <v>206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 t="shared" si="140"/>
        <v>16:20:40.178</v>
      </c>
      <c r="CF287">
        <v>178031581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5</v>
      </c>
      <c r="CY287">
        <v>7</v>
      </c>
      <c r="CZ287" t="s">
        <v>131</v>
      </c>
      <c r="DA287">
        <v>80</v>
      </c>
      <c r="DB287">
        <v>1</v>
      </c>
      <c r="DC287" t="s">
        <v>132</v>
      </c>
      <c r="DD287" t="s">
        <v>133</v>
      </c>
      <c r="DG287">
        <v>15168459</v>
      </c>
      <c r="DI287">
        <v>1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 t="shared" si="137"/>
        <v>10/06/2022 16:20:40.428</v>
      </c>
      <c r="C288" t="str">
        <f t="shared" si="123"/>
        <v>FFDFD3C0</v>
      </c>
      <c r="D288" t="s">
        <v>143</v>
      </c>
      <c r="E288">
        <v>15</v>
      </c>
      <c r="F288">
        <v>2015</v>
      </c>
      <c r="G288" t="s">
        <v>144</v>
      </c>
      <c r="J288" t="s">
        <v>145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38"/>
        <v>16:20:40.172</v>
      </c>
      <c r="T288" t="str">
        <f t="shared" si="139"/>
        <v>16:20:39.772</v>
      </c>
      <c r="U288" t="str">
        <f t="shared" si="124"/>
        <v>A5988B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136</v>
      </c>
      <c r="AG288">
        <v>0</v>
      </c>
      <c r="AH288">
        <v>3</v>
      </c>
      <c r="AI288">
        <v>2</v>
      </c>
      <c r="AJ288">
        <v>1</v>
      </c>
      <c r="AK288" t="s">
        <v>223</v>
      </c>
      <c r="AL288">
        <v>40.946367000000002</v>
      </c>
      <c r="AM288" t="s">
        <v>224</v>
      </c>
      <c r="AN288">
        <v>-72.249268999999998</v>
      </c>
      <c r="AO288">
        <v>25</v>
      </c>
      <c r="AP288">
        <v>875</v>
      </c>
      <c r="AQ288" t="s">
        <v>129</v>
      </c>
      <c r="AR288">
        <v>47</v>
      </c>
      <c r="AS288">
        <v>-60</v>
      </c>
      <c r="AT288">
        <v>640</v>
      </c>
      <c r="BB288">
        <v>1200</v>
      </c>
      <c r="BC288">
        <v>1</v>
      </c>
      <c r="BD288" t="str">
        <f t="shared" si="125"/>
        <v xml:space="preserve">N46PD   </v>
      </c>
      <c r="BE288">
        <v>1</v>
      </c>
      <c r="BG288">
        <v>0</v>
      </c>
      <c r="BH288">
        <v>0</v>
      </c>
      <c r="BI288">
        <v>0</v>
      </c>
      <c r="BJ288">
        <v>750</v>
      </c>
      <c r="BK288">
        <v>-125</v>
      </c>
      <c r="BL288" t="s">
        <v>206</v>
      </c>
      <c r="BM288">
        <v>1</v>
      </c>
      <c r="BN288">
        <v>1</v>
      </c>
      <c r="BO288">
        <v>1</v>
      </c>
      <c r="BP288">
        <v>0</v>
      </c>
      <c r="BS288">
        <v>0</v>
      </c>
      <c r="BT288">
        <v>0</v>
      </c>
      <c r="BU288">
        <v>0</v>
      </c>
      <c r="CE288" t="str">
        <f t="shared" si="140"/>
        <v>16:20:40.178</v>
      </c>
      <c r="CF288">
        <v>178031581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5</v>
      </c>
      <c r="CY288">
        <v>7</v>
      </c>
      <c r="CZ288" t="s">
        <v>131</v>
      </c>
      <c r="DA288">
        <v>80</v>
      </c>
      <c r="DB288">
        <v>1</v>
      </c>
      <c r="DC288" t="s">
        <v>132</v>
      </c>
      <c r="DD288" t="s">
        <v>133</v>
      </c>
      <c r="DG288">
        <v>15168459</v>
      </c>
      <c r="DI288">
        <v>1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 t="shared" si="137"/>
        <v>10/06/2022 16:20:40.428</v>
      </c>
      <c r="C289" t="str">
        <f t="shared" si="123"/>
        <v>FFDFD3C0</v>
      </c>
      <c r="D289" t="s">
        <v>134</v>
      </c>
      <c r="E289">
        <v>38</v>
      </c>
      <c r="H289">
        <v>125</v>
      </c>
      <c r="I289" t="s">
        <v>142</v>
      </c>
      <c r="J289" t="s">
        <v>136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38"/>
        <v>16:20:40.172</v>
      </c>
      <c r="T289" t="str">
        <f t="shared" si="139"/>
        <v>16:20:39.772</v>
      </c>
      <c r="U289" t="str">
        <f t="shared" si="124"/>
        <v>A5988B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136</v>
      </c>
      <c r="AG289">
        <v>0</v>
      </c>
      <c r="AH289">
        <v>3</v>
      </c>
      <c r="AI289">
        <v>2</v>
      </c>
      <c r="AJ289">
        <v>1</v>
      </c>
      <c r="AK289" t="s">
        <v>223</v>
      </c>
      <c r="AL289">
        <v>40.946367000000002</v>
      </c>
      <c r="AM289" t="s">
        <v>224</v>
      </c>
      <c r="AN289">
        <v>-72.249268999999998</v>
      </c>
      <c r="AO289">
        <v>25</v>
      </c>
      <c r="AP289">
        <v>875</v>
      </c>
      <c r="AQ289" t="s">
        <v>129</v>
      </c>
      <c r="AR289">
        <v>47</v>
      </c>
      <c r="AS289">
        <v>-60</v>
      </c>
      <c r="AT289">
        <v>640</v>
      </c>
      <c r="BB289">
        <v>1200</v>
      </c>
      <c r="BC289">
        <v>1</v>
      </c>
      <c r="BD289" t="str">
        <f t="shared" si="125"/>
        <v xml:space="preserve">N46PD   </v>
      </c>
      <c r="BE289">
        <v>1</v>
      </c>
      <c r="BG289">
        <v>0</v>
      </c>
      <c r="BH289">
        <v>0</v>
      </c>
      <c r="BI289">
        <v>0</v>
      </c>
      <c r="BJ289">
        <v>750</v>
      </c>
      <c r="BK289">
        <v>-125</v>
      </c>
      <c r="BL289" t="s">
        <v>206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 t="shared" si="140"/>
        <v>16:20:40.178</v>
      </c>
      <c r="CF289">
        <v>178031581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5</v>
      </c>
      <c r="CY289">
        <v>7</v>
      </c>
      <c r="CZ289" t="s">
        <v>131</v>
      </c>
      <c r="DA289">
        <v>80</v>
      </c>
      <c r="DB289">
        <v>1</v>
      </c>
      <c r="DC289" t="s">
        <v>132</v>
      </c>
      <c r="DD289" t="s">
        <v>133</v>
      </c>
      <c r="DG289">
        <v>15168459</v>
      </c>
      <c r="DI289">
        <v>1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 t="shared" si="137"/>
        <v>10/06/2022 16:20:40.428</v>
      </c>
      <c r="C290" t="str">
        <f t="shared" si="123"/>
        <v>FFDFD3C0</v>
      </c>
      <c r="D290" t="s">
        <v>134</v>
      </c>
      <c r="E290">
        <v>33</v>
      </c>
      <c r="H290">
        <v>112</v>
      </c>
      <c r="I290" t="s">
        <v>135</v>
      </c>
      <c r="J290" t="s">
        <v>136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38"/>
        <v>16:20:40.172</v>
      </c>
      <c r="T290" t="str">
        <f t="shared" si="139"/>
        <v>16:20:39.772</v>
      </c>
      <c r="U290" t="str">
        <f t="shared" si="124"/>
        <v>A5988B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136</v>
      </c>
      <c r="AG290">
        <v>0</v>
      </c>
      <c r="AH290">
        <v>3</v>
      </c>
      <c r="AI290">
        <v>2</v>
      </c>
      <c r="AJ290">
        <v>1</v>
      </c>
      <c r="AK290" t="s">
        <v>223</v>
      </c>
      <c r="AL290">
        <v>40.946367000000002</v>
      </c>
      <c r="AM290" t="s">
        <v>224</v>
      </c>
      <c r="AN290">
        <v>-72.249268999999998</v>
      </c>
      <c r="AO290">
        <v>25</v>
      </c>
      <c r="AP290">
        <v>875</v>
      </c>
      <c r="AQ290" t="s">
        <v>129</v>
      </c>
      <c r="AR290">
        <v>47</v>
      </c>
      <c r="AS290">
        <v>-60</v>
      </c>
      <c r="AT290">
        <v>640</v>
      </c>
      <c r="BB290">
        <v>1200</v>
      </c>
      <c r="BC290">
        <v>1</v>
      </c>
      <c r="BD290" t="str">
        <f t="shared" si="125"/>
        <v xml:space="preserve">N46PD   </v>
      </c>
      <c r="BE290">
        <v>1</v>
      </c>
      <c r="BG290">
        <v>0</v>
      </c>
      <c r="BH290">
        <v>0</v>
      </c>
      <c r="BI290">
        <v>0</v>
      </c>
      <c r="BJ290">
        <v>750</v>
      </c>
      <c r="BK290">
        <v>-125</v>
      </c>
      <c r="BL290" t="s">
        <v>206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 t="shared" si="140"/>
        <v>16:20:40.178</v>
      </c>
      <c r="CF290">
        <v>178031581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5</v>
      </c>
      <c r="CY290">
        <v>7</v>
      </c>
      <c r="CZ290" t="s">
        <v>131</v>
      </c>
      <c r="DA290">
        <v>80</v>
      </c>
      <c r="DB290">
        <v>1</v>
      </c>
      <c r="DC290" t="s">
        <v>132</v>
      </c>
      <c r="DD290" t="s">
        <v>133</v>
      </c>
      <c r="DG290">
        <v>15168459</v>
      </c>
      <c r="DI290">
        <v>1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 t="shared" si="137"/>
        <v>10/06/2022 16:20:40.428</v>
      </c>
      <c r="C291" t="str">
        <f t="shared" si="123"/>
        <v>FFDFD3C0</v>
      </c>
      <c r="D291" t="s">
        <v>139</v>
      </c>
      <c r="E291">
        <v>2</v>
      </c>
      <c r="F291">
        <v>1002</v>
      </c>
      <c r="G291" t="s">
        <v>124</v>
      </c>
      <c r="J291" t="s">
        <v>141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138"/>
        <v>16:20:40.172</v>
      </c>
      <c r="T291" t="str">
        <f t="shared" si="139"/>
        <v>16:20:39.772</v>
      </c>
      <c r="U291" t="str">
        <f t="shared" si="124"/>
        <v>A5988B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136</v>
      </c>
      <c r="AG291">
        <v>0</v>
      </c>
      <c r="AH291">
        <v>3</v>
      </c>
      <c r="AI291">
        <v>2</v>
      </c>
      <c r="AJ291">
        <v>1</v>
      </c>
      <c r="AK291" t="s">
        <v>223</v>
      </c>
      <c r="AL291">
        <v>40.946367000000002</v>
      </c>
      <c r="AM291" t="s">
        <v>224</v>
      </c>
      <c r="AN291">
        <v>-72.249268999999998</v>
      </c>
      <c r="AO291">
        <v>25</v>
      </c>
      <c r="AP291">
        <v>875</v>
      </c>
      <c r="AQ291" t="s">
        <v>129</v>
      </c>
      <c r="AR291">
        <v>47</v>
      </c>
      <c r="AS291">
        <v>-60</v>
      </c>
      <c r="AT291">
        <v>640</v>
      </c>
      <c r="BB291">
        <v>1200</v>
      </c>
      <c r="BC291">
        <v>1</v>
      </c>
      <c r="BD291" t="str">
        <f t="shared" si="125"/>
        <v xml:space="preserve">N46PD   </v>
      </c>
      <c r="BE291">
        <v>1</v>
      </c>
      <c r="BG291">
        <v>0</v>
      </c>
      <c r="BH291">
        <v>0</v>
      </c>
      <c r="BI291">
        <v>0</v>
      </c>
      <c r="BJ291">
        <v>750</v>
      </c>
      <c r="BK291">
        <v>-125</v>
      </c>
      <c r="BL291" t="s">
        <v>206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 t="shared" si="140"/>
        <v>16:20:40.178</v>
      </c>
      <c r="CF291">
        <v>178031581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5</v>
      </c>
      <c r="CY291">
        <v>7</v>
      </c>
      <c r="CZ291" t="s">
        <v>131</v>
      </c>
      <c r="DA291">
        <v>80</v>
      </c>
      <c r="DB291">
        <v>1</v>
      </c>
      <c r="DC291" t="s">
        <v>132</v>
      </c>
      <c r="DD291" t="s">
        <v>133</v>
      </c>
      <c r="DG291">
        <v>15168459</v>
      </c>
      <c r="DI291">
        <v>1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"10/06/2022 16:20:41.475"</f>
        <v>10/06/2022 16:20:41.475</v>
      </c>
      <c r="C292" t="str">
        <f t="shared" si="123"/>
        <v>FFDFD3C0</v>
      </c>
      <c r="D292" t="s">
        <v>139</v>
      </c>
      <c r="E292">
        <v>4</v>
      </c>
      <c r="F292">
        <v>1004</v>
      </c>
      <c r="G292" t="s">
        <v>140</v>
      </c>
      <c r="J292" t="s">
        <v>141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ref="S292:S299" si="141">"16:20:41.242"</f>
        <v>16:20:41.242</v>
      </c>
      <c r="T292" t="str">
        <f t="shared" ref="T292:T299" si="142">"16:20:40.742"</f>
        <v>16:20:40.742</v>
      </c>
      <c r="U292" t="str">
        <f t="shared" si="124"/>
        <v>A5988B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136</v>
      </c>
      <c r="AG292">
        <v>0</v>
      </c>
      <c r="AH292">
        <v>3</v>
      </c>
      <c r="AI292">
        <v>2</v>
      </c>
      <c r="AJ292">
        <v>1</v>
      </c>
      <c r="AK292" t="s">
        <v>225</v>
      </c>
      <c r="AL292">
        <v>40.946088000000003</v>
      </c>
      <c r="AM292" t="s">
        <v>226</v>
      </c>
      <c r="AN292">
        <v>-72.248904999999993</v>
      </c>
      <c r="AO292">
        <v>25</v>
      </c>
      <c r="AP292">
        <v>875</v>
      </c>
      <c r="AQ292" t="s">
        <v>129</v>
      </c>
      <c r="AR292">
        <v>49</v>
      </c>
      <c r="AS292">
        <v>-60</v>
      </c>
      <c r="AT292">
        <v>640</v>
      </c>
      <c r="BB292">
        <v>1200</v>
      </c>
      <c r="BC292">
        <v>1</v>
      </c>
      <c r="BD292" t="str">
        <f t="shared" si="125"/>
        <v xml:space="preserve">N46PD   </v>
      </c>
      <c r="BE292">
        <v>1</v>
      </c>
      <c r="BG292">
        <v>0</v>
      </c>
      <c r="BH292">
        <v>0</v>
      </c>
      <c r="BI292">
        <v>0</v>
      </c>
      <c r="BJ292">
        <v>775</v>
      </c>
      <c r="BK292">
        <v>-100</v>
      </c>
      <c r="BL292" t="s">
        <v>206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 t="shared" ref="CE292:CE299" si="143">"16:20:41.245"</f>
        <v>16:20:41.245</v>
      </c>
      <c r="CF292">
        <v>244649783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4</v>
      </c>
      <c r="CY292">
        <v>7</v>
      </c>
      <c r="CZ292" t="s">
        <v>131</v>
      </c>
      <c r="DA292">
        <v>80</v>
      </c>
      <c r="DB292">
        <v>1</v>
      </c>
      <c r="DC292" t="s">
        <v>132</v>
      </c>
      <c r="DD292" t="s">
        <v>133</v>
      </c>
      <c r="DG292">
        <v>15169611</v>
      </c>
      <c r="DI292">
        <v>1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"10/06/2022 16:20:41.475"</f>
        <v>10/06/2022 16:20:41.475</v>
      </c>
      <c r="C293" t="str">
        <f t="shared" si="123"/>
        <v>FFDFD3C0</v>
      </c>
      <c r="D293" t="s">
        <v>143</v>
      </c>
      <c r="E293">
        <v>1</v>
      </c>
      <c r="F293">
        <v>2001</v>
      </c>
      <c r="G293" t="s">
        <v>147</v>
      </c>
      <c r="J293" t="s">
        <v>145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41"/>
        <v>16:20:41.242</v>
      </c>
      <c r="T293" t="str">
        <f t="shared" si="142"/>
        <v>16:20:40.742</v>
      </c>
      <c r="U293" t="str">
        <f t="shared" si="124"/>
        <v>A5988B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136</v>
      </c>
      <c r="AG293">
        <v>0</v>
      </c>
      <c r="AH293">
        <v>3</v>
      </c>
      <c r="AI293">
        <v>2</v>
      </c>
      <c r="AJ293">
        <v>1</v>
      </c>
      <c r="AK293" t="s">
        <v>225</v>
      </c>
      <c r="AL293">
        <v>40.946088000000003</v>
      </c>
      <c r="AM293" t="s">
        <v>226</v>
      </c>
      <c r="AN293">
        <v>-72.248904999999993</v>
      </c>
      <c r="AO293">
        <v>25</v>
      </c>
      <c r="AP293">
        <v>875</v>
      </c>
      <c r="AQ293" t="s">
        <v>129</v>
      </c>
      <c r="AR293">
        <v>49</v>
      </c>
      <c r="AS293">
        <v>-60</v>
      </c>
      <c r="AT293">
        <v>640</v>
      </c>
      <c r="BB293">
        <v>1200</v>
      </c>
      <c r="BC293">
        <v>1</v>
      </c>
      <c r="BD293" t="str">
        <f t="shared" si="125"/>
        <v xml:space="preserve">N46PD   </v>
      </c>
      <c r="BE293">
        <v>1</v>
      </c>
      <c r="BG293">
        <v>0</v>
      </c>
      <c r="BH293">
        <v>0</v>
      </c>
      <c r="BI293">
        <v>0</v>
      </c>
      <c r="BJ293">
        <v>775</v>
      </c>
      <c r="BK293">
        <v>-100</v>
      </c>
      <c r="BL293" t="s">
        <v>206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t="str">
        <f t="shared" si="143"/>
        <v>16:20:41.245</v>
      </c>
      <c r="CF293">
        <v>244649783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4</v>
      </c>
      <c r="CY293">
        <v>7</v>
      </c>
      <c r="CZ293" t="s">
        <v>131</v>
      </c>
      <c r="DA293">
        <v>80</v>
      </c>
      <c r="DB293">
        <v>1</v>
      </c>
      <c r="DC293" t="s">
        <v>132</v>
      </c>
      <c r="DD293" t="s">
        <v>133</v>
      </c>
      <c r="DG293">
        <v>15169611</v>
      </c>
      <c r="DI293">
        <v>1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"10/06/2022 16:20:41.475"</f>
        <v>10/06/2022 16:20:41.475</v>
      </c>
      <c r="C294" t="str">
        <f t="shared" si="123"/>
        <v>FFDFD3C0</v>
      </c>
      <c r="D294" t="s">
        <v>139</v>
      </c>
      <c r="E294">
        <v>3</v>
      </c>
      <c r="F294">
        <v>1003</v>
      </c>
      <c r="G294" t="s">
        <v>146</v>
      </c>
      <c r="J294" t="s">
        <v>141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41"/>
        <v>16:20:41.242</v>
      </c>
      <c r="T294" t="str">
        <f t="shared" si="142"/>
        <v>16:20:40.742</v>
      </c>
      <c r="U294" t="str">
        <f t="shared" si="124"/>
        <v>A5988B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136</v>
      </c>
      <c r="AG294">
        <v>0</v>
      </c>
      <c r="AH294">
        <v>3</v>
      </c>
      <c r="AI294">
        <v>2</v>
      </c>
      <c r="AJ294">
        <v>1</v>
      </c>
      <c r="AK294" t="s">
        <v>225</v>
      </c>
      <c r="AL294">
        <v>40.946088000000003</v>
      </c>
      <c r="AM294" t="s">
        <v>226</v>
      </c>
      <c r="AN294">
        <v>-72.248904999999993</v>
      </c>
      <c r="AO294">
        <v>25</v>
      </c>
      <c r="AP294">
        <v>875</v>
      </c>
      <c r="AQ294" t="s">
        <v>129</v>
      </c>
      <c r="AR294">
        <v>49</v>
      </c>
      <c r="AS294">
        <v>-60</v>
      </c>
      <c r="AT294">
        <v>640</v>
      </c>
      <c r="BB294">
        <v>1200</v>
      </c>
      <c r="BC294">
        <v>1</v>
      </c>
      <c r="BD294" t="str">
        <f t="shared" si="125"/>
        <v xml:space="preserve">N46PD   </v>
      </c>
      <c r="BE294">
        <v>1</v>
      </c>
      <c r="BG294">
        <v>0</v>
      </c>
      <c r="BH294">
        <v>0</v>
      </c>
      <c r="BI294">
        <v>0</v>
      </c>
      <c r="BJ294">
        <v>775</v>
      </c>
      <c r="BK294">
        <v>-100</v>
      </c>
      <c r="BL294" t="s">
        <v>206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 t="shared" si="143"/>
        <v>16:20:41.245</v>
      </c>
      <c r="CF294">
        <v>244649783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4</v>
      </c>
      <c r="CY294">
        <v>7</v>
      </c>
      <c r="CZ294" t="s">
        <v>131</v>
      </c>
      <c r="DA294">
        <v>80</v>
      </c>
      <c r="DB294">
        <v>1</v>
      </c>
      <c r="DC294" t="s">
        <v>132</v>
      </c>
      <c r="DD294" t="s">
        <v>133</v>
      </c>
      <c r="DG294">
        <v>15169611</v>
      </c>
      <c r="DI294">
        <v>1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"10/06/2022 16:20:41.475"</f>
        <v>10/06/2022 16:20:41.475</v>
      </c>
      <c r="C295" t="str">
        <f t="shared" si="123"/>
        <v>FFDFD3C0</v>
      </c>
      <c r="D295" t="s">
        <v>123</v>
      </c>
      <c r="E295">
        <v>1</v>
      </c>
      <c r="H295">
        <v>157</v>
      </c>
      <c r="I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41"/>
        <v>16:20:41.242</v>
      </c>
      <c r="T295" t="str">
        <f t="shared" si="142"/>
        <v>16:20:40.742</v>
      </c>
      <c r="U295" t="str">
        <f t="shared" si="124"/>
        <v>A5988B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136</v>
      </c>
      <c r="AG295">
        <v>0</v>
      </c>
      <c r="AH295">
        <v>3</v>
      </c>
      <c r="AI295">
        <v>2</v>
      </c>
      <c r="AJ295">
        <v>1</v>
      </c>
      <c r="AK295" t="s">
        <v>225</v>
      </c>
      <c r="AL295">
        <v>40.946088000000003</v>
      </c>
      <c r="AM295" t="s">
        <v>226</v>
      </c>
      <c r="AN295">
        <v>-72.248904999999993</v>
      </c>
      <c r="AO295">
        <v>25</v>
      </c>
      <c r="AP295">
        <v>875</v>
      </c>
      <c r="AQ295" t="s">
        <v>129</v>
      </c>
      <c r="AR295">
        <v>49</v>
      </c>
      <c r="AS295">
        <v>-60</v>
      </c>
      <c r="AT295">
        <v>640</v>
      </c>
      <c r="BB295">
        <v>1200</v>
      </c>
      <c r="BC295">
        <v>1</v>
      </c>
      <c r="BD295" t="str">
        <f t="shared" si="125"/>
        <v xml:space="preserve">N46PD   </v>
      </c>
      <c r="BE295">
        <v>1</v>
      </c>
      <c r="BG295">
        <v>0</v>
      </c>
      <c r="BH295">
        <v>0</v>
      </c>
      <c r="BI295">
        <v>0</v>
      </c>
      <c r="BJ295">
        <v>775</v>
      </c>
      <c r="BK295">
        <v>-100</v>
      </c>
      <c r="BL295" t="s">
        <v>206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 t="shared" si="143"/>
        <v>16:20:41.245</v>
      </c>
      <c r="CF295">
        <v>244649783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4</v>
      </c>
      <c r="CY295">
        <v>7</v>
      </c>
      <c r="CZ295" t="s">
        <v>131</v>
      </c>
      <c r="DA295">
        <v>80</v>
      </c>
      <c r="DB295">
        <v>1</v>
      </c>
      <c r="DC295" t="s">
        <v>132</v>
      </c>
      <c r="DD295" t="s">
        <v>133</v>
      </c>
      <c r="DG295">
        <v>15169611</v>
      </c>
      <c r="DI295">
        <v>1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"10/06/2022 16:20:41.475"</f>
        <v>10/06/2022 16:20:41.475</v>
      </c>
      <c r="C296" t="str">
        <f t="shared" si="123"/>
        <v>FFDFD3C0</v>
      </c>
      <c r="D296" t="s">
        <v>134</v>
      </c>
      <c r="E296">
        <v>33</v>
      </c>
      <c r="H296">
        <v>112</v>
      </c>
      <c r="I296" t="s">
        <v>135</v>
      </c>
      <c r="J296" t="s">
        <v>136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41"/>
        <v>16:20:41.242</v>
      </c>
      <c r="T296" t="str">
        <f t="shared" si="142"/>
        <v>16:20:40.742</v>
      </c>
      <c r="U296" t="str">
        <f t="shared" si="124"/>
        <v>A5988B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136</v>
      </c>
      <c r="AG296">
        <v>0</v>
      </c>
      <c r="AH296">
        <v>3</v>
      </c>
      <c r="AI296">
        <v>2</v>
      </c>
      <c r="AJ296">
        <v>1</v>
      </c>
      <c r="AK296" t="s">
        <v>225</v>
      </c>
      <c r="AL296">
        <v>40.946088000000003</v>
      </c>
      <c r="AM296" t="s">
        <v>226</v>
      </c>
      <c r="AN296">
        <v>-72.248904999999993</v>
      </c>
      <c r="AO296">
        <v>25</v>
      </c>
      <c r="AP296">
        <v>875</v>
      </c>
      <c r="AQ296" t="s">
        <v>129</v>
      </c>
      <c r="AR296">
        <v>49</v>
      </c>
      <c r="AS296">
        <v>-60</v>
      </c>
      <c r="AT296">
        <v>640</v>
      </c>
      <c r="BB296">
        <v>1200</v>
      </c>
      <c r="BC296">
        <v>1</v>
      </c>
      <c r="BD296" t="str">
        <f t="shared" si="125"/>
        <v xml:space="preserve">N46PD   </v>
      </c>
      <c r="BE296">
        <v>1</v>
      </c>
      <c r="BG296">
        <v>0</v>
      </c>
      <c r="BH296">
        <v>0</v>
      </c>
      <c r="BI296">
        <v>0</v>
      </c>
      <c r="BJ296">
        <v>775</v>
      </c>
      <c r="BK296">
        <v>-100</v>
      </c>
      <c r="BL296" t="s">
        <v>206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t="str">
        <f t="shared" si="143"/>
        <v>16:20:41.245</v>
      </c>
      <c r="CF296">
        <v>244649783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4</v>
      </c>
      <c r="CY296">
        <v>7</v>
      </c>
      <c r="CZ296" t="s">
        <v>131</v>
      </c>
      <c r="DA296">
        <v>80</v>
      </c>
      <c r="DB296">
        <v>1</v>
      </c>
      <c r="DC296" t="s">
        <v>132</v>
      </c>
      <c r="DD296" t="s">
        <v>133</v>
      </c>
      <c r="DG296">
        <v>15169611</v>
      </c>
      <c r="DI296">
        <v>1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"10/06/2022 16:20:41.522"</f>
        <v>10/06/2022 16:20:41.522</v>
      </c>
      <c r="C297" t="str">
        <f t="shared" si="123"/>
        <v>FFDFD3C0</v>
      </c>
      <c r="D297" t="s">
        <v>139</v>
      </c>
      <c r="E297">
        <v>2</v>
      </c>
      <c r="F297">
        <v>1002</v>
      </c>
      <c r="G297" t="s">
        <v>124</v>
      </c>
      <c r="J297" t="s">
        <v>141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41"/>
        <v>16:20:41.242</v>
      </c>
      <c r="T297" t="str">
        <f t="shared" si="142"/>
        <v>16:20:40.742</v>
      </c>
      <c r="U297" t="str">
        <f t="shared" si="124"/>
        <v>A5988B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136</v>
      </c>
      <c r="AG297">
        <v>0</v>
      </c>
      <c r="AH297">
        <v>3</v>
      </c>
      <c r="AI297">
        <v>2</v>
      </c>
      <c r="AJ297">
        <v>1</v>
      </c>
      <c r="AK297" t="s">
        <v>225</v>
      </c>
      <c r="AL297">
        <v>40.946088000000003</v>
      </c>
      <c r="AM297" t="s">
        <v>226</v>
      </c>
      <c r="AN297">
        <v>-72.248904999999993</v>
      </c>
      <c r="AO297">
        <v>25</v>
      </c>
      <c r="AP297">
        <v>875</v>
      </c>
      <c r="AQ297" t="s">
        <v>129</v>
      </c>
      <c r="AR297">
        <v>49</v>
      </c>
      <c r="AS297">
        <v>-60</v>
      </c>
      <c r="AT297">
        <v>640</v>
      </c>
      <c r="BB297">
        <v>1200</v>
      </c>
      <c r="BC297">
        <v>1</v>
      </c>
      <c r="BD297" t="str">
        <f t="shared" si="125"/>
        <v xml:space="preserve">N46PD   </v>
      </c>
      <c r="BE297">
        <v>1</v>
      </c>
      <c r="BG297">
        <v>0</v>
      </c>
      <c r="BH297">
        <v>0</v>
      </c>
      <c r="BI297">
        <v>0</v>
      </c>
      <c r="BJ297">
        <v>775</v>
      </c>
      <c r="BK297">
        <v>-100</v>
      </c>
      <c r="BL297" t="s">
        <v>206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 t="shared" si="143"/>
        <v>16:20:41.245</v>
      </c>
      <c r="CF297">
        <v>244649783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4</v>
      </c>
      <c r="CY297">
        <v>7</v>
      </c>
      <c r="CZ297" t="s">
        <v>131</v>
      </c>
      <c r="DA297">
        <v>80</v>
      </c>
      <c r="DB297">
        <v>1</v>
      </c>
      <c r="DC297" t="s">
        <v>132</v>
      </c>
      <c r="DD297" t="s">
        <v>133</v>
      </c>
      <c r="DG297">
        <v>15169611</v>
      </c>
      <c r="DI297">
        <v>1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"10/06/2022 16:20:41.475"</f>
        <v>10/06/2022 16:20:41.475</v>
      </c>
      <c r="C298" t="str">
        <f t="shared" si="123"/>
        <v>FFDFD3C0</v>
      </c>
      <c r="D298" t="s">
        <v>134</v>
      </c>
      <c r="E298">
        <v>38</v>
      </c>
      <c r="H298">
        <v>125</v>
      </c>
      <c r="I298" t="s">
        <v>142</v>
      </c>
      <c r="J298" t="s">
        <v>136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41"/>
        <v>16:20:41.242</v>
      </c>
      <c r="T298" t="str">
        <f t="shared" si="142"/>
        <v>16:20:40.742</v>
      </c>
      <c r="U298" t="str">
        <f t="shared" si="124"/>
        <v>A5988B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136</v>
      </c>
      <c r="AG298">
        <v>0</v>
      </c>
      <c r="AH298">
        <v>3</v>
      </c>
      <c r="AI298">
        <v>2</v>
      </c>
      <c r="AJ298">
        <v>1</v>
      </c>
      <c r="AK298" t="s">
        <v>225</v>
      </c>
      <c r="AL298">
        <v>40.946088000000003</v>
      </c>
      <c r="AM298" t="s">
        <v>226</v>
      </c>
      <c r="AN298">
        <v>-72.248904999999993</v>
      </c>
      <c r="AO298">
        <v>25</v>
      </c>
      <c r="AP298">
        <v>875</v>
      </c>
      <c r="AQ298" t="s">
        <v>129</v>
      </c>
      <c r="AR298">
        <v>49</v>
      </c>
      <c r="AS298">
        <v>-60</v>
      </c>
      <c r="AT298">
        <v>640</v>
      </c>
      <c r="BB298">
        <v>1200</v>
      </c>
      <c r="BC298">
        <v>1</v>
      </c>
      <c r="BD298" t="str">
        <f t="shared" si="125"/>
        <v xml:space="preserve">N46PD   </v>
      </c>
      <c r="BE298">
        <v>1</v>
      </c>
      <c r="BG298">
        <v>0</v>
      </c>
      <c r="BH298">
        <v>0</v>
      </c>
      <c r="BI298">
        <v>0</v>
      </c>
      <c r="BJ298">
        <v>775</v>
      </c>
      <c r="BK298">
        <v>-100</v>
      </c>
      <c r="BL298" t="s">
        <v>206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t="str">
        <f t="shared" si="143"/>
        <v>16:20:41.245</v>
      </c>
      <c r="CF298">
        <v>244649783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4</v>
      </c>
      <c r="CY298">
        <v>7</v>
      </c>
      <c r="CZ298" t="s">
        <v>131</v>
      </c>
      <c r="DA298">
        <v>80</v>
      </c>
      <c r="DB298">
        <v>1</v>
      </c>
      <c r="DC298" t="s">
        <v>132</v>
      </c>
      <c r="DD298" t="s">
        <v>133</v>
      </c>
      <c r="DG298">
        <v>15169611</v>
      </c>
      <c r="DI298">
        <v>1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"10/06/2022 16:20:41.475"</f>
        <v>10/06/2022 16:20:41.475</v>
      </c>
      <c r="C299" t="str">
        <f t="shared" si="123"/>
        <v>FFDFD3C0</v>
      </c>
      <c r="D299" t="s">
        <v>143</v>
      </c>
      <c r="E299">
        <v>15</v>
      </c>
      <c r="F299">
        <v>2015</v>
      </c>
      <c r="G299" t="s">
        <v>144</v>
      </c>
      <c r="J299" t="s">
        <v>145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41"/>
        <v>16:20:41.242</v>
      </c>
      <c r="T299" t="str">
        <f t="shared" si="142"/>
        <v>16:20:40.742</v>
      </c>
      <c r="U299" t="str">
        <f t="shared" si="124"/>
        <v>A5988B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136</v>
      </c>
      <c r="AG299">
        <v>0</v>
      </c>
      <c r="AH299">
        <v>3</v>
      </c>
      <c r="AI299">
        <v>2</v>
      </c>
      <c r="AJ299">
        <v>1</v>
      </c>
      <c r="AK299" t="s">
        <v>225</v>
      </c>
      <c r="AL299">
        <v>40.946088000000003</v>
      </c>
      <c r="AM299" t="s">
        <v>226</v>
      </c>
      <c r="AN299">
        <v>-72.248904999999993</v>
      </c>
      <c r="AO299">
        <v>25</v>
      </c>
      <c r="AP299">
        <v>875</v>
      </c>
      <c r="AQ299" t="s">
        <v>129</v>
      </c>
      <c r="AR299">
        <v>49</v>
      </c>
      <c r="AS299">
        <v>-60</v>
      </c>
      <c r="AT299">
        <v>640</v>
      </c>
      <c r="BB299">
        <v>1200</v>
      </c>
      <c r="BC299">
        <v>1</v>
      </c>
      <c r="BD299" t="str">
        <f t="shared" si="125"/>
        <v xml:space="preserve">N46PD   </v>
      </c>
      <c r="BE299">
        <v>1</v>
      </c>
      <c r="BG299">
        <v>0</v>
      </c>
      <c r="BH299">
        <v>0</v>
      </c>
      <c r="BI299">
        <v>0</v>
      </c>
      <c r="BJ299">
        <v>775</v>
      </c>
      <c r="BK299">
        <v>-100</v>
      </c>
      <c r="BL299" t="s">
        <v>206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 t="shared" si="143"/>
        <v>16:20:41.245</v>
      </c>
      <c r="CF299">
        <v>244649783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4</v>
      </c>
      <c r="CY299">
        <v>7</v>
      </c>
      <c r="CZ299" t="s">
        <v>131</v>
      </c>
      <c r="DA299">
        <v>80</v>
      </c>
      <c r="DB299">
        <v>1</v>
      </c>
      <c r="DC299" t="s">
        <v>132</v>
      </c>
      <c r="DD299" t="s">
        <v>133</v>
      </c>
      <c r="DG299">
        <v>15169611</v>
      </c>
      <c r="DI299">
        <v>1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"10/06/2022 16:20:43.036"</f>
        <v>10/06/2022 16:20:43.036</v>
      </c>
      <c r="C300" t="str">
        <f t="shared" si="123"/>
        <v>FFDFD3C0</v>
      </c>
      <c r="D300" t="s">
        <v>123</v>
      </c>
      <c r="E300">
        <v>1</v>
      </c>
      <c r="H300">
        <v>157</v>
      </c>
      <c r="I300" t="s">
        <v>124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ref="S300:S307" si="144">"16:20:42.680"</f>
        <v>16:20:42.680</v>
      </c>
      <c r="T300" t="str">
        <f t="shared" ref="T300:T307" si="145">"16:20:42.280"</f>
        <v>16:20:42.280</v>
      </c>
      <c r="U300" t="str">
        <f t="shared" si="124"/>
        <v>A5988B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136</v>
      </c>
      <c r="AG300">
        <v>0</v>
      </c>
      <c r="AH300">
        <v>3</v>
      </c>
      <c r="AI300">
        <v>2</v>
      </c>
      <c r="AJ300">
        <v>1</v>
      </c>
      <c r="AK300" t="s">
        <v>227</v>
      </c>
      <c r="AL300">
        <v>40.945680000000003</v>
      </c>
      <c r="AM300" t="s">
        <v>228</v>
      </c>
      <c r="AN300">
        <v>-72.248475999999997</v>
      </c>
      <c r="AO300">
        <v>25</v>
      </c>
      <c r="AP300">
        <v>900</v>
      </c>
      <c r="AQ300" t="s">
        <v>129</v>
      </c>
      <c r="AR300">
        <v>51</v>
      </c>
      <c r="AS300">
        <v>-59</v>
      </c>
      <c r="AT300">
        <v>832</v>
      </c>
      <c r="BB300">
        <v>1200</v>
      </c>
      <c r="BC300">
        <v>1</v>
      </c>
      <c r="BD300" t="str">
        <f t="shared" si="125"/>
        <v xml:space="preserve">N46PD   </v>
      </c>
      <c r="BE300">
        <v>1</v>
      </c>
      <c r="BG300">
        <v>0</v>
      </c>
      <c r="BH300">
        <v>0</v>
      </c>
      <c r="BI300">
        <v>0</v>
      </c>
      <c r="BJ300">
        <v>800</v>
      </c>
      <c r="BK300">
        <v>-100</v>
      </c>
      <c r="BL300" t="s">
        <v>206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 t="shared" ref="CE300:CE307" si="146">"16:20:42.686"</f>
        <v>16:20:42.686</v>
      </c>
      <c r="CF300">
        <v>686468462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6</v>
      </c>
      <c r="CY300">
        <v>7</v>
      </c>
      <c r="CZ300" t="s">
        <v>131</v>
      </c>
      <c r="DA300">
        <v>80</v>
      </c>
      <c r="DB300">
        <v>1</v>
      </c>
      <c r="DC300" t="s">
        <v>132</v>
      </c>
      <c r="DD300" t="s">
        <v>133</v>
      </c>
      <c r="DG300">
        <v>15171083</v>
      </c>
      <c r="DI300">
        <v>1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"10/06/2022 16:20:43.036"</f>
        <v>10/06/2022 16:20:43.036</v>
      </c>
      <c r="C301" t="str">
        <f t="shared" si="123"/>
        <v>FFDFD3C0</v>
      </c>
      <c r="D301" t="s">
        <v>143</v>
      </c>
      <c r="E301">
        <v>15</v>
      </c>
      <c r="F301">
        <v>2015</v>
      </c>
      <c r="G301" t="s">
        <v>144</v>
      </c>
      <c r="J301" t="s">
        <v>145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44"/>
        <v>16:20:42.680</v>
      </c>
      <c r="T301" t="str">
        <f t="shared" si="145"/>
        <v>16:20:42.280</v>
      </c>
      <c r="U301" t="str">
        <f t="shared" si="124"/>
        <v>A5988B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136</v>
      </c>
      <c r="AG301">
        <v>0</v>
      </c>
      <c r="AH301">
        <v>3</v>
      </c>
      <c r="AI301">
        <v>2</v>
      </c>
      <c r="AJ301">
        <v>1</v>
      </c>
      <c r="AK301" t="s">
        <v>227</v>
      </c>
      <c r="AL301">
        <v>40.945680000000003</v>
      </c>
      <c r="AM301" t="s">
        <v>228</v>
      </c>
      <c r="AN301">
        <v>-72.248475999999997</v>
      </c>
      <c r="AO301">
        <v>25</v>
      </c>
      <c r="AP301">
        <v>900</v>
      </c>
      <c r="AQ301" t="s">
        <v>129</v>
      </c>
      <c r="AR301">
        <v>51</v>
      </c>
      <c r="AS301">
        <v>-59</v>
      </c>
      <c r="AT301">
        <v>832</v>
      </c>
      <c r="BB301">
        <v>1200</v>
      </c>
      <c r="BC301">
        <v>1</v>
      </c>
      <c r="BD301" t="str">
        <f t="shared" si="125"/>
        <v xml:space="preserve">N46PD   </v>
      </c>
      <c r="BE301">
        <v>1</v>
      </c>
      <c r="BG301">
        <v>0</v>
      </c>
      <c r="BH301">
        <v>0</v>
      </c>
      <c r="BI301">
        <v>0</v>
      </c>
      <c r="BJ301">
        <v>800</v>
      </c>
      <c r="BK301">
        <v>-100</v>
      </c>
      <c r="BL301" t="s">
        <v>206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t="str">
        <f t="shared" si="146"/>
        <v>16:20:42.686</v>
      </c>
      <c r="CF301">
        <v>686468462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6</v>
      </c>
      <c r="CY301">
        <v>7</v>
      </c>
      <c r="CZ301" t="s">
        <v>131</v>
      </c>
      <c r="DA301">
        <v>80</v>
      </c>
      <c r="DB301">
        <v>1</v>
      </c>
      <c r="DC301" t="s">
        <v>132</v>
      </c>
      <c r="DD301" t="s">
        <v>133</v>
      </c>
      <c r="DG301">
        <v>15171083</v>
      </c>
      <c r="DI301">
        <v>1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"10/06/2022 16:20:43.036"</f>
        <v>10/06/2022 16:20:43.036</v>
      </c>
      <c r="C302" t="str">
        <f t="shared" si="123"/>
        <v>FFDFD3C0</v>
      </c>
      <c r="D302" t="s">
        <v>134</v>
      </c>
      <c r="E302">
        <v>38</v>
      </c>
      <c r="H302">
        <v>125</v>
      </c>
      <c r="I302" t="s">
        <v>142</v>
      </c>
      <c r="J302" t="s">
        <v>136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44"/>
        <v>16:20:42.680</v>
      </c>
      <c r="T302" t="str">
        <f t="shared" si="145"/>
        <v>16:20:42.280</v>
      </c>
      <c r="U302" t="str">
        <f t="shared" si="124"/>
        <v>A5988B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136</v>
      </c>
      <c r="AG302">
        <v>0</v>
      </c>
      <c r="AH302">
        <v>3</v>
      </c>
      <c r="AI302">
        <v>2</v>
      </c>
      <c r="AJ302">
        <v>1</v>
      </c>
      <c r="AK302" t="s">
        <v>227</v>
      </c>
      <c r="AL302">
        <v>40.945680000000003</v>
      </c>
      <c r="AM302" t="s">
        <v>228</v>
      </c>
      <c r="AN302">
        <v>-72.248475999999997</v>
      </c>
      <c r="AO302">
        <v>25</v>
      </c>
      <c r="AP302">
        <v>900</v>
      </c>
      <c r="AQ302" t="s">
        <v>129</v>
      </c>
      <c r="AR302">
        <v>51</v>
      </c>
      <c r="AS302">
        <v>-59</v>
      </c>
      <c r="AT302">
        <v>832</v>
      </c>
      <c r="BB302">
        <v>1200</v>
      </c>
      <c r="BC302">
        <v>1</v>
      </c>
      <c r="BD302" t="str">
        <f t="shared" si="125"/>
        <v xml:space="preserve">N46PD   </v>
      </c>
      <c r="BE302">
        <v>1</v>
      </c>
      <c r="BG302">
        <v>0</v>
      </c>
      <c r="BH302">
        <v>0</v>
      </c>
      <c r="BI302">
        <v>0</v>
      </c>
      <c r="BJ302">
        <v>800</v>
      </c>
      <c r="BK302">
        <v>-100</v>
      </c>
      <c r="BL302" t="s">
        <v>206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 t="shared" si="146"/>
        <v>16:20:42.686</v>
      </c>
      <c r="CF302">
        <v>686468462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6</v>
      </c>
      <c r="CY302">
        <v>7</v>
      </c>
      <c r="CZ302" t="s">
        <v>131</v>
      </c>
      <c r="DA302">
        <v>80</v>
      </c>
      <c r="DB302">
        <v>1</v>
      </c>
      <c r="DC302" t="s">
        <v>132</v>
      </c>
      <c r="DD302" t="s">
        <v>133</v>
      </c>
      <c r="DG302">
        <v>15171083</v>
      </c>
      <c r="DI302">
        <v>1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"10/06/2022 16:20:43.052"</f>
        <v>10/06/2022 16:20:43.052</v>
      </c>
      <c r="C303" t="str">
        <f t="shared" si="123"/>
        <v>FFDFD3C0</v>
      </c>
      <c r="D303" t="s">
        <v>134</v>
      </c>
      <c r="E303">
        <v>33</v>
      </c>
      <c r="H303">
        <v>112</v>
      </c>
      <c r="I303" t="s">
        <v>135</v>
      </c>
      <c r="J303" t="s">
        <v>136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144"/>
        <v>16:20:42.680</v>
      </c>
      <c r="T303" t="str">
        <f t="shared" si="145"/>
        <v>16:20:42.280</v>
      </c>
      <c r="U303" t="str">
        <f t="shared" si="124"/>
        <v>A5988B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136</v>
      </c>
      <c r="AG303">
        <v>0</v>
      </c>
      <c r="AH303">
        <v>3</v>
      </c>
      <c r="AI303">
        <v>2</v>
      </c>
      <c r="AJ303">
        <v>1</v>
      </c>
      <c r="AK303" t="s">
        <v>227</v>
      </c>
      <c r="AL303">
        <v>40.945680000000003</v>
      </c>
      <c r="AM303" t="s">
        <v>228</v>
      </c>
      <c r="AN303">
        <v>-72.248475999999997</v>
      </c>
      <c r="AO303">
        <v>25</v>
      </c>
      <c r="AP303">
        <v>900</v>
      </c>
      <c r="AQ303" t="s">
        <v>129</v>
      </c>
      <c r="AR303">
        <v>51</v>
      </c>
      <c r="AS303">
        <v>-59</v>
      </c>
      <c r="AT303">
        <v>832</v>
      </c>
      <c r="BB303">
        <v>1200</v>
      </c>
      <c r="BC303">
        <v>1</v>
      </c>
      <c r="BD303" t="str">
        <f t="shared" si="125"/>
        <v xml:space="preserve">N46PD   </v>
      </c>
      <c r="BE303">
        <v>1</v>
      </c>
      <c r="BG303">
        <v>0</v>
      </c>
      <c r="BH303">
        <v>0</v>
      </c>
      <c r="BI303">
        <v>0</v>
      </c>
      <c r="BJ303">
        <v>800</v>
      </c>
      <c r="BK303">
        <v>-100</v>
      </c>
      <c r="BL303" t="s">
        <v>206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t="str">
        <f t="shared" si="146"/>
        <v>16:20:42.686</v>
      </c>
      <c r="CF303">
        <v>686468462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6</v>
      </c>
      <c r="CY303">
        <v>7</v>
      </c>
      <c r="CZ303" t="s">
        <v>131</v>
      </c>
      <c r="DA303">
        <v>80</v>
      </c>
      <c r="DB303">
        <v>1</v>
      </c>
      <c r="DC303" t="s">
        <v>132</v>
      </c>
      <c r="DD303" t="s">
        <v>133</v>
      </c>
      <c r="DG303">
        <v>15171083</v>
      </c>
      <c r="DI303">
        <v>1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"10/06/2022 16:20:43.052"</f>
        <v>10/06/2022 16:20:43.052</v>
      </c>
      <c r="C304" t="str">
        <f t="shared" si="123"/>
        <v>FFDFD3C0</v>
      </c>
      <c r="D304" t="s">
        <v>139</v>
      </c>
      <c r="E304">
        <v>2</v>
      </c>
      <c r="F304">
        <v>1002</v>
      </c>
      <c r="G304" t="s">
        <v>124</v>
      </c>
      <c r="J304" t="s">
        <v>141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44"/>
        <v>16:20:42.680</v>
      </c>
      <c r="T304" t="str">
        <f t="shared" si="145"/>
        <v>16:20:42.280</v>
      </c>
      <c r="U304" t="str">
        <f t="shared" si="124"/>
        <v>A5988B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136</v>
      </c>
      <c r="AG304">
        <v>0</v>
      </c>
      <c r="AH304">
        <v>3</v>
      </c>
      <c r="AI304">
        <v>2</v>
      </c>
      <c r="AJ304">
        <v>1</v>
      </c>
      <c r="AK304" t="s">
        <v>227</v>
      </c>
      <c r="AL304">
        <v>40.945680000000003</v>
      </c>
      <c r="AM304" t="s">
        <v>228</v>
      </c>
      <c r="AN304">
        <v>-72.248475999999997</v>
      </c>
      <c r="AO304">
        <v>25</v>
      </c>
      <c r="AP304">
        <v>900</v>
      </c>
      <c r="AQ304" t="s">
        <v>129</v>
      </c>
      <c r="AR304">
        <v>51</v>
      </c>
      <c r="AS304">
        <v>-59</v>
      </c>
      <c r="AT304">
        <v>832</v>
      </c>
      <c r="BB304">
        <v>1200</v>
      </c>
      <c r="BC304">
        <v>1</v>
      </c>
      <c r="BD304" t="str">
        <f t="shared" si="125"/>
        <v xml:space="preserve">N46PD   </v>
      </c>
      <c r="BE304">
        <v>1</v>
      </c>
      <c r="BG304">
        <v>0</v>
      </c>
      <c r="BH304">
        <v>0</v>
      </c>
      <c r="BI304">
        <v>0</v>
      </c>
      <c r="BJ304">
        <v>800</v>
      </c>
      <c r="BK304">
        <v>-100</v>
      </c>
      <c r="BL304" t="s">
        <v>206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 t="shared" si="146"/>
        <v>16:20:42.686</v>
      </c>
      <c r="CF304">
        <v>686468462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6</v>
      </c>
      <c r="CY304">
        <v>7</v>
      </c>
      <c r="CZ304" t="s">
        <v>131</v>
      </c>
      <c r="DA304">
        <v>80</v>
      </c>
      <c r="DB304">
        <v>1</v>
      </c>
      <c r="DC304" t="s">
        <v>132</v>
      </c>
      <c r="DD304" t="s">
        <v>133</v>
      </c>
      <c r="DG304">
        <v>15171083</v>
      </c>
      <c r="DI304">
        <v>1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"10/06/2022 16:20:43.052"</f>
        <v>10/06/2022 16:20:43.052</v>
      </c>
      <c r="C305" t="str">
        <f t="shared" si="123"/>
        <v>FFDFD3C0</v>
      </c>
      <c r="D305" t="s">
        <v>139</v>
      </c>
      <c r="E305">
        <v>4</v>
      </c>
      <c r="F305">
        <v>1004</v>
      </c>
      <c r="G305" t="s">
        <v>140</v>
      </c>
      <c r="J305" t="s">
        <v>141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44"/>
        <v>16:20:42.680</v>
      </c>
      <c r="T305" t="str">
        <f t="shared" si="145"/>
        <v>16:20:42.280</v>
      </c>
      <c r="U305" t="str">
        <f t="shared" si="124"/>
        <v>A5988B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136</v>
      </c>
      <c r="AG305">
        <v>0</v>
      </c>
      <c r="AH305">
        <v>3</v>
      </c>
      <c r="AI305">
        <v>2</v>
      </c>
      <c r="AJ305">
        <v>1</v>
      </c>
      <c r="AK305" t="s">
        <v>227</v>
      </c>
      <c r="AL305">
        <v>40.945680000000003</v>
      </c>
      <c r="AM305" t="s">
        <v>228</v>
      </c>
      <c r="AN305">
        <v>-72.248475999999997</v>
      </c>
      <c r="AO305">
        <v>25</v>
      </c>
      <c r="AP305">
        <v>900</v>
      </c>
      <c r="AQ305" t="s">
        <v>129</v>
      </c>
      <c r="AR305">
        <v>51</v>
      </c>
      <c r="AS305">
        <v>-59</v>
      </c>
      <c r="AT305">
        <v>832</v>
      </c>
      <c r="BB305">
        <v>1200</v>
      </c>
      <c r="BC305">
        <v>1</v>
      </c>
      <c r="BD305" t="str">
        <f t="shared" si="125"/>
        <v xml:space="preserve">N46PD   </v>
      </c>
      <c r="BE305">
        <v>1</v>
      </c>
      <c r="BG305">
        <v>0</v>
      </c>
      <c r="BH305">
        <v>0</v>
      </c>
      <c r="BI305">
        <v>0</v>
      </c>
      <c r="BJ305">
        <v>800</v>
      </c>
      <c r="BK305">
        <v>-100</v>
      </c>
      <c r="BL305" t="s">
        <v>206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 t="shared" si="146"/>
        <v>16:20:42.686</v>
      </c>
      <c r="CF305">
        <v>686468462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6</v>
      </c>
      <c r="CY305">
        <v>7</v>
      </c>
      <c r="CZ305" t="s">
        <v>131</v>
      </c>
      <c r="DA305">
        <v>80</v>
      </c>
      <c r="DB305">
        <v>1</v>
      </c>
      <c r="DC305" t="s">
        <v>132</v>
      </c>
      <c r="DD305" t="s">
        <v>133</v>
      </c>
      <c r="DG305">
        <v>15171083</v>
      </c>
      <c r="DI305">
        <v>1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"10/06/2022 16:20:43.052"</f>
        <v>10/06/2022 16:20:43.052</v>
      </c>
      <c r="C306" t="str">
        <f t="shared" si="123"/>
        <v>FFDFD3C0</v>
      </c>
      <c r="D306" t="s">
        <v>143</v>
      </c>
      <c r="E306">
        <v>1</v>
      </c>
      <c r="F306">
        <v>2001</v>
      </c>
      <c r="G306" t="s">
        <v>147</v>
      </c>
      <c r="J306" t="s">
        <v>145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44"/>
        <v>16:20:42.680</v>
      </c>
      <c r="T306" t="str">
        <f t="shared" si="145"/>
        <v>16:20:42.280</v>
      </c>
      <c r="U306" t="str">
        <f t="shared" si="124"/>
        <v>A5988B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136</v>
      </c>
      <c r="AG306">
        <v>0</v>
      </c>
      <c r="AH306">
        <v>3</v>
      </c>
      <c r="AI306">
        <v>2</v>
      </c>
      <c r="AJ306">
        <v>1</v>
      </c>
      <c r="AK306" t="s">
        <v>227</v>
      </c>
      <c r="AL306">
        <v>40.945680000000003</v>
      </c>
      <c r="AM306" t="s">
        <v>228</v>
      </c>
      <c r="AN306">
        <v>-72.248475999999997</v>
      </c>
      <c r="AO306">
        <v>25</v>
      </c>
      <c r="AP306">
        <v>900</v>
      </c>
      <c r="AQ306" t="s">
        <v>129</v>
      </c>
      <c r="AR306">
        <v>51</v>
      </c>
      <c r="AS306">
        <v>-59</v>
      </c>
      <c r="AT306">
        <v>832</v>
      </c>
      <c r="BB306">
        <v>1200</v>
      </c>
      <c r="BC306">
        <v>1</v>
      </c>
      <c r="BD306" t="str">
        <f t="shared" si="125"/>
        <v xml:space="preserve">N46PD   </v>
      </c>
      <c r="BE306">
        <v>1</v>
      </c>
      <c r="BG306">
        <v>0</v>
      </c>
      <c r="BH306">
        <v>0</v>
      </c>
      <c r="BI306">
        <v>0</v>
      </c>
      <c r="BJ306">
        <v>800</v>
      </c>
      <c r="BK306">
        <v>-100</v>
      </c>
      <c r="BL306" t="s">
        <v>206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t="str">
        <f t="shared" si="146"/>
        <v>16:20:42.686</v>
      </c>
      <c r="CF306">
        <v>686468462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6</v>
      </c>
      <c r="CY306">
        <v>7</v>
      </c>
      <c r="CZ306" t="s">
        <v>131</v>
      </c>
      <c r="DA306">
        <v>80</v>
      </c>
      <c r="DB306">
        <v>1</v>
      </c>
      <c r="DC306" t="s">
        <v>132</v>
      </c>
      <c r="DD306" t="s">
        <v>133</v>
      </c>
      <c r="DG306">
        <v>15171083</v>
      </c>
      <c r="DI306">
        <v>1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"10/06/2022 16:20:43.052"</f>
        <v>10/06/2022 16:20:43.052</v>
      </c>
      <c r="C307" t="str">
        <f t="shared" si="123"/>
        <v>FFDFD3C0</v>
      </c>
      <c r="D307" t="s">
        <v>139</v>
      </c>
      <c r="E307">
        <v>3</v>
      </c>
      <c r="F307">
        <v>1003</v>
      </c>
      <c r="G307" t="s">
        <v>146</v>
      </c>
      <c r="J307" t="s">
        <v>141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44"/>
        <v>16:20:42.680</v>
      </c>
      <c r="T307" t="str">
        <f t="shared" si="145"/>
        <v>16:20:42.280</v>
      </c>
      <c r="U307" t="str">
        <f t="shared" si="124"/>
        <v>A5988B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136</v>
      </c>
      <c r="AG307">
        <v>0</v>
      </c>
      <c r="AH307">
        <v>3</v>
      </c>
      <c r="AI307">
        <v>2</v>
      </c>
      <c r="AJ307">
        <v>1</v>
      </c>
      <c r="AK307" t="s">
        <v>227</v>
      </c>
      <c r="AL307">
        <v>40.945680000000003</v>
      </c>
      <c r="AM307" t="s">
        <v>228</v>
      </c>
      <c r="AN307">
        <v>-72.248475999999997</v>
      </c>
      <c r="AO307">
        <v>25</v>
      </c>
      <c r="AP307">
        <v>900</v>
      </c>
      <c r="AQ307" t="s">
        <v>129</v>
      </c>
      <c r="AR307">
        <v>51</v>
      </c>
      <c r="AS307">
        <v>-59</v>
      </c>
      <c r="AT307">
        <v>832</v>
      </c>
      <c r="BB307">
        <v>1200</v>
      </c>
      <c r="BC307">
        <v>1</v>
      </c>
      <c r="BD307" t="str">
        <f t="shared" si="125"/>
        <v xml:space="preserve">N46PD   </v>
      </c>
      <c r="BE307">
        <v>1</v>
      </c>
      <c r="BG307">
        <v>0</v>
      </c>
      <c r="BH307">
        <v>0</v>
      </c>
      <c r="BI307">
        <v>0</v>
      </c>
      <c r="BJ307">
        <v>800</v>
      </c>
      <c r="BK307">
        <v>-100</v>
      </c>
      <c r="BL307" t="s">
        <v>206</v>
      </c>
      <c r="BM307">
        <v>1</v>
      </c>
      <c r="BN307">
        <v>1</v>
      </c>
      <c r="BO307">
        <v>1</v>
      </c>
      <c r="BP307">
        <v>0</v>
      </c>
      <c r="BS307">
        <v>0</v>
      </c>
      <c r="BT307">
        <v>0</v>
      </c>
      <c r="BU307">
        <v>0</v>
      </c>
      <c r="CE307" t="str">
        <f t="shared" si="146"/>
        <v>16:20:42.686</v>
      </c>
      <c r="CF307">
        <v>686468462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6</v>
      </c>
      <c r="CY307">
        <v>7</v>
      </c>
      <c r="CZ307" t="s">
        <v>131</v>
      </c>
      <c r="DA307">
        <v>80</v>
      </c>
      <c r="DB307">
        <v>1</v>
      </c>
      <c r="DC307" t="s">
        <v>132</v>
      </c>
      <c r="DD307" t="s">
        <v>133</v>
      </c>
      <c r="DG307">
        <v>15171083</v>
      </c>
      <c r="DI307">
        <v>1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 t="shared" ref="A308:A315" si="147">"10/06/2022 16:20:43.974"</f>
        <v>10/06/2022 16:20:43.974</v>
      </c>
      <c r="C308" t="str">
        <f t="shared" si="123"/>
        <v>FFDFD3C0</v>
      </c>
      <c r="D308" t="s">
        <v>143</v>
      </c>
      <c r="E308">
        <v>15</v>
      </c>
      <c r="F308">
        <v>2015</v>
      </c>
      <c r="G308" t="s">
        <v>144</v>
      </c>
      <c r="J308" t="s">
        <v>145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ref="S308:S315" si="148">"16:20:43.781"</f>
        <v>16:20:43.781</v>
      </c>
      <c r="T308" t="str">
        <f t="shared" ref="T308:T315" si="149">"16:20:43.281"</f>
        <v>16:20:43.281</v>
      </c>
      <c r="U308" t="str">
        <f t="shared" si="124"/>
        <v>A5988B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136</v>
      </c>
      <c r="AG308">
        <v>0</v>
      </c>
      <c r="AH308">
        <v>3</v>
      </c>
      <c r="AI308">
        <v>2</v>
      </c>
      <c r="AJ308">
        <v>1</v>
      </c>
      <c r="AK308" t="s">
        <v>229</v>
      </c>
      <c r="AL308">
        <v>40.945400999999997</v>
      </c>
      <c r="AM308" t="s">
        <v>230</v>
      </c>
      <c r="AN308">
        <v>-72.248154</v>
      </c>
      <c r="AO308">
        <v>25</v>
      </c>
      <c r="AP308">
        <v>900</v>
      </c>
      <c r="AQ308" t="s">
        <v>129</v>
      </c>
      <c r="AR308">
        <v>51</v>
      </c>
      <c r="AS308">
        <v>-58</v>
      </c>
      <c r="AT308">
        <v>704</v>
      </c>
      <c r="BB308">
        <v>1200</v>
      </c>
      <c r="BC308">
        <v>1</v>
      </c>
      <c r="BD308" t="str">
        <f t="shared" si="125"/>
        <v xml:space="preserve">N46PD   </v>
      </c>
      <c r="BE308">
        <v>1</v>
      </c>
      <c r="BG308">
        <v>0</v>
      </c>
      <c r="BH308">
        <v>0</v>
      </c>
      <c r="BI308">
        <v>0</v>
      </c>
      <c r="BJ308">
        <v>800</v>
      </c>
      <c r="BK308">
        <v>-100</v>
      </c>
      <c r="BL308" t="s">
        <v>206</v>
      </c>
      <c r="BM308">
        <v>1</v>
      </c>
      <c r="BN308">
        <v>1</v>
      </c>
      <c r="BO308">
        <v>1</v>
      </c>
      <c r="BP308">
        <v>0</v>
      </c>
      <c r="BS308">
        <v>0</v>
      </c>
      <c r="BT308">
        <v>0</v>
      </c>
      <c r="BU308">
        <v>0</v>
      </c>
      <c r="CE308" t="str">
        <f t="shared" ref="CE308:CE315" si="150">"16:20:43.783"</f>
        <v>16:20:43.783</v>
      </c>
      <c r="CF308">
        <v>782578307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6</v>
      </c>
      <c r="CY308">
        <v>7</v>
      </c>
      <c r="CZ308" t="s">
        <v>131</v>
      </c>
      <c r="DA308">
        <v>80</v>
      </c>
      <c r="DB308">
        <v>1</v>
      </c>
      <c r="DC308" t="s">
        <v>132</v>
      </c>
      <c r="DD308" t="s">
        <v>133</v>
      </c>
      <c r="DG308">
        <v>15172299</v>
      </c>
      <c r="DI308">
        <v>1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 t="shared" si="147"/>
        <v>10/06/2022 16:20:43.974</v>
      </c>
      <c r="C309" t="str">
        <f t="shared" si="123"/>
        <v>FFDFD3C0</v>
      </c>
      <c r="D309" t="s">
        <v>123</v>
      </c>
      <c r="E309">
        <v>1</v>
      </c>
      <c r="H309">
        <v>157</v>
      </c>
      <c r="I309" t="s">
        <v>124</v>
      </c>
      <c r="J309" t="s">
        <v>125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148"/>
        <v>16:20:43.781</v>
      </c>
      <c r="T309" t="str">
        <f t="shared" si="149"/>
        <v>16:20:43.281</v>
      </c>
      <c r="U309" t="str">
        <f t="shared" si="124"/>
        <v>A5988B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136</v>
      </c>
      <c r="AG309">
        <v>0</v>
      </c>
      <c r="AH309">
        <v>3</v>
      </c>
      <c r="AI309">
        <v>2</v>
      </c>
      <c r="AJ309">
        <v>1</v>
      </c>
      <c r="AK309" t="s">
        <v>229</v>
      </c>
      <c r="AL309">
        <v>40.945400999999997</v>
      </c>
      <c r="AM309" t="s">
        <v>230</v>
      </c>
      <c r="AN309">
        <v>-72.248154</v>
      </c>
      <c r="AO309">
        <v>25</v>
      </c>
      <c r="AP309">
        <v>900</v>
      </c>
      <c r="AQ309" t="s">
        <v>129</v>
      </c>
      <c r="AR309">
        <v>51</v>
      </c>
      <c r="AS309">
        <v>-58</v>
      </c>
      <c r="AT309">
        <v>704</v>
      </c>
      <c r="BB309">
        <v>1200</v>
      </c>
      <c r="BC309">
        <v>1</v>
      </c>
      <c r="BD309" t="str">
        <f t="shared" si="125"/>
        <v xml:space="preserve">N46PD   </v>
      </c>
      <c r="BE309">
        <v>1</v>
      </c>
      <c r="BG309">
        <v>0</v>
      </c>
      <c r="BH309">
        <v>0</v>
      </c>
      <c r="BI309">
        <v>0</v>
      </c>
      <c r="BJ309">
        <v>800</v>
      </c>
      <c r="BK309">
        <v>-100</v>
      </c>
      <c r="BL309" t="s">
        <v>206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t="str">
        <f t="shared" si="150"/>
        <v>16:20:43.783</v>
      </c>
      <c r="CF309">
        <v>782578307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6</v>
      </c>
      <c r="CY309">
        <v>7</v>
      </c>
      <c r="CZ309" t="s">
        <v>131</v>
      </c>
      <c r="DA309">
        <v>80</v>
      </c>
      <c r="DB309">
        <v>1</v>
      </c>
      <c r="DC309" t="s">
        <v>132</v>
      </c>
      <c r="DD309" t="s">
        <v>133</v>
      </c>
      <c r="DG309">
        <v>15172299</v>
      </c>
      <c r="DI309">
        <v>1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 t="shared" si="147"/>
        <v>10/06/2022 16:20:43.974</v>
      </c>
      <c r="C310" t="str">
        <f t="shared" si="123"/>
        <v>FFDFD3C0</v>
      </c>
      <c r="D310" t="s">
        <v>134</v>
      </c>
      <c r="E310">
        <v>38</v>
      </c>
      <c r="H310">
        <v>125</v>
      </c>
      <c r="I310" t="s">
        <v>142</v>
      </c>
      <c r="J310" t="s">
        <v>136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48"/>
        <v>16:20:43.781</v>
      </c>
      <c r="T310" t="str">
        <f t="shared" si="149"/>
        <v>16:20:43.281</v>
      </c>
      <c r="U310" t="str">
        <f t="shared" si="124"/>
        <v>A5988B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136</v>
      </c>
      <c r="AG310">
        <v>0</v>
      </c>
      <c r="AH310">
        <v>3</v>
      </c>
      <c r="AI310">
        <v>2</v>
      </c>
      <c r="AJ310">
        <v>1</v>
      </c>
      <c r="AK310" t="s">
        <v>229</v>
      </c>
      <c r="AL310">
        <v>40.945400999999997</v>
      </c>
      <c r="AM310" t="s">
        <v>230</v>
      </c>
      <c r="AN310">
        <v>-72.248154</v>
      </c>
      <c r="AO310">
        <v>25</v>
      </c>
      <c r="AP310">
        <v>900</v>
      </c>
      <c r="AQ310" t="s">
        <v>129</v>
      </c>
      <c r="AR310">
        <v>51</v>
      </c>
      <c r="AS310">
        <v>-58</v>
      </c>
      <c r="AT310">
        <v>704</v>
      </c>
      <c r="BB310">
        <v>1200</v>
      </c>
      <c r="BC310">
        <v>1</v>
      </c>
      <c r="BD310" t="str">
        <f t="shared" si="125"/>
        <v xml:space="preserve">N46PD   </v>
      </c>
      <c r="BE310">
        <v>1</v>
      </c>
      <c r="BG310">
        <v>0</v>
      </c>
      <c r="BH310">
        <v>0</v>
      </c>
      <c r="BI310">
        <v>0</v>
      </c>
      <c r="BJ310">
        <v>800</v>
      </c>
      <c r="BK310">
        <v>-100</v>
      </c>
      <c r="BL310" t="s">
        <v>206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 t="shared" si="150"/>
        <v>16:20:43.783</v>
      </c>
      <c r="CF310">
        <v>782578307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6</v>
      </c>
      <c r="CY310">
        <v>7</v>
      </c>
      <c r="CZ310" t="s">
        <v>131</v>
      </c>
      <c r="DA310">
        <v>80</v>
      </c>
      <c r="DB310">
        <v>1</v>
      </c>
      <c r="DC310" t="s">
        <v>132</v>
      </c>
      <c r="DD310" t="s">
        <v>133</v>
      </c>
      <c r="DG310">
        <v>15172299</v>
      </c>
      <c r="DI310">
        <v>1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 t="shared" si="147"/>
        <v>10/06/2022 16:20:43.974</v>
      </c>
      <c r="C311" t="str">
        <f t="shared" si="123"/>
        <v>FFDFD3C0</v>
      </c>
      <c r="D311" t="s">
        <v>139</v>
      </c>
      <c r="E311">
        <v>2</v>
      </c>
      <c r="F311">
        <v>1002</v>
      </c>
      <c r="G311" t="s">
        <v>124</v>
      </c>
      <c r="J311" t="s">
        <v>141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48"/>
        <v>16:20:43.781</v>
      </c>
      <c r="T311" t="str">
        <f t="shared" si="149"/>
        <v>16:20:43.281</v>
      </c>
      <c r="U311" t="str">
        <f t="shared" si="124"/>
        <v>A5988B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136</v>
      </c>
      <c r="AG311">
        <v>0</v>
      </c>
      <c r="AH311">
        <v>3</v>
      </c>
      <c r="AI311">
        <v>2</v>
      </c>
      <c r="AJ311">
        <v>1</v>
      </c>
      <c r="AK311" t="s">
        <v>229</v>
      </c>
      <c r="AL311">
        <v>40.945400999999997</v>
      </c>
      <c r="AM311" t="s">
        <v>230</v>
      </c>
      <c r="AN311">
        <v>-72.248154</v>
      </c>
      <c r="AO311">
        <v>25</v>
      </c>
      <c r="AP311">
        <v>900</v>
      </c>
      <c r="AQ311" t="s">
        <v>129</v>
      </c>
      <c r="AR311">
        <v>51</v>
      </c>
      <c r="AS311">
        <v>-58</v>
      </c>
      <c r="AT311">
        <v>704</v>
      </c>
      <c r="BB311">
        <v>1200</v>
      </c>
      <c r="BC311">
        <v>1</v>
      </c>
      <c r="BD311" t="str">
        <f t="shared" si="125"/>
        <v xml:space="preserve">N46PD   </v>
      </c>
      <c r="BE311">
        <v>1</v>
      </c>
      <c r="BG311">
        <v>0</v>
      </c>
      <c r="BH311">
        <v>0</v>
      </c>
      <c r="BI311">
        <v>0</v>
      </c>
      <c r="BJ311">
        <v>800</v>
      </c>
      <c r="BK311">
        <v>-100</v>
      </c>
      <c r="BL311" t="s">
        <v>206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t="str">
        <f t="shared" si="150"/>
        <v>16:20:43.783</v>
      </c>
      <c r="CF311">
        <v>782578307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6</v>
      </c>
      <c r="CY311">
        <v>7</v>
      </c>
      <c r="CZ311" t="s">
        <v>131</v>
      </c>
      <c r="DA311">
        <v>80</v>
      </c>
      <c r="DB311">
        <v>1</v>
      </c>
      <c r="DC311" t="s">
        <v>132</v>
      </c>
      <c r="DD311" t="s">
        <v>133</v>
      </c>
      <c r="DG311">
        <v>15172299</v>
      </c>
      <c r="DI311">
        <v>1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 t="shared" si="147"/>
        <v>10/06/2022 16:20:43.974</v>
      </c>
      <c r="C312" t="str">
        <f t="shared" si="123"/>
        <v>FFDFD3C0</v>
      </c>
      <c r="D312" t="s">
        <v>134</v>
      </c>
      <c r="E312">
        <v>33</v>
      </c>
      <c r="H312">
        <v>112</v>
      </c>
      <c r="I312" t="s">
        <v>135</v>
      </c>
      <c r="J312" t="s">
        <v>136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48"/>
        <v>16:20:43.781</v>
      </c>
      <c r="T312" t="str">
        <f t="shared" si="149"/>
        <v>16:20:43.281</v>
      </c>
      <c r="U312" t="str">
        <f t="shared" si="124"/>
        <v>A5988B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136</v>
      </c>
      <c r="AG312">
        <v>0</v>
      </c>
      <c r="AH312">
        <v>3</v>
      </c>
      <c r="AI312">
        <v>2</v>
      </c>
      <c r="AJ312">
        <v>1</v>
      </c>
      <c r="AK312" t="s">
        <v>229</v>
      </c>
      <c r="AL312">
        <v>40.945400999999997</v>
      </c>
      <c r="AM312" t="s">
        <v>230</v>
      </c>
      <c r="AN312">
        <v>-72.248154</v>
      </c>
      <c r="AO312">
        <v>25</v>
      </c>
      <c r="AP312">
        <v>900</v>
      </c>
      <c r="AQ312" t="s">
        <v>129</v>
      </c>
      <c r="AR312">
        <v>51</v>
      </c>
      <c r="AS312">
        <v>-58</v>
      </c>
      <c r="AT312">
        <v>704</v>
      </c>
      <c r="BB312">
        <v>1200</v>
      </c>
      <c r="BC312">
        <v>1</v>
      </c>
      <c r="BD312" t="str">
        <f t="shared" si="125"/>
        <v xml:space="preserve">N46PD   </v>
      </c>
      <c r="BE312">
        <v>1</v>
      </c>
      <c r="BG312">
        <v>0</v>
      </c>
      <c r="BH312">
        <v>0</v>
      </c>
      <c r="BI312">
        <v>0</v>
      </c>
      <c r="BJ312">
        <v>800</v>
      </c>
      <c r="BK312">
        <v>-100</v>
      </c>
      <c r="BL312" t="s">
        <v>206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t="str">
        <f t="shared" si="150"/>
        <v>16:20:43.783</v>
      </c>
      <c r="CF312">
        <v>782578307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6</v>
      </c>
      <c r="CY312">
        <v>7</v>
      </c>
      <c r="CZ312" t="s">
        <v>131</v>
      </c>
      <c r="DA312">
        <v>80</v>
      </c>
      <c r="DB312">
        <v>1</v>
      </c>
      <c r="DC312" t="s">
        <v>132</v>
      </c>
      <c r="DD312" t="s">
        <v>133</v>
      </c>
      <c r="DG312">
        <v>15172299</v>
      </c>
      <c r="DI312">
        <v>1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 t="shared" si="147"/>
        <v>10/06/2022 16:20:43.974</v>
      </c>
      <c r="C313" t="str">
        <f t="shared" si="123"/>
        <v>FFDFD3C0</v>
      </c>
      <c r="D313" t="s">
        <v>139</v>
      </c>
      <c r="E313">
        <v>4</v>
      </c>
      <c r="F313">
        <v>1004</v>
      </c>
      <c r="G313" t="s">
        <v>140</v>
      </c>
      <c r="J313" t="s">
        <v>141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48"/>
        <v>16:20:43.781</v>
      </c>
      <c r="T313" t="str">
        <f t="shared" si="149"/>
        <v>16:20:43.281</v>
      </c>
      <c r="U313" t="str">
        <f t="shared" si="124"/>
        <v>A5988B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136</v>
      </c>
      <c r="AG313">
        <v>0</v>
      </c>
      <c r="AH313">
        <v>3</v>
      </c>
      <c r="AI313">
        <v>2</v>
      </c>
      <c r="AJ313">
        <v>1</v>
      </c>
      <c r="AK313" t="s">
        <v>229</v>
      </c>
      <c r="AL313">
        <v>40.945400999999997</v>
      </c>
      <c r="AM313" t="s">
        <v>230</v>
      </c>
      <c r="AN313">
        <v>-72.248154</v>
      </c>
      <c r="AO313">
        <v>25</v>
      </c>
      <c r="AP313">
        <v>900</v>
      </c>
      <c r="AQ313" t="s">
        <v>129</v>
      </c>
      <c r="AR313">
        <v>51</v>
      </c>
      <c r="AS313">
        <v>-58</v>
      </c>
      <c r="AT313">
        <v>704</v>
      </c>
      <c r="BB313">
        <v>1200</v>
      </c>
      <c r="BC313">
        <v>1</v>
      </c>
      <c r="BD313" t="str">
        <f t="shared" si="125"/>
        <v xml:space="preserve">N46PD   </v>
      </c>
      <c r="BE313">
        <v>1</v>
      </c>
      <c r="BG313">
        <v>0</v>
      </c>
      <c r="BH313">
        <v>0</v>
      </c>
      <c r="BI313">
        <v>0</v>
      </c>
      <c r="BJ313">
        <v>800</v>
      </c>
      <c r="BK313">
        <v>-100</v>
      </c>
      <c r="BL313" t="s">
        <v>206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 t="shared" si="150"/>
        <v>16:20:43.783</v>
      </c>
      <c r="CF313">
        <v>782578307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6</v>
      </c>
      <c r="CY313">
        <v>7</v>
      </c>
      <c r="CZ313" t="s">
        <v>131</v>
      </c>
      <c r="DA313">
        <v>80</v>
      </c>
      <c r="DB313">
        <v>1</v>
      </c>
      <c r="DC313" t="s">
        <v>132</v>
      </c>
      <c r="DD313" t="s">
        <v>133</v>
      </c>
      <c r="DG313">
        <v>15172299</v>
      </c>
      <c r="DI313">
        <v>1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 t="shared" si="147"/>
        <v>10/06/2022 16:20:43.974</v>
      </c>
      <c r="C314" t="str">
        <f t="shared" si="123"/>
        <v>FFDFD3C0</v>
      </c>
      <c r="D314" t="s">
        <v>143</v>
      </c>
      <c r="E314">
        <v>1</v>
      </c>
      <c r="F314">
        <v>2001</v>
      </c>
      <c r="G314" t="s">
        <v>147</v>
      </c>
      <c r="J314" t="s">
        <v>145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48"/>
        <v>16:20:43.781</v>
      </c>
      <c r="T314" t="str">
        <f t="shared" si="149"/>
        <v>16:20:43.281</v>
      </c>
      <c r="U314" t="str">
        <f t="shared" si="124"/>
        <v>A5988B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136</v>
      </c>
      <c r="AG314">
        <v>0</v>
      </c>
      <c r="AH314">
        <v>3</v>
      </c>
      <c r="AI314">
        <v>2</v>
      </c>
      <c r="AJ314">
        <v>1</v>
      </c>
      <c r="AK314" t="s">
        <v>229</v>
      </c>
      <c r="AL314">
        <v>40.945400999999997</v>
      </c>
      <c r="AM314" t="s">
        <v>230</v>
      </c>
      <c r="AN314">
        <v>-72.248154</v>
      </c>
      <c r="AO314">
        <v>25</v>
      </c>
      <c r="AP314">
        <v>900</v>
      </c>
      <c r="AQ314" t="s">
        <v>129</v>
      </c>
      <c r="AR314">
        <v>51</v>
      </c>
      <c r="AS314">
        <v>-58</v>
      </c>
      <c r="AT314">
        <v>704</v>
      </c>
      <c r="BB314">
        <v>1200</v>
      </c>
      <c r="BC314">
        <v>1</v>
      </c>
      <c r="BD314" t="str">
        <f t="shared" si="125"/>
        <v xml:space="preserve">N46PD   </v>
      </c>
      <c r="BE314">
        <v>1</v>
      </c>
      <c r="BG314">
        <v>0</v>
      </c>
      <c r="BH314">
        <v>0</v>
      </c>
      <c r="BI314">
        <v>0</v>
      </c>
      <c r="BJ314">
        <v>800</v>
      </c>
      <c r="BK314">
        <v>-100</v>
      </c>
      <c r="BL314" t="s">
        <v>206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 t="shared" si="150"/>
        <v>16:20:43.783</v>
      </c>
      <c r="CF314">
        <v>782578307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6</v>
      </c>
      <c r="CY314">
        <v>7</v>
      </c>
      <c r="CZ314" t="s">
        <v>131</v>
      </c>
      <c r="DA314">
        <v>80</v>
      </c>
      <c r="DB314">
        <v>1</v>
      </c>
      <c r="DC314" t="s">
        <v>132</v>
      </c>
      <c r="DD314" t="s">
        <v>133</v>
      </c>
      <c r="DG314">
        <v>15172299</v>
      </c>
      <c r="DI314">
        <v>1</v>
      </c>
      <c r="DJ314">
        <v>0</v>
      </c>
      <c r="DK314">
        <v>1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 t="shared" si="147"/>
        <v>10/06/2022 16:20:43.974</v>
      </c>
      <c r="C315" t="str">
        <f t="shared" si="123"/>
        <v>FFDFD3C0</v>
      </c>
      <c r="D315" t="s">
        <v>139</v>
      </c>
      <c r="E315">
        <v>3</v>
      </c>
      <c r="F315">
        <v>1003</v>
      </c>
      <c r="G315" t="s">
        <v>146</v>
      </c>
      <c r="J315" t="s">
        <v>141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148"/>
        <v>16:20:43.781</v>
      </c>
      <c r="T315" t="str">
        <f t="shared" si="149"/>
        <v>16:20:43.281</v>
      </c>
      <c r="U315" t="str">
        <f t="shared" si="124"/>
        <v>A5988B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136</v>
      </c>
      <c r="AG315">
        <v>0</v>
      </c>
      <c r="AH315">
        <v>3</v>
      </c>
      <c r="AI315">
        <v>2</v>
      </c>
      <c r="AJ315">
        <v>1</v>
      </c>
      <c r="AK315" t="s">
        <v>229</v>
      </c>
      <c r="AL315">
        <v>40.945400999999997</v>
      </c>
      <c r="AM315" t="s">
        <v>230</v>
      </c>
      <c r="AN315">
        <v>-72.248154</v>
      </c>
      <c r="AO315">
        <v>25</v>
      </c>
      <c r="AP315">
        <v>900</v>
      </c>
      <c r="AQ315" t="s">
        <v>129</v>
      </c>
      <c r="AR315">
        <v>51</v>
      </c>
      <c r="AS315">
        <v>-58</v>
      </c>
      <c r="AT315">
        <v>704</v>
      </c>
      <c r="BB315">
        <v>1200</v>
      </c>
      <c r="BC315">
        <v>1</v>
      </c>
      <c r="BD315" t="str">
        <f t="shared" si="125"/>
        <v xml:space="preserve">N46PD   </v>
      </c>
      <c r="BE315">
        <v>1</v>
      </c>
      <c r="BG315">
        <v>0</v>
      </c>
      <c r="BH315">
        <v>0</v>
      </c>
      <c r="BI315">
        <v>0</v>
      </c>
      <c r="BJ315">
        <v>800</v>
      </c>
      <c r="BK315">
        <v>-100</v>
      </c>
      <c r="BL315" t="s">
        <v>206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 t="shared" si="150"/>
        <v>16:20:43.783</v>
      </c>
      <c r="CF315">
        <v>782578307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6</v>
      </c>
      <c r="CY315">
        <v>7</v>
      </c>
      <c r="CZ315" t="s">
        <v>131</v>
      </c>
      <c r="DA315">
        <v>80</v>
      </c>
      <c r="DB315">
        <v>1</v>
      </c>
      <c r="DC315" t="s">
        <v>132</v>
      </c>
      <c r="DD315" t="s">
        <v>133</v>
      </c>
      <c r="DG315">
        <v>15172299</v>
      </c>
      <c r="DI315">
        <v>1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 t="shared" ref="A316:A323" si="151">"10/06/2022 16:20:45.147"</f>
        <v>10/06/2022 16:20:45.147</v>
      </c>
      <c r="C316" t="str">
        <f t="shared" si="123"/>
        <v>FFDFD3C0</v>
      </c>
      <c r="D316" t="s">
        <v>143</v>
      </c>
      <c r="E316">
        <v>15</v>
      </c>
      <c r="F316">
        <v>2015</v>
      </c>
      <c r="G316" t="s">
        <v>144</v>
      </c>
      <c r="J316" t="s">
        <v>145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ref="S316:S323" si="152">"16:20:44.852"</f>
        <v>16:20:44.852</v>
      </c>
      <c r="T316" t="str">
        <f t="shared" ref="T316:T323" si="153">"16:20:44.352"</f>
        <v>16:20:44.352</v>
      </c>
      <c r="U316" t="str">
        <f t="shared" si="124"/>
        <v>A5988B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136</v>
      </c>
      <c r="AG316">
        <v>0</v>
      </c>
      <c r="AH316">
        <v>3</v>
      </c>
      <c r="AI316">
        <v>2</v>
      </c>
      <c r="AJ316">
        <v>1</v>
      </c>
      <c r="AK316" t="s">
        <v>231</v>
      </c>
      <c r="AL316">
        <v>40.945079</v>
      </c>
      <c r="AM316" t="s">
        <v>232</v>
      </c>
      <c r="AN316">
        <v>-72.247810000000001</v>
      </c>
      <c r="AO316">
        <v>25</v>
      </c>
      <c r="AP316">
        <v>900</v>
      </c>
      <c r="AQ316" t="s">
        <v>129</v>
      </c>
      <c r="AR316">
        <v>52</v>
      </c>
      <c r="AS316">
        <v>-59</v>
      </c>
      <c r="AT316">
        <v>384</v>
      </c>
      <c r="BB316">
        <v>1200</v>
      </c>
      <c r="BC316">
        <v>1</v>
      </c>
      <c r="BD316" t="str">
        <f t="shared" si="125"/>
        <v xml:space="preserve">N46PD   </v>
      </c>
      <c r="BE316">
        <v>1</v>
      </c>
      <c r="BG316">
        <v>0</v>
      </c>
      <c r="BH316">
        <v>0</v>
      </c>
      <c r="BI316">
        <v>0</v>
      </c>
      <c r="BJ316">
        <v>800</v>
      </c>
      <c r="BK316">
        <v>-100</v>
      </c>
      <c r="BL316" t="s">
        <v>206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t="str">
        <f t="shared" ref="CE316:CE323" si="154">"16:20:44.857"</f>
        <v>16:20:44.857</v>
      </c>
      <c r="CF316">
        <v>857388697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5</v>
      </c>
      <c r="CY316">
        <v>7</v>
      </c>
      <c r="CZ316" t="s">
        <v>131</v>
      </c>
      <c r="DA316">
        <v>80</v>
      </c>
      <c r="DB316">
        <v>1</v>
      </c>
      <c r="DC316" t="s">
        <v>132</v>
      </c>
      <c r="DD316" t="s">
        <v>133</v>
      </c>
      <c r="DG316">
        <v>15173398</v>
      </c>
      <c r="DI316">
        <v>1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 t="shared" si="151"/>
        <v>10/06/2022 16:20:45.147</v>
      </c>
      <c r="C317" t="str">
        <f t="shared" si="123"/>
        <v>FFDFD3C0</v>
      </c>
      <c r="D317" t="s">
        <v>123</v>
      </c>
      <c r="E317">
        <v>1</v>
      </c>
      <c r="H317">
        <v>157</v>
      </c>
      <c r="I317" t="s">
        <v>124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52"/>
        <v>16:20:44.852</v>
      </c>
      <c r="T317" t="str">
        <f t="shared" si="153"/>
        <v>16:20:44.352</v>
      </c>
      <c r="U317" t="str">
        <f t="shared" si="124"/>
        <v>A5988B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136</v>
      </c>
      <c r="AG317">
        <v>0</v>
      </c>
      <c r="AH317">
        <v>3</v>
      </c>
      <c r="AI317">
        <v>2</v>
      </c>
      <c r="AJ317">
        <v>1</v>
      </c>
      <c r="AK317" t="s">
        <v>231</v>
      </c>
      <c r="AL317">
        <v>40.945079</v>
      </c>
      <c r="AM317" t="s">
        <v>232</v>
      </c>
      <c r="AN317">
        <v>-72.247810000000001</v>
      </c>
      <c r="AO317">
        <v>25</v>
      </c>
      <c r="AP317">
        <v>900</v>
      </c>
      <c r="AQ317" t="s">
        <v>129</v>
      </c>
      <c r="AR317">
        <v>52</v>
      </c>
      <c r="AS317">
        <v>-59</v>
      </c>
      <c r="AT317">
        <v>384</v>
      </c>
      <c r="BB317">
        <v>1200</v>
      </c>
      <c r="BC317">
        <v>1</v>
      </c>
      <c r="BD317" t="str">
        <f t="shared" si="125"/>
        <v xml:space="preserve">N46PD   </v>
      </c>
      <c r="BE317">
        <v>1</v>
      </c>
      <c r="BG317">
        <v>0</v>
      </c>
      <c r="BH317">
        <v>0</v>
      </c>
      <c r="BI317">
        <v>0</v>
      </c>
      <c r="BJ317">
        <v>800</v>
      </c>
      <c r="BK317">
        <v>-100</v>
      </c>
      <c r="BL317" t="s">
        <v>206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t="str">
        <f t="shared" si="154"/>
        <v>16:20:44.857</v>
      </c>
      <c r="CF317">
        <v>857388697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5</v>
      </c>
      <c r="CY317">
        <v>7</v>
      </c>
      <c r="CZ317" t="s">
        <v>131</v>
      </c>
      <c r="DA317">
        <v>80</v>
      </c>
      <c r="DB317">
        <v>1</v>
      </c>
      <c r="DC317" t="s">
        <v>132</v>
      </c>
      <c r="DD317" t="s">
        <v>133</v>
      </c>
      <c r="DG317">
        <v>15173398</v>
      </c>
      <c r="DI317">
        <v>1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 t="shared" si="151"/>
        <v>10/06/2022 16:20:45.147</v>
      </c>
      <c r="C318" t="str">
        <f t="shared" si="123"/>
        <v>FFDFD3C0</v>
      </c>
      <c r="D318" t="s">
        <v>134</v>
      </c>
      <c r="E318">
        <v>38</v>
      </c>
      <c r="H318">
        <v>125</v>
      </c>
      <c r="I318" t="s">
        <v>142</v>
      </c>
      <c r="J318" t="s">
        <v>136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52"/>
        <v>16:20:44.852</v>
      </c>
      <c r="T318" t="str">
        <f t="shared" si="153"/>
        <v>16:20:44.352</v>
      </c>
      <c r="U318" t="str">
        <f t="shared" si="124"/>
        <v>A5988B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136</v>
      </c>
      <c r="AG318">
        <v>0</v>
      </c>
      <c r="AH318">
        <v>3</v>
      </c>
      <c r="AI318">
        <v>2</v>
      </c>
      <c r="AJ318">
        <v>1</v>
      </c>
      <c r="AK318" t="s">
        <v>231</v>
      </c>
      <c r="AL318">
        <v>40.945079</v>
      </c>
      <c r="AM318" t="s">
        <v>232</v>
      </c>
      <c r="AN318">
        <v>-72.247810000000001</v>
      </c>
      <c r="AO318">
        <v>25</v>
      </c>
      <c r="AP318">
        <v>900</v>
      </c>
      <c r="AQ318" t="s">
        <v>129</v>
      </c>
      <c r="AR318">
        <v>52</v>
      </c>
      <c r="AS318">
        <v>-59</v>
      </c>
      <c r="AT318">
        <v>384</v>
      </c>
      <c r="BB318">
        <v>1200</v>
      </c>
      <c r="BC318">
        <v>1</v>
      </c>
      <c r="BD318" t="str">
        <f t="shared" si="125"/>
        <v xml:space="preserve">N46PD   </v>
      </c>
      <c r="BE318">
        <v>1</v>
      </c>
      <c r="BG318">
        <v>0</v>
      </c>
      <c r="BH318">
        <v>0</v>
      </c>
      <c r="BI318">
        <v>0</v>
      </c>
      <c r="BJ318">
        <v>800</v>
      </c>
      <c r="BK318">
        <v>-100</v>
      </c>
      <c r="BL318" t="s">
        <v>206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t="str">
        <f t="shared" si="154"/>
        <v>16:20:44.857</v>
      </c>
      <c r="CF318">
        <v>857388697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5</v>
      </c>
      <c r="CY318">
        <v>7</v>
      </c>
      <c r="CZ318" t="s">
        <v>131</v>
      </c>
      <c r="DA318">
        <v>80</v>
      </c>
      <c r="DB318">
        <v>1</v>
      </c>
      <c r="DC318" t="s">
        <v>132</v>
      </c>
      <c r="DD318" t="s">
        <v>133</v>
      </c>
      <c r="DG318">
        <v>15173398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 t="shared" si="151"/>
        <v>10/06/2022 16:20:45.147</v>
      </c>
      <c r="C319" t="str">
        <f t="shared" si="123"/>
        <v>FFDFD3C0</v>
      </c>
      <c r="D319" t="s">
        <v>139</v>
      </c>
      <c r="E319">
        <v>2</v>
      </c>
      <c r="F319">
        <v>1002</v>
      </c>
      <c r="G319" t="s">
        <v>124</v>
      </c>
      <c r="J319" t="s">
        <v>141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52"/>
        <v>16:20:44.852</v>
      </c>
      <c r="T319" t="str">
        <f t="shared" si="153"/>
        <v>16:20:44.352</v>
      </c>
      <c r="U319" t="str">
        <f t="shared" si="124"/>
        <v>A5988B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136</v>
      </c>
      <c r="AG319">
        <v>0</v>
      </c>
      <c r="AH319">
        <v>3</v>
      </c>
      <c r="AI319">
        <v>2</v>
      </c>
      <c r="AJ319">
        <v>1</v>
      </c>
      <c r="AK319" t="s">
        <v>231</v>
      </c>
      <c r="AL319">
        <v>40.945079</v>
      </c>
      <c r="AM319" t="s">
        <v>232</v>
      </c>
      <c r="AN319">
        <v>-72.247810000000001</v>
      </c>
      <c r="AO319">
        <v>25</v>
      </c>
      <c r="AP319">
        <v>900</v>
      </c>
      <c r="AQ319" t="s">
        <v>129</v>
      </c>
      <c r="AR319">
        <v>52</v>
      </c>
      <c r="AS319">
        <v>-59</v>
      </c>
      <c r="AT319">
        <v>384</v>
      </c>
      <c r="BB319">
        <v>1200</v>
      </c>
      <c r="BC319">
        <v>1</v>
      </c>
      <c r="BD319" t="str">
        <f t="shared" si="125"/>
        <v xml:space="preserve">N46PD   </v>
      </c>
      <c r="BE319">
        <v>1</v>
      </c>
      <c r="BG319">
        <v>0</v>
      </c>
      <c r="BH319">
        <v>0</v>
      </c>
      <c r="BI319">
        <v>0</v>
      </c>
      <c r="BJ319">
        <v>800</v>
      </c>
      <c r="BK319">
        <v>-100</v>
      </c>
      <c r="BL319" t="s">
        <v>206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 t="shared" si="154"/>
        <v>16:20:44.857</v>
      </c>
      <c r="CF319">
        <v>857388697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131</v>
      </c>
      <c r="DA319">
        <v>80</v>
      </c>
      <c r="DB319">
        <v>1</v>
      </c>
      <c r="DC319" t="s">
        <v>132</v>
      </c>
      <c r="DD319" t="s">
        <v>133</v>
      </c>
      <c r="DG319">
        <v>15173398</v>
      </c>
      <c r="DI319">
        <v>1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 t="shared" si="151"/>
        <v>10/06/2022 16:20:45.147</v>
      </c>
      <c r="C320" t="str">
        <f t="shared" si="123"/>
        <v>FFDFD3C0</v>
      </c>
      <c r="D320" t="s">
        <v>134</v>
      </c>
      <c r="E320">
        <v>33</v>
      </c>
      <c r="H320">
        <v>112</v>
      </c>
      <c r="I320" t="s">
        <v>135</v>
      </c>
      <c r="J320" t="s">
        <v>136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si="152"/>
        <v>16:20:44.852</v>
      </c>
      <c r="T320" t="str">
        <f t="shared" si="153"/>
        <v>16:20:44.352</v>
      </c>
      <c r="U320" t="str">
        <f t="shared" si="124"/>
        <v>A5988B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136</v>
      </c>
      <c r="AG320">
        <v>0</v>
      </c>
      <c r="AH320">
        <v>3</v>
      </c>
      <c r="AI320">
        <v>2</v>
      </c>
      <c r="AJ320">
        <v>1</v>
      </c>
      <c r="AK320" t="s">
        <v>231</v>
      </c>
      <c r="AL320">
        <v>40.945079</v>
      </c>
      <c r="AM320" t="s">
        <v>232</v>
      </c>
      <c r="AN320">
        <v>-72.247810000000001</v>
      </c>
      <c r="AO320">
        <v>25</v>
      </c>
      <c r="AP320">
        <v>900</v>
      </c>
      <c r="AQ320" t="s">
        <v>129</v>
      </c>
      <c r="AR320">
        <v>52</v>
      </c>
      <c r="AS320">
        <v>-59</v>
      </c>
      <c r="AT320">
        <v>384</v>
      </c>
      <c r="BB320">
        <v>1200</v>
      </c>
      <c r="BC320">
        <v>1</v>
      </c>
      <c r="BD320" t="str">
        <f t="shared" si="125"/>
        <v xml:space="preserve">N46PD   </v>
      </c>
      <c r="BE320">
        <v>1</v>
      </c>
      <c r="BG320">
        <v>0</v>
      </c>
      <c r="BH320">
        <v>0</v>
      </c>
      <c r="BI320">
        <v>0</v>
      </c>
      <c r="BJ320">
        <v>800</v>
      </c>
      <c r="BK320">
        <v>-100</v>
      </c>
      <c r="BL320" t="s">
        <v>206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t="str">
        <f t="shared" si="154"/>
        <v>16:20:44.857</v>
      </c>
      <c r="CF320">
        <v>857388697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5</v>
      </c>
      <c r="CY320">
        <v>7</v>
      </c>
      <c r="CZ320" t="s">
        <v>131</v>
      </c>
      <c r="DA320">
        <v>80</v>
      </c>
      <c r="DB320">
        <v>1</v>
      </c>
      <c r="DC320" t="s">
        <v>132</v>
      </c>
      <c r="DD320" t="s">
        <v>133</v>
      </c>
      <c r="DG320">
        <v>15173398</v>
      </c>
      <c r="DI320">
        <v>1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 t="shared" si="151"/>
        <v>10/06/2022 16:20:45.147</v>
      </c>
      <c r="C321" t="str">
        <f t="shared" si="123"/>
        <v>FFDFD3C0</v>
      </c>
      <c r="D321" t="s">
        <v>139</v>
      </c>
      <c r="E321">
        <v>4</v>
      </c>
      <c r="F321">
        <v>1004</v>
      </c>
      <c r="G321" t="s">
        <v>140</v>
      </c>
      <c r="J321" t="s">
        <v>141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si="152"/>
        <v>16:20:44.852</v>
      </c>
      <c r="T321" t="str">
        <f t="shared" si="153"/>
        <v>16:20:44.352</v>
      </c>
      <c r="U321" t="str">
        <f t="shared" si="124"/>
        <v>A5988B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136</v>
      </c>
      <c r="AG321">
        <v>0</v>
      </c>
      <c r="AH321">
        <v>3</v>
      </c>
      <c r="AI321">
        <v>2</v>
      </c>
      <c r="AJ321">
        <v>1</v>
      </c>
      <c r="AK321" t="s">
        <v>231</v>
      </c>
      <c r="AL321">
        <v>40.945079</v>
      </c>
      <c r="AM321" t="s">
        <v>232</v>
      </c>
      <c r="AN321">
        <v>-72.247810000000001</v>
      </c>
      <c r="AO321">
        <v>25</v>
      </c>
      <c r="AP321">
        <v>900</v>
      </c>
      <c r="AQ321" t="s">
        <v>129</v>
      </c>
      <c r="AR321">
        <v>52</v>
      </c>
      <c r="AS321">
        <v>-59</v>
      </c>
      <c r="AT321">
        <v>384</v>
      </c>
      <c r="BB321">
        <v>1200</v>
      </c>
      <c r="BC321">
        <v>1</v>
      </c>
      <c r="BD321" t="str">
        <f t="shared" si="125"/>
        <v xml:space="preserve">N46PD   </v>
      </c>
      <c r="BE321">
        <v>1</v>
      </c>
      <c r="BG321">
        <v>0</v>
      </c>
      <c r="BH321">
        <v>0</v>
      </c>
      <c r="BI321">
        <v>0</v>
      </c>
      <c r="BJ321">
        <v>800</v>
      </c>
      <c r="BK321">
        <v>-100</v>
      </c>
      <c r="BL321" t="s">
        <v>206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t="str">
        <f t="shared" si="154"/>
        <v>16:20:44.857</v>
      </c>
      <c r="CF321">
        <v>857388697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5</v>
      </c>
      <c r="CY321">
        <v>7</v>
      </c>
      <c r="CZ321" t="s">
        <v>131</v>
      </c>
      <c r="DA321">
        <v>80</v>
      </c>
      <c r="DB321">
        <v>1</v>
      </c>
      <c r="DC321" t="s">
        <v>132</v>
      </c>
      <c r="DD321" t="s">
        <v>133</v>
      </c>
      <c r="DG321">
        <v>15173398</v>
      </c>
      <c r="DI321">
        <v>1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 t="shared" si="151"/>
        <v>10/06/2022 16:20:45.147</v>
      </c>
      <c r="C322" t="str">
        <f t="shared" ref="C322:C385" si="155">"FFDFD3C0"</f>
        <v>FFDFD3C0</v>
      </c>
      <c r="D322" t="s">
        <v>143</v>
      </c>
      <c r="E322">
        <v>1</v>
      </c>
      <c r="F322">
        <v>2001</v>
      </c>
      <c r="G322" t="s">
        <v>147</v>
      </c>
      <c r="J322" t="s">
        <v>145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52"/>
        <v>16:20:44.852</v>
      </c>
      <c r="T322" t="str">
        <f t="shared" si="153"/>
        <v>16:20:44.352</v>
      </c>
      <c r="U322" t="str">
        <f t="shared" ref="U322:U385" si="156">"A5988B"</f>
        <v>A5988B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136</v>
      </c>
      <c r="AG322">
        <v>0</v>
      </c>
      <c r="AH322">
        <v>3</v>
      </c>
      <c r="AI322">
        <v>2</v>
      </c>
      <c r="AJ322">
        <v>1</v>
      </c>
      <c r="AK322" t="s">
        <v>231</v>
      </c>
      <c r="AL322">
        <v>40.945079</v>
      </c>
      <c r="AM322" t="s">
        <v>232</v>
      </c>
      <c r="AN322">
        <v>-72.247810000000001</v>
      </c>
      <c r="AO322">
        <v>25</v>
      </c>
      <c r="AP322">
        <v>900</v>
      </c>
      <c r="AQ322" t="s">
        <v>129</v>
      </c>
      <c r="AR322">
        <v>52</v>
      </c>
      <c r="AS322">
        <v>-59</v>
      </c>
      <c r="AT322">
        <v>384</v>
      </c>
      <c r="BB322">
        <v>1200</v>
      </c>
      <c r="BC322">
        <v>1</v>
      </c>
      <c r="BD322" t="str">
        <f t="shared" ref="BD322:BD385" si="157">"N46PD   "</f>
        <v xml:space="preserve">N46PD   </v>
      </c>
      <c r="BE322">
        <v>1</v>
      </c>
      <c r="BG322">
        <v>0</v>
      </c>
      <c r="BH322">
        <v>0</v>
      </c>
      <c r="BI322">
        <v>0</v>
      </c>
      <c r="BJ322">
        <v>800</v>
      </c>
      <c r="BK322">
        <v>-100</v>
      </c>
      <c r="BL322" t="s">
        <v>206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t="str">
        <f t="shared" si="154"/>
        <v>16:20:44.857</v>
      </c>
      <c r="CF322">
        <v>857388697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131</v>
      </c>
      <c r="DA322">
        <v>80</v>
      </c>
      <c r="DB322">
        <v>1</v>
      </c>
      <c r="DC322" t="s">
        <v>132</v>
      </c>
      <c r="DD322" t="s">
        <v>133</v>
      </c>
      <c r="DG322">
        <v>15173398</v>
      </c>
      <c r="DI322">
        <v>1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 t="shared" si="151"/>
        <v>10/06/2022 16:20:45.147</v>
      </c>
      <c r="C323" t="str">
        <f t="shared" si="155"/>
        <v>FFDFD3C0</v>
      </c>
      <c r="D323" t="s">
        <v>139</v>
      </c>
      <c r="E323">
        <v>3</v>
      </c>
      <c r="F323">
        <v>1003</v>
      </c>
      <c r="G323" t="s">
        <v>146</v>
      </c>
      <c r="J323" t="s">
        <v>141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152"/>
        <v>16:20:44.852</v>
      </c>
      <c r="T323" t="str">
        <f t="shared" si="153"/>
        <v>16:20:44.352</v>
      </c>
      <c r="U323" t="str">
        <f t="shared" si="156"/>
        <v>A5988B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136</v>
      </c>
      <c r="AG323">
        <v>0</v>
      </c>
      <c r="AH323">
        <v>3</v>
      </c>
      <c r="AI323">
        <v>2</v>
      </c>
      <c r="AJ323">
        <v>1</v>
      </c>
      <c r="AK323" t="s">
        <v>231</v>
      </c>
      <c r="AL323">
        <v>40.945079</v>
      </c>
      <c r="AM323" t="s">
        <v>232</v>
      </c>
      <c r="AN323">
        <v>-72.247810000000001</v>
      </c>
      <c r="AO323">
        <v>25</v>
      </c>
      <c r="AP323">
        <v>900</v>
      </c>
      <c r="AQ323" t="s">
        <v>129</v>
      </c>
      <c r="AR323">
        <v>52</v>
      </c>
      <c r="AS323">
        <v>-59</v>
      </c>
      <c r="AT323">
        <v>384</v>
      </c>
      <c r="BB323">
        <v>1200</v>
      </c>
      <c r="BC323">
        <v>1</v>
      </c>
      <c r="BD323" t="str">
        <f t="shared" si="157"/>
        <v xml:space="preserve">N46PD   </v>
      </c>
      <c r="BE323">
        <v>1</v>
      </c>
      <c r="BG323">
        <v>0</v>
      </c>
      <c r="BH323">
        <v>0</v>
      </c>
      <c r="BI323">
        <v>0</v>
      </c>
      <c r="BJ323">
        <v>800</v>
      </c>
      <c r="BK323">
        <v>-100</v>
      </c>
      <c r="BL323" t="s">
        <v>206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t="str">
        <f t="shared" si="154"/>
        <v>16:20:44.857</v>
      </c>
      <c r="CF323">
        <v>857388697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5</v>
      </c>
      <c r="CY323">
        <v>7</v>
      </c>
      <c r="CZ323" t="s">
        <v>131</v>
      </c>
      <c r="DA323">
        <v>80</v>
      </c>
      <c r="DB323">
        <v>1</v>
      </c>
      <c r="DC323" t="s">
        <v>132</v>
      </c>
      <c r="DD323" t="s">
        <v>133</v>
      </c>
      <c r="DG323">
        <v>15173398</v>
      </c>
      <c r="DI323">
        <v>1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"10/06/2022 16:20:46.694"</f>
        <v>10/06/2022 16:20:46.694</v>
      </c>
      <c r="C324" t="str">
        <f t="shared" si="155"/>
        <v>FFDFD3C0</v>
      </c>
      <c r="D324" t="s">
        <v>143</v>
      </c>
      <c r="E324">
        <v>1</v>
      </c>
      <c r="F324">
        <v>2001</v>
      </c>
      <c r="G324" t="s">
        <v>147</v>
      </c>
      <c r="J324" t="s">
        <v>145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ref="S324:S331" si="158">"16:20:46.391"</f>
        <v>16:20:46.391</v>
      </c>
      <c r="T324" t="str">
        <f t="shared" ref="T324:T331" si="159">"16:20:45.991"</f>
        <v>16:20:45.991</v>
      </c>
      <c r="U324" t="str">
        <f t="shared" si="156"/>
        <v>A5988B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136</v>
      </c>
      <c r="AG324">
        <v>0</v>
      </c>
      <c r="AH324">
        <v>3</v>
      </c>
      <c r="AI324">
        <v>2</v>
      </c>
      <c r="AJ324">
        <v>1</v>
      </c>
      <c r="AK324" t="s">
        <v>233</v>
      </c>
      <c r="AL324">
        <v>40.944693000000001</v>
      </c>
      <c r="AM324" t="s">
        <v>234</v>
      </c>
      <c r="AN324">
        <v>-72.247337999999999</v>
      </c>
      <c r="AO324">
        <v>25</v>
      </c>
      <c r="AP324">
        <v>925</v>
      </c>
      <c r="AQ324" t="s">
        <v>129</v>
      </c>
      <c r="AR324">
        <v>52</v>
      </c>
      <c r="AS324">
        <v>-59</v>
      </c>
      <c r="AT324">
        <v>320</v>
      </c>
      <c r="BB324">
        <v>1200</v>
      </c>
      <c r="BC324">
        <v>1</v>
      </c>
      <c r="BD324" t="str">
        <f t="shared" si="157"/>
        <v xml:space="preserve">N46PD   </v>
      </c>
      <c r="BE324">
        <v>1</v>
      </c>
      <c r="BG324">
        <v>0</v>
      </c>
      <c r="BH324">
        <v>0</v>
      </c>
      <c r="BI324">
        <v>0</v>
      </c>
      <c r="BJ324">
        <v>825</v>
      </c>
      <c r="BK324">
        <v>-100</v>
      </c>
      <c r="BL324" t="s">
        <v>206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t="str">
        <f t="shared" ref="CE324:CE331" si="160">"16:20:46.398"</f>
        <v>16:20:46.398</v>
      </c>
      <c r="CF324">
        <v>397513131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5</v>
      </c>
      <c r="CY324">
        <v>7</v>
      </c>
      <c r="CZ324" t="s">
        <v>131</v>
      </c>
      <c r="DA324">
        <v>80</v>
      </c>
      <c r="DB324">
        <v>1</v>
      </c>
      <c r="DC324" t="s">
        <v>132</v>
      </c>
      <c r="DD324" t="s">
        <v>133</v>
      </c>
      <c r="DG324">
        <v>15174930</v>
      </c>
      <c r="DI324">
        <v>1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 t="shared" ref="A325:A331" si="161">"10/06/2022 16:20:46.741"</f>
        <v>10/06/2022 16:20:46.741</v>
      </c>
      <c r="C325" t="str">
        <f t="shared" si="155"/>
        <v>FFDFD3C0</v>
      </c>
      <c r="D325" t="s">
        <v>139</v>
      </c>
      <c r="E325">
        <v>3</v>
      </c>
      <c r="F325">
        <v>1003</v>
      </c>
      <c r="G325" t="s">
        <v>146</v>
      </c>
      <c r="J325" t="s">
        <v>141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158"/>
        <v>16:20:46.391</v>
      </c>
      <c r="T325" t="str">
        <f t="shared" si="159"/>
        <v>16:20:45.991</v>
      </c>
      <c r="U325" t="str">
        <f t="shared" si="156"/>
        <v>A5988B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136</v>
      </c>
      <c r="AG325">
        <v>0</v>
      </c>
      <c r="AH325">
        <v>3</v>
      </c>
      <c r="AI325">
        <v>2</v>
      </c>
      <c r="AJ325">
        <v>1</v>
      </c>
      <c r="AK325" t="s">
        <v>233</v>
      </c>
      <c r="AL325">
        <v>40.944693000000001</v>
      </c>
      <c r="AM325" t="s">
        <v>234</v>
      </c>
      <c r="AN325">
        <v>-72.247337999999999</v>
      </c>
      <c r="AO325">
        <v>25</v>
      </c>
      <c r="AP325">
        <v>925</v>
      </c>
      <c r="AQ325" t="s">
        <v>129</v>
      </c>
      <c r="AR325">
        <v>52</v>
      </c>
      <c r="AS325">
        <v>-59</v>
      </c>
      <c r="AT325">
        <v>320</v>
      </c>
      <c r="BB325">
        <v>1200</v>
      </c>
      <c r="BC325">
        <v>1</v>
      </c>
      <c r="BD325" t="str">
        <f t="shared" si="157"/>
        <v xml:space="preserve">N46PD   </v>
      </c>
      <c r="BE325">
        <v>1</v>
      </c>
      <c r="BG325">
        <v>0</v>
      </c>
      <c r="BH325">
        <v>0</v>
      </c>
      <c r="BI325">
        <v>0</v>
      </c>
      <c r="BJ325">
        <v>825</v>
      </c>
      <c r="BK325">
        <v>-100</v>
      </c>
      <c r="BL325" t="s">
        <v>206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t="str">
        <f t="shared" si="160"/>
        <v>16:20:46.398</v>
      </c>
      <c r="CF325">
        <v>397513131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5</v>
      </c>
      <c r="CY325">
        <v>7</v>
      </c>
      <c r="CZ325" t="s">
        <v>131</v>
      </c>
      <c r="DA325">
        <v>80</v>
      </c>
      <c r="DB325">
        <v>1</v>
      </c>
      <c r="DC325" t="s">
        <v>132</v>
      </c>
      <c r="DD325" t="s">
        <v>133</v>
      </c>
      <c r="DG325">
        <v>15174930</v>
      </c>
      <c r="DI325">
        <v>1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 t="shared" si="161"/>
        <v>10/06/2022 16:20:46.741</v>
      </c>
      <c r="C326" t="str">
        <f t="shared" si="155"/>
        <v>FFDFD3C0</v>
      </c>
      <c r="D326" t="s">
        <v>143</v>
      </c>
      <c r="E326">
        <v>15</v>
      </c>
      <c r="F326">
        <v>2015</v>
      </c>
      <c r="G326" t="s">
        <v>144</v>
      </c>
      <c r="J326" t="s">
        <v>145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158"/>
        <v>16:20:46.391</v>
      </c>
      <c r="T326" t="str">
        <f t="shared" si="159"/>
        <v>16:20:45.991</v>
      </c>
      <c r="U326" t="str">
        <f t="shared" si="156"/>
        <v>A5988B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136</v>
      </c>
      <c r="AG326">
        <v>0</v>
      </c>
      <c r="AH326">
        <v>3</v>
      </c>
      <c r="AI326">
        <v>2</v>
      </c>
      <c r="AJ326">
        <v>1</v>
      </c>
      <c r="AK326" t="s">
        <v>233</v>
      </c>
      <c r="AL326">
        <v>40.944693000000001</v>
      </c>
      <c r="AM326" t="s">
        <v>234</v>
      </c>
      <c r="AN326">
        <v>-72.247337999999999</v>
      </c>
      <c r="AO326">
        <v>25</v>
      </c>
      <c r="AP326">
        <v>925</v>
      </c>
      <c r="AQ326" t="s">
        <v>129</v>
      </c>
      <c r="AR326">
        <v>52</v>
      </c>
      <c r="AS326">
        <v>-59</v>
      </c>
      <c r="AT326">
        <v>320</v>
      </c>
      <c r="BB326">
        <v>1200</v>
      </c>
      <c r="BC326">
        <v>1</v>
      </c>
      <c r="BD326" t="str">
        <f t="shared" si="157"/>
        <v xml:space="preserve">N46PD   </v>
      </c>
      <c r="BE326">
        <v>1</v>
      </c>
      <c r="BG326">
        <v>0</v>
      </c>
      <c r="BH326">
        <v>0</v>
      </c>
      <c r="BI326">
        <v>0</v>
      </c>
      <c r="BJ326">
        <v>825</v>
      </c>
      <c r="BK326">
        <v>-100</v>
      </c>
      <c r="BL326" t="s">
        <v>206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 t="shared" si="160"/>
        <v>16:20:46.398</v>
      </c>
      <c r="CF326">
        <v>397513131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5</v>
      </c>
      <c r="CY326">
        <v>7</v>
      </c>
      <c r="CZ326" t="s">
        <v>131</v>
      </c>
      <c r="DA326">
        <v>80</v>
      </c>
      <c r="DB326">
        <v>1</v>
      </c>
      <c r="DC326" t="s">
        <v>132</v>
      </c>
      <c r="DD326" t="s">
        <v>133</v>
      </c>
      <c r="DG326">
        <v>15174930</v>
      </c>
      <c r="DI326">
        <v>1</v>
      </c>
      <c r="DJ326">
        <v>0</v>
      </c>
      <c r="DK326">
        <v>1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 t="shared" si="161"/>
        <v>10/06/2022 16:20:46.741</v>
      </c>
      <c r="C327" t="str">
        <f t="shared" si="155"/>
        <v>FFDFD3C0</v>
      </c>
      <c r="D327" t="s">
        <v>134</v>
      </c>
      <c r="E327">
        <v>38</v>
      </c>
      <c r="H327">
        <v>125</v>
      </c>
      <c r="I327" t="s">
        <v>142</v>
      </c>
      <c r="J327" t="s">
        <v>136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158"/>
        <v>16:20:46.391</v>
      </c>
      <c r="T327" t="str">
        <f t="shared" si="159"/>
        <v>16:20:45.991</v>
      </c>
      <c r="U327" t="str">
        <f t="shared" si="156"/>
        <v>A5988B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136</v>
      </c>
      <c r="AG327">
        <v>0</v>
      </c>
      <c r="AH327">
        <v>3</v>
      </c>
      <c r="AI327">
        <v>2</v>
      </c>
      <c r="AJ327">
        <v>1</v>
      </c>
      <c r="AK327" t="s">
        <v>233</v>
      </c>
      <c r="AL327">
        <v>40.944693000000001</v>
      </c>
      <c r="AM327" t="s">
        <v>234</v>
      </c>
      <c r="AN327">
        <v>-72.247337999999999</v>
      </c>
      <c r="AO327">
        <v>25</v>
      </c>
      <c r="AP327">
        <v>925</v>
      </c>
      <c r="AQ327" t="s">
        <v>129</v>
      </c>
      <c r="AR327">
        <v>52</v>
      </c>
      <c r="AS327">
        <v>-59</v>
      </c>
      <c r="AT327">
        <v>320</v>
      </c>
      <c r="BB327">
        <v>1200</v>
      </c>
      <c r="BC327">
        <v>1</v>
      </c>
      <c r="BD327" t="str">
        <f t="shared" si="157"/>
        <v xml:space="preserve">N46PD   </v>
      </c>
      <c r="BE327">
        <v>1</v>
      </c>
      <c r="BG327">
        <v>0</v>
      </c>
      <c r="BH327">
        <v>0</v>
      </c>
      <c r="BI327">
        <v>0</v>
      </c>
      <c r="BJ327">
        <v>825</v>
      </c>
      <c r="BK327">
        <v>-100</v>
      </c>
      <c r="BL327" t="s">
        <v>206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0</v>
      </c>
      <c r="BU327">
        <v>0</v>
      </c>
      <c r="CE327" t="str">
        <f t="shared" si="160"/>
        <v>16:20:46.398</v>
      </c>
      <c r="CF327">
        <v>397513131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5</v>
      </c>
      <c r="CY327">
        <v>7</v>
      </c>
      <c r="CZ327" t="s">
        <v>131</v>
      </c>
      <c r="DA327">
        <v>80</v>
      </c>
      <c r="DB327">
        <v>1</v>
      </c>
      <c r="DC327" t="s">
        <v>132</v>
      </c>
      <c r="DD327" t="s">
        <v>133</v>
      </c>
      <c r="DG327">
        <v>15174930</v>
      </c>
      <c r="DI327">
        <v>1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 t="shared" si="161"/>
        <v>10/06/2022 16:20:46.741</v>
      </c>
      <c r="C328" t="str">
        <f t="shared" si="155"/>
        <v>FFDFD3C0</v>
      </c>
      <c r="D328" t="s">
        <v>123</v>
      </c>
      <c r="E328">
        <v>1</v>
      </c>
      <c r="H328">
        <v>157</v>
      </c>
      <c r="I328" t="s">
        <v>124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158"/>
        <v>16:20:46.391</v>
      </c>
      <c r="T328" t="str">
        <f t="shared" si="159"/>
        <v>16:20:45.991</v>
      </c>
      <c r="U328" t="str">
        <f t="shared" si="156"/>
        <v>A5988B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136</v>
      </c>
      <c r="AG328">
        <v>0</v>
      </c>
      <c r="AH328">
        <v>3</v>
      </c>
      <c r="AI328">
        <v>2</v>
      </c>
      <c r="AJ328">
        <v>1</v>
      </c>
      <c r="AK328" t="s">
        <v>233</v>
      </c>
      <c r="AL328">
        <v>40.944693000000001</v>
      </c>
      <c r="AM328" t="s">
        <v>234</v>
      </c>
      <c r="AN328">
        <v>-72.247337999999999</v>
      </c>
      <c r="AO328">
        <v>25</v>
      </c>
      <c r="AP328">
        <v>925</v>
      </c>
      <c r="AQ328" t="s">
        <v>129</v>
      </c>
      <c r="AR328">
        <v>52</v>
      </c>
      <c r="AS328">
        <v>-59</v>
      </c>
      <c r="AT328">
        <v>320</v>
      </c>
      <c r="BB328">
        <v>1200</v>
      </c>
      <c r="BC328">
        <v>1</v>
      </c>
      <c r="BD328" t="str">
        <f t="shared" si="157"/>
        <v xml:space="preserve">N46PD   </v>
      </c>
      <c r="BE328">
        <v>1</v>
      </c>
      <c r="BG328">
        <v>0</v>
      </c>
      <c r="BH328">
        <v>0</v>
      </c>
      <c r="BI328">
        <v>0</v>
      </c>
      <c r="BJ328">
        <v>825</v>
      </c>
      <c r="BK328">
        <v>-100</v>
      </c>
      <c r="BL328" t="s">
        <v>206</v>
      </c>
      <c r="BM328">
        <v>1</v>
      </c>
      <c r="BN328">
        <v>1</v>
      </c>
      <c r="BO328">
        <v>1</v>
      </c>
      <c r="BP328">
        <v>0</v>
      </c>
      <c r="BS328">
        <v>0</v>
      </c>
      <c r="BT328">
        <v>0</v>
      </c>
      <c r="BU328">
        <v>0</v>
      </c>
      <c r="CE328" t="str">
        <f t="shared" si="160"/>
        <v>16:20:46.398</v>
      </c>
      <c r="CF328">
        <v>397513131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5</v>
      </c>
      <c r="CY328">
        <v>7</v>
      </c>
      <c r="CZ328" t="s">
        <v>131</v>
      </c>
      <c r="DA328">
        <v>80</v>
      </c>
      <c r="DB328">
        <v>1</v>
      </c>
      <c r="DC328" t="s">
        <v>132</v>
      </c>
      <c r="DD328" t="s">
        <v>133</v>
      </c>
      <c r="DG328">
        <v>15174930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 t="shared" si="161"/>
        <v>10/06/2022 16:20:46.741</v>
      </c>
      <c r="C329" t="str">
        <f t="shared" si="155"/>
        <v>FFDFD3C0</v>
      </c>
      <c r="D329" t="s">
        <v>139</v>
      </c>
      <c r="E329">
        <v>4</v>
      </c>
      <c r="F329">
        <v>1004</v>
      </c>
      <c r="G329" t="s">
        <v>140</v>
      </c>
      <c r="J329" t="s">
        <v>141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158"/>
        <v>16:20:46.391</v>
      </c>
      <c r="T329" t="str">
        <f t="shared" si="159"/>
        <v>16:20:45.991</v>
      </c>
      <c r="U329" t="str">
        <f t="shared" si="156"/>
        <v>A5988B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136</v>
      </c>
      <c r="AG329">
        <v>0</v>
      </c>
      <c r="AH329">
        <v>3</v>
      </c>
      <c r="AI329">
        <v>2</v>
      </c>
      <c r="AJ329">
        <v>1</v>
      </c>
      <c r="AK329" t="s">
        <v>233</v>
      </c>
      <c r="AL329">
        <v>40.944693000000001</v>
      </c>
      <c r="AM329" t="s">
        <v>234</v>
      </c>
      <c r="AN329">
        <v>-72.247337999999999</v>
      </c>
      <c r="AO329">
        <v>25</v>
      </c>
      <c r="AP329">
        <v>925</v>
      </c>
      <c r="AQ329" t="s">
        <v>129</v>
      </c>
      <c r="AR329">
        <v>52</v>
      </c>
      <c r="AS329">
        <v>-59</v>
      </c>
      <c r="AT329">
        <v>320</v>
      </c>
      <c r="BB329">
        <v>1200</v>
      </c>
      <c r="BC329">
        <v>1</v>
      </c>
      <c r="BD329" t="str">
        <f t="shared" si="157"/>
        <v xml:space="preserve">N46PD   </v>
      </c>
      <c r="BE329">
        <v>1</v>
      </c>
      <c r="BG329">
        <v>0</v>
      </c>
      <c r="BH329">
        <v>0</v>
      </c>
      <c r="BI329">
        <v>0</v>
      </c>
      <c r="BJ329">
        <v>825</v>
      </c>
      <c r="BK329">
        <v>-100</v>
      </c>
      <c r="BL329" t="s">
        <v>206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 t="shared" si="160"/>
        <v>16:20:46.398</v>
      </c>
      <c r="CF329">
        <v>397513131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5</v>
      </c>
      <c r="CY329">
        <v>7</v>
      </c>
      <c r="CZ329" t="s">
        <v>131</v>
      </c>
      <c r="DA329">
        <v>80</v>
      </c>
      <c r="DB329">
        <v>1</v>
      </c>
      <c r="DC329" t="s">
        <v>132</v>
      </c>
      <c r="DD329" t="s">
        <v>133</v>
      </c>
      <c r="DG329">
        <v>15174930</v>
      </c>
      <c r="DI329">
        <v>1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 t="shared" si="161"/>
        <v>10/06/2022 16:20:46.741</v>
      </c>
      <c r="C330" t="str">
        <f t="shared" si="155"/>
        <v>FFDFD3C0</v>
      </c>
      <c r="D330" t="s">
        <v>139</v>
      </c>
      <c r="E330">
        <v>2</v>
      </c>
      <c r="F330">
        <v>1002</v>
      </c>
      <c r="G330" t="s">
        <v>124</v>
      </c>
      <c r="J330" t="s">
        <v>141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158"/>
        <v>16:20:46.391</v>
      </c>
      <c r="T330" t="str">
        <f t="shared" si="159"/>
        <v>16:20:45.991</v>
      </c>
      <c r="U330" t="str">
        <f t="shared" si="156"/>
        <v>A5988B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136</v>
      </c>
      <c r="AG330">
        <v>0</v>
      </c>
      <c r="AH330">
        <v>3</v>
      </c>
      <c r="AI330">
        <v>2</v>
      </c>
      <c r="AJ330">
        <v>1</v>
      </c>
      <c r="AK330" t="s">
        <v>233</v>
      </c>
      <c r="AL330">
        <v>40.944693000000001</v>
      </c>
      <c r="AM330" t="s">
        <v>234</v>
      </c>
      <c r="AN330">
        <v>-72.247337999999999</v>
      </c>
      <c r="AO330">
        <v>25</v>
      </c>
      <c r="AP330">
        <v>925</v>
      </c>
      <c r="AQ330" t="s">
        <v>129</v>
      </c>
      <c r="AR330">
        <v>52</v>
      </c>
      <c r="AS330">
        <v>-59</v>
      </c>
      <c r="AT330">
        <v>320</v>
      </c>
      <c r="BB330">
        <v>1200</v>
      </c>
      <c r="BC330">
        <v>1</v>
      </c>
      <c r="BD330" t="str">
        <f t="shared" si="157"/>
        <v xml:space="preserve">N46PD   </v>
      </c>
      <c r="BE330">
        <v>1</v>
      </c>
      <c r="BG330">
        <v>0</v>
      </c>
      <c r="BH330">
        <v>0</v>
      </c>
      <c r="BI330">
        <v>0</v>
      </c>
      <c r="BJ330">
        <v>825</v>
      </c>
      <c r="BK330">
        <v>-100</v>
      </c>
      <c r="BL330" t="s">
        <v>206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0</v>
      </c>
      <c r="BU330">
        <v>0</v>
      </c>
      <c r="CE330" t="str">
        <f t="shared" si="160"/>
        <v>16:20:46.398</v>
      </c>
      <c r="CF330">
        <v>397513131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5</v>
      </c>
      <c r="CY330">
        <v>7</v>
      </c>
      <c r="CZ330" t="s">
        <v>131</v>
      </c>
      <c r="DA330">
        <v>80</v>
      </c>
      <c r="DB330">
        <v>1</v>
      </c>
      <c r="DC330" t="s">
        <v>132</v>
      </c>
      <c r="DD330" t="s">
        <v>133</v>
      </c>
      <c r="DG330">
        <v>15174930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 t="shared" si="161"/>
        <v>10/06/2022 16:20:46.741</v>
      </c>
      <c r="C331" t="str">
        <f t="shared" si="155"/>
        <v>FFDFD3C0</v>
      </c>
      <c r="D331" t="s">
        <v>134</v>
      </c>
      <c r="E331">
        <v>33</v>
      </c>
      <c r="H331">
        <v>112</v>
      </c>
      <c r="I331" t="s">
        <v>135</v>
      </c>
      <c r="J331" t="s">
        <v>136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158"/>
        <v>16:20:46.391</v>
      </c>
      <c r="T331" t="str">
        <f t="shared" si="159"/>
        <v>16:20:45.991</v>
      </c>
      <c r="U331" t="str">
        <f t="shared" si="156"/>
        <v>A5988B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136</v>
      </c>
      <c r="AG331">
        <v>0</v>
      </c>
      <c r="AH331">
        <v>3</v>
      </c>
      <c r="AI331">
        <v>2</v>
      </c>
      <c r="AJ331">
        <v>1</v>
      </c>
      <c r="AK331" t="s">
        <v>233</v>
      </c>
      <c r="AL331">
        <v>40.944693000000001</v>
      </c>
      <c r="AM331" t="s">
        <v>234</v>
      </c>
      <c r="AN331">
        <v>-72.247337999999999</v>
      </c>
      <c r="AO331">
        <v>25</v>
      </c>
      <c r="AP331">
        <v>925</v>
      </c>
      <c r="AQ331" t="s">
        <v>129</v>
      </c>
      <c r="AR331">
        <v>52</v>
      </c>
      <c r="AS331">
        <v>-59</v>
      </c>
      <c r="AT331">
        <v>320</v>
      </c>
      <c r="BB331">
        <v>1200</v>
      </c>
      <c r="BC331">
        <v>1</v>
      </c>
      <c r="BD331" t="str">
        <f t="shared" si="157"/>
        <v xml:space="preserve">N46PD   </v>
      </c>
      <c r="BE331">
        <v>1</v>
      </c>
      <c r="BG331">
        <v>0</v>
      </c>
      <c r="BH331">
        <v>0</v>
      </c>
      <c r="BI331">
        <v>0</v>
      </c>
      <c r="BJ331">
        <v>825</v>
      </c>
      <c r="BK331">
        <v>-100</v>
      </c>
      <c r="BL331" t="s">
        <v>206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0</v>
      </c>
      <c r="BU331">
        <v>0</v>
      </c>
      <c r="CE331" t="str">
        <f t="shared" si="160"/>
        <v>16:20:46.398</v>
      </c>
      <c r="CF331">
        <v>397513131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5</v>
      </c>
      <c r="CY331">
        <v>7</v>
      </c>
      <c r="CZ331" t="s">
        <v>131</v>
      </c>
      <c r="DA331">
        <v>80</v>
      </c>
      <c r="DB331">
        <v>1</v>
      </c>
      <c r="DC331" t="s">
        <v>132</v>
      </c>
      <c r="DD331" t="s">
        <v>133</v>
      </c>
      <c r="DG331">
        <v>15174930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 t="shared" ref="A332:A337" si="162">"10/06/2022 16:20:48.334"</f>
        <v>10/06/2022 16:20:48.334</v>
      </c>
      <c r="C332" t="str">
        <f t="shared" si="155"/>
        <v>FFDFD3C0</v>
      </c>
      <c r="D332" t="s">
        <v>139</v>
      </c>
      <c r="E332">
        <v>3</v>
      </c>
      <c r="F332">
        <v>1003</v>
      </c>
      <c r="G332" t="s">
        <v>146</v>
      </c>
      <c r="J332" t="s">
        <v>141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ref="S332:S339" si="163">"16:20:48.023"</f>
        <v>16:20:48.023</v>
      </c>
      <c r="T332" t="str">
        <f t="shared" ref="T332:T339" si="164">"16:20:47.023"</f>
        <v>16:20:47.023</v>
      </c>
      <c r="U332" t="str">
        <f t="shared" si="156"/>
        <v>A5988B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136</v>
      </c>
      <c r="AG332">
        <v>0</v>
      </c>
      <c r="AH332">
        <v>3</v>
      </c>
      <c r="AI332">
        <v>2</v>
      </c>
      <c r="AJ332">
        <v>1</v>
      </c>
      <c r="AK332" t="s">
        <v>235</v>
      </c>
      <c r="AL332">
        <v>40.944285000000001</v>
      </c>
      <c r="AM332" t="s">
        <v>236</v>
      </c>
      <c r="AN332">
        <v>-72.246780000000001</v>
      </c>
      <c r="AO332">
        <v>25</v>
      </c>
      <c r="AP332">
        <v>950</v>
      </c>
      <c r="AQ332" t="s">
        <v>129</v>
      </c>
      <c r="AR332">
        <v>53</v>
      </c>
      <c r="AS332">
        <v>-59</v>
      </c>
      <c r="AT332">
        <v>320</v>
      </c>
      <c r="BB332">
        <v>1200</v>
      </c>
      <c r="BC332">
        <v>1</v>
      </c>
      <c r="BD332" t="str">
        <f t="shared" si="157"/>
        <v xml:space="preserve">N46PD   </v>
      </c>
      <c r="BE332">
        <v>1</v>
      </c>
      <c r="BG332">
        <v>0</v>
      </c>
      <c r="BH332">
        <v>0</v>
      </c>
      <c r="BI332">
        <v>0</v>
      </c>
      <c r="BJ332">
        <v>825</v>
      </c>
      <c r="BK332">
        <v>-125</v>
      </c>
      <c r="BL332" t="s">
        <v>206</v>
      </c>
      <c r="BM332">
        <v>1</v>
      </c>
      <c r="BN332">
        <v>1</v>
      </c>
      <c r="BO332">
        <v>1</v>
      </c>
      <c r="BP332">
        <v>0</v>
      </c>
      <c r="BS332">
        <v>0</v>
      </c>
      <c r="BT332">
        <v>0</v>
      </c>
      <c r="BU332">
        <v>0</v>
      </c>
      <c r="CE332" t="str">
        <f t="shared" ref="CE332:CE339" si="165">"16:20:48.028"</f>
        <v>16:20:48.028</v>
      </c>
      <c r="CF332">
        <v>27751320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4</v>
      </c>
      <c r="CY332">
        <v>7</v>
      </c>
      <c r="CZ332" t="s">
        <v>131</v>
      </c>
      <c r="DA332">
        <v>80</v>
      </c>
      <c r="DB332">
        <v>1</v>
      </c>
      <c r="DC332" t="s">
        <v>132</v>
      </c>
      <c r="DD332" t="s">
        <v>133</v>
      </c>
      <c r="DG332">
        <v>15176637</v>
      </c>
      <c r="DI332">
        <v>1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 t="shared" si="162"/>
        <v>10/06/2022 16:20:48.334</v>
      </c>
      <c r="C333" t="str">
        <f t="shared" si="155"/>
        <v>FFDFD3C0</v>
      </c>
      <c r="D333" t="s">
        <v>143</v>
      </c>
      <c r="E333">
        <v>15</v>
      </c>
      <c r="F333">
        <v>2015</v>
      </c>
      <c r="G333" t="s">
        <v>144</v>
      </c>
      <c r="J333" t="s">
        <v>145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163"/>
        <v>16:20:48.023</v>
      </c>
      <c r="T333" t="str">
        <f t="shared" si="164"/>
        <v>16:20:47.023</v>
      </c>
      <c r="U333" t="str">
        <f t="shared" si="156"/>
        <v>A5988B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136</v>
      </c>
      <c r="AG333">
        <v>0</v>
      </c>
      <c r="AH333">
        <v>3</v>
      </c>
      <c r="AI333">
        <v>2</v>
      </c>
      <c r="AJ333">
        <v>1</v>
      </c>
      <c r="AK333" t="s">
        <v>235</v>
      </c>
      <c r="AL333">
        <v>40.944285000000001</v>
      </c>
      <c r="AM333" t="s">
        <v>236</v>
      </c>
      <c r="AN333">
        <v>-72.246780000000001</v>
      </c>
      <c r="AO333">
        <v>25</v>
      </c>
      <c r="AP333">
        <v>950</v>
      </c>
      <c r="AQ333" t="s">
        <v>129</v>
      </c>
      <c r="AR333">
        <v>53</v>
      </c>
      <c r="AS333">
        <v>-59</v>
      </c>
      <c r="AT333">
        <v>320</v>
      </c>
      <c r="BB333">
        <v>1200</v>
      </c>
      <c r="BC333">
        <v>1</v>
      </c>
      <c r="BD333" t="str">
        <f t="shared" si="157"/>
        <v xml:space="preserve">N46PD   </v>
      </c>
      <c r="BE333">
        <v>1</v>
      </c>
      <c r="BG333">
        <v>0</v>
      </c>
      <c r="BH333">
        <v>0</v>
      </c>
      <c r="BI333">
        <v>0</v>
      </c>
      <c r="BJ333">
        <v>825</v>
      </c>
      <c r="BK333">
        <v>-125</v>
      </c>
      <c r="BL333" t="s">
        <v>206</v>
      </c>
      <c r="BM333">
        <v>1</v>
      </c>
      <c r="BN333">
        <v>1</v>
      </c>
      <c r="BO333">
        <v>1</v>
      </c>
      <c r="BP333">
        <v>0</v>
      </c>
      <c r="BS333">
        <v>0</v>
      </c>
      <c r="BT333">
        <v>0</v>
      </c>
      <c r="BU333">
        <v>0</v>
      </c>
      <c r="CE333" t="str">
        <f t="shared" si="165"/>
        <v>16:20:48.028</v>
      </c>
      <c r="CF333">
        <v>27751320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4</v>
      </c>
      <c r="CY333">
        <v>7</v>
      </c>
      <c r="CZ333" t="s">
        <v>131</v>
      </c>
      <c r="DA333">
        <v>80</v>
      </c>
      <c r="DB333">
        <v>1</v>
      </c>
      <c r="DC333" t="s">
        <v>132</v>
      </c>
      <c r="DD333" t="s">
        <v>133</v>
      </c>
      <c r="DG333">
        <v>15176637</v>
      </c>
      <c r="DI333">
        <v>1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 t="shared" si="162"/>
        <v>10/06/2022 16:20:48.334</v>
      </c>
      <c r="C334" t="str">
        <f t="shared" si="155"/>
        <v>FFDFD3C0</v>
      </c>
      <c r="D334" t="s">
        <v>139</v>
      </c>
      <c r="E334">
        <v>4</v>
      </c>
      <c r="F334">
        <v>1004</v>
      </c>
      <c r="G334" t="s">
        <v>140</v>
      </c>
      <c r="J334" t="s">
        <v>141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63"/>
        <v>16:20:48.023</v>
      </c>
      <c r="T334" t="str">
        <f t="shared" si="164"/>
        <v>16:20:47.023</v>
      </c>
      <c r="U334" t="str">
        <f t="shared" si="156"/>
        <v>A5988B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136</v>
      </c>
      <c r="AG334">
        <v>0</v>
      </c>
      <c r="AH334">
        <v>3</v>
      </c>
      <c r="AI334">
        <v>2</v>
      </c>
      <c r="AJ334">
        <v>1</v>
      </c>
      <c r="AK334" t="s">
        <v>235</v>
      </c>
      <c r="AL334">
        <v>40.944285000000001</v>
      </c>
      <c r="AM334" t="s">
        <v>236</v>
      </c>
      <c r="AN334">
        <v>-72.246780000000001</v>
      </c>
      <c r="AO334">
        <v>25</v>
      </c>
      <c r="AP334">
        <v>950</v>
      </c>
      <c r="AQ334" t="s">
        <v>129</v>
      </c>
      <c r="AR334">
        <v>53</v>
      </c>
      <c r="AS334">
        <v>-59</v>
      </c>
      <c r="AT334">
        <v>320</v>
      </c>
      <c r="BB334">
        <v>1200</v>
      </c>
      <c r="BC334">
        <v>1</v>
      </c>
      <c r="BD334" t="str">
        <f t="shared" si="157"/>
        <v xml:space="preserve">N46PD   </v>
      </c>
      <c r="BE334">
        <v>1</v>
      </c>
      <c r="BG334">
        <v>0</v>
      </c>
      <c r="BH334">
        <v>0</v>
      </c>
      <c r="BI334">
        <v>0</v>
      </c>
      <c r="BJ334">
        <v>825</v>
      </c>
      <c r="BK334">
        <v>-125</v>
      </c>
      <c r="BL334" t="s">
        <v>206</v>
      </c>
      <c r="BM334">
        <v>1</v>
      </c>
      <c r="BN334">
        <v>1</v>
      </c>
      <c r="BO334">
        <v>1</v>
      </c>
      <c r="BP334">
        <v>0</v>
      </c>
      <c r="BS334">
        <v>0</v>
      </c>
      <c r="BT334">
        <v>0</v>
      </c>
      <c r="BU334">
        <v>0</v>
      </c>
      <c r="CE334" t="str">
        <f t="shared" si="165"/>
        <v>16:20:48.028</v>
      </c>
      <c r="CF334">
        <v>27751320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4</v>
      </c>
      <c r="CY334">
        <v>7</v>
      </c>
      <c r="CZ334" t="s">
        <v>131</v>
      </c>
      <c r="DA334">
        <v>80</v>
      </c>
      <c r="DB334">
        <v>1</v>
      </c>
      <c r="DC334" t="s">
        <v>132</v>
      </c>
      <c r="DD334" t="s">
        <v>133</v>
      </c>
      <c r="DG334">
        <v>15176637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 t="shared" si="162"/>
        <v>10/06/2022 16:20:48.334</v>
      </c>
      <c r="C335" t="str">
        <f t="shared" si="155"/>
        <v>FFDFD3C0</v>
      </c>
      <c r="D335" t="s">
        <v>134</v>
      </c>
      <c r="E335">
        <v>38</v>
      </c>
      <c r="H335">
        <v>125</v>
      </c>
      <c r="I335" t="s">
        <v>142</v>
      </c>
      <c r="J335" t="s">
        <v>136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63"/>
        <v>16:20:48.023</v>
      </c>
      <c r="T335" t="str">
        <f t="shared" si="164"/>
        <v>16:20:47.023</v>
      </c>
      <c r="U335" t="str">
        <f t="shared" si="156"/>
        <v>A5988B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136</v>
      </c>
      <c r="AG335">
        <v>0</v>
      </c>
      <c r="AH335">
        <v>3</v>
      </c>
      <c r="AI335">
        <v>2</v>
      </c>
      <c r="AJ335">
        <v>1</v>
      </c>
      <c r="AK335" t="s">
        <v>235</v>
      </c>
      <c r="AL335">
        <v>40.944285000000001</v>
      </c>
      <c r="AM335" t="s">
        <v>236</v>
      </c>
      <c r="AN335">
        <v>-72.246780000000001</v>
      </c>
      <c r="AO335">
        <v>25</v>
      </c>
      <c r="AP335">
        <v>950</v>
      </c>
      <c r="AQ335" t="s">
        <v>129</v>
      </c>
      <c r="AR335">
        <v>53</v>
      </c>
      <c r="AS335">
        <v>-59</v>
      </c>
      <c r="AT335">
        <v>320</v>
      </c>
      <c r="BB335">
        <v>1200</v>
      </c>
      <c r="BC335">
        <v>1</v>
      </c>
      <c r="BD335" t="str">
        <f t="shared" si="157"/>
        <v xml:space="preserve">N46PD   </v>
      </c>
      <c r="BE335">
        <v>1</v>
      </c>
      <c r="BG335">
        <v>0</v>
      </c>
      <c r="BH335">
        <v>0</v>
      </c>
      <c r="BI335">
        <v>0</v>
      </c>
      <c r="BJ335">
        <v>825</v>
      </c>
      <c r="BK335">
        <v>-125</v>
      </c>
      <c r="BL335" t="s">
        <v>206</v>
      </c>
      <c r="BM335">
        <v>1</v>
      </c>
      <c r="BN335">
        <v>1</v>
      </c>
      <c r="BO335">
        <v>1</v>
      </c>
      <c r="BP335">
        <v>0</v>
      </c>
      <c r="BS335">
        <v>0</v>
      </c>
      <c r="BT335">
        <v>0</v>
      </c>
      <c r="BU335">
        <v>0</v>
      </c>
      <c r="CE335" t="str">
        <f t="shared" si="165"/>
        <v>16:20:48.028</v>
      </c>
      <c r="CF335">
        <v>27751320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4</v>
      </c>
      <c r="CY335">
        <v>7</v>
      </c>
      <c r="CZ335" t="s">
        <v>131</v>
      </c>
      <c r="DA335">
        <v>80</v>
      </c>
      <c r="DB335">
        <v>1</v>
      </c>
      <c r="DC335" t="s">
        <v>132</v>
      </c>
      <c r="DD335" t="s">
        <v>133</v>
      </c>
      <c r="DG335">
        <v>15176637</v>
      </c>
      <c r="DI335">
        <v>1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 t="shared" si="162"/>
        <v>10/06/2022 16:20:48.334</v>
      </c>
      <c r="C336" t="str">
        <f t="shared" si="155"/>
        <v>FFDFD3C0</v>
      </c>
      <c r="D336" t="s">
        <v>123</v>
      </c>
      <c r="E336">
        <v>1</v>
      </c>
      <c r="H336">
        <v>157</v>
      </c>
      <c r="I336" t="s">
        <v>124</v>
      </c>
      <c r="J336" t="s">
        <v>125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63"/>
        <v>16:20:48.023</v>
      </c>
      <c r="T336" t="str">
        <f t="shared" si="164"/>
        <v>16:20:47.023</v>
      </c>
      <c r="U336" t="str">
        <f t="shared" si="156"/>
        <v>A5988B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136</v>
      </c>
      <c r="AG336">
        <v>0</v>
      </c>
      <c r="AH336">
        <v>3</v>
      </c>
      <c r="AI336">
        <v>2</v>
      </c>
      <c r="AJ336">
        <v>1</v>
      </c>
      <c r="AK336" t="s">
        <v>235</v>
      </c>
      <c r="AL336">
        <v>40.944285000000001</v>
      </c>
      <c r="AM336" t="s">
        <v>236</v>
      </c>
      <c r="AN336">
        <v>-72.246780000000001</v>
      </c>
      <c r="AO336">
        <v>25</v>
      </c>
      <c r="AP336">
        <v>950</v>
      </c>
      <c r="AQ336" t="s">
        <v>129</v>
      </c>
      <c r="AR336">
        <v>53</v>
      </c>
      <c r="AS336">
        <v>-59</v>
      </c>
      <c r="AT336">
        <v>320</v>
      </c>
      <c r="BB336">
        <v>1200</v>
      </c>
      <c r="BC336">
        <v>1</v>
      </c>
      <c r="BD336" t="str">
        <f t="shared" si="157"/>
        <v xml:space="preserve">N46PD   </v>
      </c>
      <c r="BE336">
        <v>1</v>
      </c>
      <c r="BG336">
        <v>0</v>
      </c>
      <c r="BH336">
        <v>0</v>
      </c>
      <c r="BI336">
        <v>0</v>
      </c>
      <c r="BJ336">
        <v>825</v>
      </c>
      <c r="BK336">
        <v>-125</v>
      </c>
      <c r="BL336" t="s">
        <v>206</v>
      </c>
      <c r="BM336">
        <v>1</v>
      </c>
      <c r="BN336">
        <v>1</v>
      </c>
      <c r="BO336">
        <v>1</v>
      </c>
      <c r="BP336">
        <v>0</v>
      </c>
      <c r="BS336">
        <v>0</v>
      </c>
      <c r="BT336">
        <v>0</v>
      </c>
      <c r="BU336">
        <v>0</v>
      </c>
      <c r="CE336" t="str">
        <f t="shared" si="165"/>
        <v>16:20:48.028</v>
      </c>
      <c r="CF336">
        <v>27751320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4</v>
      </c>
      <c r="CY336">
        <v>7</v>
      </c>
      <c r="CZ336" t="s">
        <v>131</v>
      </c>
      <c r="DA336">
        <v>80</v>
      </c>
      <c r="DB336">
        <v>1</v>
      </c>
      <c r="DC336" t="s">
        <v>132</v>
      </c>
      <c r="DD336" t="s">
        <v>133</v>
      </c>
      <c r="DG336">
        <v>15176637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 t="shared" si="162"/>
        <v>10/06/2022 16:20:48.334</v>
      </c>
      <c r="C337" t="str">
        <f t="shared" si="155"/>
        <v>FFDFD3C0</v>
      </c>
      <c r="D337" t="s">
        <v>139</v>
      </c>
      <c r="E337">
        <v>2</v>
      </c>
      <c r="F337">
        <v>1002</v>
      </c>
      <c r="G337" t="s">
        <v>124</v>
      </c>
      <c r="J337" t="s">
        <v>141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163"/>
        <v>16:20:48.023</v>
      </c>
      <c r="T337" t="str">
        <f t="shared" si="164"/>
        <v>16:20:47.023</v>
      </c>
      <c r="U337" t="str">
        <f t="shared" si="156"/>
        <v>A5988B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136</v>
      </c>
      <c r="AG337">
        <v>0</v>
      </c>
      <c r="AH337">
        <v>3</v>
      </c>
      <c r="AI337">
        <v>2</v>
      </c>
      <c r="AJ337">
        <v>1</v>
      </c>
      <c r="AK337" t="s">
        <v>235</v>
      </c>
      <c r="AL337">
        <v>40.944285000000001</v>
      </c>
      <c r="AM337" t="s">
        <v>236</v>
      </c>
      <c r="AN337">
        <v>-72.246780000000001</v>
      </c>
      <c r="AO337">
        <v>25</v>
      </c>
      <c r="AP337">
        <v>950</v>
      </c>
      <c r="AQ337" t="s">
        <v>129</v>
      </c>
      <c r="AR337">
        <v>53</v>
      </c>
      <c r="AS337">
        <v>-59</v>
      </c>
      <c r="AT337">
        <v>320</v>
      </c>
      <c r="BB337">
        <v>1200</v>
      </c>
      <c r="BC337">
        <v>1</v>
      </c>
      <c r="BD337" t="str">
        <f t="shared" si="157"/>
        <v xml:space="preserve">N46PD   </v>
      </c>
      <c r="BE337">
        <v>1</v>
      </c>
      <c r="BG337">
        <v>0</v>
      </c>
      <c r="BH337">
        <v>0</v>
      </c>
      <c r="BI337">
        <v>0</v>
      </c>
      <c r="BJ337">
        <v>825</v>
      </c>
      <c r="BK337">
        <v>-125</v>
      </c>
      <c r="BL337" t="s">
        <v>206</v>
      </c>
      <c r="BM337">
        <v>1</v>
      </c>
      <c r="BN337">
        <v>1</v>
      </c>
      <c r="BO337">
        <v>1</v>
      </c>
      <c r="BP337">
        <v>0</v>
      </c>
      <c r="BS337">
        <v>0</v>
      </c>
      <c r="BT337">
        <v>0</v>
      </c>
      <c r="BU337">
        <v>0</v>
      </c>
      <c r="CE337" t="str">
        <f t="shared" si="165"/>
        <v>16:20:48.028</v>
      </c>
      <c r="CF337">
        <v>27751320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4</v>
      </c>
      <c r="CY337">
        <v>7</v>
      </c>
      <c r="CZ337" t="s">
        <v>131</v>
      </c>
      <c r="DA337">
        <v>80</v>
      </c>
      <c r="DB337">
        <v>1</v>
      </c>
      <c r="DC337" t="s">
        <v>132</v>
      </c>
      <c r="DD337" t="s">
        <v>133</v>
      </c>
      <c r="DG337">
        <v>15176637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"10/06/2022 16:20:48.349"</f>
        <v>10/06/2022 16:20:48.349</v>
      </c>
      <c r="C338" t="str">
        <f t="shared" si="155"/>
        <v>FFDFD3C0</v>
      </c>
      <c r="D338" t="s">
        <v>134</v>
      </c>
      <c r="E338">
        <v>33</v>
      </c>
      <c r="H338">
        <v>112</v>
      </c>
      <c r="I338" t="s">
        <v>135</v>
      </c>
      <c r="J338" t="s">
        <v>136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163"/>
        <v>16:20:48.023</v>
      </c>
      <c r="T338" t="str">
        <f t="shared" si="164"/>
        <v>16:20:47.023</v>
      </c>
      <c r="U338" t="str">
        <f t="shared" si="156"/>
        <v>A5988B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136</v>
      </c>
      <c r="AG338">
        <v>0</v>
      </c>
      <c r="AH338">
        <v>3</v>
      </c>
      <c r="AI338">
        <v>2</v>
      </c>
      <c r="AJ338">
        <v>1</v>
      </c>
      <c r="AK338" t="s">
        <v>235</v>
      </c>
      <c r="AL338">
        <v>40.944285000000001</v>
      </c>
      <c r="AM338" t="s">
        <v>236</v>
      </c>
      <c r="AN338">
        <v>-72.246780000000001</v>
      </c>
      <c r="AO338">
        <v>25</v>
      </c>
      <c r="AP338">
        <v>950</v>
      </c>
      <c r="AQ338" t="s">
        <v>129</v>
      </c>
      <c r="AR338">
        <v>53</v>
      </c>
      <c r="AS338">
        <v>-59</v>
      </c>
      <c r="AT338">
        <v>320</v>
      </c>
      <c r="BB338">
        <v>1200</v>
      </c>
      <c r="BC338">
        <v>1</v>
      </c>
      <c r="BD338" t="str">
        <f t="shared" si="157"/>
        <v xml:space="preserve">N46PD   </v>
      </c>
      <c r="BE338">
        <v>1</v>
      </c>
      <c r="BG338">
        <v>0</v>
      </c>
      <c r="BH338">
        <v>0</v>
      </c>
      <c r="BI338">
        <v>0</v>
      </c>
      <c r="BJ338">
        <v>825</v>
      </c>
      <c r="BK338">
        <v>-125</v>
      </c>
      <c r="BL338" t="s">
        <v>206</v>
      </c>
      <c r="BM338">
        <v>1</v>
      </c>
      <c r="BN338">
        <v>1</v>
      </c>
      <c r="BO338">
        <v>1</v>
      </c>
      <c r="BP338">
        <v>0</v>
      </c>
      <c r="BS338">
        <v>0</v>
      </c>
      <c r="BT338">
        <v>0</v>
      </c>
      <c r="BU338">
        <v>0</v>
      </c>
      <c r="CE338" t="str">
        <f t="shared" si="165"/>
        <v>16:20:48.028</v>
      </c>
      <c r="CF338">
        <v>27751320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4</v>
      </c>
      <c r="CY338">
        <v>7</v>
      </c>
      <c r="CZ338" t="s">
        <v>131</v>
      </c>
      <c r="DA338">
        <v>80</v>
      </c>
      <c r="DB338">
        <v>1</v>
      </c>
      <c r="DC338" t="s">
        <v>132</v>
      </c>
      <c r="DD338" t="s">
        <v>133</v>
      </c>
      <c r="DG338">
        <v>15176637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"10/06/2022 16:20:48.349"</f>
        <v>10/06/2022 16:20:48.349</v>
      </c>
      <c r="C339" t="str">
        <f t="shared" si="155"/>
        <v>FFDFD3C0</v>
      </c>
      <c r="D339" t="s">
        <v>143</v>
      </c>
      <c r="E339">
        <v>1</v>
      </c>
      <c r="F339">
        <v>2001</v>
      </c>
      <c r="G339" t="s">
        <v>147</v>
      </c>
      <c r="J339" t="s">
        <v>145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163"/>
        <v>16:20:48.023</v>
      </c>
      <c r="T339" t="str">
        <f t="shared" si="164"/>
        <v>16:20:47.023</v>
      </c>
      <c r="U339" t="str">
        <f t="shared" si="156"/>
        <v>A5988B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136</v>
      </c>
      <c r="AG339">
        <v>0</v>
      </c>
      <c r="AH339">
        <v>3</v>
      </c>
      <c r="AI339">
        <v>2</v>
      </c>
      <c r="AJ339">
        <v>1</v>
      </c>
      <c r="AK339" t="s">
        <v>235</v>
      </c>
      <c r="AL339">
        <v>40.944285000000001</v>
      </c>
      <c r="AM339" t="s">
        <v>236</v>
      </c>
      <c r="AN339">
        <v>-72.246780000000001</v>
      </c>
      <c r="AO339">
        <v>25</v>
      </c>
      <c r="AP339">
        <v>950</v>
      </c>
      <c r="AQ339" t="s">
        <v>129</v>
      </c>
      <c r="AR339">
        <v>53</v>
      </c>
      <c r="AS339">
        <v>-59</v>
      </c>
      <c r="AT339">
        <v>320</v>
      </c>
      <c r="BB339">
        <v>1200</v>
      </c>
      <c r="BC339">
        <v>1</v>
      </c>
      <c r="BD339" t="str">
        <f t="shared" si="157"/>
        <v xml:space="preserve">N46PD   </v>
      </c>
      <c r="BE339">
        <v>1</v>
      </c>
      <c r="BG339">
        <v>0</v>
      </c>
      <c r="BH339">
        <v>0</v>
      </c>
      <c r="BI339">
        <v>0</v>
      </c>
      <c r="BJ339">
        <v>825</v>
      </c>
      <c r="BK339">
        <v>-125</v>
      </c>
      <c r="BL339" t="s">
        <v>206</v>
      </c>
      <c r="BM339">
        <v>1</v>
      </c>
      <c r="BN339">
        <v>1</v>
      </c>
      <c r="BO339">
        <v>1</v>
      </c>
      <c r="BP339">
        <v>0</v>
      </c>
      <c r="BS339">
        <v>0</v>
      </c>
      <c r="BT339">
        <v>0</v>
      </c>
      <c r="BU339">
        <v>0</v>
      </c>
      <c r="CE339" t="str">
        <f t="shared" si="165"/>
        <v>16:20:48.028</v>
      </c>
      <c r="CF339">
        <v>27751320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4</v>
      </c>
      <c r="CY339">
        <v>7</v>
      </c>
      <c r="CZ339" t="s">
        <v>131</v>
      </c>
      <c r="DA339">
        <v>80</v>
      </c>
      <c r="DB339">
        <v>1</v>
      </c>
      <c r="DC339" t="s">
        <v>132</v>
      </c>
      <c r="DD339" t="s">
        <v>133</v>
      </c>
      <c r="DG339">
        <v>15176637</v>
      </c>
      <c r="DI339">
        <v>1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"10/06/2022 16:20:49.679"</f>
        <v>10/06/2022 16:20:49.679</v>
      </c>
      <c r="C340" t="str">
        <f t="shared" si="155"/>
        <v>FFDFD3C0</v>
      </c>
      <c r="D340" t="s">
        <v>143</v>
      </c>
      <c r="E340">
        <v>15</v>
      </c>
      <c r="F340">
        <v>2015</v>
      </c>
      <c r="G340" t="s">
        <v>144</v>
      </c>
      <c r="J340" t="s">
        <v>145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ref="S340:S347" si="166">"16:20:49.375"</f>
        <v>16:20:49.375</v>
      </c>
      <c r="T340" t="str">
        <f t="shared" ref="T340:T347" si="167">"16:20:48.975"</f>
        <v>16:20:48.975</v>
      </c>
      <c r="U340" t="str">
        <f t="shared" si="156"/>
        <v>A5988B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125</v>
      </c>
      <c r="AG340">
        <v>0</v>
      </c>
      <c r="AH340">
        <v>3</v>
      </c>
      <c r="AI340">
        <v>2</v>
      </c>
      <c r="AJ340">
        <v>1</v>
      </c>
      <c r="AK340" t="s">
        <v>237</v>
      </c>
      <c r="AL340">
        <v>40.943899000000002</v>
      </c>
      <c r="AM340" t="s">
        <v>238</v>
      </c>
      <c r="AN340">
        <v>-72.246351000000004</v>
      </c>
      <c r="AO340">
        <v>25</v>
      </c>
      <c r="AP340">
        <v>950</v>
      </c>
      <c r="AQ340" t="s">
        <v>129</v>
      </c>
      <c r="AR340">
        <v>55</v>
      </c>
      <c r="AS340">
        <v>-58</v>
      </c>
      <c r="AT340">
        <v>384</v>
      </c>
      <c r="BB340">
        <v>1200</v>
      </c>
      <c r="BC340">
        <v>1</v>
      </c>
      <c r="BD340" t="str">
        <f t="shared" si="157"/>
        <v xml:space="preserve">N46PD   </v>
      </c>
      <c r="BE340">
        <v>1</v>
      </c>
      <c r="BG340">
        <v>0</v>
      </c>
      <c r="BH340">
        <v>0</v>
      </c>
      <c r="BI340">
        <v>0</v>
      </c>
      <c r="BJ340">
        <v>825</v>
      </c>
      <c r="BK340">
        <v>-125</v>
      </c>
      <c r="BL340" t="s">
        <v>239</v>
      </c>
      <c r="BM340">
        <v>1</v>
      </c>
      <c r="BN340">
        <v>1</v>
      </c>
      <c r="BO340">
        <v>1</v>
      </c>
      <c r="BP340">
        <v>0</v>
      </c>
      <c r="BS340">
        <v>0.04</v>
      </c>
      <c r="BT340">
        <v>0</v>
      </c>
      <c r="BU340">
        <v>0</v>
      </c>
      <c r="CE340" t="str">
        <f t="shared" ref="CE340:CE347" si="168">"16:20:49.381"</f>
        <v>16:20:49.381</v>
      </c>
      <c r="CF340">
        <v>381094799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3</v>
      </c>
      <c r="CY340">
        <v>7</v>
      </c>
      <c r="CZ340" t="s">
        <v>131</v>
      </c>
      <c r="DA340">
        <v>80</v>
      </c>
      <c r="DB340">
        <v>1</v>
      </c>
      <c r="DC340" t="s">
        <v>132</v>
      </c>
      <c r="DD340" t="s">
        <v>133</v>
      </c>
      <c r="DG340">
        <v>15178077</v>
      </c>
      <c r="DI340">
        <v>1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"10/06/2022 16:20:49.679"</f>
        <v>10/06/2022 16:20:49.679</v>
      </c>
      <c r="C341" t="str">
        <f t="shared" si="155"/>
        <v>FFDFD3C0</v>
      </c>
      <c r="D341" t="s">
        <v>134</v>
      </c>
      <c r="E341">
        <v>38</v>
      </c>
      <c r="H341">
        <v>125</v>
      </c>
      <c r="I341" t="s">
        <v>142</v>
      </c>
      <c r="J341" t="s">
        <v>136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166"/>
        <v>16:20:49.375</v>
      </c>
      <c r="T341" t="str">
        <f t="shared" si="167"/>
        <v>16:20:48.975</v>
      </c>
      <c r="U341" t="str">
        <f t="shared" si="156"/>
        <v>A5988B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125</v>
      </c>
      <c r="AG341">
        <v>0</v>
      </c>
      <c r="AH341">
        <v>3</v>
      </c>
      <c r="AI341">
        <v>2</v>
      </c>
      <c r="AJ341">
        <v>1</v>
      </c>
      <c r="AK341" t="s">
        <v>237</v>
      </c>
      <c r="AL341">
        <v>40.943899000000002</v>
      </c>
      <c r="AM341" t="s">
        <v>238</v>
      </c>
      <c r="AN341">
        <v>-72.246351000000004</v>
      </c>
      <c r="AO341">
        <v>25</v>
      </c>
      <c r="AP341">
        <v>950</v>
      </c>
      <c r="AQ341" t="s">
        <v>129</v>
      </c>
      <c r="AR341">
        <v>55</v>
      </c>
      <c r="AS341">
        <v>-58</v>
      </c>
      <c r="AT341">
        <v>384</v>
      </c>
      <c r="BB341">
        <v>1200</v>
      </c>
      <c r="BC341">
        <v>1</v>
      </c>
      <c r="BD341" t="str">
        <f t="shared" si="157"/>
        <v xml:space="preserve">N46PD   </v>
      </c>
      <c r="BE341">
        <v>1</v>
      </c>
      <c r="BG341">
        <v>0</v>
      </c>
      <c r="BH341">
        <v>0</v>
      </c>
      <c r="BI341">
        <v>0</v>
      </c>
      <c r="BJ341">
        <v>825</v>
      </c>
      <c r="BK341">
        <v>-125</v>
      </c>
      <c r="BL341" t="s">
        <v>239</v>
      </c>
      <c r="BM341">
        <v>1</v>
      </c>
      <c r="BN341">
        <v>1</v>
      </c>
      <c r="BO341">
        <v>1</v>
      </c>
      <c r="BP341">
        <v>0</v>
      </c>
      <c r="BS341">
        <v>0.04</v>
      </c>
      <c r="BT341">
        <v>0</v>
      </c>
      <c r="BU341">
        <v>0</v>
      </c>
      <c r="CE341" t="str">
        <f t="shared" si="168"/>
        <v>16:20:49.381</v>
      </c>
      <c r="CF341">
        <v>381094799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3</v>
      </c>
      <c r="CY341">
        <v>7</v>
      </c>
      <c r="CZ341" t="s">
        <v>131</v>
      </c>
      <c r="DA341">
        <v>80</v>
      </c>
      <c r="DB341">
        <v>1</v>
      </c>
      <c r="DC341" t="s">
        <v>132</v>
      </c>
      <c r="DD341" t="s">
        <v>133</v>
      </c>
      <c r="DG341">
        <v>15178077</v>
      </c>
      <c r="DI341">
        <v>1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"10/06/2022 16:20:49.679"</f>
        <v>10/06/2022 16:20:49.679</v>
      </c>
      <c r="C342" t="str">
        <f t="shared" si="155"/>
        <v>FFDFD3C0</v>
      </c>
      <c r="D342" t="s">
        <v>139</v>
      </c>
      <c r="E342">
        <v>4</v>
      </c>
      <c r="F342">
        <v>1004</v>
      </c>
      <c r="G342" t="s">
        <v>140</v>
      </c>
      <c r="J342" t="s">
        <v>141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166"/>
        <v>16:20:49.375</v>
      </c>
      <c r="T342" t="str">
        <f t="shared" si="167"/>
        <v>16:20:48.975</v>
      </c>
      <c r="U342" t="str">
        <f t="shared" si="156"/>
        <v>A5988B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125</v>
      </c>
      <c r="AG342">
        <v>0</v>
      </c>
      <c r="AH342">
        <v>3</v>
      </c>
      <c r="AI342">
        <v>2</v>
      </c>
      <c r="AJ342">
        <v>1</v>
      </c>
      <c r="AK342" t="s">
        <v>237</v>
      </c>
      <c r="AL342">
        <v>40.943899000000002</v>
      </c>
      <c r="AM342" t="s">
        <v>238</v>
      </c>
      <c r="AN342">
        <v>-72.246351000000004</v>
      </c>
      <c r="AO342">
        <v>25</v>
      </c>
      <c r="AP342">
        <v>950</v>
      </c>
      <c r="AQ342" t="s">
        <v>129</v>
      </c>
      <c r="AR342">
        <v>55</v>
      </c>
      <c r="AS342">
        <v>-58</v>
      </c>
      <c r="AT342">
        <v>384</v>
      </c>
      <c r="BB342">
        <v>1200</v>
      </c>
      <c r="BC342">
        <v>1</v>
      </c>
      <c r="BD342" t="str">
        <f t="shared" si="157"/>
        <v xml:space="preserve">N46PD   </v>
      </c>
      <c r="BE342">
        <v>1</v>
      </c>
      <c r="BG342">
        <v>0</v>
      </c>
      <c r="BH342">
        <v>0</v>
      </c>
      <c r="BI342">
        <v>0</v>
      </c>
      <c r="BJ342">
        <v>825</v>
      </c>
      <c r="BK342">
        <v>-125</v>
      </c>
      <c r="BL342" t="s">
        <v>239</v>
      </c>
      <c r="BM342">
        <v>1</v>
      </c>
      <c r="BN342">
        <v>1</v>
      </c>
      <c r="BO342">
        <v>1</v>
      </c>
      <c r="BP342">
        <v>0</v>
      </c>
      <c r="BS342">
        <v>0.04</v>
      </c>
      <c r="BT342">
        <v>0</v>
      </c>
      <c r="BU342">
        <v>0</v>
      </c>
      <c r="CE342" t="str">
        <f t="shared" si="168"/>
        <v>16:20:49.381</v>
      </c>
      <c r="CF342">
        <v>381094799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3</v>
      </c>
      <c r="CY342">
        <v>7</v>
      </c>
      <c r="CZ342" t="s">
        <v>131</v>
      </c>
      <c r="DA342">
        <v>80</v>
      </c>
      <c r="DB342">
        <v>1</v>
      </c>
      <c r="DC342" t="s">
        <v>132</v>
      </c>
      <c r="DD342" t="s">
        <v>133</v>
      </c>
      <c r="DG342">
        <v>15178077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"10/06/2022 16:20:49.679"</f>
        <v>10/06/2022 16:20:49.679</v>
      </c>
      <c r="C343" t="str">
        <f t="shared" si="155"/>
        <v>FFDFD3C0</v>
      </c>
      <c r="D343" t="s">
        <v>123</v>
      </c>
      <c r="E343">
        <v>1</v>
      </c>
      <c r="H343">
        <v>157</v>
      </c>
      <c r="I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166"/>
        <v>16:20:49.375</v>
      </c>
      <c r="T343" t="str">
        <f t="shared" si="167"/>
        <v>16:20:48.975</v>
      </c>
      <c r="U343" t="str">
        <f t="shared" si="156"/>
        <v>A5988B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125</v>
      </c>
      <c r="AG343">
        <v>0</v>
      </c>
      <c r="AH343">
        <v>3</v>
      </c>
      <c r="AI343">
        <v>2</v>
      </c>
      <c r="AJ343">
        <v>1</v>
      </c>
      <c r="AK343" t="s">
        <v>237</v>
      </c>
      <c r="AL343">
        <v>40.943899000000002</v>
      </c>
      <c r="AM343" t="s">
        <v>238</v>
      </c>
      <c r="AN343">
        <v>-72.246351000000004</v>
      </c>
      <c r="AO343">
        <v>25</v>
      </c>
      <c r="AP343">
        <v>950</v>
      </c>
      <c r="AQ343" t="s">
        <v>129</v>
      </c>
      <c r="AR343">
        <v>55</v>
      </c>
      <c r="AS343">
        <v>-58</v>
      </c>
      <c r="AT343">
        <v>384</v>
      </c>
      <c r="BB343">
        <v>1200</v>
      </c>
      <c r="BC343">
        <v>1</v>
      </c>
      <c r="BD343" t="str">
        <f t="shared" si="157"/>
        <v xml:space="preserve">N46PD   </v>
      </c>
      <c r="BE343">
        <v>1</v>
      </c>
      <c r="BG343">
        <v>0</v>
      </c>
      <c r="BH343">
        <v>0</v>
      </c>
      <c r="BI343">
        <v>0</v>
      </c>
      <c r="BJ343">
        <v>825</v>
      </c>
      <c r="BK343">
        <v>-125</v>
      </c>
      <c r="BL343" t="s">
        <v>239</v>
      </c>
      <c r="BM343">
        <v>1</v>
      </c>
      <c r="BN343">
        <v>1</v>
      </c>
      <c r="BO343">
        <v>1</v>
      </c>
      <c r="BP343">
        <v>0</v>
      </c>
      <c r="BS343">
        <v>0.04</v>
      </c>
      <c r="BT343">
        <v>0</v>
      </c>
      <c r="BU343">
        <v>0</v>
      </c>
      <c r="CE343" t="str">
        <f t="shared" si="168"/>
        <v>16:20:49.381</v>
      </c>
      <c r="CF343">
        <v>381094799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3</v>
      </c>
      <c r="CY343">
        <v>7</v>
      </c>
      <c r="CZ343" t="s">
        <v>131</v>
      </c>
      <c r="DA343">
        <v>80</v>
      </c>
      <c r="DB343">
        <v>1</v>
      </c>
      <c r="DC343" t="s">
        <v>132</v>
      </c>
      <c r="DD343" t="s">
        <v>133</v>
      </c>
      <c r="DG343">
        <v>15178077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"10/06/2022 16:20:49.710"</f>
        <v>10/06/2022 16:20:49.710</v>
      </c>
      <c r="C344" t="str">
        <f t="shared" si="155"/>
        <v>FFDFD3C0</v>
      </c>
      <c r="D344" t="s">
        <v>139</v>
      </c>
      <c r="E344">
        <v>2</v>
      </c>
      <c r="F344">
        <v>1002</v>
      </c>
      <c r="G344" t="s">
        <v>124</v>
      </c>
      <c r="J344" t="s">
        <v>141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166"/>
        <v>16:20:49.375</v>
      </c>
      <c r="T344" t="str">
        <f t="shared" si="167"/>
        <v>16:20:48.975</v>
      </c>
      <c r="U344" t="str">
        <f t="shared" si="156"/>
        <v>A5988B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125</v>
      </c>
      <c r="AG344">
        <v>0</v>
      </c>
      <c r="AH344">
        <v>3</v>
      </c>
      <c r="AI344">
        <v>2</v>
      </c>
      <c r="AJ344">
        <v>1</v>
      </c>
      <c r="AK344" t="s">
        <v>237</v>
      </c>
      <c r="AL344">
        <v>40.943899000000002</v>
      </c>
      <c r="AM344" t="s">
        <v>238</v>
      </c>
      <c r="AN344">
        <v>-72.246351000000004</v>
      </c>
      <c r="AO344">
        <v>25</v>
      </c>
      <c r="AP344">
        <v>950</v>
      </c>
      <c r="AQ344" t="s">
        <v>129</v>
      </c>
      <c r="AR344">
        <v>55</v>
      </c>
      <c r="AS344">
        <v>-58</v>
      </c>
      <c r="AT344">
        <v>384</v>
      </c>
      <c r="BB344">
        <v>1200</v>
      </c>
      <c r="BC344">
        <v>1</v>
      </c>
      <c r="BD344" t="str">
        <f t="shared" si="157"/>
        <v xml:space="preserve">N46PD   </v>
      </c>
      <c r="BE344">
        <v>1</v>
      </c>
      <c r="BG344">
        <v>0</v>
      </c>
      <c r="BH344">
        <v>0</v>
      </c>
      <c r="BI344">
        <v>0</v>
      </c>
      <c r="BJ344">
        <v>825</v>
      </c>
      <c r="BK344">
        <v>-125</v>
      </c>
      <c r="BL344" t="s">
        <v>239</v>
      </c>
      <c r="BM344">
        <v>1</v>
      </c>
      <c r="BN344">
        <v>1</v>
      </c>
      <c r="BO344">
        <v>1</v>
      </c>
      <c r="BP344">
        <v>0</v>
      </c>
      <c r="BS344">
        <v>0.04</v>
      </c>
      <c r="BT344">
        <v>0</v>
      </c>
      <c r="BU344">
        <v>0</v>
      </c>
      <c r="CE344" t="str">
        <f t="shared" si="168"/>
        <v>16:20:49.381</v>
      </c>
      <c r="CF344">
        <v>381094799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3</v>
      </c>
      <c r="CY344">
        <v>7</v>
      </c>
      <c r="CZ344" t="s">
        <v>131</v>
      </c>
      <c r="DA344">
        <v>80</v>
      </c>
      <c r="DB344">
        <v>1</v>
      </c>
      <c r="DC344" t="s">
        <v>132</v>
      </c>
      <c r="DD344" t="s">
        <v>133</v>
      </c>
      <c r="DG344">
        <v>15178077</v>
      </c>
      <c r="DI344">
        <v>1</v>
      </c>
      <c r="DJ344">
        <v>0</v>
      </c>
      <c r="DK344">
        <v>1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"10/06/2022 16:20:49.710"</f>
        <v>10/06/2022 16:20:49.710</v>
      </c>
      <c r="C345" t="str">
        <f t="shared" si="155"/>
        <v>FFDFD3C0</v>
      </c>
      <c r="D345" t="s">
        <v>143</v>
      </c>
      <c r="E345">
        <v>1</v>
      </c>
      <c r="F345">
        <v>2001</v>
      </c>
      <c r="G345" t="s">
        <v>147</v>
      </c>
      <c r="J345" t="s">
        <v>145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166"/>
        <v>16:20:49.375</v>
      </c>
      <c r="T345" t="str">
        <f t="shared" si="167"/>
        <v>16:20:48.975</v>
      </c>
      <c r="U345" t="str">
        <f t="shared" si="156"/>
        <v>A5988B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125</v>
      </c>
      <c r="AG345">
        <v>0</v>
      </c>
      <c r="AH345">
        <v>3</v>
      </c>
      <c r="AI345">
        <v>2</v>
      </c>
      <c r="AJ345">
        <v>1</v>
      </c>
      <c r="AK345" t="s">
        <v>237</v>
      </c>
      <c r="AL345">
        <v>40.943899000000002</v>
      </c>
      <c r="AM345" t="s">
        <v>238</v>
      </c>
      <c r="AN345">
        <v>-72.246351000000004</v>
      </c>
      <c r="AO345">
        <v>25</v>
      </c>
      <c r="AP345">
        <v>950</v>
      </c>
      <c r="AQ345" t="s">
        <v>129</v>
      </c>
      <c r="AR345">
        <v>55</v>
      </c>
      <c r="AS345">
        <v>-58</v>
      </c>
      <c r="AT345">
        <v>384</v>
      </c>
      <c r="BB345">
        <v>1200</v>
      </c>
      <c r="BC345">
        <v>1</v>
      </c>
      <c r="BD345" t="str">
        <f t="shared" si="157"/>
        <v xml:space="preserve">N46PD   </v>
      </c>
      <c r="BE345">
        <v>1</v>
      </c>
      <c r="BG345">
        <v>0</v>
      </c>
      <c r="BH345">
        <v>0</v>
      </c>
      <c r="BI345">
        <v>0</v>
      </c>
      <c r="BJ345">
        <v>825</v>
      </c>
      <c r="BK345">
        <v>-125</v>
      </c>
      <c r="BL345" t="s">
        <v>239</v>
      </c>
      <c r="BM345">
        <v>1</v>
      </c>
      <c r="BN345">
        <v>1</v>
      </c>
      <c r="BO345">
        <v>1</v>
      </c>
      <c r="BP345">
        <v>0</v>
      </c>
      <c r="BS345">
        <v>0.04</v>
      </c>
      <c r="BT345">
        <v>0</v>
      </c>
      <c r="BU345">
        <v>0</v>
      </c>
      <c r="CE345" t="str">
        <f t="shared" si="168"/>
        <v>16:20:49.381</v>
      </c>
      <c r="CF345">
        <v>381094799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3</v>
      </c>
      <c r="CY345">
        <v>7</v>
      </c>
      <c r="CZ345" t="s">
        <v>131</v>
      </c>
      <c r="DA345">
        <v>80</v>
      </c>
      <c r="DB345">
        <v>1</v>
      </c>
      <c r="DC345" t="s">
        <v>132</v>
      </c>
      <c r="DD345" t="s">
        <v>133</v>
      </c>
      <c r="DG345">
        <v>15178077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"10/06/2022 16:20:49.710"</f>
        <v>10/06/2022 16:20:49.710</v>
      </c>
      <c r="C346" t="str">
        <f t="shared" si="155"/>
        <v>FFDFD3C0</v>
      </c>
      <c r="D346" t="s">
        <v>134</v>
      </c>
      <c r="E346">
        <v>33</v>
      </c>
      <c r="H346">
        <v>112</v>
      </c>
      <c r="I346" t="s">
        <v>135</v>
      </c>
      <c r="J346" t="s">
        <v>136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166"/>
        <v>16:20:49.375</v>
      </c>
      <c r="T346" t="str">
        <f t="shared" si="167"/>
        <v>16:20:48.975</v>
      </c>
      <c r="U346" t="str">
        <f t="shared" si="156"/>
        <v>A5988B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125</v>
      </c>
      <c r="AG346">
        <v>0</v>
      </c>
      <c r="AH346">
        <v>3</v>
      </c>
      <c r="AI346">
        <v>2</v>
      </c>
      <c r="AJ346">
        <v>1</v>
      </c>
      <c r="AK346" t="s">
        <v>237</v>
      </c>
      <c r="AL346">
        <v>40.943899000000002</v>
      </c>
      <c r="AM346" t="s">
        <v>238</v>
      </c>
      <c r="AN346">
        <v>-72.246351000000004</v>
      </c>
      <c r="AO346">
        <v>25</v>
      </c>
      <c r="AP346">
        <v>950</v>
      </c>
      <c r="AQ346" t="s">
        <v>129</v>
      </c>
      <c r="AR346">
        <v>55</v>
      </c>
      <c r="AS346">
        <v>-58</v>
      </c>
      <c r="AT346">
        <v>384</v>
      </c>
      <c r="BB346">
        <v>1200</v>
      </c>
      <c r="BC346">
        <v>1</v>
      </c>
      <c r="BD346" t="str">
        <f t="shared" si="157"/>
        <v xml:space="preserve">N46PD   </v>
      </c>
      <c r="BE346">
        <v>1</v>
      </c>
      <c r="BG346">
        <v>0</v>
      </c>
      <c r="BH346">
        <v>0</v>
      </c>
      <c r="BI346">
        <v>0</v>
      </c>
      <c r="BJ346">
        <v>825</v>
      </c>
      <c r="BK346">
        <v>-125</v>
      </c>
      <c r="BL346" t="s">
        <v>239</v>
      </c>
      <c r="BM346">
        <v>1</v>
      </c>
      <c r="BN346">
        <v>1</v>
      </c>
      <c r="BO346">
        <v>1</v>
      </c>
      <c r="BP346">
        <v>0</v>
      </c>
      <c r="BS346">
        <v>0.04</v>
      </c>
      <c r="BT346">
        <v>0</v>
      </c>
      <c r="BU346">
        <v>0</v>
      </c>
      <c r="CE346" t="str">
        <f t="shared" si="168"/>
        <v>16:20:49.381</v>
      </c>
      <c r="CF346">
        <v>381094799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3</v>
      </c>
      <c r="CY346">
        <v>7</v>
      </c>
      <c r="CZ346" t="s">
        <v>131</v>
      </c>
      <c r="DA346">
        <v>80</v>
      </c>
      <c r="DB346">
        <v>1</v>
      </c>
      <c r="DC346" t="s">
        <v>132</v>
      </c>
      <c r="DD346" t="s">
        <v>133</v>
      </c>
      <c r="DG346">
        <v>15178077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"10/06/2022 16:20:49.725"</f>
        <v>10/06/2022 16:20:49.725</v>
      </c>
      <c r="C347" t="str">
        <f t="shared" si="155"/>
        <v>FFDFD3C0</v>
      </c>
      <c r="D347" t="s">
        <v>139</v>
      </c>
      <c r="E347">
        <v>3</v>
      </c>
      <c r="F347">
        <v>1003</v>
      </c>
      <c r="G347" t="s">
        <v>146</v>
      </c>
      <c r="J347" t="s">
        <v>141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166"/>
        <v>16:20:49.375</v>
      </c>
      <c r="T347" t="str">
        <f t="shared" si="167"/>
        <v>16:20:48.975</v>
      </c>
      <c r="U347" t="str">
        <f t="shared" si="156"/>
        <v>A5988B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125</v>
      </c>
      <c r="AG347">
        <v>0</v>
      </c>
      <c r="AH347">
        <v>3</v>
      </c>
      <c r="AI347">
        <v>2</v>
      </c>
      <c r="AJ347">
        <v>1</v>
      </c>
      <c r="AK347" t="s">
        <v>237</v>
      </c>
      <c r="AL347">
        <v>40.943899000000002</v>
      </c>
      <c r="AM347" t="s">
        <v>238</v>
      </c>
      <c r="AN347">
        <v>-72.246351000000004</v>
      </c>
      <c r="AO347">
        <v>25</v>
      </c>
      <c r="AP347">
        <v>950</v>
      </c>
      <c r="AQ347" t="s">
        <v>129</v>
      </c>
      <c r="AR347">
        <v>55</v>
      </c>
      <c r="AS347">
        <v>-58</v>
      </c>
      <c r="AT347">
        <v>384</v>
      </c>
      <c r="BB347">
        <v>1200</v>
      </c>
      <c r="BC347">
        <v>1</v>
      </c>
      <c r="BD347" t="str">
        <f t="shared" si="157"/>
        <v xml:space="preserve">N46PD   </v>
      </c>
      <c r="BE347">
        <v>1</v>
      </c>
      <c r="BG347">
        <v>0</v>
      </c>
      <c r="BH347">
        <v>0</v>
      </c>
      <c r="BI347">
        <v>0</v>
      </c>
      <c r="BJ347">
        <v>825</v>
      </c>
      <c r="BK347">
        <v>-125</v>
      </c>
      <c r="BL347" t="s">
        <v>239</v>
      </c>
      <c r="BM347">
        <v>1</v>
      </c>
      <c r="BN347">
        <v>1</v>
      </c>
      <c r="BO347">
        <v>1</v>
      </c>
      <c r="BP347">
        <v>0</v>
      </c>
      <c r="BS347">
        <v>0.04</v>
      </c>
      <c r="BT347">
        <v>0</v>
      </c>
      <c r="BU347">
        <v>0</v>
      </c>
      <c r="CE347" t="str">
        <f t="shared" si="168"/>
        <v>16:20:49.381</v>
      </c>
      <c r="CF347">
        <v>381094799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3</v>
      </c>
      <c r="CY347">
        <v>7</v>
      </c>
      <c r="CZ347" t="s">
        <v>131</v>
      </c>
      <c r="DA347">
        <v>80</v>
      </c>
      <c r="DB347">
        <v>1</v>
      </c>
      <c r="DC347" t="s">
        <v>132</v>
      </c>
      <c r="DD347" t="s">
        <v>133</v>
      </c>
      <c r="DG347">
        <v>15178077</v>
      </c>
      <c r="DI347">
        <v>1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"10/06/2022 16:20:51.038"</f>
        <v>10/06/2022 16:20:51.038</v>
      </c>
      <c r="C348" t="str">
        <f t="shared" si="155"/>
        <v>FFDFD3C0</v>
      </c>
      <c r="D348" t="s">
        <v>123</v>
      </c>
      <c r="E348">
        <v>1</v>
      </c>
      <c r="H348">
        <v>157</v>
      </c>
      <c r="I348" t="s">
        <v>124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ref="S348:S355" si="169">"16:20:50.852"</f>
        <v>16:20:50.852</v>
      </c>
      <c r="T348" t="str">
        <f t="shared" ref="T348:T355" si="170">"16:20:50.452"</f>
        <v>16:20:50.452</v>
      </c>
      <c r="U348" t="str">
        <f t="shared" si="156"/>
        <v>A5988B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125</v>
      </c>
      <c r="AG348">
        <v>0</v>
      </c>
      <c r="AH348">
        <v>3</v>
      </c>
      <c r="AI348">
        <v>2</v>
      </c>
      <c r="AJ348">
        <v>1</v>
      </c>
      <c r="AK348" t="s">
        <v>240</v>
      </c>
      <c r="AL348">
        <v>40.943491000000002</v>
      </c>
      <c r="AM348" t="s">
        <v>241</v>
      </c>
      <c r="AN348">
        <v>-72.245793000000006</v>
      </c>
      <c r="AO348">
        <v>25</v>
      </c>
      <c r="AP348">
        <v>950</v>
      </c>
      <c r="AQ348" t="s">
        <v>129</v>
      </c>
      <c r="AR348">
        <v>56</v>
      </c>
      <c r="AS348">
        <v>-60</v>
      </c>
      <c r="AT348">
        <v>64</v>
      </c>
      <c r="BB348">
        <v>1200</v>
      </c>
      <c r="BC348">
        <v>1</v>
      </c>
      <c r="BD348" t="str">
        <f t="shared" si="157"/>
        <v xml:space="preserve">N46PD   </v>
      </c>
      <c r="BE348">
        <v>1</v>
      </c>
      <c r="BG348">
        <v>0</v>
      </c>
      <c r="BH348">
        <v>0</v>
      </c>
      <c r="BI348">
        <v>0</v>
      </c>
      <c r="BJ348">
        <v>850</v>
      </c>
      <c r="BK348">
        <v>-100</v>
      </c>
      <c r="BL348" t="s">
        <v>239</v>
      </c>
      <c r="BM348">
        <v>1</v>
      </c>
      <c r="BN348">
        <v>1</v>
      </c>
      <c r="BO348">
        <v>1</v>
      </c>
      <c r="BP348">
        <v>0</v>
      </c>
      <c r="BS348">
        <v>0.04</v>
      </c>
      <c r="BT348">
        <v>0</v>
      </c>
      <c r="BU348">
        <v>0</v>
      </c>
      <c r="CE348" t="str">
        <f t="shared" ref="CE348:CE355" si="171">"16:20:50.856"</f>
        <v>16:20:50.856</v>
      </c>
      <c r="CF348">
        <v>855682137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6</v>
      </c>
      <c r="CY348">
        <v>7</v>
      </c>
      <c r="CZ348" t="s">
        <v>131</v>
      </c>
      <c r="DA348">
        <v>80</v>
      </c>
      <c r="DB348">
        <v>0</v>
      </c>
      <c r="DC348" t="s">
        <v>132</v>
      </c>
      <c r="DD348" t="s">
        <v>133</v>
      </c>
      <c r="DG348">
        <v>14877876</v>
      </c>
      <c r="DI348">
        <v>1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"10/06/2022 16:20:51.038"</f>
        <v>10/06/2022 16:20:51.038</v>
      </c>
      <c r="C349" t="str">
        <f t="shared" si="155"/>
        <v>FFDFD3C0</v>
      </c>
      <c r="D349" t="s">
        <v>134</v>
      </c>
      <c r="E349">
        <v>38</v>
      </c>
      <c r="H349">
        <v>125</v>
      </c>
      <c r="I349" t="s">
        <v>142</v>
      </c>
      <c r="J349" t="s">
        <v>136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169"/>
        <v>16:20:50.852</v>
      </c>
      <c r="T349" t="str">
        <f t="shared" si="170"/>
        <v>16:20:50.452</v>
      </c>
      <c r="U349" t="str">
        <f t="shared" si="156"/>
        <v>A5988B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125</v>
      </c>
      <c r="AG349">
        <v>0</v>
      </c>
      <c r="AH349">
        <v>3</v>
      </c>
      <c r="AI349">
        <v>2</v>
      </c>
      <c r="AJ349">
        <v>1</v>
      </c>
      <c r="AK349" t="s">
        <v>240</v>
      </c>
      <c r="AL349">
        <v>40.943491000000002</v>
      </c>
      <c r="AM349" t="s">
        <v>241</v>
      </c>
      <c r="AN349">
        <v>-72.245793000000006</v>
      </c>
      <c r="AO349">
        <v>25</v>
      </c>
      <c r="AP349">
        <v>950</v>
      </c>
      <c r="AQ349" t="s">
        <v>129</v>
      </c>
      <c r="AR349">
        <v>56</v>
      </c>
      <c r="AS349">
        <v>-60</v>
      </c>
      <c r="AT349">
        <v>64</v>
      </c>
      <c r="BB349">
        <v>1200</v>
      </c>
      <c r="BC349">
        <v>1</v>
      </c>
      <c r="BD349" t="str">
        <f t="shared" si="157"/>
        <v xml:space="preserve">N46PD   </v>
      </c>
      <c r="BE349">
        <v>1</v>
      </c>
      <c r="BG349">
        <v>0</v>
      </c>
      <c r="BH349">
        <v>0</v>
      </c>
      <c r="BI349">
        <v>0</v>
      </c>
      <c r="BJ349">
        <v>850</v>
      </c>
      <c r="BK349">
        <v>-100</v>
      </c>
      <c r="BL349" t="s">
        <v>239</v>
      </c>
      <c r="BM349">
        <v>1</v>
      </c>
      <c r="BN349">
        <v>1</v>
      </c>
      <c r="BO349">
        <v>1</v>
      </c>
      <c r="BP349">
        <v>0</v>
      </c>
      <c r="BS349">
        <v>0.04</v>
      </c>
      <c r="BT349">
        <v>0</v>
      </c>
      <c r="BU349">
        <v>0</v>
      </c>
      <c r="CE349" t="str">
        <f t="shared" si="171"/>
        <v>16:20:50.856</v>
      </c>
      <c r="CF349">
        <v>855682137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6</v>
      </c>
      <c r="CY349">
        <v>7</v>
      </c>
      <c r="CZ349" t="s">
        <v>131</v>
      </c>
      <c r="DA349">
        <v>80</v>
      </c>
      <c r="DB349">
        <v>0</v>
      </c>
      <c r="DC349" t="s">
        <v>132</v>
      </c>
      <c r="DD349" t="s">
        <v>133</v>
      </c>
      <c r="DG349">
        <v>14877876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"10/06/2022 16:20:51.038"</f>
        <v>10/06/2022 16:20:51.038</v>
      </c>
      <c r="C350" t="str">
        <f t="shared" si="155"/>
        <v>FFDFD3C0</v>
      </c>
      <c r="D350" t="s">
        <v>139</v>
      </c>
      <c r="E350">
        <v>4</v>
      </c>
      <c r="F350">
        <v>1004</v>
      </c>
      <c r="G350" t="s">
        <v>140</v>
      </c>
      <c r="J350" t="s">
        <v>141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169"/>
        <v>16:20:50.852</v>
      </c>
      <c r="T350" t="str">
        <f t="shared" si="170"/>
        <v>16:20:50.452</v>
      </c>
      <c r="U350" t="str">
        <f t="shared" si="156"/>
        <v>A5988B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125</v>
      </c>
      <c r="AG350">
        <v>0</v>
      </c>
      <c r="AH350">
        <v>3</v>
      </c>
      <c r="AI350">
        <v>2</v>
      </c>
      <c r="AJ350">
        <v>1</v>
      </c>
      <c r="AK350" t="s">
        <v>240</v>
      </c>
      <c r="AL350">
        <v>40.943491000000002</v>
      </c>
      <c r="AM350" t="s">
        <v>241</v>
      </c>
      <c r="AN350">
        <v>-72.245793000000006</v>
      </c>
      <c r="AO350">
        <v>25</v>
      </c>
      <c r="AP350">
        <v>950</v>
      </c>
      <c r="AQ350" t="s">
        <v>129</v>
      </c>
      <c r="AR350">
        <v>56</v>
      </c>
      <c r="AS350">
        <v>-60</v>
      </c>
      <c r="AT350">
        <v>64</v>
      </c>
      <c r="BB350">
        <v>1200</v>
      </c>
      <c r="BC350">
        <v>1</v>
      </c>
      <c r="BD350" t="str">
        <f t="shared" si="157"/>
        <v xml:space="preserve">N46PD   </v>
      </c>
      <c r="BE350">
        <v>1</v>
      </c>
      <c r="BG350">
        <v>0</v>
      </c>
      <c r="BH350">
        <v>0</v>
      </c>
      <c r="BI350">
        <v>0</v>
      </c>
      <c r="BJ350">
        <v>850</v>
      </c>
      <c r="BK350">
        <v>-100</v>
      </c>
      <c r="BL350" t="s">
        <v>239</v>
      </c>
      <c r="BM350">
        <v>1</v>
      </c>
      <c r="BN350">
        <v>1</v>
      </c>
      <c r="BO350">
        <v>1</v>
      </c>
      <c r="BP350">
        <v>0</v>
      </c>
      <c r="BS350">
        <v>0.04</v>
      </c>
      <c r="BT350">
        <v>0</v>
      </c>
      <c r="BU350">
        <v>0</v>
      </c>
      <c r="CE350" t="str">
        <f t="shared" si="171"/>
        <v>16:20:50.856</v>
      </c>
      <c r="CF350">
        <v>855682137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6</v>
      </c>
      <c r="CY350">
        <v>7</v>
      </c>
      <c r="CZ350" t="s">
        <v>131</v>
      </c>
      <c r="DA350">
        <v>80</v>
      </c>
      <c r="DB350">
        <v>0</v>
      </c>
      <c r="DC350" t="s">
        <v>132</v>
      </c>
      <c r="DD350" t="s">
        <v>133</v>
      </c>
      <c r="DG350">
        <v>14877876</v>
      </c>
      <c r="DI350">
        <v>1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"10/06/2022 16:20:51.101"</f>
        <v>10/06/2022 16:20:51.101</v>
      </c>
      <c r="C351" t="str">
        <f t="shared" si="155"/>
        <v>FFDFD3C0</v>
      </c>
      <c r="D351" t="s">
        <v>139</v>
      </c>
      <c r="E351">
        <v>2</v>
      </c>
      <c r="F351">
        <v>1002</v>
      </c>
      <c r="G351" t="s">
        <v>124</v>
      </c>
      <c r="J351" t="s">
        <v>141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169"/>
        <v>16:20:50.852</v>
      </c>
      <c r="T351" t="str">
        <f t="shared" si="170"/>
        <v>16:20:50.452</v>
      </c>
      <c r="U351" t="str">
        <f t="shared" si="156"/>
        <v>A5988B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125</v>
      </c>
      <c r="AG351">
        <v>0</v>
      </c>
      <c r="AH351">
        <v>3</v>
      </c>
      <c r="AI351">
        <v>2</v>
      </c>
      <c r="AJ351">
        <v>1</v>
      </c>
      <c r="AK351" t="s">
        <v>240</v>
      </c>
      <c r="AL351">
        <v>40.943491000000002</v>
      </c>
      <c r="AM351" t="s">
        <v>241</v>
      </c>
      <c r="AN351">
        <v>-72.245793000000006</v>
      </c>
      <c r="AO351">
        <v>25</v>
      </c>
      <c r="AP351">
        <v>950</v>
      </c>
      <c r="AQ351" t="s">
        <v>129</v>
      </c>
      <c r="AR351">
        <v>56</v>
      </c>
      <c r="AS351">
        <v>-60</v>
      </c>
      <c r="AT351">
        <v>64</v>
      </c>
      <c r="BB351">
        <v>1200</v>
      </c>
      <c r="BC351">
        <v>1</v>
      </c>
      <c r="BD351" t="str">
        <f t="shared" si="157"/>
        <v xml:space="preserve">N46PD   </v>
      </c>
      <c r="BE351">
        <v>1</v>
      </c>
      <c r="BG351">
        <v>0</v>
      </c>
      <c r="BH351">
        <v>0</v>
      </c>
      <c r="BI351">
        <v>0</v>
      </c>
      <c r="BJ351">
        <v>850</v>
      </c>
      <c r="BK351">
        <v>-100</v>
      </c>
      <c r="BL351" t="s">
        <v>239</v>
      </c>
      <c r="BM351">
        <v>1</v>
      </c>
      <c r="BN351">
        <v>1</v>
      </c>
      <c r="BO351">
        <v>1</v>
      </c>
      <c r="BP351">
        <v>0</v>
      </c>
      <c r="BS351">
        <v>0.04</v>
      </c>
      <c r="BT351">
        <v>0</v>
      </c>
      <c r="BU351">
        <v>0</v>
      </c>
      <c r="CE351" t="str">
        <f t="shared" si="171"/>
        <v>16:20:50.856</v>
      </c>
      <c r="CF351">
        <v>855682137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6</v>
      </c>
      <c r="CY351">
        <v>7</v>
      </c>
      <c r="CZ351" t="s">
        <v>131</v>
      </c>
      <c r="DA351">
        <v>80</v>
      </c>
      <c r="DB351">
        <v>0</v>
      </c>
      <c r="DC351" t="s">
        <v>132</v>
      </c>
      <c r="DD351" t="s">
        <v>133</v>
      </c>
      <c r="DG351">
        <v>14877876</v>
      </c>
      <c r="DI351">
        <v>1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"10/06/2022 16:20:51.116"</f>
        <v>10/06/2022 16:20:51.116</v>
      </c>
      <c r="C352" t="str">
        <f t="shared" si="155"/>
        <v>FFDFD3C0</v>
      </c>
      <c r="D352" t="s">
        <v>143</v>
      </c>
      <c r="E352">
        <v>1</v>
      </c>
      <c r="F352">
        <v>2001</v>
      </c>
      <c r="G352" t="s">
        <v>147</v>
      </c>
      <c r="J352" t="s">
        <v>145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169"/>
        <v>16:20:50.852</v>
      </c>
      <c r="T352" t="str">
        <f t="shared" si="170"/>
        <v>16:20:50.452</v>
      </c>
      <c r="U352" t="str">
        <f t="shared" si="156"/>
        <v>A5988B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125</v>
      </c>
      <c r="AG352">
        <v>0</v>
      </c>
      <c r="AH352">
        <v>3</v>
      </c>
      <c r="AI352">
        <v>2</v>
      </c>
      <c r="AJ352">
        <v>1</v>
      </c>
      <c r="AK352" t="s">
        <v>240</v>
      </c>
      <c r="AL352">
        <v>40.943491000000002</v>
      </c>
      <c r="AM352" t="s">
        <v>241</v>
      </c>
      <c r="AN352">
        <v>-72.245793000000006</v>
      </c>
      <c r="AO352">
        <v>25</v>
      </c>
      <c r="AP352">
        <v>950</v>
      </c>
      <c r="AQ352" t="s">
        <v>129</v>
      </c>
      <c r="AR352">
        <v>56</v>
      </c>
      <c r="AS352">
        <v>-60</v>
      </c>
      <c r="AT352">
        <v>64</v>
      </c>
      <c r="BB352">
        <v>1200</v>
      </c>
      <c r="BC352">
        <v>1</v>
      </c>
      <c r="BD352" t="str">
        <f t="shared" si="157"/>
        <v xml:space="preserve">N46PD   </v>
      </c>
      <c r="BE352">
        <v>1</v>
      </c>
      <c r="BG352">
        <v>0</v>
      </c>
      <c r="BH352">
        <v>0</v>
      </c>
      <c r="BI352">
        <v>0</v>
      </c>
      <c r="BJ352">
        <v>850</v>
      </c>
      <c r="BK352">
        <v>-100</v>
      </c>
      <c r="BL352" t="s">
        <v>239</v>
      </c>
      <c r="BM352">
        <v>1</v>
      </c>
      <c r="BN352">
        <v>1</v>
      </c>
      <c r="BO352">
        <v>1</v>
      </c>
      <c r="BP352">
        <v>0</v>
      </c>
      <c r="BS352">
        <v>0.04</v>
      </c>
      <c r="BT352">
        <v>0</v>
      </c>
      <c r="BU352">
        <v>0</v>
      </c>
      <c r="CE352" t="str">
        <f t="shared" si="171"/>
        <v>16:20:50.856</v>
      </c>
      <c r="CF352">
        <v>855682137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6</v>
      </c>
      <c r="CY352">
        <v>7</v>
      </c>
      <c r="CZ352" t="s">
        <v>131</v>
      </c>
      <c r="DA352">
        <v>80</v>
      </c>
      <c r="DB352">
        <v>0</v>
      </c>
      <c r="DC352" t="s">
        <v>132</v>
      </c>
      <c r="DD352" t="s">
        <v>133</v>
      </c>
      <c r="DG352">
        <v>14877876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"10/06/2022 16:20:51.116"</f>
        <v>10/06/2022 16:20:51.116</v>
      </c>
      <c r="C353" t="str">
        <f t="shared" si="155"/>
        <v>FFDFD3C0</v>
      </c>
      <c r="D353" t="s">
        <v>134</v>
      </c>
      <c r="E353">
        <v>33</v>
      </c>
      <c r="H353">
        <v>112</v>
      </c>
      <c r="I353" t="s">
        <v>135</v>
      </c>
      <c r="J353" t="s">
        <v>136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169"/>
        <v>16:20:50.852</v>
      </c>
      <c r="T353" t="str">
        <f t="shared" si="170"/>
        <v>16:20:50.452</v>
      </c>
      <c r="U353" t="str">
        <f t="shared" si="156"/>
        <v>A5988B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125</v>
      </c>
      <c r="AG353">
        <v>0</v>
      </c>
      <c r="AH353">
        <v>3</v>
      </c>
      <c r="AI353">
        <v>2</v>
      </c>
      <c r="AJ353">
        <v>1</v>
      </c>
      <c r="AK353" t="s">
        <v>240</v>
      </c>
      <c r="AL353">
        <v>40.943491000000002</v>
      </c>
      <c r="AM353" t="s">
        <v>241</v>
      </c>
      <c r="AN353">
        <v>-72.245793000000006</v>
      </c>
      <c r="AO353">
        <v>25</v>
      </c>
      <c r="AP353">
        <v>950</v>
      </c>
      <c r="AQ353" t="s">
        <v>129</v>
      </c>
      <c r="AR353">
        <v>56</v>
      </c>
      <c r="AS353">
        <v>-60</v>
      </c>
      <c r="AT353">
        <v>64</v>
      </c>
      <c r="BB353">
        <v>1200</v>
      </c>
      <c r="BC353">
        <v>1</v>
      </c>
      <c r="BD353" t="str">
        <f t="shared" si="157"/>
        <v xml:space="preserve">N46PD   </v>
      </c>
      <c r="BE353">
        <v>1</v>
      </c>
      <c r="BG353">
        <v>0</v>
      </c>
      <c r="BH353">
        <v>0</v>
      </c>
      <c r="BI353">
        <v>0</v>
      </c>
      <c r="BJ353">
        <v>850</v>
      </c>
      <c r="BK353">
        <v>-100</v>
      </c>
      <c r="BL353" t="s">
        <v>239</v>
      </c>
      <c r="BM353">
        <v>1</v>
      </c>
      <c r="BN353">
        <v>1</v>
      </c>
      <c r="BO353">
        <v>1</v>
      </c>
      <c r="BP353">
        <v>0</v>
      </c>
      <c r="BS353">
        <v>0.04</v>
      </c>
      <c r="BT353">
        <v>0</v>
      </c>
      <c r="BU353">
        <v>0</v>
      </c>
      <c r="CE353" t="str">
        <f t="shared" si="171"/>
        <v>16:20:50.856</v>
      </c>
      <c r="CF353">
        <v>855682137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6</v>
      </c>
      <c r="CY353">
        <v>7</v>
      </c>
      <c r="CZ353" t="s">
        <v>131</v>
      </c>
      <c r="DA353">
        <v>80</v>
      </c>
      <c r="DB353">
        <v>0</v>
      </c>
      <c r="DC353" t="s">
        <v>132</v>
      </c>
      <c r="DD353" t="s">
        <v>133</v>
      </c>
      <c r="DG353">
        <v>14877876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"10/06/2022 16:20:51.132"</f>
        <v>10/06/2022 16:20:51.132</v>
      </c>
      <c r="C354" t="str">
        <f t="shared" si="155"/>
        <v>FFDFD3C0</v>
      </c>
      <c r="D354" t="s">
        <v>139</v>
      </c>
      <c r="E354">
        <v>3</v>
      </c>
      <c r="F354">
        <v>1003</v>
      </c>
      <c r="G354" t="s">
        <v>146</v>
      </c>
      <c r="J354" t="s">
        <v>141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169"/>
        <v>16:20:50.852</v>
      </c>
      <c r="T354" t="str">
        <f t="shared" si="170"/>
        <v>16:20:50.452</v>
      </c>
      <c r="U354" t="str">
        <f t="shared" si="156"/>
        <v>A5988B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125</v>
      </c>
      <c r="AG354">
        <v>0</v>
      </c>
      <c r="AH354">
        <v>3</v>
      </c>
      <c r="AI354">
        <v>2</v>
      </c>
      <c r="AJ354">
        <v>1</v>
      </c>
      <c r="AK354" t="s">
        <v>240</v>
      </c>
      <c r="AL354">
        <v>40.943491000000002</v>
      </c>
      <c r="AM354" t="s">
        <v>241</v>
      </c>
      <c r="AN354">
        <v>-72.245793000000006</v>
      </c>
      <c r="AO354">
        <v>25</v>
      </c>
      <c r="AP354">
        <v>950</v>
      </c>
      <c r="AQ354" t="s">
        <v>129</v>
      </c>
      <c r="AR354">
        <v>56</v>
      </c>
      <c r="AS354">
        <v>-60</v>
      </c>
      <c r="AT354">
        <v>64</v>
      </c>
      <c r="BB354">
        <v>1200</v>
      </c>
      <c r="BC354">
        <v>1</v>
      </c>
      <c r="BD354" t="str">
        <f t="shared" si="157"/>
        <v xml:space="preserve">N46PD   </v>
      </c>
      <c r="BE354">
        <v>1</v>
      </c>
      <c r="BG354">
        <v>0</v>
      </c>
      <c r="BH354">
        <v>0</v>
      </c>
      <c r="BI354">
        <v>0</v>
      </c>
      <c r="BJ354">
        <v>850</v>
      </c>
      <c r="BK354">
        <v>-100</v>
      </c>
      <c r="BL354" t="s">
        <v>239</v>
      </c>
      <c r="BM354">
        <v>1</v>
      </c>
      <c r="BN354">
        <v>1</v>
      </c>
      <c r="BO354">
        <v>1</v>
      </c>
      <c r="BP354">
        <v>0</v>
      </c>
      <c r="BS354">
        <v>0.04</v>
      </c>
      <c r="BT354">
        <v>0</v>
      </c>
      <c r="BU354">
        <v>0</v>
      </c>
      <c r="CE354" t="str">
        <f t="shared" si="171"/>
        <v>16:20:50.856</v>
      </c>
      <c r="CF354">
        <v>855682137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6</v>
      </c>
      <c r="CY354">
        <v>7</v>
      </c>
      <c r="CZ354" t="s">
        <v>131</v>
      </c>
      <c r="DA354">
        <v>80</v>
      </c>
      <c r="DB354">
        <v>0</v>
      </c>
      <c r="DC354" t="s">
        <v>132</v>
      </c>
      <c r="DD354" t="s">
        <v>133</v>
      </c>
      <c r="DG354">
        <v>14877876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"10/06/2022 16:20:51.210"</f>
        <v>10/06/2022 16:20:51.210</v>
      </c>
      <c r="C355" t="str">
        <f t="shared" si="155"/>
        <v>FFDFD3C0</v>
      </c>
      <c r="D355" t="s">
        <v>143</v>
      </c>
      <c r="E355">
        <v>15</v>
      </c>
      <c r="F355">
        <v>2015</v>
      </c>
      <c r="G355" t="s">
        <v>144</v>
      </c>
      <c r="J355" t="s">
        <v>145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169"/>
        <v>16:20:50.852</v>
      </c>
      <c r="T355" t="str">
        <f t="shared" si="170"/>
        <v>16:20:50.452</v>
      </c>
      <c r="U355" t="str">
        <f t="shared" si="156"/>
        <v>A5988B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125</v>
      </c>
      <c r="AG355">
        <v>0</v>
      </c>
      <c r="AH355">
        <v>3</v>
      </c>
      <c r="AI355">
        <v>2</v>
      </c>
      <c r="AJ355">
        <v>1</v>
      </c>
      <c r="AK355" t="s">
        <v>240</v>
      </c>
      <c r="AL355">
        <v>40.943491000000002</v>
      </c>
      <c r="AM355" t="s">
        <v>241</v>
      </c>
      <c r="AN355">
        <v>-72.245793000000006</v>
      </c>
      <c r="AO355">
        <v>25</v>
      </c>
      <c r="AP355">
        <v>950</v>
      </c>
      <c r="AQ355" t="s">
        <v>129</v>
      </c>
      <c r="AR355">
        <v>56</v>
      </c>
      <c r="AS355">
        <v>-60</v>
      </c>
      <c r="AT355">
        <v>64</v>
      </c>
      <c r="BB355">
        <v>1200</v>
      </c>
      <c r="BC355">
        <v>1</v>
      </c>
      <c r="BD355" t="str">
        <f t="shared" si="157"/>
        <v xml:space="preserve">N46PD   </v>
      </c>
      <c r="BE355">
        <v>1</v>
      </c>
      <c r="BG355">
        <v>0</v>
      </c>
      <c r="BH355">
        <v>0</v>
      </c>
      <c r="BI355">
        <v>0</v>
      </c>
      <c r="BJ355">
        <v>850</v>
      </c>
      <c r="BK355">
        <v>-100</v>
      </c>
      <c r="BL355" t="s">
        <v>239</v>
      </c>
      <c r="BM355">
        <v>1</v>
      </c>
      <c r="BN355">
        <v>1</v>
      </c>
      <c r="BO355">
        <v>1</v>
      </c>
      <c r="BP355">
        <v>0</v>
      </c>
      <c r="BS355">
        <v>0.04</v>
      </c>
      <c r="BT355">
        <v>0</v>
      </c>
      <c r="BU355">
        <v>0</v>
      </c>
      <c r="CE355" t="str">
        <f t="shared" si="171"/>
        <v>16:20:50.856</v>
      </c>
      <c r="CF355">
        <v>855682137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6</v>
      </c>
      <c r="CY355">
        <v>7</v>
      </c>
      <c r="CZ355" t="s">
        <v>131</v>
      </c>
      <c r="DA355">
        <v>80</v>
      </c>
      <c r="DB355">
        <v>0</v>
      </c>
      <c r="DC355" t="s">
        <v>132</v>
      </c>
      <c r="DD355" t="s">
        <v>133</v>
      </c>
      <c r="DG355">
        <v>14877876</v>
      </c>
      <c r="DI355">
        <v>1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"10/06/2022 16:20:52.162"</f>
        <v>10/06/2022 16:20:52.162</v>
      </c>
      <c r="C356" t="str">
        <f t="shared" si="155"/>
        <v>FFDFD3C0</v>
      </c>
      <c r="D356" t="s">
        <v>139</v>
      </c>
      <c r="E356">
        <v>4</v>
      </c>
      <c r="F356">
        <v>1004</v>
      </c>
      <c r="G356" t="s">
        <v>140</v>
      </c>
      <c r="J356" t="s">
        <v>141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ref="S356:S363" si="172">"16:20:51.906"</f>
        <v>16:20:51.906</v>
      </c>
      <c r="T356" t="str">
        <f t="shared" ref="T356:T363" si="173">"16:20:51.406"</f>
        <v>16:20:51.406</v>
      </c>
      <c r="U356" t="str">
        <f t="shared" si="156"/>
        <v>A5988B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125</v>
      </c>
      <c r="AG356">
        <v>0</v>
      </c>
      <c r="AH356">
        <v>3</v>
      </c>
      <c r="AI356">
        <v>2</v>
      </c>
      <c r="AJ356">
        <v>1</v>
      </c>
      <c r="AK356" t="s">
        <v>242</v>
      </c>
      <c r="AL356">
        <v>40.943170000000002</v>
      </c>
      <c r="AM356" t="s">
        <v>243</v>
      </c>
      <c r="AN356">
        <v>-72.245492999999996</v>
      </c>
      <c r="AO356">
        <v>25</v>
      </c>
      <c r="AP356">
        <v>950</v>
      </c>
      <c r="AQ356" t="s">
        <v>129</v>
      </c>
      <c r="AR356">
        <v>55</v>
      </c>
      <c r="AS356">
        <v>-62</v>
      </c>
      <c r="AT356">
        <v>192</v>
      </c>
      <c r="BB356">
        <v>1200</v>
      </c>
      <c r="BC356">
        <v>1</v>
      </c>
      <c r="BD356" t="str">
        <f t="shared" si="157"/>
        <v xml:space="preserve">N46PD   </v>
      </c>
      <c r="BE356">
        <v>1</v>
      </c>
      <c r="BG356">
        <v>0</v>
      </c>
      <c r="BH356">
        <v>0</v>
      </c>
      <c r="BI356">
        <v>0</v>
      </c>
      <c r="BJ356">
        <v>850</v>
      </c>
      <c r="BK356">
        <v>-100</v>
      </c>
      <c r="BL356" t="s">
        <v>239</v>
      </c>
      <c r="BM356">
        <v>1</v>
      </c>
      <c r="BN356">
        <v>1</v>
      </c>
      <c r="BO356">
        <v>1</v>
      </c>
      <c r="BP356">
        <v>0</v>
      </c>
      <c r="BS356">
        <v>0.04</v>
      </c>
      <c r="BT356">
        <v>0</v>
      </c>
      <c r="BU356">
        <v>0</v>
      </c>
      <c r="CE356" t="str">
        <f t="shared" ref="CE356:CE363" si="174">"16:20:51.908"</f>
        <v>16:20:51.908</v>
      </c>
      <c r="CF356">
        <v>907554412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6</v>
      </c>
      <c r="CY356">
        <v>7</v>
      </c>
      <c r="CZ356" t="s">
        <v>131</v>
      </c>
      <c r="DA356">
        <v>80</v>
      </c>
      <c r="DB356">
        <v>1</v>
      </c>
      <c r="DC356" t="s">
        <v>132</v>
      </c>
      <c r="DD356" t="s">
        <v>133</v>
      </c>
      <c r="DG356">
        <v>15180725</v>
      </c>
      <c r="DI356">
        <v>1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"10/06/2022 16:20:52.162"</f>
        <v>10/06/2022 16:20:52.162</v>
      </c>
      <c r="C357" t="str">
        <f t="shared" si="155"/>
        <v>FFDFD3C0</v>
      </c>
      <c r="D357" t="s">
        <v>134</v>
      </c>
      <c r="E357">
        <v>38</v>
      </c>
      <c r="H357">
        <v>125</v>
      </c>
      <c r="I357" t="s">
        <v>142</v>
      </c>
      <c r="J357" t="s">
        <v>136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172"/>
        <v>16:20:51.906</v>
      </c>
      <c r="T357" t="str">
        <f t="shared" si="173"/>
        <v>16:20:51.406</v>
      </c>
      <c r="U357" t="str">
        <f t="shared" si="156"/>
        <v>A5988B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125</v>
      </c>
      <c r="AG357">
        <v>0</v>
      </c>
      <c r="AH357">
        <v>3</v>
      </c>
      <c r="AI357">
        <v>2</v>
      </c>
      <c r="AJ357">
        <v>1</v>
      </c>
      <c r="AK357" t="s">
        <v>242</v>
      </c>
      <c r="AL357">
        <v>40.943170000000002</v>
      </c>
      <c r="AM357" t="s">
        <v>243</v>
      </c>
      <c r="AN357">
        <v>-72.245492999999996</v>
      </c>
      <c r="AO357">
        <v>25</v>
      </c>
      <c r="AP357">
        <v>950</v>
      </c>
      <c r="AQ357" t="s">
        <v>129</v>
      </c>
      <c r="AR357">
        <v>55</v>
      </c>
      <c r="AS357">
        <v>-62</v>
      </c>
      <c r="AT357">
        <v>192</v>
      </c>
      <c r="BB357">
        <v>1200</v>
      </c>
      <c r="BC357">
        <v>1</v>
      </c>
      <c r="BD357" t="str">
        <f t="shared" si="157"/>
        <v xml:space="preserve">N46PD   </v>
      </c>
      <c r="BE357">
        <v>1</v>
      </c>
      <c r="BG357">
        <v>0</v>
      </c>
      <c r="BH357">
        <v>0</v>
      </c>
      <c r="BI357">
        <v>0</v>
      </c>
      <c r="BJ357">
        <v>850</v>
      </c>
      <c r="BK357">
        <v>-100</v>
      </c>
      <c r="BL357" t="s">
        <v>239</v>
      </c>
      <c r="BM357">
        <v>1</v>
      </c>
      <c r="BN357">
        <v>1</v>
      </c>
      <c r="BO357">
        <v>1</v>
      </c>
      <c r="BP357">
        <v>0</v>
      </c>
      <c r="BS357">
        <v>0.04</v>
      </c>
      <c r="BT357">
        <v>0</v>
      </c>
      <c r="BU357">
        <v>0</v>
      </c>
      <c r="CE357" t="str">
        <f t="shared" si="174"/>
        <v>16:20:51.908</v>
      </c>
      <c r="CF357">
        <v>907554412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6</v>
      </c>
      <c r="CY357">
        <v>7</v>
      </c>
      <c r="CZ357" t="s">
        <v>131</v>
      </c>
      <c r="DA357">
        <v>80</v>
      </c>
      <c r="DB357">
        <v>1</v>
      </c>
      <c r="DC357" t="s">
        <v>132</v>
      </c>
      <c r="DD357" t="s">
        <v>133</v>
      </c>
      <c r="DG357">
        <v>15180725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"10/06/2022 16:20:52.162"</f>
        <v>10/06/2022 16:20:52.162</v>
      </c>
      <c r="C358" t="str">
        <f t="shared" si="155"/>
        <v>FFDFD3C0</v>
      </c>
      <c r="D358" t="s">
        <v>123</v>
      </c>
      <c r="E358">
        <v>1</v>
      </c>
      <c r="H358">
        <v>157</v>
      </c>
      <c r="I358" t="s">
        <v>124</v>
      </c>
      <c r="J358" t="s">
        <v>125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172"/>
        <v>16:20:51.906</v>
      </c>
      <c r="T358" t="str">
        <f t="shared" si="173"/>
        <v>16:20:51.406</v>
      </c>
      <c r="U358" t="str">
        <f t="shared" si="156"/>
        <v>A5988B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125</v>
      </c>
      <c r="AG358">
        <v>0</v>
      </c>
      <c r="AH358">
        <v>3</v>
      </c>
      <c r="AI358">
        <v>2</v>
      </c>
      <c r="AJ358">
        <v>1</v>
      </c>
      <c r="AK358" t="s">
        <v>242</v>
      </c>
      <c r="AL358">
        <v>40.943170000000002</v>
      </c>
      <c r="AM358" t="s">
        <v>243</v>
      </c>
      <c r="AN358">
        <v>-72.245492999999996</v>
      </c>
      <c r="AO358">
        <v>25</v>
      </c>
      <c r="AP358">
        <v>950</v>
      </c>
      <c r="AQ358" t="s">
        <v>129</v>
      </c>
      <c r="AR358">
        <v>55</v>
      </c>
      <c r="AS358">
        <v>-62</v>
      </c>
      <c r="AT358">
        <v>192</v>
      </c>
      <c r="BB358">
        <v>1200</v>
      </c>
      <c r="BC358">
        <v>1</v>
      </c>
      <c r="BD358" t="str">
        <f t="shared" si="157"/>
        <v xml:space="preserve">N46PD   </v>
      </c>
      <c r="BE358">
        <v>1</v>
      </c>
      <c r="BG358">
        <v>0</v>
      </c>
      <c r="BH358">
        <v>0</v>
      </c>
      <c r="BI358">
        <v>0</v>
      </c>
      <c r="BJ358">
        <v>850</v>
      </c>
      <c r="BK358">
        <v>-100</v>
      </c>
      <c r="BL358" t="s">
        <v>239</v>
      </c>
      <c r="BM358">
        <v>1</v>
      </c>
      <c r="BN358">
        <v>1</v>
      </c>
      <c r="BO358">
        <v>1</v>
      </c>
      <c r="BP358">
        <v>0</v>
      </c>
      <c r="BS358">
        <v>0.04</v>
      </c>
      <c r="BT358">
        <v>0</v>
      </c>
      <c r="BU358">
        <v>0</v>
      </c>
      <c r="CE358" t="str">
        <f t="shared" si="174"/>
        <v>16:20:51.908</v>
      </c>
      <c r="CF358">
        <v>907554412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6</v>
      </c>
      <c r="CY358">
        <v>7</v>
      </c>
      <c r="CZ358" t="s">
        <v>131</v>
      </c>
      <c r="DA358">
        <v>80</v>
      </c>
      <c r="DB358">
        <v>1</v>
      </c>
      <c r="DC358" t="s">
        <v>132</v>
      </c>
      <c r="DD358" t="s">
        <v>133</v>
      </c>
      <c r="DG358">
        <v>15180725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"10/06/2022 16:20:52.162"</f>
        <v>10/06/2022 16:20:52.162</v>
      </c>
      <c r="C359" t="str">
        <f t="shared" si="155"/>
        <v>FFDFD3C0</v>
      </c>
      <c r="D359" t="s">
        <v>139</v>
      </c>
      <c r="E359">
        <v>2</v>
      </c>
      <c r="F359">
        <v>1002</v>
      </c>
      <c r="G359" t="s">
        <v>124</v>
      </c>
      <c r="J359" t="s">
        <v>141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172"/>
        <v>16:20:51.906</v>
      </c>
      <c r="T359" t="str">
        <f t="shared" si="173"/>
        <v>16:20:51.406</v>
      </c>
      <c r="U359" t="str">
        <f t="shared" si="156"/>
        <v>A5988B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125</v>
      </c>
      <c r="AG359">
        <v>0</v>
      </c>
      <c r="AH359">
        <v>3</v>
      </c>
      <c r="AI359">
        <v>2</v>
      </c>
      <c r="AJ359">
        <v>1</v>
      </c>
      <c r="AK359" t="s">
        <v>242</v>
      </c>
      <c r="AL359">
        <v>40.943170000000002</v>
      </c>
      <c r="AM359" t="s">
        <v>243</v>
      </c>
      <c r="AN359">
        <v>-72.245492999999996</v>
      </c>
      <c r="AO359">
        <v>25</v>
      </c>
      <c r="AP359">
        <v>950</v>
      </c>
      <c r="AQ359" t="s">
        <v>129</v>
      </c>
      <c r="AR359">
        <v>55</v>
      </c>
      <c r="AS359">
        <v>-62</v>
      </c>
      <c r="AT359">
        <v>192</v>
      </c>
      <c r="BB359">
        <v>1200</v>
      </c>
      <c r="BC359">
        <v>1</v>
      </c>
      <c r="BD359" t="str">
        <f t="shared" si="157"/>
        <v xml:space="preserve">N46PD   </v>
      </c>
      <c r="BE359">
        <v>1</v>
      </c>
      <c r="BG359">
        <v>0</v>
      </c>
      <c r="BH359">
        <v>0</v>
      </c>
      <c r="BI359">
        <v>0</v>
      </c>
      <c r="BJ359">
        <v>850</v>
      </c>
      <c r="BK359">
        <v>-100</v>
      </c>
      <c r="BL359" t="s">
        <v>239</v>
      </c>
      <c r="BM359">
        <v>1</v>
      </c>
      <c r="BN359">
        <v>1</v>
      </c>
      <c r="BO359">
        <v>1</v>
      </c>
      <c r="BP359">
        <v>0</v>
      </c>
      <c r="BS359">
        <v>0.04</v>
      </c>
      <c r="BT359">
        <v>0</v>
      </c>
      <c r="BU359">
        <v>0</v>
      </c>
      <c r="CE359" t="str">
        <f t="shared" si="174"/>
        <v>16:20:51.908</v>
      </c>
      <c r="CF359">
        <v>907554412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6</v>
      </c>
      <c r="CY359">
        <v>7</v>
      </c>
      <c r="CZ359" t="s">
        <v>131</v>
      </c>
      <c r="DA359">
        <v>80</v>
      </c>
      <c r="DB359">
        <v>1</v>
      </c>
      <c r="DC359" t="s">
        <v>132</v>
      </c>
      <c r="DD359" t="s">
        <v>133</v>
      </c>
      <c r="DG359">
        <v>15180725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"10/06/2022 16:20:52.209"</f>
        <v>10/06/2022 16:20:52.209</v>
      </c>
      <c r="C360" t="str">
        <f t="shared" si="155"/>
        <v>FFDFD3C0</v>
      </c>
      <c r="D360" t="s">
        <v>143</v>
      </c>
      <c r="E360">
        <v>1</v>
      </c>
      <c r="F360">
        <v>2001</v>
      </c>
      <c r="G360" t="s">
        <v>147</v>
      </c>
      <c r="J360" t="s">
        <v>145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172"/>
        <v>16:20:51.906</v>
      </c>
      <c r="T360" t="str">
        <f t="shared" si="173"/>
        <v>16:20:51.406</v>
      </c>
      <c r="U360" t="str">
        <f t="shared" si="156"/>
        <v>A5988B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125</v>
      </c>
      <c r="AG360">
        <v>0</v>
      </c>
      <c r="AH360">
        <v>3</v>
      </c>
      <c r="AI360">
        <v>2</v>
      </c>
      <c r="AJ360">
        <v>1</v>
      </c>
      <c r="AK360" t="s">
        <v>242</v>
      </c>
      <c r="AL360">
        <v>40.943170000000002</v>
      </c>
      <c r="AM360" t="s">
        <v>243</v>
      </c>
      <c r="AN360">
        <v>-72.245492999999996</v>
      </c>
      <c r="AO360">
        <v>25</v>
      </c>
      <c r="AP360">
        <v>950</v>
      </c>
      <c r="AQ360" t="s">
        <v>129</v>
      </c>
      <c r="AR360">
        <v>55</v>
      </c>
      <c r="AS360">
        <v>-62</v>
      </c>
      <c r="AT360">
        <v>192</v>
      </c>
      <c r="BB360">
        <v>1200</v>
      </c>
      <c r="BC360">
        <v>1</v>
      </c>
      <c r="BD360" t="str">
        <f t="shared" si="157"/>
        <v xml:space="preserve">N46PD   </v>
      </c>
      <c r="BE360">
        <v>1</v>
      </c>
      <c r="BG360">
        <v>0</v>
      </c>
      <c r="BH360">
        <v>0</v>
      </c>
      <c r="BI360">
        <v>0</v>
      </c>
      <c r="BJ360">
        <v>850</v>
      </c>
      <c r="BK360">
        <v>-100</v>
      </c>
      <c r="BL360" t="s">
        <v>239</v>
      </c>
      <c r="BM360">
        <v>1</v>
      </c>
      <c r="BN360">
        <v>1</v>
      </c>
      <c r="BO360">
        <v>1</v>
      </c>
      <c r="BP360">
        <v>0</v>
      </c>
      <c r="BS360">
        <v>0.04</v>
      </c>
      <c r="BT360">
        <v>0</v>
      </c>
      <c r="BU360">
        <v>0</v>
      </c>
      <c r="CE360" t="str">
        <f t="shared" si="174"/>
        <v>16:20:51.908</v>
      </c>
      <c r="CF360">
        <v>907554412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6</v>
      </c>
      <c r="CY360">
        <v>7</v>
      </c>
      <c r="CZ360" t="s">
        <v>131</v>
      </c>
      <c r="DA360">
        <v>80</v>
      </c>
      <c r="DB360">
        <v>1</v>
      </c>
      <c r="DC360" t="s">
        <v>132</v>
      </c>
      <c r="DD360" t="s">
        <v>133</v>
      </c>
      <c r="DG360">
        <v>15180725</v>
      </c>
      <c r="DI360">
        <v>1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"10/06/2022 16:20:52.209"</f>
        <v>10/06/2022 16:20:52.209</v>
      </c>
      <c r="C361" t="str">
        <f t="shared" si="155"/>
        <v>FFDFD3C0</v>
      </c>
      <c r="D361" t="s">
        <v>134</v>
      </c>
      <c r="E361">
        <v>33</v>
      </c>
      <c r="H361">
        <v>112</v>
      </c>
      <c r="I361" t="s">
        <v>135</v>
      </c>
      <c r="J361" t="s">
        <v>136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172"/>
        <v>16:20:51.906</v>
      </c>
      <c r="T361" t="str">
        <f t="shared" si="173"/>
        <v>16:20:51.406</v>
      </c>
      <c r="U361" t="str">
        <f t="shared" si="156"/>
        <v>A5988B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125</v>
      </c>
      <c r="AG361">
        <v>0</v>
      </c>
      <c r="AH361">
        <v>3</v>
      </c>
      <c r="AI361">
        <v>2</v>
      </c>
      <c r="AJ361">
        <v>1</v>
      </c>
      <c r="AK361" t="s">
        <v>242</v>
      </c>
      <c r="AL361">
        <v>40.943170000000002</v>
      </c>
      <c r="AM361" t="s">
        <v>243</v>
      </c>
      <c r="AN361">
        <v>-72.245492999999996</v>
      </c>
      <c r="AO361">
        <v>25</v>
      </c>
      <c r="AP361">
        <v>950</v>
      </c>
      <c r="AQ361" t="s">
        <v>129</v>
      </c>
      <c r="AR361">
        <v>55</v>
      </c>
      <c r="AS361">
        <v>-62</v>
      </c>
      <c r="AT361">
        <v>192</v>
      </c>
      <c r="BB361">
        <v>1200</v>
      </c>
      <c r="BC361">
        <v>1</v>
      </c>
      <c r="BD361" t="str">
        <f t="shared" si="157"/>
        <v xml:space="preserve">N46PD   </v>
      </c>
      <c r="BE361">
        <v>1</v>
      </c>
      <c r="BG361">
        <v>0</v>
      </c>
      <c r="BH361">
        <v>0</v>
      </c>
      <c r="BI361">
        <v>0</v>
      </c>
      <c r="BJ361">
        <v>850</v>
      </c>
      <c r="BK361">
        <v>-100</v>
      </c>
      <c r="BL361" t="s">
        <v>239</v>
      </c>
      <c r="BM361">
        <v>1</v>
      </c>
      <c r="BN361">
        <v>1</v>
      </c>
      <c r="BO361">
        <v>1</v>
      </c>
      <c r="BP361">
        <v>0</v>
      </c>
      <c r="BS361">
        <v>0.04</v>
      </c>
      <c r="BT361">
        <v>0</v>
      </c>
      <c r="BU361">
        <v>0</v>
      </c>
      <c r="CE361" t="str">
        <f t="shared" si="174"/>
        <v>16:20:51.908</v>
      </c>
      <c r="CF361">
        <v>907554412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6</v>
      </c>
      <c r="CY361">
        <v>7</v>
      </c>
      <c r="CZ361" t="s">
        <v>131</v>
      </c>
      <c r="DA361">
        <v>80</v>
      </c>
      <c r="DB361">
        <v>1</v>
      </c>
      <c r="DC361" t="s">
        <v>132</v>
      </c>
      <c r="DD361" t="s">
        <v>133</v>
      </c>
      <c r="DG361">
        <v>15180725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"10/06/2022 16:20:52.209"</f>
        <v>10/06/2022 16:20:52.209</v>
      </c>
      <c r="C362" t="str">
        <f t="shared" si="155"/>
        <v>FFDFD3C0</v>
      </c>
      <c r="D362" t="s">
        <v>139</v>
      </c>
      <c r="E362">
        <v>3</v>
      </c>
      <c r="F362">
        <v>1003</v>
      </c>
      <c r="G362" t="s">
        <v>146</v>
      </c>
      <c r="J362" t="s">
        <v>141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172"/>
        <v>16:20:51.906</v>
      </c>
      <c r="T362" t="str">
        <f t="shared" si="173"/>
        <v>16:20:51.406</v>
      </c>
      <c r="U362" t="str">
        <f t="shared" si="156"/>
        <v>A5988B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125</v>
      </c>
      <c r="AG362">
        <v>0</v>
      </c>
      <c r="AH362">
        <v>3</v>
      </c>
      <c r="AI362">
        <v>2</v>
      </c>
      <c r="AJ362">
        <v>1</v>
      </c>
      <c r="AK362" t="s">
        <v>242</v>
      </c>
      <c r="AL362">
        <v>40.943170000000002</v>
      </c>
      <c r="AM362" t="s">
        <v>243</v>
      </c>
      <c r="AN362">
        <v>-72.245492999999996</v>
      </c>
      <c r="AO362">
        <v>25</v>
      </c>
      <c r="AP362">
        <v>950</v>
      </c>
      <c r="AQ362" t="s">
        <v>129</v>
      </c>
      <c r="AR362">
        <v>55</v>
      </c>
      <c r="AS362">
        <v>-62</v>
      </c>
      <c r="AT362">
        <v>192</v>
      </c>
      <c r="BB362">
        <v>1200</v>
      </c>
      <c r="BC362">
        <v>1</v>
      </c>
      <c r="BD362" t="str">
        <f t="shared" si="157"/>
        <v xml:space="preserve">N46PD   </v>
      </c>
      <c r="BE362">
        <v>1</v>
      </c>
      <c r="BG362">
        <v>0</v>
      </c>
      <c r="BH362">
        <v>0</v>
      </c>
      <c r="BI362">
        <v>0</v>
      </c>
      <c r="BJ362">
        <v>850</v>
      </c>
      <c r="BK362">
        <v>-100</v>
      </c>
      <c r="BL362" t="s">
        <v>239</v>
      </c>
      <c r="BM362">
        <v>1</v>
      </c>
      <c r="BN362">
        <v>1</v>
      </c>
      <c r="BO362">
        <v>1</v>
      </c>
      <c r="BP362">
        <v>0</v>
      </c>
      <c r="BS362">
        <v>0.04</v>
      </c>
      <c r="BT362">
        <v>0</v>
      </c>
      <c r="BU362">
        <v>0</v>
      </c>
      <c r="CE362" t="str">
        <f t="shared" si="174"/>
        <v>16:20:51.908</v>
      </c>
      <c r="CF362">
        <v>907554412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6</v>
      </c>
      <c r="CY362">
        <v>7</v>
      </c>
      <c r="CZ362" t="s">
        <v>131</v>
      </c>
      <c r="DA362">
        <v>80</v>
      </c>
      <c r="DB362">
        <v>1</v>
      </c>
      <c r="DC362" t="s">
        <v>132</v>
      </c>
      <c r="DD362" t="s">
        <v>133</v>
      </c>
      <c r="DG362">
        <v>15180725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"10/06/2022 16:20:52.209"</f>
        <v>10/06/2022 16:20:52.209</v>
      </c>
      <c r="C363" t="str">
        <f t="shared" si="155"/>
        <v>FFDFD3C0</v>
      </c>
      <c r="D363" t="s">
        <v>143</v>
      </c>
      <c r="E363">
        <v>15</v>
      </c>
      <c r="F363">
        <v>2015</v>
      </c>
      <c r="G363" t="s">
        <v>144</v>
      </c>
      <c r="J363" t="s">
        <v>145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172"/>
        <v>16:20:51.906</v>
      </c>
      <c r="T363" t="str">
        <f t="shared" si="173"/>
        <v>16:20:51.406</v>
      </c>
      <c r="U363" t="str">
        <f t="shared" si="156"/>
        <v>A5988B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125</v>
      </c>
      <c r="AG363">
        <v>0</v>
      </c>
      <c r="AH363">
        <v>3</v>
      </c>
      <c r="AI363">
        <v>2</v>
      </c>
      <c r="AJ363">
        <v>1</v>
      </c>
      <c r="AK363" t="s">
        <v>242</v>
      </c>
      <c r="AL363">
        <v>40.943170000000002</v>
      </c>
      <c r="AM363" t="s">
        <v>243</v>
      </c>
      <c r="AN363">
        <v>-72.245492999999996</v>
      </c>
      <c r="AO363">
        <v>25</v>
      </c>
      <c r="AP363">
        <v>950</v>
      </c>
      <c r="AQ363" t="s">
        <v>129</v>
      </c>
      <c r="AR363">
        <v>55</v>
      </c>
      <c r="AS363">
        <v>-62</v>
      </c>
      <c r="AT363">
        <v>192</v>
      </c>
      <c r="BB363">
        <v>1200</v>
      </c>
      <c r="BC363">
        <v>1</v>
      </c>
      <c r="BD363" t="str">
        <f t="shared" si="157"/>
        <v xml:space="preserve">N46PD   </v>
      </c>
      <c r="BE363">
        <v>1</v>
      </c>
      <c r="BG363">
        <v>0</v>
      </c>
      <c r="BH363">
        <v>0</v>
      </c>
      <c r="BI363">
        <v>0</v>
      </c>
      <c r="BJ363">
        <v>850</v>
      </c>
      <c r="BK363">
        <v>-100</v>
      </c>
      <c r="BL363" t="s">
        <v>239</v>
      </c>
      <c r="BM363">
        <v>1</v>
      </c>
      <c r="BN363">
        <v>1</v>
      </c>
      <c r="BO363">
        <v>1</v>
      </c>
      <c r="BP363">
        <v>0</v>
      </c>
      <c r="BS363">
        <v>0.04</v>
      </c>
      <c r="BT363">
        <v>0</v>
      </c>
      <c r="BU363">
        <v>0</v>
      </c>
      <c r="CE363" t="str">
        <f t="shared" si="174"/>
        <v>16:20:51.908</v>
      </c>
      <c r="CF363">
        <v>907554412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6</v>
      </c>
      <c r="CY363">
        <v>7</v>
      </c>
      <c r="CZ363" t="s">
        <v>131</v>
      </c>
      <c r="DA363">
        <v>80</v>
      </c>
      <c r="DB363">
        <v>1</v>
      </c>
      <c r="DC363" t="s">
        <v>132</v>
      </c>
      <c r="DD363" t="s">
        <v>133</v>
      </c>
      <c r="DG363">
        <v>15180725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 t="shared" ref="A364:A371" si="175">"10/06/2022 16:20:53.193"</f>
        <v>10/06/2022 16:20:53.193</v>
      </c>
      <c r="C364" t="str">
        <f t="shared" si="155"/>
        <v>FFDFD3C0</v>
      </c>
      <c r="D364" t="s">
        <v>139</v>
      </c>
      <c r="E364">
        <v>2</v>
      </c>
      <c r="F364">
        <v>1002</v>
      </c>
      <c r="G364" t="s">
        <v>124</v>
      </c>
      <c r="J364" t="s">
        <v>141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ref="S364:S371" si="176">"16:20:52.898"</f>
        <v>16:20:52.898</v>
      </c>
      <c r="T364" t="str">
        <f t="shared" ref="T364:T371" si="177">"16:20:52.398"</f>
        <v>16:20:52.398</v>
      </c>
      <c r="U364" t="str">
        <f t="shared" si="156"/>
        <v>A5988B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125</v>
      </c>
      <c r="AG364">
        <v>0</v>
      </c>
      <c r="AH364">
        <v>3</v>
      </c>
      <c r="AI364">
        <v>2</v>
      </c>
      <c r="AJ364">
        <v>1</v>
      </c>
      <c r="AK364" t="s">
        <v>244</v>
      </c>
      <c r="AL364">
        <v>40.942891000000003</v>
      </c>
      <c r="AM364" t="s">
        <v>245</v>
      </c>
      <c r="AN364">
        <v>-72.245107000000004</v>
      </c>
      <c r="AO364">
        <v>25</v>
      </c>
      <c r="AP364">
        <v>950</v>
      </c>
      <c r="AQ364" t="s">
        <v>129</v>
      </c>
      <c r="AR364">
        <v>54</v>
      </c>
      <c r="AS364">
        <v>-64</v>
      </c>
      <c r="AT364">
        <v>64</v>
      </c>
      <c r="BB364">
        <v>1200</v>
      </c>
      <c r="BC364">
        <v>1</v>
      </c>
      <c r="BD364" t="str">
        <f t="shared" si="157"/>
        <v xml:space="preserve">N46PD   </v>
      </c>
      <c r="BE364">
        <v>1</v>
      </c>
      <c r="BG364">
        <v>0</v>
      </c>
      <c r="BH364">
        <v>0</v>
      </c>
      <c r="BI364">
        <v>0</v>
      </c>
      <c r="BJ364">
        <v>850</v>
      </c>
      <c r="BK364">
        <v>-100</v>
      </c>
      <c r="BL364" t="s">
        <v>239</v>
      </c>
      <c r="BM364">
        <v>1</v>
      </c>
      <c r="BN364">
        <v>1</v>
      </c>
      <c r="BO364">
        <v>1</v>
      </c>
      <c r="BP364">
        <v>0</v>
      </c>
      <c r="BS364">
        <v>0.04</v>
      </c>
      <c r="BT364">
        <v>0</v>
      </c>
      <c r="BU364">
        <v>0</v>
      </c>
      <c r="CE364" t="str">
        <f t="shared" ref="CE364:CE371" si="178">"16:20:52.905"</f>
        <v>16:20:52.905</v>
      </c>
      <c r="CF364">
        <v>905358550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6</v>
      </c>
      <c r="CY364">
        <v>7</v>
      </c>
      <c r="CZ364" t="s">
        <v>131</v>
      </c>
      <c r="DA364">
        <v>80</v>
      </c>
      <c r="DB364">
        <v>1</v>
      </c>
      <c r="DC364" t="s">
        <v>132</v>
      </c>
      <c r="DD364" t="s">
        <v>133</v>
      </c>
      <c r="DG364">
        <v>15181713</v>
      </c>
      <c r="DI364">
        <v>1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 t="shared" si="175"/>
        <v>10/06/2022 16:20:53.193</v>
      </c>
      <c r="C365" t="str">
        <f t="shared" si="155"/>
        <v>FFDFD3C0</v>
      </c>
      <c r="D365" t="s">
        <v>143</v>
      </c>
      <c r="E365">
        <v>1</v>
      </c>
      <c r="F365">
        <v>2001</v>
      </c>
      <c r="G365" t="s">
        <v>147</v>
      </c>
      <c r="J365" t="s">
        <v>145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176"/>
        <v>16:20:52.898</v>
      </c>
      <c r="T365" t="str">
        <f t="shared" si="177"/>
        <v>16:20:52.398</v>
      </c>
      <c r="U365" t="str">
        <f t="shared" si="156"/>
        <v>A5988B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125</v>
      </c>
      <c r="AG365">
        <v>0</v>
      </c>
      <c r="AH365">
        <v>3</v>
      </c>
      <c r="AI365">
        <v>2</v>
      </c>
      <c r="AJ365">
        <v>1</v>
      </c>
      <c r="AK365" t="s">
        <v>244</v>
      </c>
      <c r="AL365">
        <v>40.942891000000003</v>
      </c>
      <c r="AM365" t="s">
        <v>245</v>
      </c>
      <c r="AN365">
        <v>-72.245107000000004</v>
      </c>
      <c r="AO365">
        <v>25</v>
      </c>
      <c r="AP365">
        <v>950</v>
      </c>
      <c r="AQ365" t="s">
        <v>129</v>
      </c>
      <c r="AR365">
        <v>54</v>
      </c>
      <c r="AS365">
        <v>-64</v>
      </c>
      <c r="AT365">
        <v>64</v>
      </c>
      <c r="BB365">
        <v>1200</v>
      </c>
      <c r="BC365">
        <v>1</v>
      </c>
      <c r="BD365" t="str">
        <f t="shared" si="157"/>
        <v xml:space="preserve">N46PD   </v>
      </c>
      <c r="BE365">
        <v>1</v>
      </c>
      <c r="BG365">
        <v>0</v>
      </c>
      <c r="BH365">
        <v>0</v>
      </c>
      <c r="BI365">
        <v>0</v>
      </c>
      <c r="BJ365">
        <v>850</v>
      </c>
      <c r="BK365">
        <v>-100</v>
      </c>
      <c r="BL365" t="s">
        <v>239</v>
      </c>
      <c r="BM365">
        <v>1</v>
      </c>
      <c r="BN365">
        <v>1</v>
      </c>
      <c r="BO365">
        <v>1</v>
      </c>
      <c r="BP365">
        <v>0</v>
      </c>
      <c r="BS365">
        <v>0.04</v>
      </c>
      <c r="BT365">
        <v>0</v>
      </c>
      <c r="BU365">
        <v>0</v>
      </c>
      <c r="CE365" t="str">
        <f t="shared" si="178"/>
        <v>16:20:52.905</v>
      </c>
      <c r="CF365">
        <v>905358550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6</v>
      </c>
      <c r="CY365">
        <v>7</v>
      </c>
      <c r="CZ365" t="s">
        <v>131</v>
      </c>
      <c r="DA365">
        <v>80</v>
      </c>
      <c r="DB365">
        <v>1</v>
      </c>
      <c r="DC365" t="s">
        <v>132</v>
      </c>
      <c r="DD365" t="s">
        <v>133</v>
      </c>
      <c r="DG365">
        <v>15181713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 t="shared" si="175"/>
        <v>10/06/2022 16:20:53.193</v>
      </c>
      <c r="C366" t="str">
        <f t="shared" si="155"/>
        <v>FFDFD3C0</v>
      </c>
      <c r="D366" t="s">
        <v>139</v>
      </c>
      <c r="E366">
        <v>3</v>
      </c>
      <c r="F366">
        <v>1003</v>
      </c>
      <c r="G366" t="s">
        <v>146</v>
      </c>
      <c r="J366" t="s">
        <v>141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176"/>
        <v>16:20:52.898</v>
      </c>
      <c r="T366" t="str">
        <f t="shared" si="177"/>
        <v>16:20:52.398</v>
      </c>
      <c r="U366" t="str">
        <f t="shared" si="156"/>
        <v>A5988B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125</v>
      </c>
      <c r="AG366">
        <v>0</v>
      </c>
      <c r="AH366">
        <v>3</v>
      </c>
      <c r="AI366">
        <v>2</v>
      </c>
      <c r="AJ366">
        <v>1</v>
      </c>
      <c r="AK366" t="s">
        <v>244</v>
      </c>
      <c r="AL366">
        <v>40.942891000000003</v>
      </c>
      <c r="AM366" t="s">
        <v>245</v>
      </c>
      <c r="AN366">
        <v>-72.245107000000004</v>
      </c>
      <c r="AO366">
        <v>25</v>
      </c>
      <c r="AP366">
        <v>950</v>
      </c>
      <c r="AQ366" t="s">
        <v>129</v>
      </c>
      <c r="AR366">
        <v>54</v>
      </c>
      <c r="AS366">
        <v>-64</v>
      </c>
      <c r="AT366">
        <v>64</v>
      </c>
      <c r="BB366">
        <v>1200</v>
      </c>
      <c r="BC366">
        <v>1</v>
      </c>
      <c r="BD366" t="str">
        <f t="shared" si="157"/>
        <v xml:space="preserve">N46PD   </v>
      </c>
      <c r="BE366">
        <v>1</v>
      </c>
      <c r="BG366">
        <v>0</v>
      </c>
      <c r="BH366">
        <v>0</v>
      </c>
      <c r="BI366">
        <v>0</v>
      </c>
      <c r="BJ366">
        <v>850</v>
      </c>
      <c r="BK366">
        <v>-100</v>
      </c>
      <c r="BL366" t="s">
        <v>239</v>
      </c>
      <c r="BM366">
        <v>1</v>
      </c>
      <c r="BN366">
        <v>1</v>
      </c>
      <c r="BO366">
        <v>1</v>
      </c>
      <c r="BP366">
        <v>0</v>
      </c>
      <c r="BS366">
        <v>0.04</v>
      </c>
      <c r="BT366">
        <v>0</v>
      </c>
      <c r="BU366">
        <v>0</v>
      </c>
      <c r="CE366" t="str">
        <f t="shared" si="178"/>
        <v>16:20:52.905</v>
      </c>
      <c r="CF366">
        <v>905358550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6</v>
      </c>
      <c r="CY366">
        <v>7</v>
      </c>
      <c r="CZ366" t="s">
        <v>131</v>
      </c>
      <c r="DA366">
        <v>80</v>
      </c>
      <c r="DB366">
        <v>1</v>
      </c>
      <c r="DC366" t="s">
        <v>132</v>
      </c>
      <c r="DD366" t="s">
        <v>133</v>
      </c>
      <c r="DG366">
        <v>15181713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 t="shared" si="175"/>
        <v>10/06/2022 16:20:53.193</v>
      </c>
      <c r="C367" t="str">
        <f t="shared" si="155"/>
        <v>FFDFD3C0</v>
      </c>
      <c r="D367" t="s">
        <v>134</v>
      </c>
      <c r="E367">
        <v>33</v>
      </c>
      <c r="H367">
        <v>112</v>
      </c>
      <c r="I367" t="s">
        <v>135</v>
      </c>
      <c r="J367" t="s">
        <v>136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176"/>
        <v>16:20:52.898</v>
      </c>
      <c r="T367" t="str">
        <f t="shared" si="177"/>
        <v>16:20:52.398</v>
      </c>
      <c r="U367" t="str">
        <f t="shared" si="156"/>
        <v>A5988B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125</v>
      </c>
      <c r="AG367">
        <v>0</v>
      </c>
      <c r="AH367">
        <v>3</v>
      </c>
      <c r="AI367">
        <v>2</v>
      </c>
      <c r="AJ367">
        <v>1</v>
      </c>
      <c r="AK367" t="s">
        <v>244</v>
      </c>
      <c r="AL367">
        <v>40.942891000000003</v>
      </c>
      <c r="AM367" t="s">
        <v>245</v>
      </c>
      <c r="AN367">
        <v>-72.245107000000004</v>
      </c>
      <c r="AO367">
        <v>25</v>
      </c>
      <c r="AP367">
        <v>950</v>
      </c>
      <c r="AQ367" t="s">
        <v>129</v>
      </c>
      <c r="AR367">
        <v>54</v>
      </c>
      <c r="AS367">
        <v>-64</v>
      </c>
      <c r="AT367">
        <v>64</v>
      </c>
      <c r="BB367">
        <v>1200</v>
      </c>
      <c r="BC367">
        <v>1</v>
      </c>
      <c r="BD367" t="str">
        <f t="shared" si="157"/>
        <v xml:space="preserve">N46PD   </v>
      </c>
      <c r="BE367">
        <v>1</v>
      </c>
      <c r="BG367">
        <v>0</v>
      </c>
      <c r="BH367">
        <v>0</v>
      </c>
      <c r="BI367">
        <v>0</v>
      </c>
      <c r="BJ367">
        <v>850</v>
      </c>
      <c r="BK367">
        <v>-100</v>
      </c>
      <c r="BL367" t="s">
        <v>239</v>
      </c>
      <c r="BM367">
        <v>1</v>
      </c>
      <c r="BN367">
        <v>1</v>
      </c>
      <c r="BO367">
        <v>1</v>
      </c>
      <c r="BP367">
        <v>0</v>
      </c>
      <c r="BS367">
        <v>0.04</v>
      </c>
      <c r="BT367">
        <v>0</v>
      </c>
      <c r="BU367">
        <v>0</v>
      </c>
      <c r="CE367" t="str">
        <f t="shared" si="178"/>
        <v>16:20:52.905</v>
      </c>
      <c r="CF367">
        <v>905358550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6</v>
      </c>
      <c r="CY367">
        <v>7</v>
      </c>
      <c r="CZ367" t="s">
        <v>131</v>
      </c>
      <c r="DA367">
        <v>80</v>
      </c>
      <c r="DB367">
        <v>1</v>
      </c>
      <c r="DC367" t="s">
        <v>132</v>
      </c>
      <c r="DD367" t="s">
        <v>133</v>
      </c>
      <c r="DG367">
        <v>15181713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 t="shared" si="175"/>
        <v>10/06/2022 16:20:53.193</v>
      </c>
      <c r="C368" t="str">
        <f t="shared" si="155"/>
        <v>FFDFD3C0</v>
      </c>
      <c r="D368" t="s">
        <v>123</v>
      </c>
      <c r="E368">
        <v>1</v>
      </c>
      <c r="H368">
        <v>157</v>
      </c>
      <c r="I368" t="s">
        <v>124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176"/>
        <v>16:20:52.898</v>
      </c>
      <c r="T368" t="str">
        <f t="shared" si="177"/>
        <v>16:20:52.398</v>
      </c>
      <c r="U368" t="str">
        <f t="shared" si="156"/>
        <v>A5988B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125</v>
      </c>
      <c r="AG368">
        <v>0</v>
      </c>
      <c r="AH368">
        <v>3</v>
      </c>
      <c r="AI368">
        <v>2</v>
      </c>
      <c r="AJ368">
        <v>1</v>
      </c>
      <c r="AK368" t="s">
        <v>244</v>
      </c>
      <c r="AL368">
        <v>40.942891000000003</v>
      </c>
      <c r="AM368" t="s">
        <v>245</v>
      </c>
      <c r="AN368">
        <v>-72.245107000000004</v>
      </c>
      <c r="AO368">
        <v>25</v>
      </c>
      <c r="AP368">
        <v>950</v>
      </c>
      <c r="AQ368" t="s">
        <v>129</v>
      </c>
      <c r="AR368">
        <v>54</v>
      </c>
      <c r="AS368">
        <v>-64</v>
      </c>
      <c r="AT368">
        <v>64</v>
      </c>
      <c r="BB368">
        <v>1200</v>
      </c>
      <c r="BC368">
        <v>1</v>
      </c>
      <c r="BD368" t="str">
        <f t="shared" si="157"/>
        <v xml:space="preserve">N46PD   </v>
      </c>
      <c r="BE368">
        <v>1</v>
      </c>
      <c r="BG368">
        <v>0</v>
      </c>
      <c r="BH368">
        <v>0</v>
      </c>
      <c r="BI368">
        <v>0</v>
      </c>
      <c r="BJ368">
        <v>850</v>
      </c>
      <c r="BK368">
        <v>-100</v>
      </c>
      <c r="BL368" t="s">
        <v>239</v>
      </c>
      <c r="BM368">
        <v>1</v>
      </c>
      <c r="BN368">
        <v>1</v>
      </c>
      <c r="BO368">
        <v>1</v>
      </c>
      <c r="BP368">
        <v>0</v>
      </c>
      <c r="BS368">
        <v>0.04</v>
      </c>
      <c r="BT368">
        <v>0</v>
      </c>
      <c r="BU368">
        <v>0</v>
      </c>
      <c r="CE368" t="str">
        <f t="shared" si="178"/>
        <v>16:20:52.905</v>
      </c>
      <c r="CF368">
        <v>905358550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6</v>
      </c>
      <c r="CY368">
        <v>7</v>
      </c>
      <c r="CZ368" t="s">
        <v>131</v>
      </c>
      <c r="DA368">
        <v>80</v>
      </c>
      <c r="DB368">
        <v>1</v>
      </c>
      <c r="DC368" t="s">
        <v>132</v>
      </c>
      <c r="DD368" t="s">
        <v>133</v>
      </c>
      <c r="DG368">
        <v>15181713</v>
      </c>
      <c r="DI368">
        <v>1</v>
      </c>
      <c r="DJ368">
        <v>0</v>
      </c>
      <c r="DK368">
        <v>1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 t="shared" si="175"/>
        <v>10/06/2022 16:20:53.193</v>
      </c>
      <c r="C369" t="str">
        <f t="shared" si="155"/>
        <v>FFDFD3C0</v>
      </c>
      <c r="D369" t="s">
        <v>139</v>
      </c>
      <c r="E369">
        <v>4</v>
      </c>
      <c r="F369">
        <v>1004</v>
      </c>
      <c r="G369" t="s">
        <v>140</v>
      </c>
      <c r="J369" t="s">
        <v>141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176"/>
        <v>16:20:52.898</v>
      </c>
      <c r="T369" t="str">
        <f t="shared" si="177"/>
        <v>16:20:52.398</v>
      </c>
      <c r="U369" t="str">
        <f t="shared" si="156"/>
        <v>A5988B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125</v>
      </c>
      <c r="AG369">
        <v>0</v>
      </c>
      <c r="AH369">
        <v>3</v>
      </c>
      <c r="AI369">
        <v>2</v>
      </c>
      <c r="AJ369">
        <v>1</v>
      </c>
      <c r="AK369" t="s">
        <v>244</v>
      </c>
      <c r="AL369">
        <v>40.942891000000003</v>
      </c>
      <c r="AM369" t="s">
        <v>245</v>
      </c>
      <c r="AN369">
        <v>-72.245107000000004</v>
      </c>
      <c r="AO369">
        <v>25</v>
      </c>
      <c r="AP369">
        <v>950</v>
      </c>
      <c r="AQ369" t="s">
        <v>129</v>
      </c>
      <c r="AR369">
        <v>54</v>
      </c>
      <c r="AS369">
        <v>-64</v>
      </c>
      <c r="AT369">
        <v>64</v>
      </c>
      <c r="BB369">
        <v>1200</v>
      </c>
      <c r="BC369">
        <v>1</v>
      </c>
      <c r="BD369" t="str">
        <f t="shared" si="157"/>
        <v xml:space="preserve">N46PD   </v>
      </c>
      <c r="BE369">
        <v>1</v>
      </c>
      <c r="BG369">
        <v>0</v>
      </c>
      <c r="BH369">
        <v>0</v>
      </c>
      <c r="BI369">
        <v>0</v>
      </c>
      <c r="BJ369">
        <v>850</v>
      </c>
      <c r="BK369">
        <v>-100</v>
      </c>
      <c r="BL369" t="s">
        <v>239</v>
      </c>
      <c r="BM369">
        <v>1</v>
      </c>
      <c r="BN369">
        <v>1</v>
      </c>
      <c r="BO369">
        <v>1</v>
      </c>
      <c r="BP369">
        <v>0</v>
      </c>
      <c r="BS369">
        <v>0.04</v>
      </c>
      <c r="BT369">
        <v>0</v>
      </c>
      <c r="BU369">
        <v>0</v>
      </c>
      <c r="CE369" t="str">
        <f t="shared" si="178"/>
        <v>16:20:52.905</v>
      </c>
      <c r="CF369">
        <v>905358550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6</v>
      </c>
      <c r="CY369">
        <v>7</v>
      </c>
      <c r="CZ369" t="s">
        <v>131</v>
      </c>
      <c r="DA369">
        <v>80</v>
      </c>
      <c r="DB369">
        <v>1</v>
      </c>
      <c r="DC369" t="s">
        <v>132</v>
      </c>
      <c r="DD369" t="s">
        <v>133</v>
      </c>
      <c r="DG369">
        <v>15181713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 t="shared" si="175"/>
        <v>10/06/2022 16:20:53.193</v>
      </c>
      <c r="C370" t="str">
        <f t="shared" si="155"/>
        <v>FFDFD3C0</v>
      </c>
      <c r="D370" t="s">
        <v>143</v>
      </c>
      <c r="E370">
        <v>15</v>
      </c>
      <c r="F370">
        <v>2015</v>
      </c>
      <c r="G370" t="s">
        <v>144</v>
      </c>
      <c r="J370" t="s">
        <v>145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176"/>
        <v>16:20:52.898</v>
      </c>
      <c r="T370" t="str">
        <f t="shared" si="177"/>
        <v>16:20:52.398</v>
      </c>
      <c r="U370" t="str">
        <f t="shared" si="156"/>
        <v>A5988B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125</v>
      </c>
      <c r="AG370">
        <v>0</v>
      </c>
      <c r="AH370">
        <v>3</v>
      </c>
      <c r="AI370">
        <v>2</v>
      </c>
      <c r="AJ370">
        <v>1</v>
      </c>
      <c r="AK370" t="s">
        <v>244</v>
      </c>
      <c r="AL370">
        <v>40.942891000000003</v>
      </c>
      <c r="AM370" t="s">
        <v>245</v>
      </c>
      <c r="AN370">
        <v>-72.245107000000004</v>
      </c>
      <c r="AO370">
        <v>25</v>
      </c>
      <c r="AP370">
        <v>950</v>
      </c>
      <c r="AQ370" t="s">
        <v>129</v>
      </c>
      <c r="AR370">
        <v>54</v>
      </c>
      <c r="AS370">
        <v>-64</v>
      </c>
      <c r="AT370">
        <v>64</v>
      </c>
      <c r="BB370">
        <v>1200</v>
      </c>
      <c r="BC370">
        <v>1</v>
      </c>
      <c r="BD370" t="str">
        <f t="shared" si="157"/>
        <v xml:space="preserve">N46PD   </v>
      </c>
      <c r="BE370">
        <v>1</v>
      </c>
      <c r="BG370">
        <v>0</v>
      </c>
      <c r="BH370">
        <v>0</v>
      </c>
      <c r="BI370">
        <v>0</v>
      </c>
      <c r="BJ370">
        <v>850</v>
      </c>
      <c r="BK370">
        <v>-100</v>
      </c>
      <c r="BL370" t="s">
        <v>239</v>
      </c>
      <c r="BM370">
        <v>1</v>
      </c>
      <c r="BN370">
        <v>1</v>
      </c>
      <c r="BO370">
        <v>1</v>
      </c>
      <c r="BP370">
        <v>0</v>
      </c>
      <c r="BS370">
        <v>0.04</v>
      </c>
      <c r="BT370">
        <v>0</v>
      </c>
      <c r="BU370">
        <v>0</v>
      </c>
      <c r="CE370" t="str">
        <f t="shared" si="178"/>
        <v>16:20:52.905</v>
      </c>
      <c r="CF370">
        <v>905358550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6</v>
      </c>
      <c r="CY370">
        <v>7</v>
      </c>
      <c r="CZ370" t="s">
        <v>131</v>
      </c>
      <c r="DA370">
        <v>80</v>
      </c>
      <c r="DB370">
        <v>1</v>
      </c>
      <c r="DC370" t="s">
        <v>132</v>
      </c>
      <c r="DD370" t="s">
        <v>133</v>
      </c>
      <c r="DG370">
        <v>15181713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 t="shared" si="175"/>
        <v>10/06/2022 16:20:53.193</v>
      </c>
      <c r="C371" t="str">
        <f t="shared" si="155"/>
        <v>FFDFD3C0</v>
      </c>
      <c r="D371" t="s">
        <v>134</v>
      </c>
      <c r="E371">
        <v>38</v>
      </c>
      <c r="H371">
        <v>125</v>
      </c>
      <c r="I371" t="s">
        <v>142</v>
      </c>
      <c r="J371" t="s">
        <v>136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176"/>
        <v>16:20:52.898</v>
      </c>
      <c r="T371" t="str">
        <f t="shared" si="177"/>
        <v>16:20:52.398</v>
      </c>
      <c r="U371" t="str">
        <f t="shared" si="156"/>
        <v>A5988B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125</v>
      </c>
      <c r="AG371">
        <v>0</v>
      </c>
      <c r="AH371">
        <v>3</v>
      </c>
      <c r="AI371">
        <v>2</v>
      </c>
      <c r="AJ371">
        <v>1</v>
      </c>
      <c r="AK371" t="s">
        <v>244</v>
      </c>
      <c r="AL371">
        <v>40.942891000000003</v>
      </c>
      <c r="AM371" t="s">
        <v>245</v>
      </c>
      <c r="AN371">
        <v>-72.245107000000004</v>
      </c>
      <c r="AO371">
        <v>25</v>
      </c>
      <c r="AP371">
        <v>950</v>
      </c>
      <c r="AQ371" t="s">
        <v>129</v>
      </c>
      <c r="AR371">
        <v>54</v>
      </c>
      <c r="AS371">
        <v>-64</v>
      </c>
      <c r="AT371">
        <v>64</v>
      </c>
      <c r="BB371">
        <v>1200</v>
      </c>
      <c r="BC371">
        <v>1</v>
      </c>
      <c r="BD371" t="str">
        <f t="shared" si="157"/>
        <v xml:space="preserve">N46PD   </v>
      </c>
      <c r="BE371">
        <v>1</v>
      </c>
      <c r="BG371">
        <v>0</v>
      </c>
      <c r="BH371">
        <v>0</v>
      </c>
      <c r="BI371">
        <v>0</v>
      </c>
      <c r="BJ371">
        <v>850</v>
      </c>
      <c r="BK371">
        <v>-100</v>
      </c>
      <c r="BL371" t="s">
        <v>239</v>
      </c>
      <c r="BM371">
        <v>1</v>
      </c>
      <c r="BN371">
        <v>1</v>
      </c>
      <c r="BO371">
        <v>1</v>
      </c>
      <c r="BP371">
        <v>0</v>
      </c>
      <c r="BS371">
        <v>0.04</v>
      </c>
      <c r="BT371">
        <v>0</v>
      </c>
      <c r="BU371">
        <v>0</v>
      </c>
      <c r="CE371" t="str">
        <f t="shared" si="178"/>
        <v>16:20:52.905</v>
      </c>
      <c r="CF371">
        <v>905358550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6</v>
      </c>
      <c r="CY371">
        <v>7</v>
      </c>
      <c r="CZ371" t="s">
        <v>131</v>
      </c>
      <c r="DA371">
        <v>80</v>
      </c>
      <c r="DB371">
        <v>1</v>
      </c>
      <c r="DC371" t="s">
        <v>132</v>
      </c>
      <c r="DD371" t="s">
        <v>133</v>
      </c>
      <c r="DG371">
        <v>15181713</v>
      </c>
      <c r="DI371">
        <v>1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"10/06/2022 16:20:53.990"</f>
        <v>10/06/2022 16:20:53.990</v>
      </c>
      <c r="C372" t="str">
        <f t="shared" si="155"/>
        <v>FFDFD3C0</v>
      </c>
      <c r="D372" t="s">
        <v>134</v>
      </c>
      <c r="E372">
        <v>38</v>
      </c>
      <c r="H372">
        <v>125</v>
      </c>
      <c r="I372" t="s">
        <v>142</v>
      </c>
      <c r="J372" t="s">
        <v>136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ref="S372:S379" si="179">"16:20:53.789"</f>
        <v>16:20:53.789</v>
      </c>
      <c r="T372" t="str">
        <f t="shared" ref="T372:T379" si="180">"16:20:53.389"</f>
        <v>16:20:53.389</v>
      </c>
      <c r="U372" t="str">
        <f t="shared" si="156"/>
        <v>A5988B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125</v>
      </c>
      <c r="AG372">
        <v>0</v>
      </c>
      <c r="AH372">
        <v>3</v>
      </c>
      <c r="AI372">
        <v>2</v>
      </c>
      <c r="AJ372">
        <v>1</v>
      </c>
      <c r="AK372" t="s">
        <v>246</v>
      </c>
      <c r="AL372">
        <v>40.942590000000003</v>
      </c>
      <c r="AM372" t="s">
        <v>247</v>
      </c>
      <c r="AN372">
        <v>-72.244849000000002</v>
      </c>
      <c r="AO372">
        <v>25</v>
      </c>
      <c r="AP372">
        <v>950</v>
      </c>
      <c r="AQ372" t="s">
        <v>129</v>
      </c>
      <c r="AR372">
        <v>54</v>
      </c>
      <c r="AS372">
        <v>-65</v>
      </c>
      <c r="AT372">
        <v>-192</v>
      </c>
      <c r="BB372">
        <v>1200</v>
      </c>
      <c r="BC372">
        <v>1</v>
      </c>
      <c r="BD372" t="str">
        <f t="shared" si="157"/>
        <v xml:space="preserve">N46PD   </v>
      </c>
      <c r="BE372">
        <v>1</v>
      </c>
      <c r="BG372">
        <v>0</v>
      </c>
      <c r="BH372">
        <v>0</v>
      </c>
      <c r="BI372">
        <v>0</v>
      </c>
      <c r="BJ372">
        <v>850</v>
      </c>
      <c r="BK372">
        <v>-100</v>
      </c>
      <c r="BL372" t="s">
        <v>239</v>
      </c>
      <c r="BM372">
        <v>1</v>
      </c>
      <c r="BN372">
        <v>1</v>
      </c>
      <c r="BO372">
        <v>1</v>
      </c>
      <c r="BP372">
        <v>0</v>
      </c>
      <c r="BS372">
        <v>0.04</v>
      </c>
      <c r="BT372">
        <v>0</v>
      </c>
      <c r="BU372">
        <v>0</v>
      </c>
      <c r="CE372" t="str">
        <f t="shared" ref="CE372:CE379" si="181">"16:20:53.793"</f>
        <v>16:20:53.793</v>
      </c>
      <c r="CF372">
        <v>793387948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6</v>
      </c>
      <c r="CY372">
        <v>7</v>
      </c>
      <c r="CZ372" t="s">
        <v>131</v>
      </c>
      <c r="DA372">
        <v>80</v>
      </c>
      <c r="DB372">
        <v>1</v>
      </c>
      <c r="DC372" t="s">
        <v>132</v>
      </c>
      <c r="DD372" t="s">
        <v>133</v>
      </c>
      <c r="DG372">
        <v>15182613</v>
      </c>
      <c r="DI372">
        <v>1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"10/06/2022 16:20:53.990"</f>
        <v>10/06/2022 16:20:53.990</v>
      </c>
      <c r="C373" t="str">
        <f t="shared" si="155"/>
        <v>FFDFD3C0</v>
      </c>
      <c r="D373" t="s">
        <v>139</v>
      </c>
      <c r="E373">
        <v>2</v>
      </c>
      <c r="F373">
        <v>1002</v>
      </c>
      <c r="G373" t="s">
        <v>124</v>
      </c>
      <c r="J373" t="s">
        <v>141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179"/>
        <v>16:20:53.789</v>
      </c>
      <c r="T373" t="str">
        <f t="shared" si="180"/>
        <v>16:20:53.389</v>
      </c>
      <c r="U373" t="str">
        <f t="shared" si="156"/>
        <v>A5988B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125</v>
      </c>
      <c r="AG373">
        <v>0</v>
      </c>
      <c r="AH373">
        <v>3</v>
      </c>
      <c r="AI373">
        <v>2</v>
      </c>
      <c r="AJ373">
        <v>1</v>
      </c>
      <c r="AK373" t="s">
        <v>246</v>
      </c>
      <c r="AL373">
        <v>40.942590000000003</v>
      </c>
      <c r="AM373" t="s">
        <v>247</v>
      </c>
      <c r="AN373">
        <v>-72.244849000000002</v>
      </c>
      <c r="AO373">
        <v>25</v>
      </c>
      <c r="AP373">
        <v>950</v>
      </c>
      <c r="AQ373" t="s">
        <v>129</v>
      </c>
      <c r="AR373">
        <v>54</v>
      </c>
      <c r="AS373">
        <v>-65</v>
      </c>
      <c r="AT373">
        <v>-192</v>
      </c>
      <c r="BB373">
        <v>1200</v>
      </c>
      <c r="BC373">
        <v>1</v>
      </c>
      <c r="BD373" t="str">
        <f t="shared" si="157"/>
        <v xml:space="preserve">N46PD   </v>
      </c>
      <c r="BE373">
        <v>1</v>
      </c>
      <c r="BG373">
        <v>0</v>
      </c>
      <c r="BH373">
        <v>0</v>
      </c>
      <c r="BI373">
        <v>0</v>
      </c>
      <c r="BJ373">
        <v>850</v>
      </c>
      <c r="BK373">
        <v>-100</v>
      </c>
      <c r="BL373" t="s">
        <v>239</v>
      </c>
      <c r="BM373">
        <v>1</v>
      </c>
      <c r="BN373">
        <v>1</v>
      </c>
      <c r="BO373">
        <v>1</v>
      </c>
      <c r="BP373">
        <v>0</v>
      </c>
      <c r="BS373">
        <v>0.04</v>
      </c>
      <c r="BT373">
        <v>0</v>
      </c>
      <c r="BU373">
        <v>0</v>
      </c>
      <c r="CE373" t="str">
        <f t="shared" si="181"/>
        <v>16:20:53.793</v>
      </c>
      <c r="CF373">
        <v>793387948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6</v>
      </c>
      <c r="CY373">
        <v>7</v>
      </c>
      <c r="CZ373" t="s">
        <v>131</v>
      </c>
      <c r="DA373">
        <v>80</v>
      </c>
      <c r="DB373">
        <v>1</v>
      </c>
      <c r="DC373" t="s">
        <v>132</v>
      </c>
      <c r="DD373" t="s">
        <v>133</v>
      </c>
      <c r="DG373">
        <v>15182613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"10/06/2022 16:20:53.990"</f>
        <v>10/06/2022 16:20:53.990</v>
      </c>
      <c r="C374" t="str">
        <f t="shared" si="155"/>
        <v>FFDFD3C0</v>
      </c>
      <c r="D374" t="s">
        <v>123</v>
      </c>
      <c r="E374">
        <v>1</v>
      </c>
      <c r="H374">
        <v>157</v>
      </c>
      <c r="I374" t="s">
        <v>124</v>
      </c>
      <c r="J374" t="s">
        <v>125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179"/>
        <v>16:20:53.789</v>
      </c>
      <c r="T374" t="str">
        <f t="shared" si="180"/>
        <v>16:20:53.389</v>
      </c>
      <c r="U374" t="str">
        <f t="shared" si="156"/>
        <v>A5988B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125</v>
      </c>
      <c r="AG374">
        <v>0</v>
      </c>
      <c r="AH374">
        <v>3</v>
      </c>
      <c r="AI374">
        <v>2</v>
      </c>
      <c r="AJ374">
        <v>1</v>
      </c>
      <c r="AK374" t="s">
        <v>246</v>
      </c>
      <c r="AL374">
        <v>40.942590000000003</v>
      </c>
      <c r="AM374" t="s">
        <v>247</v>
      </c>
      <c r="AN374">
        <v>-72.244849000000002</v>
      </c>
      <c r="AO374">
        <v>25</v>
      </c>
      <c r="AP374">
        <v>950</v>
      </c>
      <c r="AQ374" t="s">
        <v>129</v>
      </c>
      <c r="AR374">
        <v>54</v>
      </c>
      <c r="AS374">
        <v>-65</v>
      </c>
      <c r="AT374">
        <v>-192</v>
      </c>
      <c r="BB374">
        <v>1200</v>
      </c>
      <c r="BC374">
        <v>1</v>
      </c>
      <c r="BD374" t="str">
        <f t="shared" si="157"/>
        <v xml:space="preserve">N46PD   </v>
      </c>
      <c r="BE374">
        <v>1</v>
      </c>
      <c r="BG374">
        <v>0</v>
      </c>
      <c r="BH374">
        <v>0</v>
      </c>
      <c r="BI374">
        <v>0</v>
      </c>
      <c r="BJ374">
        <v>850</v>
      </c>
      <c r="BK374">
        <v>-100</v>
      </c>
      <c r="BL374" t="s">
        <v>239</v>
      </c>
      <c r="BM374">
        <v>1</v>
      </c>
      <c r="BN374">
        <v>1</v>
      </c>
      <c r="BO374">
        <v>1</v>
      </c>
      <c r="BP374">
        <v>0</v>
      </c>
      <c r="BS374">
        <v>0.04</v>
      </c>
      <c r="BT374">
        <v>0</v>
      </c>
      <c r="BU374">
        <v>0</v>
      </c>
      <c r="CE374" t="str">
        <f t="shared" si="181"/>
        <v>16:20:53.793</v>
      </c>
      <c r="CF374">
        <v>793387948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6</v>
      </c>
      <c r="CY374">
        <v>7</v>
      </c>
      <c r="CZ374" t="s">
        <v>131</v>
      </c>
      <c r="DA374">
        <v>80</v>
      </c>
      <c r="DB374">
        <v>1</v>
      </c>
      <c r="DC374" t="s">
        <v>132</v>
      </c>
      <c r="DD374" t="s">
        <v>133</v>
      </c>
      <c r="DG374">
        <v>15182613</v>
      </c>
      <c r="DI374">
        <v>1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"10/06/2022 16:20:53.990"</f>
        <v>10/06/2022 16:20:53.990</v>
      </c>
      <c r="C375" t="str">
        <f t="shared" si="155"/>
        <v>FFDFD3C0</v>
      </c>
      <c r="D375" t="s">
        <v>143</v>
      </c>
      <c r="E375">
        <v>1</v>
      </c>
      <c r="F375">
        <v>2001</v>
      </c>
      <c r="G375" t="s">
        <v>147</v>
      </c>
      <c r="J375" t="s">
        <v>145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179"/>
        <v>16:20:53.789</v>
      </c>
      <c r="T375" t="str">
        <f t="shared" si="180"/>
        <v>16:20:53.389</v>
      </c>
      <c r="U375" t="str">
        <f t="shared" si="156"/>
        <v>A5988B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125</v>
      </c>
      <c r="AG375">
        <v>0</v>
      </c>
      <c r="AH375">
        <v>3</v>
      </c>
      <c r="AI375">
        <v>2</v>
      </c>
      <c r="AJ375">
        <v>1</v>
      </c>
      <c r="AK375" t="s">
        <v>246</v>
      </c>
      <c r="AL375">
        <v>40.942590000000003</v>
      </c>
      <c r="AM375" t="s">
        <v>247</v>
      </c>
      <c r="AN375">
        <v>-72.244849000000002</v>
      </c>
      <c r="AO375">
        <v>25</v>
      </c>
      <c r="AP375">
        <v>950</v>
      </c>
      <c r="AQ375" t="s">
        <v>129</v>
      </c>
      <c r="AR375">
        <v>54</v>
      </c>
      <c r="AS375">
        <v>-65</v>
      </c>
      <c r="AT375">
        <v>-192</v>
      </c>
      <c r="BB375">
        <v>1200</v>
      </c>
      <c r="BC375">
        <v>1</v>
      </c>
      <c r="BD375" t="str">
        <f t="shared" si="157"/>
        <v xml:space="preserve">N46PD   </v>
      </c>
      <c r="BE375">
        <v>1</v>
      </c>
      <c r="BG375">
        <v>0</v>
      </c>
      <c r="BH375">
        <v>0</v>
      </c>
      <c r="BI375">
        <v>0</v>
      </c>
      <c r="BJ375">
        <v>850</v>
      </c>
      <c r="BK375">
        <v>-100</v>
      </c>
      <c r="BL375" t="s">
        <v>239</v>
      </c>
      <c r="BM375">
        <v>1</v>
      </c>
      <c r="BN375">
        <v>1</v>
      </c>
      <c r="BO375">
        <v>1</v>
      </c>
      <c r="BP375">
        <v>0</v>
      </c>
      <c r="BS375">
        <v>0.04</v>
      </c>
      <c r="BT375">
        <v>0</v>
      </c>
      <c r="BU375">
        <v>0</v>
      </c>
      <c r="CE375" t="str">
        <f t="shared" si="181"/>
        <v>16:20:53.793</v>
      </c>
      <c r="CF375">
        <v>793387948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131</v>
      </c>
      <c r="DA375">
        <v>80</v>
      </c>
      <c r="DB375">
        <v>1</v>
      </c>
      <c r="DC375" t="s">
        <v>132</v>
      </c>
      <c r="DD375" t="s">
        <v>133</v>
      </c>
      <c r="DG375">
        <v>15182613</v>
      </c>
      <c r="DI375">
        <v>1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"10/06/2022 16:20:53.990"</f>
        <v>10/06/2022 16:20:53.990</v>
      </c>
      <c r="C376" t="str">
        <f t="shared" si="155"/>
        <v>FFDFD3C0</v>
      </c>
      <c r="D376" t="s">
        <v>139</v>
      </c>
      <c r="E376">
        <v>3</v>
      </c>
      <c r="F376">
        <v>1003</v>
      </c>
      <c r="G376" t="s">
        <v>146</v>
      </c>
      <c r="J376" t="s">
        <v>141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179"/>
        <v>16:20:53.789</v>
      </c>
      <c r="T376" t="str">
        <f t="shared" si="180"/>
        <v>16:20:53.389</v>
      </c>
      <c r="U376" t="str">
        <f t="shared" si="156"/>
        <v>A5988B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125</v>
      </c>
      <c r="AG376">
        <v>0</v>
      </c>
      <c r="AH376">
        <v>3</v>
      </c>
      <c r="AI376">
        <v>2</v>
      </c>
      <c r="AJ376">
        <v>1</v>
      </c>
      <c r="AK376" t="s">
        <v>246</v>
      </c>
      <c r="AL376">
        <v>40.942590000000003</v>
      </c>
      <c r="AM376" t="s">
        <v>247</v>
      </c>
      <c r="AN376">
        <v>-72.244849000000002</v>
      </c>
      <c r="AO376">
        <v>25</v>
      </c>
      <c r="AP376">
        <v>950</v>
      </c>
      <c r="AQ376" t="s">
        <v>129</v>
      </c>
      <c r="AR376">
        <v>54</v>
      </c>
      <c r="AS376">
        <v>-65</v>
      </c>
      <c r="AT376">
        <v>-192</v>
      </c>
      <c r="BB376">
        <v>1200</v>
      </c>
      <c r="BC376">
        <v>1</v>
      </c>
      <c r="BD376" t="str">
        <f t="shared" si="157"/>
        <v xml:space="preserve">N46PD   </v>
      </c>
      <c r="BE376">
        <v>1</v>
      </c>
      <c r="BG376">
        <v>0</v>
      </c>
      <c r="BH376">
        <v>0</v>
      </c>
      <c r="BI376">
        <v>0</v>
      </c>
      <c r="BJ376">
        <v>850</v>
      </c>
      <c r="BK376">
        <v>-100</v>
      </c>
      <c r="BL376" t="s">
        <v>239</v>
      </c>
      <c r="BM376">
        <v>1</v>
      </c>
      <c r="BN376">
        <v>1</v>
      </c>
      <c r="BO376">
        <v>1</v>
      </c>
      <c r="BP376">
        <v>0</v>
      </c>
      <c r="BS376">
        <v>0.04</v>
      </c>
      <c r="BT376">
        <v>0</v>
      </c>
      <c r="BU376">
        <v>0</v>
      </c>
      <c r="CE376" t="str">
        <f t="shared" si="181"/>
        <v>16:20:53.793</v>
      </c>
      <c r="CF376">
        <v>793387948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131</v>
      </c>
      <c r="DA376">
        <v>80</v>
      </c>
      <c r="DB376">
        <v>1</v>
      </c>
      <c r="DC376" t="s">
        <v>132</v>
      </c>
      <c r="DD376" t="s">
        <v>133</v>
      </c>
      <c r="DG376">
        <v>15182613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"10/06/2022 16:20:54.006"</f>
        <v>10/06/2022 16:20:54.006</v>
      </c>
      <c r="C377" t="str">
        <f t="shared" si="155"/>
        <v>FFDFD3C0</v>
      </c>
      <c r="D377" t="s">
        <v>134</v>
      </c>
      <c r="E377">
        <v>33</v>
      </c>
      <c r="H377">
        <v>112</v>
      </c>
      <c r="I377" t="s">
        <v>135</v>
      </c>
      <c r="J377" t="s">
        <v>136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179"/>
        <v>16:20:53.789</v>
      </c>
      <c r="T377" t="str">
        <f t="shared" si="180"/>
        <v>16:20:53.389</v>
      </c>
      <c r="U377" t="str">
        <f t="shared" si="156"/>
        <v>A5988B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125</v>
      </c>
      <c r="AG377">
        <v>0</v>
      </c>
      <c r="AH377">
        <v>3</v>
      </c>
      <c r="AI377">
        <v>2</v>
      </c>
      <c r="AJ377">
        <v>1</v>
      </c>
      <c r="AK377" t="s">
        <v>246</v>
      </c>
      <c r="AL377">
        <v>40.942590000000003</v>
      </c>
      <c r="AM377" t="s">
        <v>247</v>
      </c>
      <c r="AN377">
        <v>-72.244849000000002</v>
      </c>
      <c r="AO377">
        <v>25</v>
      </c>
      <c r="AP377">
        <v>950</v>
      </c>
      <c r="AQ377" t="s">
        <v>129</v>
      </c>
      <c r="AR377">
        <v>54</v>
      </c>
      <c r="AS377">
        <v>-65</v>
      </c>
      <c r="AT377">
        <v>-192</v>
      </c>
      <c r="BB377">
        <v>1200</v>
      </c>
      <c r="BC377">
        <v>1</v>
      </c>
      <c r="BD377" t="str">
        <f t="shared" si="157"/>
        <v xml:space="preserve">N46PD   </v>
      </c>
      <c r="BE377">
        <v>1</v>
      </c>
      <c r="BG377">
        <v>0</v>
      </c>
      <c r="BH377">
        <v>0</v>
      </c>
      <c r="BI377">
        <v>0</v>
      </c>
      <c r="BJ377">
        <v>850</v>
      </c>
      <c r="BK377">
        <v>-100</v>
      </c>
      <c r="BL377" t="s">
        <v>239</v>
      </c>
      <c r="BM377">
        <v>1</v>
      </c>
      <c r="BN377">
        <v>1</v>
      </c>
      <c r="BO377">
        <v>1</v>
      </c>
      <c r="BP377">
        <v>0</v>
      </c>
      <c r="BS377">
        <v>0.04</v>
      </c>
      <c r="BT377">
        <v>0</v>
      </c>
      <c r="BU377">
        <v>0</v>
      </c>
      <c r="CE377" t="str">
        <f t="shared" si="181"/>
        <v>16:20:53.793</v>
      </c>
      <c r="CF377">
        <v>793387948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131</v>
      </c>
      <c r="DA377">
        <v>80</v>
      </c>
      <c r="DB377">
        <v>1</v>
      </c>
      <c r="DC377" t="s">
        <v>132</v>
      </c>
      <c r="DD377" t="s">
        <v>133</v>
      </c>
      <c r="DG377">
        <v>15182613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"10/06/2022 16:20:54.006"</f>
        <v>10/06/2022 16:20:54.006</v>
      </c>
      <c r="C378" t="str">
        <f t="shared" si="155"/>
        <v>FFDFD3C0</v>
      </c>
      <c r="D378" t="s">
        <v>139</v>
      </c>
      <c r="E378">
        <v>4</v>
      </c>
      <c r="F378">
        <v>1004</v>
      </c>
      <c r="G378" t="s">
        <v>140</v>
      </c>
      <c r="J378" t="s">
        <v>141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179"/>
        <v>16:20:53.789</v>
      </c>
      <c r="T378" t="str">
        <f t="shared" si="180"/>
        <v>16:20:53.389</v>
      </c>
      <c r="U378" t="str">
        <f t="shared" si="156"/>
        <v>A5988B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125</v>
      </c>
      <c r="AG378">
        <v>0</v>
      </c>
      <c r="AH378">
        <v>3</v>
      </c>
      <c r="AI378">
        <v>2</v>
      </c>
      <c r="AJ378">
        <v>1</v>
      </c>
      <c r="AK378" t="s">
        <v>246</v>
      </c>
      <c r="AL378">
        <v>40.942590000000003</v>
      </c>
      <c r="AM378" t="s">
        <v>247</v>
      </c>
      <c r="AN378">
        <v>-72.244849000000002</v>
      </c>
      <c r="AO378">
        <v>25</v>
      </c>
      <c r="AP378">
        <v>950</v>
      </c>
      <c r="AQ378" t="s">
        <v>129</v>
      </c>
      <c r="AR378">
        <v>54</v>
      </c>
      <c r="AS378">
        <v>-65</v>
      </c>
      <c r="AT378">
        <v>-192</v>
      </c>
      <c r="BB378">
        <v>1200</v>
      </c>
      <c r="BC378">
        <v>1</v>
      </c>
      <c r="BD378" t="str">
        <f t="shared" si="157"/>
        <v xml:space="preserve">N46PD   </v>
      </c>
      <c r="BE378">
        <v>1</v>
      </c>
      <c r="BG378">
        <v>0</v>
      </c>
      <c r="BH378">
        <v>0</v>
      </c>
      <c r="BI378">
        <v>0</v>
      </c>
      <c r="BJ378">
        <v>850</v>
      </c>
      <c r="BK378">
        <v>-100</v>
      </c>
      <c r="BL378" t="s">
        <v>239</v>
      </c>
      <c r="BM378">
        <v>1</v>
      </c>
      <c r="BN378">
        <v>1</v>
      </c>
      <c r="BO378">
        <v>1</v>
      </c>
      <c r="BP378">
        <v>0</v>
      </c>
      <c r="BS378">
        <v>0.04</v>
      </c>
      <c r="BT378">
        <v>0</v>
      </c>
      <c r="BU378">
        <v>0</v>
      </c>
      <c r="CE378" t="str">
        <f t="shared" si="181"/>
        <v>16:20:53.793</v>
      </c>
      <c r="CF378">
        <v>793387948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6</v>
      </c>
      <c r="CY378">
        <v>7</v>
      </c>
      <c r="CZ378" t="s">
        <v>131</v>
      </c>
      <c r="DA378">
        <v>80</v>
      </c>
      <c r="DB378">
        <v>1</v>
      </c>
      <c r="DC378" t="s">
        <v>132</v>
      </c>
      <c r="DD378" t="s">
        <v>133</v>
      </c>
      <c r="DG378">
        <v>15182613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"10/06/2022 16:20:54.006"</f>
        <v>10/06/2022 16:20:54.006</v>
      </c>
      <c r="C379" t="str">
        <f t="shared" si="155"/>
        <v>FFDFD3C0</v>
      </c>
      <c r="D379" t="s">
        <v>143</v>
      </c>
      <c r="E379">
        <v>15</v>
      </c>
      <c r="F379">
        <v>2015</v>
      </c>
      <c r="G379" t="s">
        <v>144</v>
      </c>
      <c r="J379" t="s">
        <v>145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179"/>
        <v>16:20:53.789</v>
      </c>
      <c r="T379" t="str">
        <f t="shared" si="180"/>
        <v>16:20:53.389</v>
      </c>
      <c r="U379" t="str">
        <f t="shared" si="156"/>
        <v>A5988B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125</v>
      </c>
      <c r="AG379">
        <v>0</v>
      </c>
      <c r="AH379">
        <v>3</v>
      </c>
      <c r="AI379">
        <v>2</v>
      </c>
      <c r="AJ379">
        <v>1</v>
      </c>
      <c r="AK379" t="s">
        <v>246</v>
      </c>
      <c r="AL379">
        <v>40.942590000000003</v>
      </c>
      <c r="AM379" t="s">
        <v>247</v>
      </c>
      <c r="AN379">
        <v>-72.244849000000002</v>
      </c>
      <c r="AO379">
        <v>25</v>
      </c>
      <c r="AP379">
        <v>950</v>
      </c>
      <c r="AQ379" t="s">
        <v>129</v>
      </c>
      <c r="AR379">
        <v>54</v>
      </c>
      <c r="AS379">
        <v>-65</v>
      </c>
      <c r="AT379">
        <v>-192</v>
      </c>
      <c r="BB379">
        <v>1200</v>
      </c>
      <c r="BC379">
        <v>1</v>
      </c>
      <c r="BD379" t="str">
        <f t="shared" si="157"/>
        <v xml:space="preserve">N46PD   </v>
      </c>
      <c r="BE379">
        <v>1</v>
      </c>
      <c r="BG379">
        <v>0</v>
      </c>
      <c r="BH379">
        <v>0</v>
      </c>
      <c r="BI379">
        <v>0</v>
      </c>
      <c r="BJ379">
        <v>850</v>
      </c>
      <c r="BK379">
        <v>-100</v>
      </c>
      <c r="BL379" t="s">
        <v>239</v>
      </c>
      <c r="BM379">
        <v>1</v>
      </c>
      <c r="BN379">
        <v>1</v>
      </c>
      <c r="BO379">
        <v>1</v>
      </c>
      <c r="BP379">
        <v>0</v>
      </c>
      <c r="BS379">
        <v>0.04</v>
      </c>
      <c r="BT379">
        <v>0</v>
      </c>
      <c r="BU379">
        <v>0</v>
      </c>
      <c r="CE379" t="str">
        <f t="shared" si="181"/>
        <v>16:20:53.793</v>
      </c>
      <c r="CF379">
        <v>793387948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6</v>
      </c>
      <c r="CY379">
        <v>7</v>
      </c>
      <c r="CZ379" t="s">
        <v>131</v>
      </c>
      <c r="DA379">
        <v>80</v>
      </c>
      <c r="DB379">
        <v>1</v>
      </c>
      <c r="DC379" t="s">
        <v>132</v>
      </c>
      <c r="DD379" t="s">
        <v>133</v>
      </c>
      <c r="DG379">
        <v>15182613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"10/06/2022 16:20:55.132"</f>
        <v>10/06/2022 16:20:55.132</v>
      </c>
      <c r="C380" t="str">
        <f t="shared" si="155"/>
        <v>FFDFD3C0</v>
      </c>
      <c r="D380" t="s">
        <v>143</v>
      </c>
      <c r="E380">
        <v>1</v>
      </c>
      <c r="F380">
        <v>2001</v>
      </c>
      <c r="G380" t="s">
        <v>147</v>
      </c>
      <c r="J380" t="s">
        <v>145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ref="S380:S387" si="182">"16:20:54.875"</f>
        <v>16:20:54.875</v>
      </c>
      <c r="T380" t="str">
        <f t="shared" ref="T380:T387" si="183">"16:20:54.375"</f>
        <v>16:20:54.375</v>
      </c>
      <c r="U380" t="str">
        <f t="shared" si="156"/>
        <v>A5988B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125</v>
      </c>
      <c r="AG380">
        <v>0</v>
      </c>
      <c r="AH380">
        <v>3</v>
      </c>
      <c r="AI380">
        <v>2</v>
      </c>
      <c r="AJ380">
        <v>1</v>
      </c>
      <c r="AK380" t="s">
        <v>248</v>
      </c>
      <c r="AL380">
        <v>40.94229</v>
      </c>
      <c r="AM380" t="s">
        <v>249</v>
      </c>
      <c r="AN380">
        <v>-72.244506000000001</v>
      </c>
      <c r="AO380">
        <v>25</v>
      </c>
      <c r="AP380">
        <v>950</v>
      </c>
      <c r="AQ380" t="s">
        <v>129</v>
      </c>
      <c r="AR380">
        <v>55</v>
      </c>
      <c r="AS380">
        <v>-65</v>
      </c>
      <c r="AT380">
        <v>0</v>
      </c>
      <c r="BB380">
        <v>1200</v>
      </c>
      <c r="BC380">
        <v>1</v>
      </c>
      <c r="BD380" t="str">
        <f t="shared" si="157"/>
        <v xml:space="preserve">N46PD   </v>
      </c>
      <c r="BE380">
        <v>1</v>
      </c>
      <c r="BG380">
        <v>0</v>
      </c>
      <c r="BH380">
        <v>0</v>
      </c>
      <c r="BI380">
        <v>0</v>
      </c>
      <c r="BJ380">
        <v>850</v>
      </c>
      <c r="BK380">
        <v>-100</v>
      </c>
      <c r="BL380" t="s">
        <v>239</v>
      </c>
      <c r="BM380">
        <v>1</v>
      </c>
      <c r="BN380">
        <v>1</v>
      </c>
      <c r="BO380">
        <v>1</v>
      </c>
      <c r="BP380">
        <v>0</v>
      </c>
      <c r="BS380">
        <v>0.04</v>
      </c>
      <c r="BT380">
        <v>0</v>
      </c>
      <c r="BU380">
        <v>0</v>
      </c>
      <c r="CE380" t="str">
        <f t="shared" ref="CE380:CE387" si="184">"16:20:54.878"</f>
        <v>16:20:54.878</v>
      </c>
      <c r="CF380">
        <v>878028638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6</v>
      </c>
      <c r="CY380">
        <v>7</v>
      </c>
      <c r="CZ380" t="s">
        <v>131</v>
      </c>
      <c r="DA380">
        <v>80</v>
      </c>
      <c r="DB380">
        <v>1</v>
      </c>
      <c r="DC380" t="s">
        <v>132</v>
      </c>
      <c r="DD380" t="s">
        <v>133</v>
      </c>
      <c r="DG380">
        <v>15183742</v>
      </c>
      <c r="DI380">
        <v>1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"10/06/2022 16:20:55.132"</f>
        <v>10/06/2022 16:20:55.132</v>
      </c>
      <c r="C381" t="str">
        <f t="shared" si="155"/>
        <v>FFDFD3C0</v>
      </c>
      <c r="D381" t="s">
        <v>139</v>
      </c>
      <c r="E381">
        <v>3</v>
      </c>
      <c r="F381">
        <v>1003</v>
      </c>
      <c r="G381" t="s">
        <v>146</v>
      </c>
      <c r="J381" t="s">
        <v>141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182"/>
        <v>16:20:54.875</v>
      </c>
      <c r="T381" t="str">
        <f t="shared" si="183"/>
        <v>16:20:54.375</v>
      </c>
      <c r="U381" t="str">
        <f t="shared" si="156"/>
        <v>A5988B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125</v>
      </c>
      <c r="AG381">
        <v>0</v>
      </c>
      <c r="AH381">
        <v>3</v>
      </c>
      <c r="AI381">
        <v>2</v>
      </c>
      <c r="AJ381">
        <v>1</v>
      </c>
      <c r="AK381" t="s">
        <v>248</v>
      </c>
      <c r="AL381">
        <v>40.94229</v>
      </c>
      <c r="AM381" t="s">
        <v>249</v>
      </c>
      <c r="AN381">
        <v>-72.244506000000001</v>
      </c>
      <c r="AO381">
        <v>25</v>
      </c>
      <c r="AP381">
        <v>950</v>
      </c>
      <c r="AQ381" t="s">
        <v>129</v>
      </c>
      <c r="AR381">
        <v>55</v>
      </c>
      <c r="AS381">
        <v>-65</v>
      </c>
      <c r="AT381">
        <v>0</v>
      </c>
      <c r="BB381">
        <v>1200</v>
      </c>
      <c r="BC381">
        <v>1</v>
      </c>
      <c r="BD381" t="str">
        <f t="shared" si="157"/>
        <v xml:space="preserve">N46PD   </v>
      </c>
      <c r="BE381">
        <v>1</v>
      </c>
      <c r="BG381">
        <v>0</v>
      </c>
      <c r="BH381">
        <v>0</v>
      </c>
      <c r="BI381">
        <v>0</v>
      </c>
      <c r="BJ381">
        <v>850</v>
      </c>
      <c r="BK381">
        <v>-100</v>
      </c>
      <c r="BL381" t="s">
        <v>239</v>
      </c>
      <c r="BM381">
        <v>1</v>
      </c>
      <c r="BN381">
        <v>1</v>
      </c>
      <c r="BO381">
        <v>1</v>
      </c>
      <c r="BP381">
        <v>0</v>
      </c>
      <c r="BS381">
        <v>0.04</v>
      </c>
      <c r="BT381">
        <v>0</v>
      </c>
      <c r="BU381">
        <v>0</v>
      </c>
      <c r="CE381" t="str">
        <f t="shared" si="184"/>
        <v>16:20:54.878</v>
      </c>
      <c r="CF381">
        <v>878028638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6</v>
      </c>
      <c r="CY381">
        <v>7</v>
      </c>
      <c r="CZ381" t="s">
        <v>131</v>
      </c>
      <c r="DA381">
        <v>80</v>
      </c>
      <c r="DB381">
        <v>1</v>
      </c>
      <c r="DC381" t="s">
        <v>132</v>
      </c>
      <c r="DD381" t="s">
        <v>133</v>
      </c>
      <c r="DG381">
        <v>15183742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"10/06/2022 16:20:55.132"</f>
        <v>10/06/2022 16:20:55.132</v>
      </c>
      <c r="C382" t="str">
        <f t="shared" si="155"/>
        <v>FFDFD3C0</v>
      </c>
      <c r="D382" t="s">
        <v>134</v>
      </c>
      <c r="E382">
        <v>33</v>
      </c>
      <c r="H382">
        <v>112</v>
      </c>
      <c r="I382" t="s">
        <v>135</v>
      </c>
      <c r="J382" t="s">
        <v>136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182"/>
        <v>16:20:54.875</v>
      </c>
      <c r="T382" t="str">
        <f t="shared" si="183"/>
        <v>16:20:54.375</v>
      </c>
      <c r="U382" t="str">
        <f t="shared" si="156"/>
        <v>A5988B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125</v>
      </c>
      <c r="AG382">
        <v>0</v>
      </c>
      <c r="AH382">
        <v>3</v>
      </c>
      <c r="AI382">
        <v>2</v>
      </c>
      <c r="AJ382">
        <v>1</v>
      </c>
      <c r="AK382" t="s">
        <v>248</v>
      </c>
      <c r="AL382">
        <v>40.94229</v>
      </c>
      <c r="AM382" t="s">
        <v>249</v>
      </c>
      <c r="AN382">
        <v>-72.244506000000001</v>
      </c>
      <c r="AO382">
        <v>25</v>
      </c>
      <c r="AP382">
        <v>950</v>
      </c>
      <c r="AQ382" t="s">
        <v>129</v>
      </c>
      <c r="AR382">
        <v>55</v>
      </c>
      <c r="AS382">
        <v>-65</v>
      </c>
      <c r="AT382">
        <v>0</v>
      </c>
      <c r="BB382">
        <v>1200</v>
      </c>
      <c r="BC382">
        <v>1</v>
      </c>
      <c r="BD382" t="str">
        <f t="shared" si="157"/>
        <v xml:space="preserve">N46PD   </v>
      </c>
      <c r="BE382">
        <v>1</v>
      </c>
      <c r="BG382">
        <v>0</v>
      </c>
      <c r="BH382">
        <v>0</v>
      </c>
      <c r="BI382">
        <v>0</v>
      </c>
      <c r="BJ382">
        <v>850</v>
      </c>
      <c r="BK382">
        <v>-100</v>
      </c>
      <c r="BL382" t="s">
        <v>239</v>
      </c>
      <c r="BM382">
        <v>1</v>
      </c>
      <c r="BN382">
        <v>1</v>
      </c>
      <c r="BO382">
        <v>1</v>
      </c>
      <c r="BP382">
        <v>0</v>
      </c>
      <c r="BS382">
        <v>0.04</v>
      </c>
      <c r="BT382">
        <v>0</v>
      </c>
      <c r="BU382">
        <v>0</v>
      </c>
      <c r="CE382" t="str">
        <f t="shared" si="184"/>
        <v>16:20:54.878</v>
      </c>
      <c r="CF382">
        <v>878028638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6</v>
      </c>
      <c r="CY382">
        <v>7</v>
      </c>
      <c r="CZ382" t="s">
        <v>131</v>
      </c>
      <c r="DA382">
        <v>80</v>
      </c>
      <c r="DB382">
        <v>1</v>
      </c>
      <c r="DC382" t="s">
        <v>132</v>
      </c>
      <c r="DD382" t="s">
        <v>133</v>
      </c>
      <c r="DG382">
        <v>15183742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"10/06/2022 16:20:55.132"</f>
        <v>10/06/2022 16:20:55.132</v>
      </c>
      <c r="C383" t="str">
        <f t="shared" si="155"/>
        <v>FFDFD3C0</v>
      </c>
      <c r="D383" t="s">
        <v>139</v>
      </c>
      <c r="E383">
        <v>4</v>
      </c>
      <c r="F383">
        <v>1004</v>
      </c>
      <c r="G383" t="s">
        <v>140</v>
      </c>
      <c r="J383" t="s">
        <v>141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182"/>
        <v>16:20:54.875</v>
      </c>
      <c r="T383" t="str">
        <f t="shared" si="183"/>
        <v>16:20:54.375</v>
      </c>
      <c r="U383" t="str">
        <f t="shared" si="156"/>
        <v>A5988B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125</v>
      </c>
      <c r="AG383">
        <v>0</v>
      </c>
      <c r="AH383">
        <v>3</v>
      </c>
      <c r="AI383">
        <v>2</v>
      </c>
      <c r="AJ383">
        <v>1</v>
      </c>
      <c r="AK383" t="s">
        <v>248</v>
      </c>
      <c r="AL383">
        <v>40.94229</v>
      </c>
      <c r="AM383" t="s">
        <v>249</v>
      </c>
      <c r="AN383">
        <v>-72.244506000000001</v>
      </c>
      <c r="AO383">
        <v>25</v>
      </c>
      <c r="AP383">
        <v>950</v>
      </c>
      <c r="AQ383" t="s">
        <v>129</v>
      </c>
      <c r="AR383">
        <v>55</v>
      </c>
      <c r="AS383">
        <v>-65</v>
      </c>
      <c r="AT383">
        <v>0</v>
      </c>
      <c r="BB383">
        <v>1200</v>
      </c>
      <c r="BC383">
        <v>1</v>
      </c>
      <c r="BD383" t="str">
        <f t="shared" si="157"/>
        <v xml:space="preserve">N46PD   </v>
      </c>
      <c r="BE383">
        <v>1</v>
      </c>
      <c r="BG383">
        <v>0</v>
      </c>
      <c r="BH383">
        <v>0</v>
      </c>
      <c r="BI383">
        <v>0</v>
      </c>
      <c r="BJ383">
        <v>850</v>
      </c>
      <c r="BK383">
        <v>-100</v>
      </c>
      <c r="BL383" t="s">
        <v>239</v>
      </c>
      <c r="BM383">
        <v>1</v>
      </c>
      <c r="BN383">
        <v>1</v>
      </c>
      <c r="BO383">
        <v>1</v>
      </c>
      <c r="BP383">
        <v>0</v>
      </c>
      <c r="BS383">
        <v>0.04</v>
      </c>
      <c r="BT383">
        <v>0</v>
      </c>
      <c r="BU383">
        <v>0</v>
      </c>
      <c r="CE383" t="str">
        <f t="shared" si="184"/>
        <v>16:20:54.878</v>
      </c>
      <c r="CF383">
        <v>878028638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6</v>
      </c>
      <c r="CY383">
        <v>7</v>
      </c>
      <c r="CZ383" t="s">
        <v>131</v>
      </c>
      <c r="DA383">
        <v>80</v>
      </c>
      <c r="DB383">
        <v>1</v>
      </c>
      <c r="DC383" t="s">
        <v>132</v>
      </c>
      <c r="DD383" t="s">
        <v>133</v>
      </c>
      <c r="DG383">
        <v>15183742</v>
      </c>
      <c r="DI383">
        <v>1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"10/06/2022 16:20:55.132"</f>
        <v>10/06/2022 16:20:55.132</v>
      </c>
      <c r="C384" t="str">
        <f t="shared" si="155"/>
        <v>FFDFD3C0</v>
      </c>
      <c r="D384" t="s">
        <v>143</v>
      </c>
      <c r="E384">
        <v>15</v>
      </c>
      <c r="F384">
        <v>2015</v>
      </c>
      <c r="G384" t="s">
        <v>144</v>
      </c>
      <c r="J384" t="s">
        <v>145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182"/>
        <v>16:20:54.875</v>
      </c>
      <c r="T384" t="str">
        <f t="shared" si="183"/>
        <v>16:20:54.375</v>
      </c>
      <c r="U384" t="str">
        <f t="shared" si="156"/>
        <v>A5988B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125</v>
      </c>
      <c r="AG384">
        <v>0</v>
      </c>
      <c r="AH384">
        <v>3</v>
      </c>
      <c r="AI384">
        <v>2</v>
      </c>
      <c r="AJ384">
        <v>1</v>
      </c>
      <c r="AK384" t="s">
        <v>248</v>
      </c>
      <c r="AL384">
        <v>40.94229</v>
      </c>
      <c r="AM384" t="s">
        <v>249</v>
      </c>
      <c r="AN384">
        <v>-72.244506000000001</v>
      </c>
      <c r="AO384">
        <v>25</v>
      </c>
      <c r="AP384">
        <v>950</v>
      </c>
      <c r="AQ384" t="s">
        <v>129</v>
      </c>
      <c r="AR384">
        <v>55</v>
      </c>
      <c r="AS384">
        <v>-65</v>
      </c>
      <c r="AT384">
        <v>0</v>
      </c>
      <c r="BB384">
        <v>1200</v>
      </c>
      <c r="BC384">
        <v>1</v>
      </c>
      <c r="BD384" t="str">
        <f t="shared" si="157"/>
        <v xml:space="preserve">N46PD   </v>
      </c>
      <c r="BE384">
        <v>1</v>
      </c>
      <c r="BG384">
        <v>0</v>
      </c>
      <c r="BH384">
        <v>0</v>
      </c>
      <c r="BI384">
        <v>0</v>
      </c>
      <c r="BJ384">
        <v>850</v>
      </c>
      <c r="BK384">
        <v>-100</v>
      </c>
      <c r="BL384" t="s">
        <v>239</v>
      </c>
      <c r="BM384">
        <v>1</v>
      </c>
      <c r="BN384">
        <v>1</v>
      </c>
      <c r="BO384">
        <v>1</v>
      </c>
      <c r="BP384">
        <v>0</v>
      </c>
      <c r="BS384">
        <v>0.04</v>
      </c>
      <c r="BT384">
        <v>0</v>
      </c>
      <c r="BU384">
        <v>0</v>
      </c>
      <c r="CE384" t="str">
        <f t="shared" si="184"/>
        <v>16:20:54.878</v>
      </c>
      <c r="CF384">
        <v>878028638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6</v>
      </c>
      <c r="CY384">
        <v>7</v>
      </c>
      <c r="CZ384" t="s">
        <v>131</v>
      </c>
      <c r="DA384">
        <v>80</v>
      </c>
      <c r="DB384">
        <v>1</v>
      </c>
      <c r="DC384" t="s">
        <v>132</v>
      </c>
      <c r="DD384" t="s">
        <v>133</v>
      </c>
      <c r="DG384">
        <v>15183742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"10/06/2022 16:20:55.163"</f>
        <v>10/06/2022 16:20:55.163</v>
      </c>
      <c r="C385" t="str">
        <f t="shared" si="155"/>
        <v>FFDFD3C0</v>
      </c>
      <c r="D385" t="s">
        <v>139</v>
      </c>
      <c r="E385">
        <v>2</v>
      </c>
      <c r="F385">
        <v>1002</v>
      </c>
      <c r="G385" t="s">
        <v>124</v>
      </c>
      <c r="J385" t="s">
        <v>141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182"/>
        <v>16:20:54.875</v>
      </c>
      <c r="T385" t="str">
        <f t="shared" si="183"/>
        <v>16:20:54.375</v>
      </c>
      <c r="U385" t="str">
        <f t="shared" si="156"/>
        <v>A5988B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125</v>
      </c>
      <c r="AG385">
        <v>0</v>
      </c>
      <c r="AH385">
        <v>3</v>
      </c>
      <c r="AI385">
        <v>2</v>
      </c>
      <c r="AJ385">
        <v>1</v>
      </c>
      <c r="AK385" t="s">
        <v>248</v>
      </c>
      <c r="AL385">
        <v>40.94229</v>
      </c>
      <c r="AM385" t="s">
        <v>249</v>
      </c>
      <c r="AN385">
        <v>-72.244506000000001</v>
      </c>
      <c r="AO385">
        <v>25</v>
      </c>
      <c r="AP385">
        <v>950</v>
      </c>
      <c r="AQ385" t="s">
        <v>129</v>
      </c>
      <c r="AR385">
        <v>55</v>
      </c>
      <c r="AS385">
        <v>-65</v>
      </c>
      <c r="AT385">
        <v>0</v>
      </c>
      <c r="BB385">
        <v>1200</v>
      </c>
      <c r="BC385">
        <v>1</v>
      </c>
      <c r="BD385" t="str">
        <f t="shared" si="157"/>
        <v xml:space="preserve">N46PD   </v>
      </c>
      <c r="BE385">
        <v>1</v>
      </c>
      <c r="BG385">
        <v>0</v>
      </c>
      <c r="BH385">
        <v>0</v>
      </c>
      <c r="BI385">
        <v>0</v>
      </c>
      <c r="BJ385">
        <v>850</v>
      </c>
      <c r="BK385">
        <v>-100</v>
      </c>
      <c r="BL385" t="s">
        <v>239</v>
      </c>
      <c r="BM385">
        <v>1</v>
      </c>
      <c r="BN385">
        <v>1</v>
      </c>
      <c r="BO385">
        <v>1</v>
      </c>
      <c r="BP385">
        <v>0</v>
      </c>
      <c r="BS385">
        <v>0.04</v>
      </c>
      <c r="BT385">
        <v>0</v>
      </c>
      <c r="BU385">
        <v>0</v>
      </c>
      <c r="CE385" t="str">
        <f t="shared" si="184"/>
        <v>16:20:54.878</v>
      </c>
      <c r="CF385">
        <v>878028638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6</v>
      </c>
      <c r="CY385">
        <v>7</v>
      </c>
      <c r="CZ385" t="s">
        <v>131</v>
      </c>
      <c r="DA385">
        <v>80</v>
      </c>
      <c r="DB385">
        <v>1</v>
      </c>
      <c r="DC385" t="s">
        <v>132</v>
      </c>
      <c r="DD385" t="s">
        <v>133</v>
      </c>
      <c r="DG385">
        <v>15183742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"10/06/2022 16:20:55.163"</f>
        <v>10/06/2022 16:20:55.163</v>
      </c>
      <c r="C386" t="str">
        <f t="shared" ref="C386:C449" si="185">"FFDFD3C0"</f>
        <v>FFDFD3C0</v>
      </c>
      <c r="D386" t="s">
        <v>134</v>
      </c>
      <c r="E386">
        <v>38</v>
      </c>
      <c r="H386">
        <v>125</v>
      </c>
      <c r="I386" t="s">
        <v>142</v>
      </c>
      <c r="J386" t="s">
        <v>136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182"/>
        <v>16:20:54.875</v>
      </c>
      <c r="T386" t="str">
        <f t="shared" si="183"/>
        <v>16:20:54.375</v>
      </c>
      <c r="U386" t="str">
        <f t="shared" ref="U386:U449" si="186">"A5988B"</f>
        <v>A5988B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125</v>
      </c>
      <c r="AG386">
        <v>0</v>
      </c>
      <c r="AH386">
        <v>3</v>
      </c>
      <c r="AI386">
        <v>2</v>
      </c>
      <c r="AJ386">
        <v>1</v>
      </c>
      <c r="AK386" t="s">
        <v>248</v>
      </c>
      <c r="AL386">
        <v>40.94229</v>
      </c>
      <c r="AM386" t="s">
        <v>249</v>
      </c>
      <c r="AN386">
        <v>-72.244506000000001</v>
      </c>
      <c r="AO386">
        <v>25</v>
      </c>
      <c r="AP386">
        <v>950</v>
      </c>
      <c r="AQ386" t="s">
        <v>129</v>
      </c>
      <c r="AR386">
        <v>55</v>
      </c>
      <c r="AS386">
        <v>-65</v>
      </c>
      <c r="AT386">
        <v>0</v>
      </c>
      <c r="BB386">
        <v>1200</v>
      </c>
      <c r="BC386">
        <v>1</v>
      </c>
      <c r="BD386" t="str">
        <f t="shared" ref="BD386:BD449" si="187">"N46PD   "</f>
        <v xml:space="preserve">N46PD   </v>
      </c>
      <c r="BE386">
        <v>1</v>
      </c>
      <c r="BG386">
        <v>0</v>
      </c>
      <c r="BH386">
        <v>0</v>
      </c>
      <c r="BI386">
        <v>0</v>
      </c>
      <c r="BJ386">
        <v>850</v>
      </c>
      <c r="BK386">
        <v>-100</v>
      </c>
      <c r="BL386" t="s">
        <v>239</v>
      </c>
      <c r="BM386">
        <v>1</v>
      </c>
      <c r="BN386">
        <v>1</v>
      </c>
      <c r="BO386">
        <v>1</v>
      </c>
      <c r="BP386">
        <v>0</v>
      </c>
      <c r="BS386">
        <v>0.04</v>
      </c>
      <c r="BT386">
        <v>0</v>
      </c>
      <c r="BU386">
        <v>0</v>
      </c>
      <c r="CE386" t="str">
        <f t="shared" si="184"/>
        <v>16:20:54.878</v>
      </c>
      <c r="CF386">
        <v>878028638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6</v>
      </c>
      <c r="CY386">
        <v>7</v>
      </c>
      <c r="CZ386" t="s">
        <v>131</v>
      </c>
      <c r="DA386">
        <v>80</v>
      </c>
      <c r="DB386">
        <v>1</v>
      </c>
      <c r="DC386" t="s">
        <v>132</v>
      </c>
      <c r="DD386" t="s">
        <v>133</v>
      </c>
      <c r="DG386">
        <v>15183742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"10/06/2022 16:20:55.163"</f>
        <v>10/06/2022 16:20:55.163</v>
      </c>
      <c r="C387" t="str">
        <f t="shared" si="185"/>
        <v>FFDFD3C0</v>
      </c>
      <c r="D387" t="s">
        <v>123</v>
      </c>
      <c r="E387">
        <v>1</v>
      </c>
      <c r="H387">
        <v>157</v>
      </c>
      <c r="I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182"/>
        <v>16:20:54.875</v>
      </c>
      <c r="T387" t="str">
        <f t="shared" si="183"/>
        <v>16:20:54.375</v>
      </c>
      <c r="U387" t="str">
        <f t="shared" si="186"/>
        <v>A5988B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125</v>
      </c>
      <c r="AG387">
        <v>0</v>
      </c>
      <c r="AH387">
        <v>3</v>
      </c>
      <c r="AI387">
        <v>2</v>
      </c>
      <c r="AJ387">
        <v>1</v>
      </c>
      <c r="AK387" t="s">
        <v>248</v>
      </c>
      <c r="AL387">
        <v>40.94229</v>
      </c>
      <c r="AM387" t="s">
        <v>249</v>
      </c>
      <c r="AN387">
        <v>-72.244506000000001</v>
      </c>
      <c r="AO387">
        <v>25</v>
      </c>
      <c r="AP387">
        <v>950</v>
      </c>
      <c r="AQ387" t="s">
        <v>129</v>
      </c>
      <c r="AR387">
        <v>55</v>
      </c>
      <c r="AS387">
        <v>-65</v>
      </c>
      <c r="AT387">
        <v>0</v>
      </c>
      <c r="BB387">
        <v>1200</v>
      </c>
      <c r="BC387">
        <v>1</v>
      </c>
      <c r="BD387" t="str">
        <f t="shared" si="187"/>
        <v xml:space="preserve">N46PD   </v>
      </c>
      <c r="BE387">
        <v>1</v>
      </c>
      <c r="BG387">
        <v>0</v>
      </c>
      <c r="BH387">
        <v>0</v>
      </c>
      <c r="BI387">
        <v>0</v>
      </c>
      <c r="BJ387">
        <v>850</v>
      </c>
      <c r="BK387">
        <v>-100</v>
      </c>
      <c r="BL387" t="s">
        <v>239</v>
      </c>
      <c r="BM387">
        <v>1</v>
      </c>
      <c r="BN387">
        <v>1</v>
      </c>
      <c r="BO387">
        <v>1</v>
      </c>
      <c r="BP387">
        <v>0</v>
      </c>
      <c r="BS387">
        <v>0.04</v>
      </c>
      <c r="BT387">
        <v>0</v>
      </c>
      <c r="BU387">
        <v>0</v>
      </c>
      <c r="CE387" t="str">
        <f t="shared" si="184"/>
        <v>16:20:54.878</v>
      </c>
      <c r="CF387">
        <v>878028638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6</v>
      </c>
      <c r="CY387">
        <v>7</v>
      </c>
      <c r="CZ387" t="s">
        <v>131</v>
      </c>
      <c r="DA387">
        <v>80</v>
      </c>
      <c r="DB387">
        <v>1</v>
      </c>
      <c r="DC387" t="s">
        <v>132</v>
      </c>
      <c r="DD387" t="s">
        <v>133</v>
      </c>
      <c r="DG387">
        <v>15183742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"10/06/2022 16:20:56.601"</f>
        <v>10/06/2022 16:20:56.601</v>
      </c>
      <c r="C388" t="str">
        <f t="shared" si="185"/>
        <v>FFDFD3C0</v>
      </c>
      <c r="D388" t="s">
        <v>134</v>
      </c>
      <c r="E388">
        <v>33</v>
      </c>
      <c r="H388">
        <v>112</v>
      </c>
      <c r="I388" t="s">
        <v>135</v>
      </c>
      <c r="J388" t="s">
        <v>136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ref="S388:S395" si="188">"16:20:56.281"</f>
        <v>16:20:56.281</v>
      </c>
      <c r="T388" t="str">
        <f t="shared" ref="T388:T395" si="189">"16:20:55.881"</f>
        <v>16:20:55.881</v>
      </c>
      <c r="U388" t="str">
        <f t="shared" si="186"/>
        <v>A5988B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125</v>
      </c>
      <c r="AG388">
        <v>0</v>
      </c>
      <c r="AH388">
        <v>3</v>
      </c>
      <c r="AI388">
        <v>2</v>
      </c>
      <c r="AJ388">
        <v>1</v>
      </c>
      <c r="AK388" t="s">
        <v>250</v>
      </c>
      <c r="AL388">
        <v>40.941839000000002</v>
      </c>
      <c r="AM388" t="s">
        <v>251</v>
      </c>
      <c r="AN388">
        <v>-72.244011999999998</v>
      </c>
      <c r="AO388">
        <v>25</v>
      </c>
      <c r="AP388">
        <v>950</v>
      </c>
      <c r="AQ388" t="s">
        <v>129</v>
      </c>
      <c r="AR388">
        <v>56</v>
      </c>
      <c r="AS388">
        <v>-64</v>
      </c>
      <c r="AT388">
        <v>192</v>
      </c>
      <c r="BB388">
        <v>1200</v>
      </c>
      <c r="BC388">
        <v>1</v>
      </c>
      <c r="BD388" t="str">
        <f t="shared" si="187"/>
        <v xml:space="preserve">N46PD   </v>
      </c>
      <c r="BE388">
        <v>1</v>
      </c>
      <c r="BG388">
        <v>0</v>
      </c>
      <c r="BH388">
        <v>0</v>
      </c>
      <c r="BI388">
        <v>0</v>
      </c>
      <c r="BJ388">
        <v>825</v>
      </c>
      <c r="BK388">
        <v>-125</v>
      </c>
      <c r="BL388" t="s">
        <v>239</v>
      </c>
      <c r="BM388">
        <v>1</v>
      </c>
      <c r="BN388">
        <v>1</v>
      </c>
      <c r="BO388">
        <v>1</v>
      </c>
      <c r="BP388">
        <v>0</v>
      </c>
      <c r="BS388">
        <v>0.04</v>
      </c>
      <c r="BT388">
        <v>0</v>
      </c>
      <c r="BU388">
        <v>0</v>
      </c>
      <c r="CE388" t="str">
        <f t="shared" ref="CE388:CE395" si="190">"16:20:56.287"</f>
        <v>16:20:56.287</v>
      </c>
      <c r="CF388">
        <v>287078793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131</v>
      </c>
      <c r="DA388">
        <v>80</v>
      </c>
      <c r="DB388">
        <v>1</v>
      </c>
      <c r="DC388" t="s">
        <v>132</v>
      </c>
      <c r="DD388" t="s">
        <v>133</v>
      </c>
      <c r="DG388">
        <v>15185097</v>
      </c>
      <c r="DI388">
        <v>1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"10/06/2022 16:20:56.601"</f>
        <v>10/06/2022 16:20:56.601</v>
      </c>
      <c r="C389" t="str">
        <f t="shared" si="185"/>
        <v>FFDFD3C0</v>
      </c>
      <c r="D389" t="s">
        <v>139</v>
      </c>
      <c r="E389">
        <v>4</v>
      </c>
      <c r="F389">
        <v>1004</v>
      </c>
      <c r="G389" t="s">
        <v>140</v>
      </c>
      <c r="J389" t="s">
        <v>141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188"/>
        <v>16:20:56.281</v>
      </c>
      <c r="T389" t="str">
        <f t="shared" si="189"/>
        <v>16:20:55.881</v>
      </c>
      <c r="U389" t="str">
        <f t="shared" si="186"/>
        <v>A5988B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125</v>
      </c>
      <c r="AG389">
        <v>0</v>
      </c>
      <c r="AH389">
        <v>3</v>
      </c>
      <c r="AI389">
        <v>2</v>
      </c>
      <c r="AJ389">
        <v>1</v>
      </c>
      <c r="AK389" t="s">
        <v>250</v>
      </c>
      <c r="AL389">
        <v>40.941839000000002</v>
      </c>
      <c r="AM389" t="s">
        <v>251</v>
      </c>
      <c r="AN389">
        <v>-72.244011999999998</v>
      </c>
      <c r="AO389">
        <v>25</v>
      </c>
      <c r="AP389">
        <v>950</v>
      </c>
      <c r="AQ389" t="s">
        <v>129</v>
      </c>
      <c r="AR389">
        <v>56</v>
      </c>
      <c r="AS389">
        <v>-64</v>
      </c>
      <c r="AT389">
        <v>192</v>
      </c>
      <c r="BB389">
        <v>1200</v>
      </c>
      <c r="BC389">
        <v>1</v>
      </c>
      <c r="BD389" t="str">
        <f t="shared" si="187"/>
        <v xml:space="preserve">N46PD   </v>
      </c>
      <c r="BE389">
        <v>1</v>
      </c>
      <c r="BG389">
        <v>0</v>
      </c>
      <c r="BH389">
        <v>0</v>
      </c>
      <c r="BI389">
        <v>0</v>
      </c>
      <c r="BJ389">
        <v>825</v>
      </c>
      <c r="BK389">
        <v>-125</v>
      </c>
      <c r="BL389" t="s">
        <v>239</v>
      </c>
      <c r="BM389">
        <v>1</v>
      </c>
      <c r="BN389">
        <v>1</v>
      </c>
      <c r="BO389">
        <v>1</v>
      </c>
      <c r="BP389">
        <v>0</v>
      </c>
      <c r="BS389">
        <v>0.04</v>
      </c>
      <c r="BT389">
        <v>0</v>
      </c>
      <c r="BU389">
        <v>0</v>
      </c>
      <c r="CE389" t="str">
        <f t="shared" si="190"/>
        <v>16:20:56.287</v>
      </c>
      <c r="CF389">
        <v>287078793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131</v>
      </c>
      <c r="DA389">
        <v>80</v>
      </c>
      <c r="DB389">
        <v>1</v>
      </c>
      <c r="DC389" t="s">
        <v>132</v>
      </c>
      <c r="DD389" t="s">
        <v>133</v>
      </c>
      <c r="DG389">
        <v>15185097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"10/06/2022 16:20:56.601"</f>
        <v>10/06/2022 16:20:56.601</v>
      </c>
      <c r="C390" t="str">
        <f t="shared" si="185"/>
        <v>FFDFD3C0</v>
      </c>
      <c r="D390" t="s">
        <v>143</v>
      </c>
      <c r="E390">
        <v>15</v>
      </c>
      <c r="F390">
        <v>2015</v>
      </c>
      <c r="G390" t="s">
        <v>144</v>
      </c>
      <c r="J390" t="s">
        <v>145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188"/>
        <v>16:20:56.281</v>
      </c>
      <c r="T390" t="str">
        <f t="shared" si="189"/>
        <v>16:20:55.881</v>
      </c>
      <c r="U390" t="str">
        <f t="shared" si="186"/>
        <v>A5988B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125</v>
      </c>
      <c r="AG390">
        <v>0</v>
      </c>
      <c r="AH390">
        <v>3</v>
      </c>
      <c r="AI390">
        <v>2</v>
      </c>
      <c r="AJ390">
        <v>1</v>
      </c>
      <c r="AK390" t="s">
        <v>250</v>
      </c>
      <c r="AL390">
        <v>40.941839000000002</v>
      </c>
      <c r="AM390" t="s">
        <v>251</v>
      </c>
      <c r="AN390">
        <v>-72.244011999999998</v>
      </c>
      <c r="AO390">
        <v>25</v>
      </c>
      <c r="AP390">
        <v>950</v>
      </c>
      <c r="AQ390" t="s">
        <v>129</v>
      </c>
      <c r="AR390">
        <v>56</v>
      </c>
      <c r="AS390">
        <v>-64</v>
      </c>
      <c r="AT390">
        <v>192</v>
      </c>
      <c r="BB390">
        <v>1200</v>
      </c>
      <c r="BC390">
        <v>1</v>
      </c>
      <c r="BD390" t="str">
        <f t="shared" si="187"/>
        <v xml:space="preserve">N46PD   </v>
      </c>
      <c r="BE390">
        <v>1</v>
      </c>
      <c r="BG390">
        <v>0</v>
      </c>
      <c r="BH390">
        <v>0</v>
      </c>
      <c r="BI390">
        <v>0</v>
      </c>
      <c r="BJ390">
        <v>825</v>
      </c>
      <c r="BK390">
        <v>-125</v>
      </c>
      <c r="BL390" t="s">
        <v>239</v>
      </c>
      <c r="BM390">
        <v>1</v>
      </c>
      <c r="BN390">
        <v>1</v>
      </c>
      <c r="BO390">
        <v>1</v>
      </c>
      <c r="BP390">
        <v>0</v>
      </c>
      <c r="BS390">
        <v>0.04</v>
      </c>
      <c r="BT390">
        <v>0</v>
      </c>
      <c r="BU390">
        <v>0</v>
      </c>
      <c r="CE390" t="str">
        <f t="shared" si="190"/>
        <v>16:20:56.287</v>
      </c>
      <c r="CF390">
        <v>287078793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131</v>
      </c>
      <c r="DA390">
        <v>80</v>
      </c>
      <c r="DB390">
        <v>1</v>
      </c>
      <c r="DC390" t="s">
        <v>132</v>
      </c>
      <c r="DD390" t="s">
        <v>133</v>
      </c>
      <c r="DG390">
        <v>15185097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"10/06/2022 16:20:56.648"</f>
        <v>10/06/2022 16:20:56.648</v>
      </c>
      <c r="C391" t="str">
        <f t="shared" si="185"/>
        <v>FFDFD3C0</v>
      </c>
      <c r="D391" t="s">
        <v>139</v>
      </c>
      <c r="E391">
        <v>2</v>
      </c>
      <c r="F391">
        <v>1002</v>
      </c>
      <c r="G391" t="s">
        <v>124</v>
      </c>
      <c r="J391" t="s">
        <v>141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188"/>
        <v>16:20:56.281</v>
      </c>
      <c r="T391" t="str">
        <f t="shared" si="189"/>
        <v>16:20:55.881</v>
      </c>
      <c r="U391" t="str">
        <f t="shared" si="186"/>
        <v>A5988B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125</v>
      </c>
      <c r="AG391">
        <v>0</v>
      </c>
      <c r="AH391">
        <v>3</v>
      </c>
      <c r="AI391">
        <v>2</v>
      </c>
      <c r="AJ391">
        <v>1</v>
      </c>
      <c r="AK391" t="s">
        <v>250</v>
      </c>
      <c r="AL391">
        <v>40.941839000000002</v>
      </c>
      <c r="AM391" t="s">
        <v>251</v>
      </c>
      <c r="AN391">
        <v>-72.244011999999998</v>
      </c>
      <c r="AO391">
        <v>25</v>
      </c>
      <c r="AP391">
        <v>950</v>
      </c>
      <c r="AQ391" t="s">
        <v>129</v>
      </c>
      <c r="AR391">
        <v>56</v>
      </c>
      <c r="AS391">
        <v>-64</v>
      </c>
      <c r="AT391">
        <v>192</v>
      </c>
      <c r="BB391">
        <v>1200</v>
      </c>
      <c r="BC391">
        <v>1</v>
      </c>
      <c r="BD391" t="str">
        <f t="shared" si="187"/>
        <v xml:space="preserve">N46PD   </v>
      </c>
      <c r="BE391">
        <v>1</v>
      </c>
      <c r="BG391">
        <v>0</v>
      </c>
      <c r="BH391">
        <v>0</v>
      </c>
      <c r="BI391">
        <v>0</v>
      </c>
      <c r="BJ391">
        <v>825</v>
      </c>
      <c r="BK391">
        <v>-125</v>
      </c>
      <c r="BL391" t="s">
        <v>239</v>
      </c>
      <c r="BM391">
        <v>1</v>
      </c>
      <c r="BN391">
        <v>1</v>
      </c>
      <c r="BO391">
        <v>1</v>
      </c>
      <c r="BP391">
        <v>0</v>
      </c>
      <c r="BS391">
        <v>0.04</v>
      </c>
      <c r="BT391">
        <v>0</v>
      </c>
      <c r="BU391">
        <v>0</v>
      </c>
      <c r="CE391" t="str">
        <f t="shared" si="190"/>
        <v>16:20:56.287</v>
      </c>
      <c r="CF391">
        <v>287078793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5</v>
      </c>
      <c r="CY391">
        <v>7</v>
      </c>
      <c r="CZ391" t="s">
        <v>131</v>
      </c>
      <c r="DA391">
        <v>80</v>
      </c>
      <c r="DB391">
        <v>1</v>
      </c>
      <c r="DC391" t="s">
        <v>132</v>
      </c>
      <c r="DD391" t="s">
        <v>133</v>
      </c>
      <c r="DG391">
        <v>15185097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"10/06/2022 16:20:56.648"</f>
        <v>10/06/2022 16:20:56.648</v>
      </c>
      <c r="C392" t="str">
        <f t="shared" si="185"/>
        <v>FFDFD3C0</v>
      </c>
      <c r="D392" t="s">
        <v>134</v>
      </c>
      <c r="E392">
        <v>38</v>
      </c>
      <c r="H392">
        <v>125</v>
      </c>
      <c r="I392" t="s">
        <v>142</v>
      </c>
      <c r="J392" t="s">
        <v>136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188"/>
        <v>16:20:56.281</v>
      </c>
      <c r="T392" t="str">
        <f t="shared" si="189"/>
        <v>16:20:55.881</v>
      </c>
      <c r="U392" t="str">
        <f t="shared" si="186"/>
        <v>A5988B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125</v>
      </c>
      <c r="AG392">
        <v>0</v>
      </c>
      <c r="AH392">
        <v>3</v>
      </c>
      <c r="AI392">
        <v>2</v>
      </c>
      <c r="AJ392">
        <v>1</v>
      </c>
      <c r="AK392" t="s">
        <v>250</v>
      </c>
      <c r="AL392">
        <v>40.941839000000002</v>
      </c>
      <c r="AM392" t="s">
        <v>251</v>
      </c>
      <c r="AN392">
        <v>-72.244011999999998</v>
      </c>
      <c r="AO392">
        <v>25</v>
      </c>
      <c r="AP392">
        <v>950</v>
      </c>
      <c r="AQ392" t="s">
        <v>129</v>
      </c>
      <c r="AR392">
        <v>56</v>
      </c>
      <c r="AS392">
        <v>-64</v>
      </c>
      <c r="AT392">
        <v>192</v>
      </c>
      <c r="BB392">
        <v>1200</v>
      </c>
      <c r="BC392">
        <v>1</v>
      </c>
      <c r="BD392" t="str">
        <f t="shared" si="187"/>
        <v xml:space="preserve">N46PD   </v>
      </c>
      <c r="BE392">
        <v>1</v>
      </c>
      <c r="BG392">
        <v>0</v>
      </c>
      <c r="BH392">
        <v>0</v>
      </c>
      <c r="BI392">
        <v>0</v>
      </c>
      <c r="BJ392">
        <v>825</v>
      </c>
      <c r="BK392">
        <v>-125</v>
      </c>
      <c r="BL392" t="s">
        <v>239</v>
      </c>
      <c r="BM392">
        <v>1</v>
      </c>
      <c r="BN392">
        <v>1</v>
      </c>
      <c r="BO392">
        <v>1</v>
      </c>
      <c r="BP392">
        <v>0</v>
      </c>
      <c r="BS392">
        <v>0.04</v>
      </c>
      <c r="BT392">
        <v>0</v>
      </c>
      <c r="BU392">
        <v>0</v>
      </c>
      <c r="CE392" t="str">
        <f t="shared" si="190"/>
        <v>16:20:56.287</v>
      </c>
      <c r="CF392">
        <v>287078793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5</v>
      </c>
      <c r="CY392">
        <v>7</v>
      </c>
      <c r="CZ392" t="s">
        <v>131</v>
      </c>
      <c r="DA392">
        <v>80</v>
      </c>
      <c r="DB392">
        <v>1</v>
      </c>
      <c r="DC392" t="s">
        <v>132</v>
      </c>
      <c r="DD392" t="s">
        <v>133</v>
      </c>
      <c r="DG392">
        <v>15185097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"10/06/2022 16:20:56.648"</f>
        <v>10/06/2022 16:20:56.648</v>
      </c>
      <c r="C393" t="str">
        <f t="shared" si="185"/>
        <v>FFDFD3C0</v>
      </c>
      <c r="D393" t="s">
        <v>123</v>
      </c>
      <c r="E393">
        <v>1</v>
      </c>
      <c r="H393">
        <v>157</v>
      </c>
      <c r="I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188"/>
        <v>16:20:56.281</v>
      </c>
      <c r="T393" t="str">
        <f t="shared" si="189"/>
        <v>16:20:55.881</v>
      </c>
      <c r="U393" t="str">
        <f t="shared" si="186"/>
        <v>A5988B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125</v>
      </c>
      <c r="AG393">
        <v>0</v>
      </c>
      <c r="AH393">
        <v>3</v>
      </c>
      <c r="AI393">
        <v>2</v>
      </c>
      <c r="AJ393">
        <v>1</v>
      </c>
      <c r="AK393" t="s">
        <v>250</v>
      </c>
      <c r="AL393">
        <v>40.941839000000002</v>
      </c>
      <c r="AM393" t="s">
        <v>251</v>
      </c>
      <c r="AN393">
        <v>-72.244011999999998</v>
      </c>
      <c r="AO393">
        <v>25</v>
      </c>
      <c r="AP393">
        <v>950</v>
      </c>
      <c r="AQ393" t="s">
        <v>129</v>
      </c>
      <c r="AR393">
        <v>56</v>
      </c>
      <c r="AS393">
        <v>-64</v>
      </c>
      <c r="AT393">
        <v>192</v>
      </c>
      <c r="BB393">
        <v>1200</v>
      </c>
      <c r="BC393">
        <v>1</v>
      </c>
      <c r="BD393" t="str">
        <f t="shared" si="187"/>
        <v xml:space="preserve">N46PD   </v>
      </c>
      <c r="BE393">
        <v>1</v>
      </c>
      <c r="BG393">
        <v>0</v>
      </c>
      <c r="BH393">
        <v>0</v>
      </c>
      <c r="BI393">
        <v>0</v>
      </c>
      <c r="BJ393">
        <v>825</v>
      </c>
      <c r="BK393">
        <v>-125</v>
      </c>
      <c r="BL393" t="s">
        <v>239</v>
      </c>
      <c r="BM393">
        <v>1</v>
      </c>
      <c r="BN393">
        <v>1</v>
      </c>
      <c r="BO393">
        <v>1</v>
      </c>
      <c r="BP393">
        <v>0</v>
      </c>
      <c r="BS393">
        <v>0.04</v>
      </c>
      <c r="BT393">
        <v>0</v>
      </c>
      <c r="BU393">
        <v>0</v>
      </c>
      <c r="CE393" t="str">
        <f t="shared" si="190"/>
        <v>16:20:56.287</v>
      </c>
      <c r="CF393">
        <v>287078793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5</v>
      </c>
      <c r="CY393">
        <v>7</v>
      </c>
      <c r="CZ393" t="s">
        <v>131</v>
      </c>
      <c r="DA393">
        <v>80</v>
      </c>
      <c r="DB393">
        <v>1</v>
      </c>
      <c r="DC393" t="s">
        <v>132</v>
      </c>
      <c r="DD393" t="s">
        <v>133</v>
      </c>
      <c r="DG393">
        <v>15185097</v>
      </c>
      <c r="DI393">
        <v>1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"10/06/2022 16:20:56.726"</f>
        <v>10/06/2022 16:20:56.726</v>
      </c>
      <c r="C394" t="str">
        <f t="shared" si="185"/>
        <v>FFDFD3C0</v>
      </c>
      <c r="D394" t="s">
        <v>139</v>
      </c>
      <c r="E394">
        <v>3</v>
      </c>
      <c r="F394">
        <v>1003</v>
      </c>
      <c r="G394" t="s">
        <v>146</v>
      </c>
      <c r="J394" t="s">
        <v>141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188"/>
        <v>16:20:56.281</v>
      </c>
      <c r="T394" t="str">
        <f t="shared" si="189"/>
        <v>16:20:55.881</v>
      </c>
      <c r="U394" t="str">
        <f t="shared" si="186"/>
        <v>A5988B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125</v>
      </c>
      <c r="AG394">
        <v>0</v>
      </c>
      <c r="AH394">
        <v>3</v>
      </c>
      <c r="AI394">
        <v>2</v>
      </c>
      <c r="AJ394">
        <v>1</v>
      </c>
      <c r="AK394" t="s">
        <v>250</v>
      </c>
      <c r="AL394">
        <v>40.941839000000002</v>
      </c>
      <c r="AM394" t="s">
        <v>251</v>
      </c>
      <c r="AN394">
        <v>-72.244011999999998</v>
      </c>
      <c r="AO394">
        <v>25</v>
      </c>
      <c r="AP394">
        <v>950</v>
      </c>
      <c r="AQ394" t="s">
        <v>129</v>
      </c>
      <c r="AR394">
        <v>56</v>
      </c>
      <c r="AS394">
        <v>-64</v>
      </c>
      <c r="AT394">
        <v>192</v>
      </c>
      <c r="BB394">
        <v>1200</v>
      </c>
      <c r="BC394">
        <v>1</v>
      </c>
      <c r="BD394" t="str">
        <f t="shared" si="187"/>
        <v xml:space="preserve">N46PD   </v>
      </c>
      <c r="BE394">
        <v>1</v>
      </c>
      <c r="BG394">
        <v>0</v>
      </c>
      <c r="BH394">
        <v>0</v>
      </c>
      <c r="BI394">
        <v>0</v>
      </c>
      <c r="BJ394">
        <v>825</v>
      </c>
      <c r="BK394">
        <v>-125</v>
      </c>
      <c r="BL394" t="s">
        <v>239</v>
      </c>
      <c r="BM394">
        <v>1</v>
      </c>
      <c r="BN394">
        <v>1</v>
      </c>
      <c r="BO394">
        <v>1</v>
      </c>
      <c r="BP394">
        <v>0</v>
      </c>
      <c r="BS394">
        <v>0.04</v>
      </c>
      <c r="BT394">
        <v>0</v>
      </c>
      <c r="BU394">
        <v>0</v>
      </c>
      <c r="CE394" t="str">
        <f t="shared" si="190"/>
        <v>16:20:56.287</v>
      </c>
      <c r="CF394">
        <v>287078793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5</v>
      </c>
      <c r="CY394">
        <v>7</v>
      </c>
      <c r="CZ394" t="s">
        <v>131</v>
      </c>
      <c r="DA394">
        <v>80</v>
      </c>
      <c r="DB394">
        <v>1</v>
      </c>
      <c r="DC394" t="s">
        <v>132</v>
      </c>
      <c r="DD394" t="s">
        <v>133</v>
      </c>
      <c r="DG394">
        <v>15185097</v>
      </c>
      <c r="DI394">
        <v>1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"10/06/2022 16:20:56.726"</f>
        <v>10/06/2022 16:20:56.726</v>
      </c>
      <c r="C395" t="str">
        <f t="shared" si="185"/>
        <v>FFDFD3C0</v>
      </c>
      <c r="D395" t="s">
        <v>143</v>
      </c>
      <c r="E395">
        <v>1</v>
      </c>
      <c r="F395">
        <v>2001</v>
      </c>
      <c r="G395" t="s">
        <v>147</v>
      </c>
      <c r="J395" t="s">
        <v>145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188"/>
        <v>16:20:56.281</v>
      </c>
      <c r="T395" t="str">
        <f t="shared" si="189"/>
        <v>16:20:55.881</v>
      </c>
      <c r="U395" t="str">
        <f t="shared" si="186"/>
        <v>A5988B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125</v>
      </c>
      <c r="AG395">
        <v>0</v>
      </c>
      <c r="AH395">
        <v>3</v>
      </c>
      <c r="AI395">
        <v>2</v>
      </c>
      <c r="AJ395">
        <v>1</v>
      </c>
      <c r="AK395" t="s">
        <v>250</v>
      </c>
      <c r="AL395">
        <v>40.941839000000002</v>
      </c>
      <c r="AM395" t="s">
        <v>251</v>
      </c>
      <c r="AN395">
        <v>-72.244011999999998</v>
      </c>
      <c r="AO395">
        <v>25</v>
      </c>
      <c r="AP395">
        <v>950</v>
      </c>
      <c r="AQ395" t="s">
        <v>129</v>
      </c>
      <c r="AR395">
        <v>56</v>
      </c>
      <c r="AS395">
        <v>-64</v>
      </c>
      <c r="AT395">
        <v>192</v>
      </c>
      <c r="BB395">
        <v>1200</v>
      </c>
      <c r="BC395">
        <v>1</v>
      </c>
      <c r="BD395" t="str">
        <f t="shared" si="187"/>
        <v xml:space="preserve">N46PD   </v>
      </c>
      <c r="BE395">
        <v>1</v>
      </c>
      <c r="BG395">
        <v>0</v>
      </c>
      <c r="BH395">
        <v>0</v>
      </c>
      <c r="BI395">
        <v>0</v>
      </c>
      <c r="BJ395">
        <v>825</v>
      </c>
      <c r="BK395">
        <v>-125</v>
      </c>
      <c r="BL395" t="s">
        <v>239</v>
      </c>
      <c r="BM395">
        <v>1</v>
      </c>
      <c r="BN395">
        <v>1</v>
      </c>
      <c r="BO395">
        <v>1</v>
      </c>
      <c r="BP395">
        <v>0</v>
      </c>
      <c r="BS395">
        <v>0.04</v>
      </c>
      <c r="BT395">
        <v>0</v>
      </c>
      <c r="BU395">
        <v>0</v>
      </c>
      <c r="CE395" t="str">
        <f t="shared" si="190"/>
        <v>16:20:56.287</v>
      </c>
      <c r="CF395">
        <v>287078793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5</v>
      </c>
      <c r="CY395">
        <v>7</v>
      </c>
      <c r="CZ395" t="s">
        <v>131</v>
      </c>
      <c r="DA395">
        <v>80</v>
      </c>
      <c r="DB395">
        <v>1</v>
      </c>
      <c r="DC395" t="s">
        <v>132</v>
      </c>
      <c r="DD395" t="s">
        <v>133</v>
      </c>
      <c r="DG395">
        <v>15185097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"10/06/2022 16:20:57.524"</f>
        <v>10/06/2022 16:20:57.524</v>
      </c>
      <c r="C396" t="str">
        <f t="shared" si="185"/>
        <v>FFDFD3C0</v>
      </c>
      <c r="D396" t="s">
        <v>134</v>
      </c>
      <c r="E396">
        <v>38</v>
      </c>
      <c r="H396">
        <v>125</v>
      </c>
      <c r="I396" t="s">
        <v>142</v>
      </c>
      <c r="J396" t="s">
        <v>136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ref="S396:S403" si="191">"16:20:57.227"</f>
        <v>16:20:57.227</v>
      </c>
      <c r="T396" t="str">
        <f t="shared" ref="T396:T403" si="192">"16:20:56.827"</f>
        <v>16:20:56.827</v>
      </c>
      <c r="U396" t="str">
        <f t="shared" si="186"/>
        <v>A5988B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125</v>
      </c>
      <c r="AG396">
        <v>0</v>
      </c>
      <c r="AH396">
        <v>3</v>
      </c>
      <c r="AI396">
        <v>2</v>
      </c>
      <c r="AJ396">
        <v>1</v>
      </c>
      <c r="AK396" t="s">
        <v>252</v>
      </c>
      <c r="AL396">
        <v>40.941581999999997</v>
      </c>
      <c r="AM396" t="s">
        <v>253</v>
      </c>
      <c r="AN396">
        <v>-72.243712000000002</v>
      </c>
      <c r="AO396">
        <v>25</v>
      </c>
      <c r="AP396">
        <v>950</v>
      </c>
      <c r="AQ396" t="s">
        <v>129</v>
      </c>
      <c r="AR396">
        <v>57</v>
      </c>
      <c r="AS396">
        <v>-64</v>
      </c>
      <c r="AT396">
        <v>128</v>
      </c>
      <c r="BB396">
        <v>1200</v>
      </c>
      <c r="BC396">
        <v>1</v>
      </c>
      <c r="BD396" t="str">
        <f t="shared" si="187"/>
        <v xml:space="preserve">N46PD   </v>
      </c>
      <c r="BE396">
        <v>1</v>
      </c>
      <c r="BG396">
        <v>0</v>
      </c>
      <c r="BH396">
        <v>0</v>
      </c>
      <c r="BI396">
        <v>0</v>
      </c>
      <c r="BJ396">
        <v>850</v>
      </c>
      <c r="BK396">
        <v>-100</v>
      </c>
      <c r="BL396" t="s">
        <v>239</v>
      </c>
      <c r="BM396">
        <v>1</v>
      </c>
      <c r="BN396">
        <v>1</v>
      </c>
      <c r="BO396">
        <v>1</v>
      </c>
      <c r="BP396">
        <v>0</v>
      </c>
      <c r="BS396">
        <v>0.04</v>
      </c>
      <c r="BT396">
        <v>0</v>
      </c>
      <c r="BU396">
        <v>0</v>
      </c>
      <c r="CE396" t="str">
        <f t="shared" ref="CE396:CE403" si="193">"16:20:57.234"</f>
        <v>16:20:57.234</v>
      </c>
      <c r="CF396">
        <v>234091609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6</v>
      </c>
      <c r="CY396">
        <v>7</v>
      </c>
      <c r="CZ396" t="s">
        <v>131</v>
      </c>
      <c r="DA396">
        <v>80</v>
      </c>
      <c r="DB396">
        <v>1</v>
      </c>
      <c r="DC396" t="s">
        <v>132</v>
      </c>
      <c r="DD396" t="s">
        <v>133</v>
      </c>
      <c r="DG396">
        <v>15186154</v>
      </c>
      <c r="DI396">
        <v>1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"10/06/2022 16:20:57.524"</f>
        <v>10/06/2022 16:20:57.524</v>
      </c>
      <c r="C397" t="str">
        <f t="shared" si="185"/>
        <v>FFDFD3C0</v>
      </c>
      <c r="D397" t="s">
        <v>123</v>
      </c>
      <c r="E397">
        <v>1</v>
      </c>
      <c r="H397">
        <v>157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191"/>
        <v>16:20:57.227</v>
      </c>
      <c r="T397" t="str">
        <f t="shared" si="192"/>
        <v>16:20:56.827</v>
      </c>
      <c r="U397" t="str">
        <f t="shared" si="186"/>
        <v>A5988B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125</v>
      </c>
      <c r="AG397">
        <v>0</v>
      </c>
      <c r="AH397">
        <v>3</v>
      </c>
      <c r="AI397">
        <v>2</v>
      </c>
      <c r="AJ397">
        <v>1</v>
      </c>
      <c r="AK397" t="s">
        <v>252</v>
      </c>
      <c r="AL397">
        <v>40.941581999999997</v>
      </c>
      <c r="AM397" t="s">
        <v>253</v>
      </c>
      <c r="AN397">
        <v>-72.243712000000002</v>
      </c>
      <c r="AO397">
        <v>25</v>
      </c>
      <c r="AP397">
        <v>950</v>
      </c>
      <c r="AQ397" t="s">
        <v>129</v>
      </c>
      <c r="AR397">
        <v>57</v>
      </c>
      <c r="AS397">
        <v>-64</v>
      </c>
      <c r="AT397">
        <v>128</v>
      </c>
      <c r="BB397">
        <v>1200</v>
      </c>
      <c r="BC397">
        <v>1</v>
      </c>
      <c r="BD397" t="str">
        <f t="shared" si="187"/>
        <v xml:space="preserve">N46PD   </v>
      </c>
      <c r="BE397">
        <v>1</v>
      </c>
      <c r="BG397">
        <v>0</v>
      </c>
      <c r="BH397">
        <v>0</v>
      </c>
      <c r="BI397">
        <v>0</v>
      </c>
      <c r="BJ397">
        <v>850</v>
      </c>
      <c r="BK397">
        <v>-100</v>
      </c>
      <c r="BL397" t="s">
        <v>239</v>
      </c>
      <c r="BM397">
        <v>1</v>
      </c>
      <c r="BN397">
        <v>1</v>
      </c>
      <c r="BO397">
        <v>1</v>
      </c>
      <c r="BP397">
        <v>0</v>
      </c>
      <c r="BS397">
        <v>0.04</v>
      </c>
      <c r="BT397">
        <v>0</v>
      </c>
      <c r="BU397">
        <v>0</v>
      </c>
      <c r="CE397" t="str">
        <f t="shared" si="193"/>
        <v>16:20:57.234</v>
      </c>
      <c r="CF397">
        <v>234091609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6</v>
      </c>
      <c r="CY397">
        <v>7</v>
      </c>
      <c r="CZ397" t="s">
        <v>131</v>
      </c>
      <c r="DA397">
        <v>80</v>
      </c>
      <c r="DB397">
        <v>1</v>
      </c>
      <c r="DC397" t="s">
        <v>132</v>
      </c>
      <c r="DD397" t="s">
        <v>133</v>
      </c>
      <c r="DG397">
        <v>15186154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"10/06/2022 16:20:57.524"</f>
        <v>10/06/2022 16:20:57.524</v>
      </c>
      <c r="C398" t="str">
        <f t="shared" si="185"/>
        <v>FFDFD3C0</v>
      </c>
      <c r="D398" t="s">
        <v>139</v>
      </c>
      <c r="E398">
        <v>3</v>
      </c>
      <c r="F398">
        <v>1003</v>
      </c>
      <c r="G398" t="s">
        <v>146</v>
      </c>
      <c r="J398" t="s">
        <v>141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191"/>
        <v>16:20:57.227</v>
      </c>
      <c r="T398" t="str">
        <f t="shared" si="192"/>
        <v>16:20:56.827</v>
      </c>
      <c r="U398" t="str">
        <f t="shared" si="186"/>
        <v>A5988B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125</v>
      </c>
      <c r="AG398">
        <v>0</v>
      </c>
      <c r="AH398">
        <v>3</v>
      </c>
      <c r="AI398">
        <v>2</v>
      </c>
      <c r="AJ398">
        <v>1</v>
      </c>
      <c r="AK398" t="s">
        <v>252</v>
      </c>
      <c r="AL398">
        <v>40.941581999999997</v>
      </c>
      <c r="AM398" t="s">
        <v>253</v>
      </c>
      <c r="AN398">
        <v>-72.243712000000002</v>
      </c>
      <c r="AO398">
        <v>25</v>
      </c>
      <c r="AP398">
        <v>950</v>
      </c>
      <c r="AQ398" t="s">
        <v>129</v>
      </c>
      <c r="AR398">
        <v>57</v>
      </c>
      <c r="AS398">
        <v>-64</v>
      </c>
      <c r="AT398">
        <v>128</v>
      </c>
      <c r="BB398">
        <v>1200</v>
      </c>
      <c r="BC398">
        <v>1</v>
      </c>
      <c r="BD398" t="str">
        <f t="shared" si="187"/>
        <v xml:space="preserve">N46PD   </v>
      </c>
      <c r="BE398">
        <v>1</v>
      </c>
      <c r="BG398">
        <v>0</v>
      </c>
      <c r="BH398">
        <v>0</v>
      </c>
      <c r="BI398">
        <v>0</v>
      </c>
      <c r="BJ398">
        <v>850</v>
      </c>
      <c r="BK398">
        <v>-100</v>
      </c>
      <c r="BL398" t="s">
        <v>239</v>
      </c>
      <c r="BM398">
        <v>1</v>
      </c>
      <c r="BN398">
        <v>1</v>
      </c>
      <c r="BO398">
        <v>1</v>
      </c>
      <c r="BP398">
        <v>0</v>
      </c>
      <c r="BS398">
        <v>0.04</v>
      </c>
      <c r="BT398">
        <v>0</v>
      </c>
      <c r="BU398">
        <v>0</v>
      </c>
      <c r="CE398" t="str">
        <f t="shared" si="193"/>
        <v>16:20:57.234</v>
      </c>
      <c r="CF398">
        <v>234091609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6</v>
      </c>
      <c r="CY398">
        <v>7</v>
      </c>
      <c r="CZ398" t="s">
        <v>131</v>
      </c>
      <c r="DA398">
        <v>80</v>
      </c>
      <c r="DB398">
        <v>1</v>
      </c>
      <c r="DC398" t="s">
        <v>132</v>
      </c>
      <c r="DD398" t="s">
        <v>133</v>
      </c>
      <c r="DG398">
        <v>15186154</v>
      </c>
      <c r="DI398">
        <v>1</v>
      </c>
      <c r="DJ398">
        <v>0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"10/06/2022 16:20:57.524"</f>
        <v>10/06/2022 16:20:57.524</v>
      </c>
      <c r="C399" t="str">
        <f t="shared" si="185"/>
        <v>FFDFD3C0</v>
      </c>
      <c r="D399" t="s">
        <v>143</v>
      </c>
      <c r="E399">
        <v>1</v>
      </c>
      <c r="F399">
        <v>2001</v>
      </c>
      <c r="G399" t="s">
        <v>147</v>
      </c>
      <c r="J399" t="s">
        <v>145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191"/>
        <v>16:20:57.227</v>
      </c>
      <c r="T399" t="str">
        <f t="shared" si="192"/>
        <v>16:20:56.827</v>
      </c>
      <c r="U399" t="str">
        <f t="shared" si="186"/>
        <v>A5988B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125</v>
      </c>
      <c r="AG399">
        <v>0</v>
      </c>
      <c r="AH399">
        <v>3</v>
      </c>
      <c r="AI399">
        <v>2</v>
      </c>
      <c r="AJ399">
        <v>1</v>
      </c>
      <c r="AK399" t="s">
        <v>252</v>
      </c>
      <c r="AL399">
        <v>40.941581999999997</v>
      </c>
      <c r="AM399" t="s">
        <v>253</v>
      </c>
      <c r="AN399">
        <v>-72.243712000000002</v>
      </c>
      <c r="AO399">
        <v>25</v>
      </c>
      <c r="AP399">
        <v>950</v>
      </c>
      <c r="AQ399" t="s">
        <v>129</v>
      </c>
      <c r="AR399">
        <v>57</v>
      </c>
      <c r="AS399">
        <v>-64</v>
      </c>
      <c r="AT399">
        <v>128</v>
      </c>
      <c r="BB399">
        <v>1200</v>
      </c>
      <c r="BC399">
        <v>1</v>
      </c>
      <c r="BD399" t="str">
        <f t="shared" si="187"/>
        <v xml:space="preserve">N46PD   </v>
      </c>
      <c r="BE399">
        <v>1</v>
      </c>
      <c r="BG399">
        <v>0</v>
      </c>
      <c r="BH399">
        <v>0</v>
      </c>
      <c r="BI399">
        <v>0</v>
      </c>
      <c r="BJ399">
        <v>850</v>
      </c>
      <c r="BK399">
        <v>-100</v>
      </c>
      <c r="BL399" t="s">
        <v>239</v>
      </c>
      <c r="BM399">
        <v>1</v>
      </c>
      <c r="BN399">
        <v>1</v>
      </c>
      <c r="BO399">
        <v>1</v>
      </c>
      <c r="BP399">
        <v>0</v>
      </c>
      <c r="BS399">
        <v>0.04</v>
      </c>
      <c r="BT399">
        <v>0</v>
      </c>
      <c r="BU399">
        <v>0</v>
      </c>
      <c r="CE399" t="str">
        <f t="shared" si="193"/>
        <v>16:20:57.234</v>
      </c>
      <c r="CF399">
        <v>234091609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6</v>
      </c>
      <c r="CY399">
        <v>7</v>
      </c>
      <c r="CZ399" t="s">
        <v>131</v>
      </c>
      <c r="DA399">
        <v>80</v>
      </c>
      <c r="DB399">
        <v>1</v>
      </c>
      <c r="DC399" t="s">
        <v>132</v>
      </c>
      <c r="DD399" t="s">
        <v>133</v>
      </c>
      <c r="DG399">
        <v>15186154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"10/06/2022 16:20:57.525"</f>
        <v>10/06/2022 16:20:57.525</v>
      </c>
      <c r="C400" t="str">
        <f t="shared" si="185"/>
        <v>FFDFD3C0</v>
      </c>
      <c r="D400" t="s">
        <v>139</v>
      </c>
      <c r="E400">
        <v>4</v>
      </c>
      <c r="F400">
        <v>1004</v>
      </c>
      <c r="G400" t="s">
        <v>140</v>
      </c>
      <c r="J400" t="s">
        <v>141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191"/>
        <v>16:20:57.227</v>
      </c>
      <c r="T400" t="str">
        <f t="shared" si="192"/>
        <v>16:20:56.827</v>
      </c>
      <c r="U400" t="str">
        <f t="shared" si="186"/>
        <v>A5988B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125</v>
      </c>
      <c r="AG400">
        <v>0</v>
      </c>
      <c r="AH400">
        <v>3</v>
      </c>
      <c r="AI400">
        <v>2</v>
      </c>
      <c r="AJ400">
        <v>1</v>
      </c>
      <c r="AK400" t="s">
        <v>252</v>
      </c>
      <c r="AL400">
        <v>40.941581999999997</v>
      </c>
      <c r="AM400" t="s">
        <v>253</v>
      </c>
      <c r="AN400">
        <v>-72.243712000000002</v>
      </c>
      <c r="AO400">
        <v>25</v>
      </c>
      <c r="AP400">
        <v>950</v>
      </c>
      <c r="AQ400" t="s">
        <v>129</v>
      </c>
      <c r="AR400">
        <v>57</v>
      </c>
      <c r="AS400">
        <v>-64</v>
      </c>
      <c r="AT400">
        <v>128</v>
      </c>
      <c r="BB400">
        <v>1200</v>
      </c>
      <c r="BC400">
        <v>1</v>
      </c>
      <c r="BD400" t="str">
        <f t="shared" si="187"/>
        <v xml:space="preserve">N46PD   </v>
      </c>
      <c r="BE400">
        <v>1</v>
      </c>
      <c r="BG400">
        <v>0</v>
      </c>
      <c r="BH400">
        <v>0</v>
      </c>
      <c r="BI400">
        <v>0</v>
      </c>
      <c r="BJ400">
        <v>850</v>
      </c>
      <c r="BK400">
        <v>-100</v>
      </c>
      <c r="BL400" t="s">
        <v>239</v>
      </c>
      <c r="BM400">
        <v>1</v>
      </c>
      <c r="BN400">
        <v>1</v>
      </c>
      <c r="BO400">
        <v>1</v>
      </c>
      <c r="BP400">
        <v>0</v>
      </c>
      <c r="BS400">
        <v>0.04</v>
      </c>
      <c r="BT400">
        <v>0</v>
      </c>
      <c r="BU400">
        <v>0</v>
      </c>
      <c r="CE400" t="str">
        <f t="shared" si="193"/>
        <v>16:20:57.234</v>
      </c>
      <c r="CF400">
        <v>234091609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6</v>
      </c>
      <c r="CY400">
        <v>7</v>
      </c>
      <c r="CZ400" t="s">
        <v>131</v>
      </c>
      <c r="DA400">
        <v>80</v>
      </c>
      <c r="DB400">
        <v>1</v>
      </c>
      <c r="DC400" t="s">
        <v>132</v>
      </c>
      <c r="DD400" t="s">
        <v>133</v>
      </c>
      <c r="DG400">
        <v>15186154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"10/06/2022 16:20:57.524"</f>
        <v>10/06/2022 16:20:57.524</v>
      </c>
      <c r="C401" t="str">
        <f t="shared" si="185"/>
        <v>FFDFD3C0</v>
      </c>
      <c r="D401" t="s">
        <v>134</v>
      </c>
      <c r="E401">
        <v>33</v>
      </c>
      <c r="H401">
        <v>112</v>
      </c>
      <c r="I401" t="s">
        <v>135</v>
      </c>
      <c r="J401" t="s">
        <v>136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191"/>
        <v>16:20:57.227</v>
      </c>
      <c r="T401" t="str">
        <f t="shared" si="192"/>
        <v>16:20:56.827</v>
      </c>
      <c r="U401" t="str">
        <f t="shared" si="186"/>
        <v>A5988B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125</v>
      </c>
      <c r="AG401">
        <v>0</v>
      </c>
      <c r="AH401">
        <v>3</v>
      </c>
      <c r="AI401">
        <v>2</v>
      </c>
      <c r="AJ401">
        <v>1</v>
      </c>
      <c r="AK401" t="s">
        <v>252</v>
      </c>
      <c r="AL401">
        <v>40.941581999999997</v>
      </c>
      <c r="AM401" t="s">
        <v>253</v>
      </c>
      <c r="AN401">
        <v>-72.243712000000002</v>
      </c>
      <c r="AO401">
        <v>25</v>
      </c>
      <c r="AP401">
        <v>950</v>
      </c>
      <c r="AQ401" t="s">
        <v>129</v>
      </c>
      <c r="AR401">
        <v>57</v>
      </c>
      <c r="AS401">
        <v>-64</v>
      </c>
      <c r="AT401">
        <v>128</v>
      </c>
      <c r="BB401">
        <v>1200</v>
      </c>
      <c r="BC401">
        <v>1</v>
      </c>
      <c r="BD401" t="str">
        <f t="shared" si="187"/>
        <v xml:space="preserve">N46PD   </v>
      </c>
      <c r="BE401">
        <v>1</v>
      </c>
      <c r="BG401">
        <v>0</v>
      </c>
      <c r="BH401">
        <v>0</v>
      </c>
      <c r="BI401">
        <v>0</v>
      </c>
      <c r="BJ401">
        <v>850</v>
      </c>
      <c r="BK401">
        <v>-100</v>
      </c>
      <c r="BL401" t="s">
        <v>239</v>
      </c>
      <c r="BM401">
        <v>1</v>
      </c>
      <c r="BN401">
        <v>1</v>
      </c>
      <c r="BO401">
        <v>1</v>
      </c>
      <c r="BP401">
        <v>0</v>
      </c>
      <c r="BS401">
        <v>0.04</v>
      </c>
      <c r="BT401">
        <v>0</v>
      </c>
      <c r="BU401">
        <v>0</v>
      </c>
      <c r="CE401" t="str">
        <f t="shared" si="193"/>
        <v>16:20:57.234</v>
      </c>
      <c r="CF401">
        <v>234091609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6</v>
      </c>
      <c r="CY401">
        <v>7</v>
      </c>
      <c r="CZ401" t="s">
        <v>131</v>
      </c>
      <c r="DA401">
        <v>80</v>
      </c>
      <c r="DB401">
        <v>1</v>
      </c>
      <c r="DC401" t="s">
        <v>132</v>
      </c>
      <c r="DD401" t="s">
        <v>133</v>
      </c>
      <c r="DG401">
        <v>15186154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"10/06/2022 16:20:57.525"</f>
        <v>10/06/2022 16:20:57.525</v>
      </c>
      <c r="C402" t="str">
        <f t="shared" si="185"/>
        <v>FFDFD3C0</v>
      </c>
      <c r="D402" t="s">
        <v>143</v>
      </c>
      <c r="E402">
        <v>15</v>
      </c>
      <c r="F402">
        <v>2015</v>
      </c>
      <c r="G402" t="s">
        <v>144</v>
      </c>
      <c r="J402" t="s">
        <v>145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191"/>
        <v>16:20:57.227</v>
      </c>
      <c r="T402" t="str">
        <f t="shared" si="192"/>
        <v>16:20:56.827</v>
      </c>
      <c r="U402" t="str">
        <f t="shared" si="186"/>
        <v>A5988B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125</v>
      </c>
      <c r="AG402">
        <v>0</v>
      </c>
      <c r="AH402">
        <v>3</v>
      </c>
      <c r="AI402">
        <v>2</v>
      </c>
      <c r="AJ402">
        <v>1</v>
      </c>
      <c r="AK402" t="s">
        <v>252</v>
      </c>
      <c r="AL402">
        <v>40.941581999999997</v>
      </c>
      <c r="AM402" t="s">
        <v>253</v>
      </c>
      <c r="AN402">
        <v>-72.243712000000002</v>
      </c>
      <c r="AO402">
        <v>25</v>
      </c>
      <c r="AP402">
        <v>950</v>
      </c>
      <c r="AQ402" t="s">
        <v>129</v>
      </c>
      <c r="AR402">
        <v>57</v>
      </c>
      <c r="AS402">
        <v>-64</v>
      </c>
      <c r="AT402">
        <v>128</v>
      </c>
      <c r="BB402">
        <v>1200</v>
      </c>
      <c r="BC402">
        <v>1</v>
      </c>
      <c r="BD402" t="str">
        <f t="shared" si="187"/>
        <v xml:space="preserve">N46PD   </v>
      </c>
      <c r="BE402">
        <v>1</v>
      </c>
      <c r="BG402">
        <v>0</v>
      </c>
      <c r="BH402">
        <v>0</v>
      </c>
      <c r="BI402">
        <v>0</v>
      </c>
      <c r="BJ402">
        <v>850</v>
      </c>
      <c r="BK402">
        <v>-100</v>
      </c>
      <c r="BL402" t="s">
        <v>239</v>
      </c>
      <c r="BM402">
        <v>1</v>
      </c>
      <c r="BN402">
        <v>1</v>
      </c>
      <c r="BO402">
        <v>1</v>
      </c>
      <c r="BP402">
        <v>0</v>
      </c>
      <c r="BS402">
        <v>0.04</v>
      </c>
      <c r="BT402">
        <v>0</v>
      </c>
      <c r="BU402">
        <v>0</v>
      </c>
      <c r="CE402" t="str">
        <f t="shared" si="193"/>
        <v>16:20:57.234</v>
      </c>
      <c r="CF402">
        <v>234091609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6</v>
      </c>
      <c r="CY402">
        <v>7</v>
      </c>
      <c r="CZ402" t="s">
        <v>131</v>
      </c>
      <c r="DA402">
        <v>80</v>
      </c>
      <c r="DB402">
        <v>1</v>
      </c>
      <c r="DC402" t="s">
        <v>132</v>
      </c>
      <c r="DD402" t="s">
        <v>133</v>
      </c>
      <c r="DG402">
        <v>15186154</v>
      </c>
      <c r="DI402">
        <v>1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"10/06/2022 16:20:57.549"</f>
        <v>10/06/2022 16:20:57.549</v>
      </c>
      <c r="C403" t="str">
        <f t="shared" si="185"/>
        <v>FFDFD3C0</v>
      </c>
      <c r="D403" t="s">
        <v>139</v>
      </c>
      <c r="E403">
        <v>2</v>
      </c>
      <c r="F403">
        <v>1002</v>
      </c>
      <c r="G403" t="s">
        <v>124</v>
      </c>
      <c r="J403" t="s">
        <v>141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191"/>
        <v>16:20:57.227</v>
      </c>
      <c r="T403" t="str">
        <f t="shared" si="192"/>
        <v>16:20:56.827</v>
      </c>
      <c r="U403" t="str">
        <f t="shared" si="186"/>
        <v>A5988B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125</v>
      </c>
      <c r="AG403">
        <v>0</v>
      </c>
      <c r="AH403">
        <v>3</v>
      </c>
      <c r="AI403">
        <v>2</v>
      </c>
      <c r="AJ403">
        <v>1</v>
      </c>
      <c r="AK403" t="s">
        <v>252</v>
      </c>
      <c r="AL403">
        <v>40.941581999999997</v>
      </c>
      <c r="AM403" t="s">
        <v>253</v>
      </c>
      <c r="AN403">
        <v>-72.243712000000002</v>
      </c>
      <c r="AO403">
        <v>25</v>
      </c>
      <c r="AP403">
        <v>950</v>
      </c>
      <c r="AQ403" t="s">
        <v>129</v>
      </c>
      <c r="AR403">
        <v>57</v>
      </c>
      <c r="AS403">
        <v>-64</v>
      </c>
      <c r="AT403">
        <v>128</v>
      </c>
      <c r="BB403">
        <v>1200</v>
      </c>
      <c r="BC403">
        <v>1</v>
      </c>
      <c r="BD403" t="str">
        <f t="shared" si="187"/>
        <v xml:space="preserve">N46PD   </v>
      </c>
      <c r="BE403">
        <v>1</v>
      </c>
      <c r="BG403">
        <v>0</v>
      </c>
      <c r="BH403">
        <v>0</v>
      </c>
      <c r="BI403">
        <v>0</v>
      </c>
      <c r="BJ403">
        <v>850</v>
      </c>
      <c r="BK403">
        <v>-100</v>
      </c>
      <c r="BL403" t="s">
        <v>239</v>
      </c>
      <c r="BM403">
        <v>1</v>
      </c>
      <c r="BN403">
        <v>1</v>
      </c>
      <c r="BO403">
        <v>1</v>
      </c>
      <c r="BP403">
        <v>0</v>
      </c>
      <c r="BS403">
        <v>0.04</v>
      </c>
      <c r="BT403">
        <v>0</v>
      </c>
      <c r="BU403">
        <v>0</v>
      </c>
      <c r="CE403" t="str">
        <f t="shared" si="193"/>
        <v>16:20:57.234</v>
      </c>
      <c r="CF403">
        <v>234091609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6</v>
      </c>
      <c r="CY403">
        <v>7</v>
      </c>
      <c r="CZ403" t="s">
        <v>131</v>
      </c>
      <c r="DA403">
        <v>80</v>
      </c>
      <c r="DB403">
        <v>1</v>
      </c>
      <c r="DC403" t="s">
        <v>132</v>
      </c>
      <c r="DD403" t="s">
        <v>133</v>
      </c>
      <c r="DG403">
        <v>15186154</v>
      </c>
      <c r="DI403">
        <v>1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 t="shared" ref="A404:A409" si="194">"10/06/2022 16:20:58.664"</f>
        <v>10/06/2022 16:20:58.664</v>
      </c>
      <c r="C404" t="str">
        <f t="shared" si="185"/>
        <v>FFDFD3C0</v>
      </c>
      <c r="D404" t="s">
        <v>139</v>
      </c>
      <c r="E404">
        <v>2</v>
      </c>
      <c r="F404">
        <v>1002</v>
      </c>
      <c r="G404" t="s">
        <v>124</v>
      </c>
      <c r="J404" t="s">
        <v>141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ref="S404:S411" si="195">"16:20:58.328"</f>
        <v>16:20:58.328</v>
      </c>
      <c r="T404" t="str">
        <f t="shared" ref="T404:T411" si="196">"16:20:57.828"</f>
        <v>16:20:57.828</v>
      </c>
      <c r="U404" t="str">
        <f t="shared" si="186"/>
        <v>A5988B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125</v>
      </c>
      <c r="AG404">
        <v>0</v>
      </c>
      <c r="AH404">
        <v>3</v>
      </c>
      <c r="AI404">
        <v>2</v>
      </c>
      <c r="AJ404">
        <v>1</v>
      </c>
      <c r="AK404" t="s">
        <v>254</v>
      </c>
      <c r="AL404">
        <v>40.941280999999996</v>
      </c>
      <c r="AM404" t="s">
        <v>255</v>
      </c>
      <c r="AN404">
        <v>-72.243283000000005</v>
      </c>
      <c r="AO404">
        <v>25</v>
      </c>
      <c r="AP404">
        <v>975</v>
      </c>
      <c r="AQ404" t="s">
        <v>129</v>
      </c>
      <c r="AR404">
        <v>58</v>
      </c>
      <c r="AS404">
        <v>-63</v>
      </c>
      <c r="AT404">
        <v>192</v>
      </c>
      <c r="BB404">
        <v>1200</v>
      </c>
      <c r="BC404">
        <v>1</v>
      </c>
      <c r="BD404" t="str">
        <f t="shared" si="187"/>
        <v xml:space="preserve">N46PD   </v>
      </c>
      <c r="BE404">
        <v>1</v>
      </c>
      <c r="BG404">
        <v>0</v>
      </c>
      <c r="BH404">
        <v>0</v>
      </c>
      <c r="BI404">
        <v>0</v>
      </c>
      <c r="BJ404">
        <v>875</v>
      </c>
      <c r="BK404">
        <v>-100</v>
      </c>
      <c r="BL404" t="s">
        <v>239</v>
      </c>
      <c r="BM404">
        <v>1</v>
      </c>
      <c r="BN404">
        <v>1</v>
      </c>
      <c r="BO404">
        <v>1</v>
      </c>
      <c r="BP404">
        <v>0</v>
      </c>
      <c r="BS404">
        <v>0.04</v>
      </c>
      <c r="BT404">
        <v>0</v>
      </c>
      <c r="BU404">
        <v>0</v>
      </c>
      <c r="CE404" t="str">
        <f t="shared" ref="CE404:CE411" si="197">"16:20:58.330"</f>
        <v>16:20:58.330</v>
      </c>
      <c r="CF404">
        <v>330201464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6</v>
      </c>
      <c r="CY404">
        <v>7</v>
      </c>
      <c r="CZ404" t="s">
        <v>131</v>
      </c>
      <c r="DA404">
        <v>80</v>
      </c>
      <c r="DB404">
        <v>1</v>
      </c>
      <c r="DC404" t="s">
        <v>132</v>
      </c>
      <c r="DD404" t="s">
        <v>133</v>
      </c>
      <c r="DG404">
        <v>15187277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 t="shared" si="194"/>
        <v>10/06/2022 16:20:58.664</v>
      </c>
      <c r="C405" t="str">
        <f t="shared" si="185"/>
        <v>FFDFD3C0</v>
      </c>
      <c r="D405" t="s">
        <v>134</v>
      </c>
      <c r="E405">
        <v>38</v>
      </c>
      <c r="H405">
        <v>125</v>
      </c>
      <c r="I405" t="s">
        <v>142</v>
      </c>
      <c r="J405" t="s">
        <v>136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195"/>
        <v>16:20:58.328</v>
      </c>
      <c r="T405" t="str">
        <f t="shared" si="196"/>
        <v>16:20:57.828</v>
      </c>
      <c r="U405" t="str">
        <f t="shared" si="186"/>
        <v>A5988B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125</v>
      </c>
      <c r="AG405">
        <v>0</v>
      </c>
      <c r="AH405">
        <v>3</v>
      </c>
      <c r="AI405">
        <v>2</v>
      </c>
      <c r="AJ405">
        <v>1</v>
      </c>
      <c r="AK405" t="s">
        <v>254</v>
      </c>
      <c r="AL405">
        <v>40.941280999999996</v>
      </c>
      <c r="AM405" t="s">
        <v>255</v>
      </c>
      <c r="AN405">
        <v>-72.243283000000005</v>
      </c>
      <c r="AO405">
        <v>25</v>
      </c>
      <c r="AP405">
        <v>975</v>
      </c>
      <c r="AQ405" t="s">
        <v>129</v>
      </c>
      <c r="AR405">
        <v>58</v>
      </c>
      <c r="AS405">
        <v>-63</v>
      </c>
      <c r="AT405">
        <v>192</v>
      </c>
      <c r="BB405">
        <v>1200</v>
      </c>
      <c r="BC405">
        <v>1</v>
      </c>
      <c r="BD405" t="str">
        <f t="shared" si="187"/>
        <v xml:space="preserve">N46PD   </v>
      </c>
      <c r="BE405">
        <v>1</v>
      </c>
      <c r="BG405">
        <v>0</v>
      </c>
      <c r="BH405">
        <v>0</v>
      </c>
      <c r="BI405">
        <v>0</v>
      </c>
      <c r="BJ405">
        <v>875</v>
      </c>
      <c r="BK405">
        <v>-100</v>
      </c>
      <c r="BL405" t="s">
        <v>239</v>
      </c>
      <c r="BM405">
        <v>1</v>
      </c>
      <c r="BN405">
        <v>1</v>
      </c>
      <c r="BO405">
        <v>1</v>
      </c>
      <c r="BP405">
        <v>0</v>
      </c>
      <c r="BS405">
        <v>0.04</v>
      </c>
      <c r="BT405">
        <v>0</v>
      </c>
      <c r="BU405">
        <v>0</v>
      </c>
      <c r="CE405" t="str">
        <f t="shared" si="197"/>
        <v>16:20:58.330</v>
      </c>
      <c r="CF405">
        <v>330201464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6</v>
      </c>
      <c r="CY405">
        <v>7</v>
      </c>
      <c r="CZ405" t="s">
        <v>131</v>
      </c>
      <c r="DA405">
        <v>80</v>
      </c>
      <c r="DB405">
        <v>1</v>
      </c>
      <c r="DC405" t="s">
        <v>132</v>
      </c>
      <c r="DD405" t="s">
        <v>133</v>
      </c>
      <c r="DG405">
        <v>15187277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 t="shared" si="194"/>
        <v>10/06/2022 16:20:58.664</v>
      </c>
      <c r="C406" t="str">
        <f t="shared" si="185"/>
        <v>FFDFD3C0</v>
      </c>
      <c r="D406" t="s">
        <v>123</v>
      </c>
      <c r="E406">
        <v>1</v>
      </c>
      <c r="H406">
        <v>157</v>
      </c>
      <c r="I406" t="s">
        <v>124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195"/>
        <v>16:20:58.328</v>
      </c>
      <c r="T406" t="str">
        <f t="shared" si="196"/>
        <v>16:20:57.828</v>
      </c>
      <c r="U406" t="str">
        <f t="shared" si="186"/>
        <v>A5988B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125</v>
      </c>
      <c r="AG406">
        <v>0</v>
      </c>
      <c r="AH406">
        <v>3</v>
      </c>
      <c r="AI406">
        <v>2</v>
      </c>
      <c r="AJ406">
        <v>1</v>
      </c>
      <c r="AK406" t="s">
        <v>254</v>
      </c>
      <c r="AL406">
        <v>40.941280999999996</v>
      </c>
      <c r="AM406" t="s">
        <v>255</v>
      </c>
      <c r="AN406">
        <v>-72.243283000000005</v>
      </c>
      <c r="AO406">
        <v>25</v>
      </c>
      <c r="AP406">
        <v>975</v>
      </c>
      <c r="AQ406" t="s">
        <v>129</v>
      </c>
      <c r="AR406">
        <v>58</v>
      </c>
      <c r="AS406">
        <v>-63</v>
      </c>
      <c r="AT406">
        <v>192</v>
      </c>
      <c r="BB406">
        <v>1200</v>
      </c>
      <c r="BC406">
        <v>1</v>
      </c>
      <c r="BD406" t="str">
        <f t="shared" si="187"/>
        <v xml:space="preserve">N46PD   </v>
      </c>
      <c r="BE406">
        <v>1</v>
      </c>
      <c r="BG406">
        <v>0</v>
      </c>
      <c r="BH406">
        <v>0</v>
      </c>
      <c r="BI406">
        <v>0</v>
      </c>
      <c r="BJ406">
        <v>875</v>
      </c>
      <c r="BK406">
        <v>-100</v>
      </c>
      <c r="BL406" t="s">
        <v>239</v>
      </c>
      <c r="BM406">
        <v>1</v>
      </c>
      <c r="BN406">
        <v>1</v>
      </c>
      <c r="BO406">
        <v>1</v>
      </c>
      <c r="BP406">
        <v>0</v>
      </c>
      <c r="BS406">
        <v>0.04</v>
      </c>
      <c r="BT406">
        <v>0</v>
      </c>
      <c r="BU406">
        <v>0</v>
      </c>
      <c r="CE406" t="str">
        <f t="shared" si="197"/>
        <v>16:20:58.330</v>
      </c>
      <c r="CF406">
        <v>330201464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6</v>
      </c>
      <c r="CY406">
        <v>7</v>
      </c>
      <c r="CZ406" t="s">
        <v>131</v>
      </c>
      <c r="DA406">
        <v>80</v>
      </c>
      <c r="DB406">
        <v>1</v>
      </c>
      <c r="DC406" t="s">
        <v>132</v>
      </c>
      <c r="DD406" t="s">
        <v>133</v>
      </c>
      <c r="DG406">
        <v>15187277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 t="shared" si="194"/>
        <v>10/06/2022 16:20:58.664</v>
      </c>
      <c r="C407" t="str">
        <f t="shared" si="185"/>
        <v>FFDFD3C0</v>
      </c>
      <c r="D407" t="s">
        <v>139</v>
      </c>
      <c r="E407">
        <v>3</v>
      </c>
      <c r="F407">
        <v>1003</v>
      </c>
      <c r="G407" t="s">
        <v>146</v>
      </c>
      <c r="J407" t="s">
        <v>141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195"/>
        <v>16:20:58.328</v>
      </c>
      <c r="T407" t="str">
        <f t="shared" si="196"/>
        <v>16:20:57.828</v>
      </c>
      <c r="U407" t="str">
        <f t="shared" si="186"/>
        <v>A5988B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125</v>
      </c>
      <c r="AG407">
        <v>0</v>
      </c>
      <c r="AH407">
        <v>3</v>
      </c>
      <c r="AI407">
        <v>2</v>
      </c>
      <c r="AJ407">
        <v>1</v>
      </c>
      <c r="AK407" t="s">
        <v>254</v>
      </c>
      <c r="AL407">
        <v>40.941280999999996</v>
      </c>
      <c r="AM407" t="s">
        <v>255</v>
      </c>
      <c r="AN407">
        <v>-72.243283000000005</v>
      </c>
      <c r="AO407">
        <v>25</v>
      </c>
      <c r="AP407">
        <v>975</v>
      </c>
      <c r="AQ407" t="s">
        <v>129</v>
      </c>
      <c r="AR407">
        <v>58</v>
      </c>
      <c r="AS407">
        <v>-63</v>
      </c>
      <c r="AT407">
        <v>192</v>
      </c>
      <c r="BB407">
        <v>1200</v>
      </c>
      <c r="BC407">
        <v>1</v>
      </c>
      <c r="BD407" t="str">
        <f t="shared" si="187"/>
        <v xml:space="preserve">N46PD   </v>
      </c>
      <c r="BE407">
        <v>1</v>
      </c>
      <c r="BG407">
        <v>0</v>
      </c>
      <c r="BH407">
        <v>0</v>
      </c>
      <c r="BI407">
        <v>0</v>
      </c>
      <c r="BJ407">
        <v>875</v>
      </c>
      <c r="BK407">
        <v>-100</v>
      </c>
      <c r="BL407" t="s">
        <v>239</v>
      </c>
      <c r="BM407">
        <v>1</v>
      </c>
      <c r="BN407">
        <v>1</v>
      </c>
      <c r="BO407">
        <v>1</v>
      </c>
      <c r="BP407">
        <v>0</v>
      </c>
      <c r="BS407">
        <v>0.04</v>
      </c>
      <c r="BT407">
        <v>0</v>
      </c>
      <c r="BU407">
        <v>0</v>
      </c>
      <c r="CE407" t="str">
        <f t="shared" si="197"/>
        <v>16:20:58.330</v>
      </c>
      <c r="CF407">
        <v>330201464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6</v>
      </c>
      <c r="CY407">
        <v>7</v>
      </c>
      <c r="CZ407" t="s">
        <v>131</v>
      </c>
      <c r="DA407">
        <v>80</v>
      </c>
      <c r="DB407">
        <v>1</v>
      </c>
      <c r="DC407" t="s">
        <v>132</v>
      </c>
      <c r="DD407" t="s">
        <v>133</v>
      </c>
      <c r="DG407">
        <v>15187277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 t="shared" si="194"/>
        <v>10/06/2022 16:20:58.664</v>
      </c>
      <c r="C408" t="str">
        <f t="shared" si="185"/>
        <v>FFDFD3C0</v>
      </c>
      <c r="D408" t="s">
        <v>143</v>
      </c>
      <c r="E408">
        <v>1</v>
      </c>
      <c r="F408">
        <v>2001</v>
      </c>
      <c r="G408" t="s">
        <v>147</v>
      </c>
      <c r="J408" t="s">
        <v>145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195"/>
        <v>16:20:58.328</v>
      </c>
      <c r="T408" t="str">
        <f t="shared" si="196"/>
        <v>16:20:57.828</v>
      </c>
      <c r="U408" t="str">
        <f t="shared" si="186"/>
        <v>A5988B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125</v>
      </c>
      <c r="AG408">
        <v>0</v>
      </c>
      <c r="AH408">
        <v>3</v>
      </c>
      <c r="AI408">
        <v>2</v>
      </c>
      <c r="AJ408">
        <v>1</v>
      </c>
      <c r="AK408" t="s">
        <v>254</v>
      </c>
      <c r="AL408">
        <v>40.941280999999996</v>
      </c>
      <c r="AM408" t="s">
        <v>255</v>
      </c>
      <c r="AN408">
        <v>-72.243283000000005</v>
      </c>
      <c r="AO408">
        <v>25</v>
      </c>
      <c r="AP408">
        <v>975</v>
      </c>
      <c r="AQ408" t="s">
        <v>129</v>
      </c>
      <c r="AR408">
        <v>58</v>
      </c>
      <c r="AS408">
        <v>-63</v>
      </c>
      <c r="AT408">
        <v>192</v>
      </c>
      <c r="BB408">
        <v>1200</v>
      </c>
      <c r="BC408">
        <v>1</v>
      </c>
      <c r="BD408" t="str">
        <f t="shared" si="187"/>
        <v xml:space="preserve">N46PD   </v>
      </c>
      <c r="BE408">
        <v>1</v>
      </c>
      <c r="BG408">
        <v>0</v>
      </c>
      <c r="BH408">
        <v>0</v>
      </c>
      <c r="BI408">
        <v>0</v>
      </c>
      <c r="BJ408">
        <v>875</v>
      </c>
      <c r="BK408">
        <v>-100</v>
      </c>
      <c r="BL408" t="s">
        <v>239</v>
      </c>
      <c r="BM408">
        <v>1</v>
      </c>
      <c r="BN408">
        <v>1</v>
      </c>
      <c r="BO408">
        <v>1</v>
      </c>
      <c r="BP408">
        <v>0</v>
      </c>
      <c r="BS408">
        <v>0.04</v>
      </c>
      <c r="BT408">
        <v>0</v>
      </c>
      <c r="BU408">
        <v>0</v>
      </c>
      <c r="CE408" t="str">
        <f t="shared" si="197"/>
        <v>16:20:58.330</v>
      </c>
      <c r="CF408">
        <v>330201464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6</v>
      </c>
      <c r="CY408">
        <v>7</v>
      </c>
      <c r="CZ408" t="s">
        <v>131</v>
      </c>
      <c r="DA408">
        <v>80</v>
      </c>
      <c r="DB408">
        <v>1</v>
      </c>
      <c r="DC408" t="s">
        <v>132</v>
      </c>
      <c r="DD408" t="s">
        <v>133</v>
      </c>
      <c r="DG408">
        <v>15187277</v>
      </c>
      <c r="DI408">
        <v>1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 t="shared" si="194"/>
        <v>10/06/2022 16:20:58.664</v>
      </c>
      <c r="C409" t="str">
        <f t="shared" si="185"/>
        <v>FFDFD3C0</v>
      </c>
      <c r="D409" t="s">
        <v>139</v>
      </c>
      <c r="E409">
        <v>4</v>
      </c>
      <c r="F409">
        <v>1004</v>
      </c>
      <c r="G409" t="s">
        <v>140</v>
      </c>
      <c r="J409" t="s">
        <v>141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195"/>
        <v>16:20:58.328</v>
      </c>
      <c r="T409" t="str">
        <f t="shared" si="196"/>
        <v>16:20:57.828</v>
      </c>
      <c r="U409" t="str">
        <f t="shared" si="186"/>
        <v>A5988B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125</v>
      </c>
      <c r="AG409">
        <v>0</v>
      </c>
      <c r="AH409">
        <v>3</v>
      </c>
      <c r="AI409">
        <v>2</v>
      </c>
      <c r="AJ409">
        <v>1</v>
      </c>
      <c r="AK409" t="s">
        <v>254</v>
      </c>
      <c r="AL409">
        <v>40.941280999999996</v>
      </c>
      <c r="AM409" t="s">
        <v>255</v>
      </c>
      <c r="AN409">
        <v>-72.243283000000005</v>
      </c>
      <c r="AO409">
        <v>25</v>
      </c>
      <c r="AP409">
        <v>975</v>
      </c>
      <c r="AQ409" t="s">
        <v>129</v>
      </c>
      <c r="AR409">
        <v>58</v>
      </c>
      <c r="AS409">
        <v>-63</v>
      </c>
      <c r="AT409">
        <v>192</v>
      </c>
      <c r="BB409">
        <v>1200</v>
      </c>
      <c r="BC409">
        <v>1</v>
      </c>
      <c r="BD409" t="str">
        <f t="shared" si="187"/>
        <v xml:space="preserve">N46PD   </v>
      </c>
      <c r="BE409">
        <v>1</v>
      </c>
      <c r="BG409">
        <v>0</v>
      </c>
      <c r="BH409">
        <v>0</v>
      </c>
      <c r="BI409">
        <v>0</v>
      </c>
      <c r="BJ409">
        <v>875</v>
      </c>
      <c r="BK409">
        <v>-100</v>
      </c>
      <c r="BL409" t="s">
        <v>239</v>
      </c>
      <c r="BM409">
        <v>1</v>
      </c>
      <c r="BN409">
        <v>1</v>
      </c>
      <c r="BO409">
        <v>1</v>
      </c>
      <c r="BP409">
        <v>0</v>
      </c>
      <c r="BS409">
        <v>0.04</v>
      </c>
      <c r="BT409">
        <v>0</v>
      </c>
      <c r="BU409">
        <v>0</v>
      </c>
      <c r="CE409" t="str">
        <f t="shared" si="197"/>
        <v>16:20:58.330</v>
      </c>
      <c r="CF409">
        <v>330201464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6</v>
      </c>
      <c r="CY409">
        <v>7</v>
      </c>
      <c r="CZ409" t="s">
        <v>131</v>
      </c>
      <c r="DA409">
        <v>80</v>
      </c>
      <c r="DB409">
        <v>1</v>
      </c>
      <c r="DC409" t="s">
        <v>132</v>
      </c>
      <c r="DD409" t="s">
        <v>133</v>
      </c>
      <c r="DG409">
        <v>15187277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"10/06/2022 16:20:58.679"</f>
        <v>10/06/2022 16:20:58.679</v>
      </c>
      <c r="C410" t="str">
        <f t="shared" si="185"/>
        <v>FFDFD3C0</v>
      </c>
      <c r="D410" t="s">
        <v>134</v>
      </c>
      <c r="E410">
        <v>33</v>
      </c>
      <c r="H410">
        <v>112</v>
      </c>
      <c r="I410" t="s">
        <v>135</v>
      </c>
      <c r="J410" t="s">
        <v>136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si="195"/>
        <v>16:20:58.328</v>
      </c>
      <c r="T410" t="str">
        <f t="shared" si="196"/>
        <v>16:20:57.828</v>
      </c>
      <c r="U410" t="str">
        <f t="shared" si="186"/>
        <v>A5988B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125</v>
      </c>
      <c r="AG410">
        <v>0</v>
      </c>
      <c r="AH410">
        <v>3</v>
      </c>
      <c r="AI410">
        <v>2</v>
      </c>
      <c r="AJ410">
        <v>1</v>
      </c>
      <c r="AK410" t="s">
        <v>254</v>
      </c>
      <c r="AL410">
        <v>40.941280999999996</v>
      </c>
      <c r="AM410" t="s">
        <v>255</v>
      </c>
      <c r="AN410">
        <v>-72.243283000000005</v>
      </c>
      <c r="AO410">
        <v>25</v>
      </c>
      <c r="AP410">
        <v>975</v>
      </c>
      <c r="AQ410" t="s">
        <v>129</v>
      </c>
      <c r="AR410">
        <v>58</v>
      </c>
      <c r="AS410">
        <v>-63</v>
      </c>
      <c r="AT410">
        <v>192</v>
      </c>
      <c r="BB410">
        <v>1200</v>
      </c>
      <c r="BC410">
        <v>1</v>
      </c>
      <c r="BD410" t="str">
        <f t="shared" si="187"/>
        <v xml:space="preserve">N46PD   </v>
      </c>
      <c r="BE410">
        <v>1</v>
      </c>
      <c r="BG410">
        <v>0</v>
      </c>
      <c r="BH410">
        <v>0</v>
      </c>
      <c r="BI410">
        <v>0</v>
      </c>
      <c r="BJ410">
        <v>875</v>
      </c>
      <c r="BK410">
        <v>-100</v>
      </c>
      <c r="BL410" t="s">
        <v>239</v>
      </c>
      <c r="BM410">
        <v>1</v>
      </c>
      <c r="BN410">
        <v>1</v>
      </c>
      <c r="BO410">
        <v>1</v>
      </c>
      <c r="BP410">
        <v>0</v>
      </c>
      <c r="BS410">
        <v>0.04</v>
      </c>
      <c r="BT410">
        <v>0</v>
      </c>
      <c r="BU410">
        <v>0</v>
      </c>
      <c r="CE410" t="str">
        <f t="shared" si="197"/>
        <v>16:20:58.330</v>
      </c>
      <c r="CF410">
        <v>330201464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6</v>
      </c>
      <c r="CY410">
        <v>7</v>
      </c>
      <c r="CZ410" t="s">
        <v>131</v>
      </c>
      <c r="DA410">
        <v>80</v>
      </c>
      <c r="DB410">
        <v>1</v>
      </c>
      <c r="DC410" t="s">
        <v>132</v>
      </c>
      <c r="DD410" t="s">
        <v>133</v>
      </c>
      <c r="DG410">
        <v>15187277</v>
      </c>
      <c r="DI410">
        <v>1</v>
      </c>
      <c r="DJ410">
        <v>0</v>
      </c>
      <c r="DK410">
        <v>1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"10/06/2022 16:20:58.679"</f>
        <v>10/06/2022 16:20:58.679</v>
      </c>
      <c r="C411" t="str">
        <f t="shared" si="185"/>
        <v>FFDFD3C0</v>
      </c>
      <c r="D411" t="s">
        <v>143</v>
      </c>
      <c r="E411">
        <v>15</v>
      </c>
      <c r="F411">
        <v>2015</v>
      </c>
      <c r="G411" t="s">
        <v>144</v>
      </c>
      <c r="J411" t="s">
        <v>145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195"/>
        <v>16:20:58.328</v>
      </c>
      <c r="T411" t="str">
        <f t="shared" si="196"/>
        <v>16:20:57.828</v>
      </c>
      <c r="U411" t="str">
        <f t="shared" si="186"/>
        <v>A5988B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125</v>
      </c>
      <c r="AG411">
        <v>0</v>
      </c>
      <c r="AH411">
        <v>3</v>
      </c>
      <c r="AI411">
        <v>2</v>
      </c>
      <c r="AJ411">
        <v>1</v>
      </c>
      <c r="AK411" t="s">
        <v>254</v>
      </c>
      <c r="AL411">
        <v>40.941280999999996</v>
      </c>
      <c r="AM411" t="s">
        <v>255</v>
      </c>
      <c r="AN411">
        <v>-72.243283000000005</v>
      </c>
      <c r="AO411">
        <v>25</v>
      </c>
      <c r="AP411">
        <v>975</v>
      </c>
      <c r="AQ411" t="s">
        <v>129</v>
      </c>
      <c r="AR411">
        <v>58</v>
      </c>
      <c r="AS411">
        <v>-63</v>
      </c>
      <c r="AT411">
        <v>192</v>
      </c>
      <c r="BB411">
        <v>1200</v>
      </c>
      <c r="BC411">
        <v>1</v>
      </c>
      <c r="BD411" t="str">
        <f t="shared" si="187"/>
        <v xml:space="preserve">N46PD   </v>
      </c>
      <c r="BE411">
        <v>1</v>
      </c>
      <c r="BG411">
        <v>0</v>
      </c>
      <c r="BH411">
        <v>0</v>
      </c>
      <c r="BI411">
        <v>0</v>
      </c>
      <c r="BJ411">
        <v>875</v>
      </c>
      <c r="BK411">
        <v>-100</v>
      </c>
      <c r="BL411" t="s">
        <v>239</v>
      </c>
      <c r="BM411">
        <v>1</v>
      </c>
      <c r="BN411">
        <v>1</v>
      </c>
      <c r="BO411">
        <v>1</v>
      </c>
      <c r="BP411">
        <v>0</v>
      </c>
      <c r="BS411">
        <v>0.04</v>
      </c>
      <c r="BT411">
        <v>0</v>
      </c>
      <c r="BU411">
        <v>0</v>
      </c>
      <c r="CE411" t="str">
        <f t="shared" si="197"/>
        <v>16:20:58.330</v>
      </c>
      <c r="CF411">
        <v>330201464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6</v>
      </c>
      <c r="CY411">
        <v>7</v>
      </c>
      <c r="CZ411" t="s">
        <v>131</v>
      </c>
      <c r="DA411">
        <v>80</v>
      </c>
      <c r="DB411">
        <v>1</v>
      </c>
      <c r="DC411" t="s">
        <v>132</v>
      </c>
      <c r="DD411" t="s">
        <v>133</v>
      </c>
      <c r="DG411">
        <v>15187277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"10/06/2022 16:20:59.743"</f>
        <v>10/06/2022 16:20:59.743</v>
      </c>
      <c r="C412" t="str">
        <f t="shared" si="185"/>
        <v>FFDFD3C0</v>
      </c>
      <c r="D412" t="s">
        <v>143</v>
      </c>
      <c r="E412">
        <v>15</v>
      </c>
      <c r="F412">
        <v>2015</v>
      </c>
      <c r="G412" t="s">
        <v>144</v>
      </c>
      <c r="J412" t="s">
        <v>145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ref="S412:S419" si="198">"16:20:59.438"</f>
        <v>16:20:59.438</v>
      </c>
      <c r="T412" t="str">
        <f t="shared" ref="T412:T419" si="199">"16:20:58.938"</f>
        <v>16:20:58.938</v>
      </c>
      <c r="U412" t="str">
        <f t="shared" si="186"/>
        <v>A5988B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125</v>
      </c>
      <c r="AG412">
        <v>0</v>
      </c>
      <c r="AH412">
        <v>3</v>
      </c>
      <c r="AI412">
        <v>2</v>
      </c>
      <c r="AJ412">
        <v>1</v>
      </c>
      <c r="AK412" t="s">
        <v>256</v>
      </c>
      <c r="AL412">
        <v>40.940916999999999</v>
      </c>
      <c r="AM412" t="s">
        <v>257</v>
      </c>
      <c r="AN412">
        <v>-72.242853999999994</v>
      </c>
      <c r="AO412">
        <v>25</v>
      </c>
      <c r="AP412">
        <v>975</v>
      </c>
      <c r="AQ412" t="s">
        <v>129</v>
      </c>
      <c r="AR412">
        <v>58</v>
      </c>
      <c r="AS412">
        <v>-61</v>
      </c>
      <c r="AT412">
        <v>256</v>
      </c>
      <c r="BB412">
        <v>1200</v>
      </c>
      <c r="BC412">
        <v>1</v>
      </c>
      <c r="BD412" t="str">
        <f t="shared" si="187"/>
        <v xml:space="preserve">N46PD   </v>
      </c>
      <c r="BE412">
        <v>1</v>
      </c>
      <c r="BG412">
        <v>0</v>
      </c>
      <c r="BH412">
        <v>0</v>
      </c>
      <c r="BI412">
        <v>0</v>
      </c>
      <c r="BJ412">
        <v>875</v>
      </c>
      <c r="BK412">
        <v>-100</v>
      </c>
      <c r="BL412" t="s">
        <v>239</v>
      </c>
      <c r="BM412">
        <v>1</v>
      </c>
      <c r="BN412">
        <v>1</v>
      </c>
      <c r="BO412">
        <v>1</v>
      </c>
      <c r="BP412">
        <v>0</v>
      </c>
      <c r="BS412">
        <v>0</v>
      </c>
      <c r="BT412">
        <v>0</v>
      </c>
      <c r="BU412">
        <v>0</v>
      </c>
      <c r="CE412" t="str">
        <f t="shared" ref="CE412:CE419" si="200">"16:20:59.443"</f>
        <v>16:20:59.443</v>
      </c>
      <c r="CF412">
        <v>442695685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6</v>
      </c>
      <c r="CY412">
        <v>7</v>
      </c>
      <c r="CZ412" t="s">
        <v>131</v>
      </c>
      <c r="DA412">
        <v>80</v>
      </c>
      <c r="DB412">
        <v>1</v>
      </c>
      <c r="DC412" t="s">
        <v>132</v>
      </c>
      <c r="DD412" t="s">
        <v>133</v>
      </c>
      <c r="DG412">
        <v>15188456</v>
      </c>
      <c r="DI412">
        <v>1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"10/06/2022 16:20:59.743"</f>
        <v>10/06/2022 16:20:59.743</v>
      </c>
      <c r="C413" t="str">
        <f t="shared" si="185"/>
        <v>FFDFD3C0</v>
      </c>
      <c r="D413" t="s">
        <v>139</v>
      </c>
      <c r="E413">
        <v>2</v>
      </c>
      <c r="F413">
        <v>1002</v>
      </c>
      <c r="G413" t="s">
        <v>124</v>
      </c>
      <c r="J413" t="s">
        <v>141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198"/>
        <v>16:20:59.438</v>
      </c>
      <c r="T413" t="str">
        <f t="shared" si="199"/>
        <v>16:20:58.938</v>
      </c>
      <c r="U413" t="str">
        <f t="shared" si="186"/>
        <v>A5988B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125</v>
      </c>
      <c r="AG413">
        <v>0</v>
      </c>
      <c r="AH413">
        <v>3</v>
      </c>
      <c r="AI413">
        <v>2</v>
      </c>
      <c r="AJ413">
        <v>1</v>
      </c>
      <c r="AK413" t="s">
        <v>256</v>
      </c>
      <c r="AL413">
        <v>40.940916999999999</v>
      </c>
      <c r="AM413" t="s">
        <v>257</v>
      </c>
      <c r="AN413">
        <v>-72.242853999999994</v>
      </c>
      <c r="AO413">
        <v>25</v>
      </c>
      <c r="AP413">
        <v>975</v>
      </c>
      <c r="AQ413" t="s">
        <v>129</v>
      </c>
      <c r="AR413">
        <v>58</v>
      </c>
      <c r="AS413">
        <v>-61</v>
      </c>
      <c r="AT413">
        <v>256</v>
      </c>
      <c r="BB413">
        <v>1200</v>
      </c>
      <c r="BC413">
        <v>1</v>
      </c>
      <c r="BD413" t="str">
        <f t="shared" si="187"/>
        <v xml:space="preserve">N46PD   </v>
      </c>
      <c r="BE413">
        <v>1</v>
      </c>
      <c r="BG413">
        <v>0</v>
      </c>
      <c r="BH413">
        <v>0</v>
      </c>
      <c r="BI413">
        <v>0</v>
      </c>
      <c r="BJ413">
        <v>875</v>
      </c>
      <c r="BK413">
        <v>-100</v>
      </c>
      <c r="BL413" t="s">
        <v>239</v>
      </c>
      <c r="BM413">
        <v>1</v>
      </c>
      <c r="BN413">
        <v>1</v>
      </c>
      <c r="BO413">
        <v>1</v>
      </c>
      <c r="BP413">
        <v>0</v>
      </c>
      <c r="BS413">
        <v>0</v>
      </c>
      <c r="BT413">
        <v>0</v>
      </c>
      <c r="BU413">
        <v>0</v>
      </c>
      <c r="CE413" t="str">
        <f t="shared" si="200"/>
        <v>16:20:59.443</v>
      </c>
      <c r="CF413">
        <v>442695685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6</v>
      </c>
      <c r="CY413">
        <v>7</v>
      </c>
      <c r="CZ413" t="s">
        <v>131</v>
      </c>
      <c r="DA413">
        <v>80</v>
      </c>
      <c r="DB413">
        <v>1</v>
      </c>
      <c r="DC413" t="s">
        <v>132</v>
      </c>
      <c r="DD413" t="s">
        <v>133</v>
      </c>
      <c r="DG413">
        <v>15188456</v>
      </c>
      <c r="DI413">
        <v>1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"10/06/2022 16:20:59.743"</f>
        <v>10/06/2022 16:20:59.743</v>
      </c>
      <c r="C414" t="str">
        <f t="shared" si="185"/>
        <v>FFDFD3C0</v>
      </c>
      <c r="D414" t="s">
        <v>134</v>
      </c>
      <c r="E414">
        <v>38</v>
      </c>
      <c r="H414">
        <v>125</v>
      </c>
      <c r="I414" t="s">
        <v>142</v>
      </c>
      <c r="J414" t="s">
        <v>136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198"/>
        <v>16:20:59.438</v>
      </c>
      <c r="T414" t="str">
        <f t="shared" si="199"/>
        <v>16:20:58.938</v>
      </c>
      <c r="U414" t="str">
        <f t="shared" si="186"/>
        <v>A5988B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125</v>
      </c>
      <c r="AG414">
        <v>0</v>
      </c>
      <c r="AH414">
        <v>3</v>
      </c>
      <c r="AI414">
        <v>2</v>
      </c>
      <c r="AJ414">
        <v>1</v>
      </c>
      <c r="AK414" t="s">
        <v>256</v>
      </c>
      <c r="AL414">
        <v>40.940916999999999</v>
      </c>
      <c r="AM414" t="s">
        <v>257</v>
      </c>
      <c r="AN414">
        <v>-72.242853999999994</v>
      </c>
      <c r="AO414">
        <v>25</v>
      </c>
      <c r="AP414">
        <v>975</v>
      </c>
      <c r="AQ414" t="s">
        <v>129</v>
      </c>
      <c r="AR414">
        <v>58</v>
      </c>
      <c r="AS414">
        <v>-61</v>
      </c>
      <c r="AT414">
        <v>256</v>
      </c>
      <c r="BB414">
        <v>1200</v>
      </c>
      <c r="BC414">
        <v>1</v>
      </c>
      <c r="BD414" t="str">
        <f t="shared" si="187"/>
        <v xml:space="preserve">N46PD   </v>
      </c>
      <c r="BE414">
        <v>1</v>
      </c>
      <c r="BG414">
        <v>0</v>
      </c>
      <c r="BH414">
        <v>0</v>
      </c>
      <c r="BI414">
        <v>0</v>
      </c>
      <c r="BJ414">
        <v>875</v>
      </c>
      <c r="BK414">
        <v>-100</v>
      </c>
      <c r="BL414" t="s">
        <v>239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t="str">
        <f t="shared" si="200"/>
        <v>16:20:59.443</v>
      </c>
      <c r="CF414">
        <v>442695685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6</v>
      </c>
      <c r="CY414">
        <v>7</v>
      </c>
      <c r="CZ414" t="s">
        <v>131</v>
      </c>
      <c r="DA414">
        <v>80</v>
      </c>
      <c r="DB414">
        <v>1</v>
      </c>
      <c r="DC414" t="s">
        <v>132</v>
      </c>
      <c r="DD414" t="s">
        <v>133</v>
      </c>
      <c r="DG414">
        <v>15188456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"10/06/2022 16:20:59.743"</f>
        <v>10/06/2022 16:20:59.743</v>
      </c>
      <c r="C415" t="str">
        <f t="shared" si="185"/>
        <v>FFDFD3C0</v>
      </c>
      <c r="D415" t="s">
        <v>123</v>
      </c>
      <c r="E415">
        <v>1</v>
      </c>
      <c r="H415">
        <v>157</v>
      </c>
      <c r="I415" t="s">
        <v>124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198"/>
        <v>16:20:59.438</v>
      </c>
      <c r="T415" t="str">
        <f t="shared" si="199"/>
        <v>16:20:58.938</v>
      </c>
      <c r="U415" t="str">
        <f t="shared" si="186"/>
        <v>A5988B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125</v>
      </c>
      <c r="AG415">
        <v>0</v>
      </c>
      <c r="AH415">
        <v>3</v>
      </c>
      <c r="AI415">
        <v>2</v>
      </c>
      <c r="AJ415">
        <v>1</v>
      </c>
      <c r="AK415" t="s">
        <v>256</v>
      </c>
      <c r="AL415">
        <v>40.940916999999999</v>
      </c>
      <c r="AM415" t="s">
        <v>257</v>
      </c>
      <c r="AN415">
        <v>-72.242853999999994</v>
      </c>
      <c r="AO415">
        <v>25</v>
      </c>
      <c r="AP415">
        <v>975</v>
      </c>
      <c r="AQ415" t="s">
        <v>129</v>
      </c>
      <c r="AR415">
        <v>58</v>
      </c>
      <c r="AS415">
        <v>-61</v>
      </c>
      <c r="AT415">
        <v>256</v>
      </c>
      <c r="BB415">
        <v>1200</v>
      </c>
      <c r="BC415">
        <v>1</v>
      </c>
      <c r="BD415" t="str">
        <f t="shared" si="187"/>
        <v xml:space="preserve">N46PD   </v>
      </c>
      <c r="BE415">
        <v>1</v>
      </c>
      <c r="BG415">
        <v>0</v>
      </c>
      <c r="BH415">
        <v>0</v>
      </c>
      <c r="BI415">
        <v>0</v>
      </c>
      <c r="BJ415">
        <v>875</v>
      </c>
      <c r="BK415">
        <v>-100</v>
      </c>
      <c r="BL415" t="s">
        <v>239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t="str">
        <f t="shared" si="200"/>
        <v>16:20:59.443</v>
      </c>
      <c r="CF415">
        <v>442695685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6</v>
      </c>
      <c r="CY415">
        <v>7</v>
      </c>
      <c r="CZ415" t="s">
        <v>131</v>
      </c>
      <c r="DA415">
        <v>80</v>
      </c>
      <c r="DB415">
        <v>1</v>
      </c>
      <c r="DC415" t="s">
        <v>132</v>
      </c>
      <c r="DD415" t="s">
        <v>133</v>
      </c>
      <c r="DG415">
        <v>15188456</v>
      </c>
      <c r="DI415">
        <v>1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"10/06/2022 16:20:59.790"</f>
        <v>10/06/2022 16:20:59.790</v>
      </c>
      <c r="C416" t="str">
        <f t="shared" si="185"/>
        <v>FFDFD3C0</v>
      </c>
      <c r="D416" t="s">
        <v>139</v>
      </c>
      <c r="E416">
        <v>3</v>
      </c>
      <c r="F416">
        <v>1003</v>
      </c>
      <c r="G416" t="s">
        <v>146</v>
      </c>
      <c r="J416" t="s">
        <v>141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198"/>
        <v>16:20:59.438</v>
      </c>
      <c r="T416" t="str">
        <f t="shared" si="199"/>
        <v>16:20:58.938</v>
      </c>
      <c r="U416" t="str">
        <f t="shared" si="186"/>
        <v>A5988B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125</v>
      </c>
      <c r="AG416">
        <v>0</v>
      </c>
      <c r="AH416">
        <v>3</v>
      </c>
      <c r="AI416">
        <v>2</v>
      </c>
      <c r="AJ416">
        <v>1</v>
      </c>
      <c r="AK416" t="s">
        <v>256</v>
      </c>
      <c r="AL416">
        <v>40.940916999999999</v>
      </c>
      <c r="AM416" t="s">
        <v>257</v>
      </c>
      <c r="AN416">
        <v>-72.242853999999994</v>
      </c>
      <c r="AO416">
        <v>25</v>
      </c>
      <c r="AP416">
        <v>975</v>
      </c>
      <c r="AQ416" t="s">
        <v>129</v>
      </c>
      <c r="AR416">
        <v>58</v>
      </c>
      <c r="AS416">
        <v>-61</v>
      </c>
      <c r="AT416">
        <v>256</v>
      </c>
      <c r="BB416">
        <v>1200</v>
      </c>
      <c r="BC416">
        <v>1</v>
      </c>
      <c r="BD416" t="str">
        <f t="shared" si="187"/>
        <v xml:space="preserve">N46PD   </v>
      </c>
      <c r="BE416">
        <v>1</v>
      </c>
      <c r="BG416">
        <v>0</v>
      </c>
      <c r="BH416">
        <v>0</v>
      </c>
      <c r="BI416">
        <v>0</v>
      </c>
      <c r="BJ416">
        <v>875</v>
      </c>
      <c r="BK416">
        <v>-100</v>
      </c>
      <c r="BL416" t="s">
        <v>239</v>
      </c>
      <c r="BM416">
        <v>1</v>
      </c>
      <c r="BN416">
        <v>1</v>
      </c>
      <c r="BO416">
        <v>1</v>
      </c>
      <c r="BP416">
        <v>0</v>
      </c>
      <c r="BS416">
        <v>0</v>
      </c>
      <c r="BT416">
        <v>0</v>
      </c>
      <c r="BU416">
        <v>0</v>
      </c>
      <c r="CE416" t="str">
        <f t="shared" si="200"/>
        <v>16:20:59.443</v>
      </c>
      <c r="CF416">
        <v>442695685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6</v>
      </c>
      <c r="CY416">
        <v>7</v>
      </c>
      <c r="CZ416" t="s">
        <v>131</v>
      </c>
      <c r="DA416">
        <v>80</v>
      </c>
      <c r="DB416">
        <v>1</v>
      </c>
      <c r="DC416" t="s">
        <v>132</v>
      </c>
      <c r="DD416" t="s">
        <v>133</v>
      </c>
      <c r="DG416">
        <v>15188456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"10/06/2022 16:20:59.790"</f>
        <v>10/06/2022 16:20:59.790</v>
      </c>
      <c r="C417" t="str">
        <f t="shared" si="185"/>
        <v>FFDFD3C0</v>
      </c>
      <c r="D417" t="s">
        <v>143</v>
      </c>
      <c r="E417">
        <v>1</v>
      </c>
      <c r="F417">
        <v>2001</v>
      </c>
      <c r="G417" t="s">
        <v>147</v>
      </c>
      <c r="J417" t="s">
        <v>145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198"/>
        <v>16:20:59.438</v>
      </c>
      <c r="T417" t="str">
        <f t="shared" si="199"/>
        <v>16:20:58.938</v>
      </c>
      <c r="U417" t="str">
        <f t="shared" si="186"/>
        <v>A5988B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125</v>
      </c>
      <c r="AG417">
        <v>0</v>
      </c>
      <c r="AH417">
        <v>3</v>
      </c>
      <c r="AI417">
        <v>2</v>
      </c>
      <c r="AJ417">
        <v>1</v>
      </c>
      <c r="AK417" t="s">
        <v>256</v>
      </c>
      <c r="AL417">
        <v>40.940916999999999</v>
      </c>
      <c r="AM417" t="s">
        <v>257</v>
      </c>
      <c r="AN417">
        <v>-72.242853999999994</v>
      </c>
      <c r="AO417">
        <v>25</v>
      </c>
      <c r="AP417">
        <v>975</v>
      </c>
      <c r="AQ417" t="s">
        <v>129</v>
      </c>
      <c r="AR417">
        <v>58</v>
      </c>
      <c r="AS417">
        <v>-61</v>
      </c>
      <c r="AT417">
        <v>256</v>
      </c>
      <c r="BB417">
        <v>1200</v>
      </c>
      <c r="BC417">
        <v>1</v>
      </c>
      <c r="BD417" t="str">
        <f t="shared" si="187"/>
        <v xml:space="preserve">N46PD   </v>
      </c>
      <c r="BE417">
        <v>1</v>
      </c>
      <c r="BG417">
        <v>0</v>
      </c>
      <c r="BH417">
        <v>0</v>
      </c>
      <c r="BI417">
        <v>0</v>
      </c>
      <c r="BJ417">
        <v>875</v>
      </c>
      <c r="BK417">
        <v>-100</v>
      </c>
      <c r="BL417" t="s">
        <v>239</v>
      </c>
      <c r="BM417">
        <v>1</v>
      </c>
      <c r="BN417">
        <v>1</v>
      </c>
      <c r="BO417">
        <v>1</v>
      </c>
      <c r="BP417">
        <v>0</v>
      </c>
      <c r="BS417">
        <v>0</v>
      </c>
      <c r="BT417">
        <v>0</v>
      </c>
      <c r="BU417">
        <v>0</v>
      </c>
      <c r="CE417" t="str">
        <f t="shared" si="200"/>
        <v>16:20:59.443</v>
      </c>
      <c r="CF417">
        <v>442695685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6</v>
      </c>
      <c r="CY417">
        <v>7</v>
      </c>
      <c r="CZ417" t="s">
        <v>131</v>
      </c>
      <c r="DA417">
        <v>80</v>
      </c>
      <c r="DB417">
        <v>1</v>
      </c>
      <c r="DC417" t="s">
        <v>132</v>
      </c>
      <c r="DD417" t="s">
        <v>133</v>
      </c>
      <c r="DG417">
        <v>15188456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"10/06/2022 16:20:59.806"</f>
        <v>10/06/2022 16:20:59.806</v>
      </c>
      <c r="C418" t="str">
        <f t="shared" si="185"/>
        <v>FFDFD3C0</v>
      </c>
      <c r="D418" t="s">
        <v>139</v>
      </c>
      <c r="E418">
        <v>4</v>
      </c>
      <c r="F418">
        <v>1004</v>
      </c>
      <c r="G418" t="s">
        <v>140</v>
      </c>
      <c r="J418" t="s">
        <v>141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198"/>
        <v>16:20:59.438</v>
      </c>
      <c r="T418" t="str">
        <f t="shared" si="199"/>
        <v>16:20:58.938</v>
      </c>
      <c r="U418" t="str">
        <f t="shared" si="186"/>
        <v>A5988B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125</v>
      </c>
      <c r="AG418">
        <v>0</v>
      </c>
      <c r="AH418">
        <v>3</v>
      </c>
      <c r="AI418">
        <v>2</v>
      </c>
      <c r="AJ418">
        <v>1</v>
      </c>
      <c r="AK418" t="s">
        <v>256</v>
      </c>
      <c r="AL418">
        <v>40.940916999999999</v>
      </c>
      <c r="AM418" t="s">
        <v>257</v>
      </c>
      <c r="AN418">
        <v>-72.242853999999994</v>
      </c>
      <c r="AO418">
        <v>25</v>
      </c>
      <c r="AP418">
        <v>975</v>
      </c>
      <c r="AQ418" t="s">
        <v>129</v>
      </c>
      <c r="AR418">
        <v>58</v>
      </c>
      <c r="AS418">
        <v>-61</v>
      </c>
      <c r="AT418">
        <v>256</v>
      </c>
      <c r="BB418">
        <v>1200</v>
      </c>
      <c r="BC418">
        <v>1</v>
      </c>
      <c r="BD418" t="str">
        <f t="shared" si="187"/>
        <v xml:space="preserve">N46PD   </v>
      </c>
      <c r="BE418">
        <v>1</v>
      </c>
      <c r="BG418">
        <v>0</v>
      </c>
      <c r="BH418">
        <v>0</v>
      </c>
      <c r="BI418">
        <v>0</v>
      </c>
      <c r="BJ418">
        <v>875</v>
      </c>
      <c r="BK418">
        <v>-100</v>
      </c>
      <c r="BL418" t="s">
        <v>239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t="str">
        <f t="shared" si="200"/>
        <v>16:20:59.443</v>
      </c>
      <c r="CF418">
        <v>442695685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6</v>
      </c>
      <c r="CY418">
        <v>7</v>
      </c>
      <c r="CZ418" t="s">
        <v>131</v>
      </c>
      <c r="DA418">
        <v>80</v>
      </c>
      <c r="DB418">
        <v>1</v>
      </c>
      <c r="DC418" t="s">
        <v>132</v>
      </c>
      <c r="DD418" t="s">
        <v>133</v>
      </c>
      <c r="DG418">
        <v>15188456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"10/06/2022 16:20:59.806"</f>
        <v>10/06/2022 16:20:59.806</v>
      </c>
      <c r="C419" t="str">
        <f t="shared" si="185"/>
        <v>FFDFD3C0</v>
      </c>
      <c r="D419" t="s">
        <v>134</v>
      </c>
      <c r="E419">
        <v>33</v>
      </c>
      <c r="H419">
        <v>112</v>
      </c>
      <c r="I419" t="s">
        <v>135</v>
      </c>
      <c r="J419" t="s">
        <v>136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198"/>
        <v>16:20:59.438</v>
      </c>
      <c r="T419" t="str">
        <f t="shared" si="199"/>
        <v>16:20:58.938</v>
      </c>
      <c r="U419" t="str">
        <f t="shared" si="186"/>
        <v>A5988B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125</v>
      </c>
      <c r="AG419">
        <v>0</v>
      </c>
      <c r="AH419">
        <v>3</v>
      </c>
      <c r="AI419">
        <v>2</v>
      </c>
      <c r="AJ419">
        <v>1</v>
      </c>
      <c r="AK419" t="s">
        <v>256</v>
      </c>
      <c r="AL419">
        <v>40.940916999999999</v>
      </c>
      <c r="AM419" t="s">
        <v>257</v>
      </c>
      <c r="AN419">
        <v>-72.242853999999994</v>
      </c>
      <c r="AO419">
        <v>25</v>
      </c>
      <c r="AP419">
        <v>975</v>
      </c>
      <c r="AQ419" t="s">
        <v>129</v>
      </c>
      <c r="AR419">
        <v>58</v>
      </c>
      <c r="AS419">
        <v>-61</v>
      </c>
      <c r="AT419">
        <v>256</v>
      </c>
      <c r="BB419">
        <v>1200</v>
      </c>
      <c r="BC419">
        <v>1</v>
      </c>
      <c r="BD419" t="str">
        <f t="shared" si="187"/>
        <v xml:space="preserve">N46PD   </v>
      </c>
      <c r="BE419">
        <v>1</v>
      </c>
      <c r="BG419">
        <v>0</v>
      </c>
      <c r="BH419">
        <v>0</v>
      </c>
      <c r="BI419">
        <v>0</v>
      </c>
      <c r="BJ419">
        <v>875</v>
      </c>
      <c r="BK419">
        <v>-100</v>
      </c>
      <c r="BL419" t="s">
        <v>239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t="str">
        <f t="shared" si="200"/>
        <v>16:20:59.443</v>
      </c>
      <c r="CF419">
        <v>442695685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6</v>
      </c>
      <c r="CY419">
        <v>7</v>
      </c>
      <c r="CZ419" t="s">
        <v>131</v>
      </c>
      <c r="DA419">
        <v>80</v>
      </c>
      <c r="DB419">
        <v>1</v>
      </c>
      <c r="DC419" t="s">
        <v>132</v>
      </c>
      <c r="DD419" t="s">
        <v>133</v>
      </c>
      <c r="DG419">
        <v>15188456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 t="shared" ref="A420:A427" si="201">"10/06/2022 16:21:00.978"</f>
        <v>10/06/2022 16:21:00.978</v>
      </c>
      <c r="C420" t="str">
        <f t="shared" si="185"/>
        <v>FFDFD3C0</v>
      </c>
      <c r="D420" t="s">
        <v>123</v>
      </c>
      <c r="E420">
        <v>1</v>
      </c>
      <c r="H420">
        <v>157</v>
      </c>
      <c r="I420" t="s">
        <v>124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ref="S420:S427" si="202">"16:21:00.586"</f>
        <v>16:21:00.586</v>
      </c>
      <c r="T420" t="str">
        <f t="shared" ref="T420:T427" si="203">"16:21:00.086"</f>
        <v>16:21:00.086</v>
      </c>
      <c r="U420" t="str">
        <f t="shared" si="186"/>
        <v>A5988B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125</v>
      </c>
      <c r="AG420">
        <v>0</v>
      </c>
      <c r="AH420">
        <v>3</v>
      </c>
      <c r="AI420">
        <v>2</v>
      </c>
      <c r="AJ420">
        <v>1</v>
      </c>
      <c r="AK420" t="s">
        <v>258</v>
      </c>
      <c r="AL420">
        <v>40.940638</v>
      </c>
      <c r="AM420" t="s">
        <v>259</v>
      </c>
      <c r="AN420">
        <v>-72.242467000000005</v>
      </c>
      <c r="AO420">
        <v>25</v>
      </c>
      <c r="AP420">
        <v>975</v>
      </c>
      <c r="AQ420" t="s">
        <v>129</v>
      </c>
      <c r="AR420">
        <v>58</v>
      </c>
      <c r="AS420">
        <v>-61</v>
      </c>
      <c r="AT420">
        <v>512</v>
      </c>
      <c r="BB420">
        <v>1200</v>
      </c>
      <c r="BC420">
        <v>1</v>
      </c>
      <c r="BD420" t="str">
        <f t="shared" si="187"/>
        <v xml:space="preserve">N46PD   </v>
      </c>
      <c r="BE420">
        <v>1</v>
      </c>
      <c r="BG420">
        <v>0</v>
      </c>
      <c r="BH420">
        <v>0</v>
      </c>
      <c r="BI420">
        <v>0</v>
      </c>
      <c r="BJ420">
        <v>875</v>
      </c>
      <c r="BK420">
        <v>-100</v>
      </c>
      <c r="BL420" t="s">
        <v>239</v>
      </c>
      <c r="BM420">
        <v>1</v>
      </c>
      <c r="BN420">
        <v>1</v>
      </c>
      <c r="BO420">
        <v>1</v>
      </c>
      <c r="BP420">
        <v>0</v>
      </c>
      <c r="BS420">
        <v>0</v>
      </c>
      <c r="BT420">
        <v>0</v>
      </c>
      <c r="BU420">
        <v>0</v>
      </c>
      <c r="CE420" t="str">
        <f t="shared" ref="CE420:CE427" si="204">"16:21:00.593"</f>
        <v>16:21:00.593</v>
      </c>
      <c r="CF420">
        <v>592873777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131</v>
      </c>
      <c r="DA420">
        <v>80</v>
      </c>
      <c r="DB420">
        <v>1</v>
      </c>
      <c r="DC420" t="s">
        <v>132</v>
      </c>
      <c r="DD420" t="s">
        <v>133</v>
      </c>
      <c r="DG420">
        <v>15189514</v>
      </c>
      <c r="DI420">
        <v>1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 t="shared" si="201"/>
        <v>10/06/2022 16:21:00.978</v>
      </c>
      <c r="C421" t="str">
        <f t="shared" si="185"/>
        <v>FFDFD3C0</v>
      </c>
      <c r="D421" t="s">
        <v>139</v>
      </c>
      <c r="E421">
        <v>3</v>
      </c>
      <c r="F421">
        <v>1003</v>
      </c>
      <c r="G421" t="s">
        <v>146</v>
      </c>
      <c r="J421" t="s">
        <v>141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02"/>
        <v>16:21:00.586</v>
      </c>
      <c r="T421" t="str">
        <f t="shared" si="203"/>
        <v>16:21:00.086</v>
      </c>
      <c r="U421" t="str">
        <f t="shared" si="186"/>
        <v>A5988B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125</v>
      </c>
      <c r="AG421">
        <v>0</v>
      </c>
      <c r="AH421">
        <v>3</v>
      </c>
      <c r="AI421">
        <v>2</v>
      </c>
      <c r="AJ421">
        <v>1</v>
      </c>
      <c r="AK421" t="s">
        <v>258</v>
      </c>
      <c r="AL421">
        <v>40.940638</v>
      </c>
      <c r="AM421" t="s">
        <v>259</v>
      </c>
      <c r="AN421">
        <v>-72.242467000000005</v>
      </c>
      <c r="AO421">
        <v>25</v>
      </c>
      <c r="AP421">
        <v>975</v>
      </c>
      <c r="AQ421" t="s">
        <v>129</v>
      </c>
      <c r="AR421">
        <v>58</v>
      </c>
      <c r="AS421">
        <v>-61</v>
      </c>
      <c r="AT421">
        <v>512</v>
      </c>
      <c r="BB421">
        <v>1200</v>
      </c>
      <c r="BC421">
        <v>1</v>
      </c>
      <c r="BD421" t="str">
        <f t="shared" si="187"/>
        <v xml:space="preserve">N46PD   </v>
      </c>
      <c r="BE421">
        <v>1</v>
      </c>
      <c r="BG421">
        <v>0</v>
      </c>
      <c r="BH421">
        <v>0</v>
      </c>
      <c r="BI421">
        <v>0</v>
      </c>
      <c r="BJ421">
        <v>875</v>
      </c>
      <c r="BK421">
        <v>-100</v>
      </c>
      <c r="BL421" t="s">
        <v>239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t="str">
        <f t="shared" si="204"/>
        <v>16:21:00.593</v>
      </c>
      <c r="CF421">
        <v>592873777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5</v>
      </c>
      <c r="CY421">
        <v>7</v>
      </c>
      <c r="CZ421" t="s">
        <v>131</v>
      </c>
      <c r="DA421">
        <v>80</v>
      </c>
      <c r="DB421">
        <v>1</v>
      </c>
      <c r="DC421" t="s">
        <v>132</v>
      </c>
      <c r="DD421" t="s">
        <v>133</v>
      </c>
      <c r="DG421">
        <v>15189514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 t="shared" si="201"/>
        <v>10/06/2022 16:21:00.978</v>
      </c>
      <c r="C422" t="str">
        <f t="shared" si="185"/>
        <v>FFDFD3C0</v>
      </c>
      <c r="D422" t="s">
        <v>143</v>
      </c>
      <c r="E422">
        <v>1</v>
      </c>
      <c r="F422">
        <v>2001</v>
      </c>
      <c r="G422" t="s">
        <v>147</v>
      </c>
      <c r="J422" t="s">
        <v>145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si="202"/>
        <v>16:21:00.586</v>
      </c>
      <c r="T422" t="str">
        <f t="shared" si="203"/>
        <v>16:21:00.086</v>
      </c>
      <c r="U422" t="str">
        <f t="shared" si="186"/>
        <v>A5988B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125</v>
      </c>
      <c r="AG422">
        <v>0</v>
      </c>
      <c r="AH422">
        <v>3</v>
      </c>
      <c r="AI422">
        <v>2</v>
      </c>
      <c r="AJ422">
        <v>1</v>
      </c>
      <c r="AK422" t="s">
        <v>258</v>
      </c>
      <c r="AL422">
        <v>40.940638</v>
      </c>
      <c r="AM422" t="s">
        <v>259</v>
      </c>
      <c r="AN422">
        <v>-72.242467000000005</v>
      </c>
      <c r="AO422">
        <v>25</v>
      </c>
      <c r="AP422">
        <v>975</v>
      </c>
      <c r="AQ422" t="s">
        <v>129</v>
      </c>
      <c r="AR422">
        <v>58</v>
      </c>
      <c r="AS422">
        <v>-61</v>
      </c>
      <c r="AT422">
        <v>512</v>
      </c>
      <c r="BB422">
        <v>1200</v>
      </c>
      <c r="BC422">
        <v>1</v>
      </c>
      <c r="BD422" t="str">
        <f t="shared" si="187"/>
        <v xml:space="preserve">N46PD   </v>
      </c>
      <c r="BE422">
        <v>1</v>
      </c>
      <c r="BG422">
        <v>0</v>
      </c>
      <c r="BH422">
        <v>0</v>
      </c>
      <c r="BI422">
        <v>0</v>
      </c>
      <c r="BJ422">
        <v>875</v>
      </c>
      <c r="BK422">
        <v>-100</v>
      </c>
      <c r="BL422" t="s">
        <v>239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 t="shared" si="204"/>
        <v>16:21:00.593</v>
      </c>
      <c r="CF422">
        <v>592873777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5</v>
      </c>
      <c r="CY422">
        <v>7</v>
      </c>
      <c r="CZ422" t="s">
        <v>131</v>
      </c>
      <c r="DA422">
        <v>80</v>
      </c>
      <c r="DB422">
        <v>1</v>
      </c>
      <c r="DC422" t="s">
        <v>132</v>
      </c>
      <c r="DD422" t="s">
        <v>133</v>
      </c>
      <c r="DG422">
        <v>15189514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 t="shared" si="201"/>
        <v>10/06/2022 16:21:00.978</v>
      </c>
      <c r="C423" t="str">
        <f t="shared" si="185"/>
        <v>FFDFD3C0</v>
      </c>
      <c r="D423" t="s">
        <v>139</v>
      </c>
      <c r="E423">
        <v>4</v>
      </c>
      <c r="F423">
        <v>1004</v>
      </c>
      <c r="G423" t="s">
        <v>140</v>
      </c>
      <c r="J423" t="s">
        <v>141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202"/>
        <v>16:21:00.586</v>
      </c>
      <c r="T423" t="str">
        <f t="shared" si="203"/>
        <v>16:21:00.086</v>
      </c>
      <c r="U423" t="str">
        <f t="shared" si="186"/>
        <v>A5988B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125</v>
      </c>
      <c r="AG423">
        <v>0</v>
      </c>
      <c r="AH423">
        <v>3</v>
      </c>
      <c r="AI423">
        <v>2</v>
      </c>
      <c r="AJ423">
        <v>1</v>
      </c>
      <c r="AK423" t="s">
        <v>258</v>
      </c>
      <c r="AL423">
        <v>40.940638</v>
      </c>
      <c r="AM423" t="s">
        <v>259</v>
      </c>
      <c r="AN423">
        <v>-72.242467000000005</v>
      </c>
      <c r="AO423">
        <v>25</v>
      </c>
      <c r="AP423">
        <v>975</v>
      </c>
      <c r="AQ423" t="s">
        <v>129</v>
      </c>
      <c r="AR423">
        <v>58</v>
      </c>
      <c r="AS423">
        <v>-61</v>
      </c>
      <c r="AT423">
        <v>512</v>
      </c>
      <c r="BB423">
        <v>1200</v>
      </c>
      <c r="BC423">
        <v>1</v>
      </c>
      <c r="BD423" t="str">
        <f t="shared" si="187"/>
        <v xml:space="preserve">N46PD   </v>
      </c>
      <c r="BE423">
        <v>1</v>
      </c>
      <c r="BG423">
        <v>0</v>
      </c>
      <c r="BH423">
        <v>0</v>
      </c>
      <c r="BI423">
        <v>0</v>
      </c>
      <c r="BJ423">
        <v>875</v>
      </c>
      <c r="BK423">
        <v>-100</v>
      </c>
      <c r="BL423" t="s">
        <v>239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 t="shared" si="204"/>
        <v>16:21:00.593</v>
      </c>
      <c r="CF423">
        <v>592873777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5</v>
      </c>
      <c r="CY423">
        <v>7</v>
      </c>
      <c r="CZ423" t="s">
        <v>131</v>
      </c>
      <c r="DA423">
        <v>80</v>
      </c>
      <c r="DB423">
        <v>1</v>
      </c>
      <c r="DC423" t="s">
        <v>132</v>
      </c>
      <c r="DD423" t="s">
        <v>133</v>
      </c>
      <c r="DG423">
        <v>15189514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 t="shared" si="201"/>
        <v>10/06/2022 16:21:00.978</v>
      </c>
      <c r="C424" t="str">
        <f t="shared" si="185"/>
        <v>FFDFD3C0</v>
      </c>
      <c r="D424" t="s">
        <v>134</v>
      </c>
      <c r="E424">
        <v>33</v>
      </c>
      <c r="H424">
        <v>112</v>
      </c>
      <c r="I424" t="s">
        <v>135</v>
      </c>
      <c r="J424" t="s">
        <v>136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202"/>
        <v>16:21:00.586</v>
      </c>
      <c r="T424" t="str">
        <f t="shared" si="203"/>
        <v>16:21:00.086</v>
      </c>
      <c r="U424" t="str">
        <f t="shared" si="186"/>
        <v>A5988B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125</v>
      </c>
      <c r="AG424">
        <v>0</v>
      </c>
      <c r="AH424">
        <v>3</v>
      </c>
      <c r="AI424">
        <v>2</v>
      </c>
      <c r="AJ424">
        <v>1</v>
      </c>
      <c r="AK424" t="s">
        <v>258</v>
      </c>
      <c r="AL424">
        <v>40.940638</v>
      </c>
      <c r="AM424" t="s">
        <v>259</v>
      </c>
      <c r="AN424">
        <v>-72.242467000000005</v>
      </c>
      <c r="AO424">
        <v>25</v>
      </c>
      <c r="AP424">
        <v>975</v>
      </c>
      <c r="AQ424" t="s">
        <v>129</v>
      </c>
      <c r="AR424">
        <v>58</v>
      </c>
      <c r="AS424">
        <v>-61</v>
      </c>
      <c r="AT424">
        <v>512</v>
      </c>
      <c r="BB424">
        <v>1200</v>
      </c>
      <c r="BC424">
        <v>1</v>
      </c>
      <c r="BD424" t="str">
        <f t="shared" si="187"/>
        <v xml:space="preserve">N46PD   </v>
      </c>
      <c r="BE424">
        <v>1</v>
      </c>
      <c r="BG424">
        <v>0</v>
      </c>
      <c r="BH424">
        <v>0</v>
      </c>
      <c r="BI424">
        <v>0</v>
      </c>
      <c r="BJ424">
        <v>875</v>
      </c>
      <c r="BK424">
        <v>-100</v>
      </c>
      <c r="BL424" t="s">
        <v>239</v>
      </c>
      <c r="BM424">
        <v>1</v>
      </c>
      <c r="BN424">
        <v>1</v>
      </c>
      <c r="BO424">
        <v>1</v>
      </c>
      <c r="BP424">
        <v>0</v>
      </c>
      <c r="BS424">
        <v>0</v>
      </c>
      <c r="BT424">
        <v>0</v>
      </c>
      <c r="BU424">
        <v>0</v>
      </c>
      <c r="CE424" t="str">
        <f t="shared" si="204"/>
        <v>16:21:00.593</v>
      </c>
      <c r="CF424">
        <v>592873777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5</v>
      </c>
      <c r="CY424">
        <v>7</v>
      </c>
      <c r="CZ424" t="s">
        <v>131</v>
      </c>
      <c r="DA424">
        <v>80</v>
      </c>
      <c r="DB424">
        <v>1</v>
      </c>
      <c r="DC424" t="s">
        <v>132</v>
      </c>
      <c r="DD424" t="s">
        <v>133</v>
      </c>
      <c r="DG424">
        <v>15189514</v>
      </c>
      <c r="DI424">
        <v>1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 t="shared" si="201"/>
        <v>10/06/2022 16:21:00.978</v>
      </c>
      <c r="C425" t="str">
        <f t="shared" si="185"/>
        <v>FFDFD3C0</v>
      </c>
      <c r="D425" t="s">
        <v>143</v>
      </c>
      <c r="E425">
        <v>15</v>
      </c>
      <c r="F425">
        <v>2015</v>
      </c>
      <c r="G425" t="s">
        <v>144</v>
      </c>
      <c r="J425" t="s">
        <v>145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202"/>
        <v>16:21:00.586</v>
      </c>
      <c r="T425" t="str">
        <f t="shared" si="203"/>
        <v>16:21:00.086</v>
      </c>
      <c r="U425" t="str">
        <f t="shared" si="186"/>
        <v>A5988B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125</v>
      </c>
      <c r="AG425">
        <v>0</v>
      </c>
      <c r="AH425">
        <v>3</v>
      </c>
      <c r="AI425">
        <v>2</v>
      </c>
      <c r="AJ425">
        <v>1</v>
      </c>
      <c r="AK425" t="s">
        <v>258</v>
      </c>
      <c r="AL425">
        <v>40.940638</v>
      </c>
      <c r="AM425" t="s">
        <v>259</v>
      </c>
      <c r="AN425">
        <v>-72.242467000000005</v>
      </c>
      <c r="AO425">
        <v>25</v>
      </c>
      <c r="AP425">
        <v>975</v>
      </c>
      <c r="AQ425" t="s">
        <v>129</v>
      </c>
      <c r="AR425">
        <v>58</v>
      </c>
      <c r="AS425">
        <v>-61</v>
      </c>
      <c r="AT425">
        <v>512</v>
      </c>
      <c r="BB425">
        <v>1200</v>
      </c>
      <c r="BC425">
        <v>1</v>
      </c>
      <c r="BD425" t="str">
        <f t="shared" si="187"/>
        <v xml:space="preserve">N46PD   </v>
      </c>
      <c r="BE425">
        <v>1</v>
      </c>
      <c r="BG425">
        <v>0</v>
      </c>
      <c r="BH425">
        <v>0</v>
      </c>
      <c r="BI425">
        <v>0</v>
      </c>
      <c r="BJ425">
        <v>875</v>
      </c>
      <c r="BK425">
        <v>-100</v>
      </c>
      <c r="BL425" t="s">
        <v>239</v>
      </c>
      <c r="BM425">
        <v>1</v>
      </c>
      <c r="BN425">
        <v>1</v>
      </c>
      <c r="BO425">
        <v>1</v>
      </c>
      <c r="BP425">
        <v>0</v>
      </c>
      <c r="BS425">
        <v>0</v>
      </c>
      <c r="BT425">
        <v>0</v>
      </c>
      <c r="BU425">
        <v>0</v>
      </c>
      <c r="CE425" t="str">
        <f t="shared" si="204"/>
        <v>16:21:00.593</v>
      </c>
      <c r="CF425">
        <v>592873777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5</v>
      </c>
      <c r="CY425">
        <v>7</v>
      </c>
      <c r="CZ425" t="s">
        <v>131</v>
      </c>
      <c r="DA425">
        <v>80</v>
      </c>
      <c r="DB425">
        <v>1</v>
      </c>
      <c r="DC425" t="s">
        <v>132</v>
      </c>
      <c r="DD425" t="s">
        <v>133</v>
      </c>
      <c r="DG425">
        <v>15189514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 t="shared" si="201"/>
        <v>10/06/2022 16:21:00.978</v>
      </c>
      <c r="C426" t="str">
        <f t="shared" si="185"/>
        <v>FFDFD3C0</v>
      </c>
      <c r="D426" t="s">
        <v>139</v>
      </c>
      <c r="E426">
        <v>2</v>
      </c>
      <c r="F426">
        <v>1002</v>
      </c>
      <c r="G426" t="s">
        <v>124</v>
      </c>
      <c r="J426" t="s">
        <v>141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02"/>
        <v>16:21:00.586</v>
      </c>
      <c r="T426" t="str">
        <f t="shared" si="203"/>
        <v>16:21:00.086</v>
      </c>
      <c r="U426" t="str">
        <f t="shared" si="186"/>
        <v>A5988B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125</v>
      </c>
      <c r="AG426">
        <v>0</v>
      </c>
      <c r="AH426">
        <v>3</v>
      </c>
      <c r="AI426">
        <v>2</v>
      </c>
      <c r="AJ426">
        <v>1</v>
      </c>
      <c r="AK426" t="s">
        <v>258</v>
      </c>
      <c r="AL426">
        <v>40.940638</v>
      </c>
      <c r="AM426" t="s">
        <v>259</v>
      </c>
      <c r="AN426">
        <v>-72.242467000000005</v>
      </c>
      <c r="AO426">
        <v>25</v>
      </c>
      <c r="AP426">
        <v>975</v>
      </c>
      <c r="AQ426" t="s">
        <v>129</v>
      </c>
      <c r="AR426">
        <v>58</v>
      </c>
      <c r="AS426">
        <v>-61</v>
      </c>
      <c r="AT426">
        <v>512</v>
      </c>
      <c r="BB426">
        <v>1200</v>
      </c>
      <c r="BC426">
        <v>1</v>
      </c>
      <c r="BD426" t="str">
        <f t="shared" si="187"/>
        <v xml:space="preserve">N46PD   </v>
      </c>
      <c r="BE426">
        <v>1</v>
      </c>
      <c r="BG426">
        <v>0</v>
      </c>
      <c r="BH426">
        <v>0</v>
      </c>
      <c r="BI426">
        <v>0</v>
      </c>
      <c r="BJ426">
        <v>875</v>
      </c>
      <c r="BK426">
        <v>-100</v>
      </c>
      <c r="BL426" t="s">
        <v>239</v>
      </c>
      <c r="BM426">
        <v>1</v>
      </c>
      <c r="BN426">
        <v>1</v>
      </c>
      <c r="BO426">
        <v>1</v>
      </c>
      <c r="BP426">
        <v>0</v>
      </c>
      <c r="BS426">
        <v>0</v>
      </c>
      <c r="BT426">
        <v>0</v>
      </c>
      <c r="BU426">
        <v>0</v>
      </c>
      <c r="CE426" t="str">
        <f t="shared" si="204"/>
        <v>16:21:00.593</v>
      </c>
      <c r="CF426">
        <v>592873777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5</v>
      </c>
      <c r="CY426">
        <v>7</v>
      </c>
      <c r="CZ426" t="s">
        <v>131</v>
      </c>
      <c r="DA426">
        <v>80</v>
      </c>
      <c r="DB426">
        <v>1</v>
      </c>
      <c r="DC426" t="s">
        <v>132</v>
      </c>
      <c r="DD426" t="s">
        <v>133</v>
      </c>
      <c r="DG426">
        <v>15189514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 t="shared" si="201"/>
        <v>10/06/2022 16:21:00.978</v>
      </c>
      <c r="C427" t="str">
        <f t="shared" si="185"/>
        <v>FFDFD3C0</v>
      </c>
      <c r="D427" t="s">
        <v>134</v>
      </c>
      <c r="E427">
        <v>38</v>
      </c>
      <c r="H427">
        <v>125</v>
      </c>
      <c r="I427" t="s">
        <v>142</v>
      </c>
      <c r="J427" t="s">
        <v>136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202"/>
        <v>16:21:00.586</v>
      </c>
      <c r="T427" t="str">
        <f t="shared" si="203"/>
        <v>16:21:00.086</v>
      </c>
      <c r="U427" t="str">
        <f t="shared" si="186"/>
        <v>A5988B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125</v>
      </c>
      <c r="AG427">
        <v>0</v>
      </c>
      <c r="AH427">
        <v>3</v>
      </c>
      <c r="AI427">
        <v>2</v>
      </c>
      <c r="AJ427">
        <v>1</v>
      </c>
      <c r="AK427" t="s">
        <v>258</v>
      </c>
      <c r="AL427">
        <v>40.940638</v>
      </c>
      <c r="AM427" t="s">
        <v>259</v>
      </c>
      <c r="AN427">
        <v>-72.242467000000005</v>
      </c>
      <c r="AO427">
        <v>25</v>
      </c>
      <c r="AP427">
        <v>975</v>
      </c>
      <c r="AQ427" t="s">
        <v>129</v>
      </c>
      <c r="AR427">
        <v>58</v>
      </c>
      <c r="AS427">
        <v>-61</v>
      </c>
      <c r="AT427">
        <v>512</v>
      </c>
      <c r="BB427">
        <v>1200</v>
      </c>
      <c r="BC427">
        <v>1</v>
      </c>
      <c r="BD427" t="str">
        <f t="shared" si="187"/>
        <v xml:space="preserve">N46PD   </v>
      </c>
      <c r="BE427">
        <v>1</v>
      </c>
      <c r="BG427">
        <v>0</v>
      </c>
      <c r="BH427">
        <v>0</v>
      </c>
      <c r="BI427">
        <v>0</v>
      </c>
      <c r="BJ427">
        <v>875</v>
      </c>
      <c r="BK427">
        <v>-100</v>
      </c>
      <c r="BL427" t="s">
        <v>239</v>
      </c>
      <c r="BM427">
        <v>1</v>
      </c>
      <c r="BN427">
        <v>1</v>
      </c>
      <c r="BO427">
        <v>1</v>
      </c>
      <c r="BP427">
        <v>0</v>
      </c>
      <c r="BS427">
        <v>0</v>
      </c>
      <c r="BT427">
        <v>0</v>
      </c>
      <c r="BU427">
        <v>0</v>
      </c>
      <c r="CE427" t="str">
        <f t="shared" si="204"/>
        <v>16:21:00.593</v>
      </c>
      <c r="CF427">
        <v>592873777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5</v>
      </c>
      <c r="CY427">
        <v>7</v>
      </c>
      <c r="CZ427" t="s">
        <v>131</v>
      </c>
      <c r="DA427">
        <v>80</v>
      </c>
      <c r="DB427">
        <v>1</v>
      </c>
      <c r="DC427" t="s">
        <v>132</v>
      </c>
      <c r="DD427" t="s">
        <v>133</v>
      </c>
      <c r="DG427">
        <v>15189514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"10/06/2022 16:21:02.349"</f>
        <v>10/06/2022 16:21:02.349</v>
      </c>
      <c r="C428" t="str">
        <f t="shared" si="185"/>
        <v>FFDFD3C0</v>
      </c>
      <c r="D428" t="s">
        <v>143</v>
      </c>
      <c r="E428">
        <v>15</v>
      </c>
      <c r="F428">
        <v>2015</v>
      </c>
      <c r="G428" t="s">
        <v>144</v>
      </c>
      <c r="J428" t="s">
        <v>145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ref="S428:S435" si="205">"16:21:02.125"</f>
        <v>16:21:02.125</v>
      </c>
      <c r="T428" t="str">
        <f t="shared" ref="T428:T435" si="206">"16:21:01.625"</f>
        <v>16:21:01.625</v>
      </c>
      <c r="U428" t="str">
        <f t="shared" si="186"/>
        <v>A5988B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125</v>
      </c>
      <c r="AG428">
        <v>0</v>
      </c>
      <c r="AH428">
        <v>3</v>
      </c>
      <c r="AI428">
        <v>2</v>
      </c>
      <c r="AJ428">
        <v>1</v>
      </c>
      <c r="AK428" t="s">
        <v>260</v>
      </c>
      <c r="AL428">
        <v>40.940187000000002</v>
      </c>
      <c r="AM428" t="s">
        <v>261</v>
      </c>
      <c r="AN428">
        <v>-72.241951999999998</v>
      </c>
      <c r="AO428">
        <v>25</v>
      </c>
      <c r="AP428">
        <v>975</v>
      </c>
      <c r="AQ428" t="s">
        <v>129</v>
      </c>
      <c r="AR428">
        <v>58</v>
      </c>
      <c r="AS428">
        <v>-60</v>
      </c>
      <c r="AT428">
        <v>128</v>
      </c>
      <c r="BB428">
        <v>1200</v>
      </c>
      <c r="BC428">
        <v>1</v>
      </c>
      <c r="BD428" t="str">
        <f t="shared" si="187"/>
        <v xml:space="preserve">N46PD   </v>
      </c>
      <c r="BE428">
        <v>1</v>
      </c>
      <c r="BG428">
        <v>0</v>
      </c>
      <c r="BH428">
        <v>0</v>
      </c>
      <c r="BI428">
        <v>0</v>
      </c>
      <c r="BJ428">
        <v>875</v>
      </c>
      <c r="BK428">
        <v>-100</v>
      </c>
      <c r="BL428" t="s">
        <v>239</v>
      </c>
      <c r="BM428">
        <v>1</v>
      </c>
      <c r="BN428">
        <v>1</v>
      </c>
      <c r="BO428">
        <v>1</v>
      </c>
      <c r="BP428">
        <v>0</v>
      </c>
      <c r="BS428">
        <v>0</v>
      </c>
      <c r="BT428">
        <v>0</v>
      </c>
      <c r="BU428">
        <v>0</v>
      </c>
      <c r="CE428" t="str">
        <f t="shared" ref="CE428:CE435" si="207">"16:21:02.128"</f>
        <v>16:21:02.128</v>
      </c>
      <c r="CF428">
        <v>128083076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6</v>
      </c>
      <c r="CY428">
        <v>7</v>
      </c>
      <c r="CZ428" t="s">
        <v>131</v>
      </c>
      <c r="DA428">
        <v>80</v>
      </c>
      <c r="DB428">
        <v>1</v>
      </c>
      <c r="DC428" t="s">
        <v>132</v>
      </c>
      <c r="DD428" t="s">
        <v>133</v>
      </c>
      <c r="DG428">
        <v>15191242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 t="shared" ref="A429:A435" si="208">"10/06/2022 16:21:02.365"</f>
        <v>10/06/2022 16:21:02.365</v>
      </c>
      <c r="C429" t="str">
        <f t="shared" si="185"/>
        <v>FFDFD3C0</v>
      </c>
      <c r="D429" t="s">
        <v>134</v>
      </c>
      <c r="E429">
        <v>33</v>
      </c>
      <c r="H429">
        <v>112</v>
      </c>
      <c r="I429" t="s">
        <v>135</v>
      </c>
      <c r="J429" t="s">
        <v>136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205"/>
        <v>16:21:02.125</v>
      </c>
      <c r="T429" t="str">
        <f t="shared" si="206"/>
        <v>16:21:01.625</v>
      </c>
      <c r="U429" t="str">
        <f t="shared" si="186"/>
        <v>A5988B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125</v>
      </c>
      <c r="AG429">
        <v>0</v>
      </c>
      <c r="AH429">
        <v>3</v>
      </c>
      <c r="AI429">
        <v>2</v>
      </c>
      <c r="AJ429">
        <v>1</v>
      </c>
      <c r="AK429" t="s">
        <v>260</v>
      </c>
      <c r="AL429">
        <v>40.940187000000002</v>
      </c>
      <c r="AM429" t="s">
        <v>261</v>
      </c>
      <c r="AN429">
        <v>-72.241951999999998</v>
      </c>
      <c r="AO429">
        <v>25</v>
      </c>
      <c r="AP429">
        <v>975</v>
      </c>
      <c r="AQ429" t="s">
        <v>129</v>
      </c>
      <c r="AR429">
        <v>58</v>
      </c>
      <c r="AS429">
        <v>-60</v>
      </c>
      <c r="AT429">
        <v>128</v>
      </c>
      <c r="BB429">
        <v>1200</v>
      </c>
      <c r="BC429">
        <v>1</v>
      </c>
      <c r="BD429" t="str">
        <f t="shared" si="187"/>
        <v xml:space="preserve">N46PD   </v>
      </c>
      <c r="BE429">
        <v>1</v>
      </c>
      <c r="BG429">
        <v>0</v>
      </c>
      <c r="BH429">
        <v>0</v>
      </c>
      <c r="BI429">
        <v>0</v>
      </c>
      <c r="BJ429">
        <v>875</v>
      </c>
      <c r="BK429">
        <v>-100</v>
      </c>
      <c r="BL429" t="s">
        <v>239</v>
      </c>
      <c r="BM429">
        <v>1</v>
      </c>
      <c r="BN429">
        <v>1</v>
      </c>
      <c r="BO429">
        <v>1</v>
      </c>
      <c r="BP429">
        <v>0</v>
      </c>
      <c r="BS429">
        <v>0</v>
      </c>
      <c r="BT429">
        <v>0</v>
      </c>
      <c r="BU429">
        <v>0</v>
      </c>
      <c r="CE429" t="str">
        <f t="shared" si="207"/>
        <v>16:21:02.128</v>
      </c>
      <c r="CF429">
        <v>128083076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6</v>
      </c>
      <c r="CY429">
        <v>7</v>
      </c>
      <c r="CZ429" t="s">
        <v>131</v>
      </c>
      <c r="DA429">
        <v>80</v>
      </c>
      <c r="DB429">
        <v>1</v>
      </c>
      <c r="DC429" t="s">
        <v>132</v>
      </c>
      <c r="DD429" t="s">
        <v>133</v>
      </c>
      <c r="DG429">
        <v>15191242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 t="shared" si="208"/>
        <v>10/06/2022 16:21:02.365</v>
      </c>
      <c r="C430" t="str">
        <f t="shared" si="185"/>
        <v>FFDFD3C0</v>
      </c>
      <c r="D430" t="s">
        <v>139</v>
      </c>
      <c r="E430">
        <v>2</v>
      </c>
      <c r="F430">
        <v>1002</v>
      </c>
      <c r="G430" t="s">
        <v>124</v>
      </c>
      <c r="J430" t="s">
        <v>141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05"/>
        <v>16:21:02.125</v>
      </c>
      <c r="T430" t="str">
        <f t="shared" si="206"/>
        <v>16:21:01.625</v>
      </c>
      <c r="U430" t="str">
        <f t="shared" si="186"/>
        <v>A5988B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125</v>
      </c>
      <c r="AG430">
        <v>0</v>
      </c>
      <c r="AH430">
        <v>3</v>
      </c>
      <c r="AI430">
        <v>2</v>
      </c>
      <c r="AJ430">
        <v>1</v>
      </c>
      <c r="AK430" t="s">
        <v>260</v>
      </c>
      <c r="AL430">
        <v>40.940187000000002</v>
      </c>
      <c r="AM430" t="s">
        <v>261</v>
      </c>
      <c r="AN430">
        <v>-72.241951999999998</v>
      </c>
      <c r="AO430">
        <v>25</v>
      </c>
      <c r="AP430">
        <v>975</v>
      </c>
      <c r="AQ430" t="s">
        <v>129</v>
      </c>
      <c r="AR430">
        <v>58</v>
      </c>
      <c r="AS430">
        <v>-60</v>
      </c>
      <c r="AT430">
        <v>128</v>
      </c>
      <c r="BB430">
        <v>1200</v>
      </c>
      <c r="BC430">
        <v>1</v>
      </c>
      <c r="BD430" t="str">
        <f t="shared" si="187"/>
        <v xml:space="preserve">N46PD   </v>
      </c>
      <c r="BE430">
        <v>1</v>
      </c>
      <c r="BG430">
        <v>0</v>
      </c>
      <c r="BH430">
        <v>0</v>
      </c>
      <c r="BI430">
        <v>0</v>
      </c>
      <c r="BJ430">
        <v>875</v>
      </c>
      <c r="BK430">
        <v>-100</v>
      </c>
      <c r="BL430" t="s">
        <v>239</v>
      </c>
      <c r="BM430">
        <v>1</v>
      </c>
      <c r="BN430">
        <v>1</v>
      </c>
      <c r="BO430">
        <v>1</v>
      </c>
      <c r="BP430">
        <v>0</v>
      </c>
      <c r="BS430">
        <v>0</v>
      </c>
      <c r="BT430">
        <v>0</v>
      </c>
      <c r="BU430">
        <v>0</v>
      </c>
      <c r="CE430" t="str">
        <f t="shared" si="207"/>
        <v>16:21:02.128</v>
      </c>
      <c r="CF430">
        <v>128083076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6</v>
      </c>
      <c r="CY430">
        <v>7</v>
      </c>
      <c r="CZ430" t="s">
        <v>131</v>
      </c>
      <c r="DA430">
        <v>80</v>
      </c>
      <c r="DB430">
        <v>1</v>
      </c>
      <c r="DC430" t="s">
        <v>132</v>
      </c>
      <c r="DD430" t="s">
        <v>133</v>
      </c>
      <c r="DG430">
        <v>15191242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 t="shared" si="208"/>
        <v>10/06/2022 16:21:02.365</v>
      </c>
      <c r="C431" t="str">
        <f t="shared" si="185"/>
        <v>FFDFD3C0</v>
      </c>
      <c r="D431" t="s">
        <v>134</v>
      </c>
      <c r="E431">
        <v>38</v>
      </c>
      <c r="H431">
        <v>125</v>
      </c>
      <c r="I431" t="s">
        <v>142</v>
      </c>
      <c r="J431" t="s">
        <v>136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205"/>
        <v>16:21:02.125</v>
      </c>
      <c r="T431" t="str">
        <f t="shared" si="206"/>
        <v>16:21:01.625</v>
      </c>
      <c r="U431" t="str">
        <f t="shared" si="186"/>
        <v>A5988B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125</v>
      </c>
      <c r="AG431">
        <v>0</v>
      </c>
      <c r="AH431">
        <v>3</v>
      </c>
      <c r="AI431">
        <v>2</v>
      </c>
      <c r="AJ431">
        <v>1</v>
      </c>
      <c r="AK431" t="s">
        <v>260</v>
      </c>
      <c r="AL431">
        <v>40.940187000000002</v>
      </c>
      <c r="AM431" t="s">
        <v>261</v>
      </c>
      <c r="AN431">
        <v>-72.241951999999998</v>
      </c>
      <c r="AO431">
        <v>25</v>
      </c>
      <c r="AP431">
        <v>975</v>
      </c>
      <c r="AQ431" t="s">
        <v>129</v>
      </c>
      <c r="AR431">
        <v>58</v>
      </c>
      <c r="AS431">
        <v>-60</v>
      </c>
      <c r="AT431">
        <v>128</v>
      </c>
      <c r="BB431">
        <v>1200</v>
      </c>
      <c r="BC431">
        <v>1</v>
      </c>
      <c r="BD431" t="str">
        <f t="shared" si="187"/>
        <v xml:space="preserve">N46PD   </v>
      </c>
      <c r="BE431">
        <v>1</v>
      </c>
      <c r="BG431">
        <v>0</v>
      </c>
      <c r="BH431">
        <v>0</v>
      </c>
      <c r="BI431">
        <v>0</v>
      </c>
      <c r="BJ431">
        <v>875</v>
      </c>
      <c r="BK431">
        <v>-100</v>
      </c>
      <c r="BL431" t="s">
        <v>239</v>
      </c>
      <c r="BM431">
        <v>1</v>
      </c>
      <c r="BN431">
        <v>1</v>
      </c>
      <c r="BO431">
        <v>1</v>
      </c>
      <c r="BP431">
        <v>0</v>
      </c>
      <c r="BS431">
        <v>0</v>
      </c>
      <c r="BT431">
        <v>0</v>
      </c>
      <c r="BU431">
        <v>0</v>
      </c>
      <c r="CE431" t="str">
        <f t="shared" si="207"/>
        <v>16:21:02.128</v>
      </c>
      <c r="CF431">
        <v>128083076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6</v>
      </c>
      <c r="CY431">
        <v>7</v>
      </c>
      <c r="CZ431" t="s">
        <v>131</v>
      </c>
      <c r="DA431">
        <v>80</v>
      </c>
      <c r="DB431">
        <v>1</v>
      </c>
      <c r="DC431" t="s">
        <v>132</v>
      </c>
      <c r="DD431" t="s">
        <v>133</v>
      </c>
      <c r="DG431">
        <v>15191242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 t="shared" si="208"/>
        <v>10/06/2022 16:21:02.365</v>
      </c>
      <c r="C432" t="str">
        <f t="shared" si="185"/>
        <v>FFDFD3C0</v>
      </c>
      <c r="D432" t="s">
        <v>143</v>
      </c>
      <c r="E432">
        <v>1</v>
      </c>
      <c r="F432">
        <v>2001</v>
      </c>
      <c r="G432" t="s">
        <v>147</v>
      </c>
      <c r="J432" t="s">
        <v>145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205"/>
        <v>16:21:02.125</v>
      </c>
      <c r="T432" t="str">
        <f t="shared" si="206"/>
        <v>16:21:01.625</v>
      </c>
      <c r="U432" t="str">
        <f t="shared" si="186"/>
        <v>A5988B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125</v>
      </c>
      <c r="AG432">
        <v>0</v>
      </c>
      <c r="AH432">
        <v>3</v>
      </c>
      <c r="AI432">
        <v>2</v>
      </c>
      <c r="AJ432">
        <v>1</v>
      </c>
      <c r="AK432" t="s">
        <v>260</v>
      </c>
      <c r="AL432">
        <v>40.940187000000002</v>
      </c>
      <c r="AM432" t="s">
        <v>261</v>
      </c>
      <c r="AN432">
        <v>-72.241951999999998</v>
      </c>
      <c r="AO432">
        <v>25</v>
      </c>
      <c r="AP432">
        <v>975</v>
      </c>
      <c r="AQ432" t="s">
        <v>129</v>
      </c>
      <c r="AR432">
        <v>58</v>
      </c>
      <c r="AS432">
        <v>-60</v>
      </c>
      <c r="AT432">
        <v>128</v>
      </c>
      <c r="BB432">
        <v>1200</v>
      </c>
      <c r="BC432">
        <v>1</v>
      </c>
      <c r="BD432" t="str">
        <f t="shared" si="187"/>
        <v xml:space="preserve">N46PD   </v>
      </c>
      <c r="BE432">
        <v>1</v>
      </c>
      <c r="BG432">
        <v>0</v>
      </c>
      <c r="BH432">
        <v>0</v>
      </c>
      <c r="BI432">
        <v>0</v>
      </c>
      <c r="BJ432">
        <v>875</v>
      </c>
      <c r="BK432">
        <v>-100</v>
      </c>
      <c r="BL432" t="s">
        <v>239</v>
      </c>
      <c r="BM432">
        <v>1</v>
      </c>
      <c r="BN432">
        <v>1</v>
      </c>
      <c r="BO432">
        <v>1</v>
      </c>
      <c r="BP432">
        <v>0</v>
      </c>
      <c r="BS432">
        <v>0</v>
      </c>
      <c r="BT432">
        <v>0</v>
      </c>
      <c r="BU432">
        <v>0</v>
      </c>
      <c r="CE432" t="str">
        <f t="shared" si="207"/>
        <v>16:21:02.128</v>
      </c>
      <c r="CF432">
        <v>128083076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6</v>
      </c>
      <c r="CY432">
        <v>7</v>
      </c>
      <c r="CZ432" t="s">
        <v>131</v>
      </c>
      <c r="DA432">
        <v>80</v>
      </c>
      <c r="DB432">
        <v>1</v>
      </c>
      <c r="DC432" t="s">
        <v>132</v>
      </c>
      <c r="DD432" t="s">
        <v>133</v>
      </c>
      <c r="DG432">
        <v>15191242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 t="shared" si="208"/>
        <v>10/06/2022 16:21:02.365</v>
      </c>
      <c r="C433" t="str">
        <f t="shared" si="185"/>
        <v>FFDFD3C0</v>
      </c>
      <c r="D433" t="s">
        <v>139</v>
      </c>
      <c r="E433">
        <v>3</v>
      </c>
      <c r="F433">
        <v>1003</v>
      </c>
      <c r="G433" t="s">
        <v>146</v>
      </c>
      <c r="J433" t="s">
        <v>141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205"/>
        <v>16:21:02.125</v>
      </c>
      <c r="T433" t="str">
        <f t="shared" si="206"/>
        <v>16:21:01.625</v>
      </c>
      <c r="U433" t="str">
        <f t="shared" si="186"/>
        <v>A5988B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125</v>
      </c>
      <c r="AG433">
        <v>0</v>
      </c>
      <c r="AH433">
        <v>3</v>
      </c>
      <c r="AI433">
        <v>2</v>
      </c>
      <c r="AJ433">
        <v>1</v>
      </c>
      <c r="AK433" t="s">
        <v>260</v>
      </c>
      <c r="AL433">
        <v>40.940187000000002</v>
      </c>
      <c r="AM433" t="s">
        <v>261</v>
      </c>
      <c r="AN433">
        <v>-72.241951999999998</v>
      </c>
      <c r="AO433">
        <v>25</v>
      </c>
      <c r="AP433">
        <v>975</v>
      </c>
      <c r="AQ433" t="s">
        <v>129</v>
      </c>
      <c r="AR433">
        <v>58</v>
      </c>
      <c r="AS433">
        <v>-60</v>
      </c>
      <c r="AT433">
        <v>128</v>
      </c>
      <c r="BB433">
        <v>1200</v>
      </c>
      <c r="BC433">
        <v>1</v>
      </c>
      <c r="BD433" t="str">
        <f t="shared" si="187"/>
        <v xml:space="preserve">N46PD   </v>
      </c>
      <c r="BE433">
        <v>1</v>
      </c>
      <c r="BG433">
        <v>0</v>
      </c>
      <c r="BH433">
        <v>0</v>
      </c>
      <c r="BI433">
        <v>0</v>
      </c>
      <c r="BJ433">
        <v>875</v>
      </c>
      <c r="BK433">
        <v>-100</v>
      </c>
      <c r="BL433" t="s">
        <v>239</v>
      </c>
      <c r="BM433">
        <v>1</v>
      </c>
      <c r="BN433">
        <v>1</v>
      </c>
      <c r="BO433">
        <v>1</v>
      </c>
      <c r="BP433">
        <v>0</v>
      </c>
      <c r="BS433">
        <v>0</v>
      </c>
      <c r="BT433">
        <v>0</v>
      </c>
      <c r="BU433">
        <v>0</v>
      </c>
      <c r="CE433" t="str">
        <f t="shared" si="207"/>
        <v>16:21:02.128</v>
      </c>
      <c r="CF433">
        <v>128083076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6</v>
      </c>
      <c r="CY433">
        <v>7</v>
      </c>
      <c r="CZ433" t="s">
        <v>131</v>
      </c>
      <c r="DA433">
        <v>80</v>
      </c>
      <c r="DB433">
        <v>1</v>
      </c>
      <c r="DC433" t="s">
        <v>132</v>
      </c>
      <c r="DD433" t="s">
        <v>133</v>
      </c>
      <c r="DG433">
        <v>15191242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 t="shared" si="208"/>
        <v>10/06/2022 16:21:02.365</v>
      </c>
      <c r="C434" t="str">
        <f t="shared" si="185"/>
        <v>FFDFD3C0</v>
      </c>
      <c r="D434" t="s">
        <v>139</v>
      </c>
      <c r="E434">
        <v>4</v>
      </c>
      <c r="F434">
        <v>1004</v>
      </c>
      <c r="G434" t="s">
        <v>140</v>
      </c>
      <c r="J434" t="s">
        <v>141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205"/>
        <v>16:21:02.125</v>
      </c>
      <c r="T434" t="str">
        <f t="shared" si="206"/>
        <v>16:21:01.625</v>
      </c>
      <c r="U434" t="str">
        <f t="shared" si="186"/>
        <v>A5988B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125</v>
      </c>
      <c r="AG434">
        <v>0</v>
      </c>
      <c r="AH434">
        <v>3</v>
      </c>
      <c r="AI434">
        <v>2</v>
      </c>
      <c r="AJ434">
        <v>1</v>
      </c>
      <c r="AK434" t="s">
        <v>260</v>
      </c>
      <c r="AL434">
        <v>40.940187000000002</v>
      </c>
      <c r="AM434" t="s">
        <v>261</v>
      </c>
      <c r="AN434">
        <v>-72.241951999999998</v>
      </c>
      <c r="AO434">
        <v>25</v>
      </c>
      <c r="AP434">
        <v>975</v>
      </c>
      <c r="AQ434" t="s">
        <v>129</v>
      </c>
      <c r="AR434">
        <v>58</v>
      </c>
      <c r="AS434">
        <v>-60</v>
      </c>
      <c r="AT434">
        <v>128</v>
      </c>
      <c r="BB434">
        <v>1200</v>
      </c>
      <c r="BC434">
        <v>1</v>
      </c>
      <c r="BD434" t="str">
        <f t="shared" si="187"/>
        <v xml:space="preserve">N46PD   </v>
      </c>
      <c r="BE434">
        <v>1</v>
      </c>
      <c r="BG434">
        <v>0</v>
      </c>
      <c r="BH434">
        <v>0</v>
      </c>
      <c r="BI434">
        <v>0</v>
      </c>
      <c r="BJ434">
        <v>875</v>
      </c>
      <c r="BK434">
        <v>-100</v>
      </c>
      <c r="BL434" t="s">
        <v>239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t="str">
        <f t="shared" si="207"/>
        <v>16:21:02.128</v>
      </c>
      <c r="CF434">
        <v>128083076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6</v>
      </c>
      <c r="CY434">
        <v>7</v>
      </c>
      <c r="CZ434" t="s">
        <v>131</v>
      </c>
      <c r="DA434">
        <v>80</v>
      </c>
      <c r="DB434">
        <v>1</v>
      </c>
      <c r="DC434" t="s">
        <v>132</v>
      </c>
      <c r="DD434" t="s">
        <v>133</v>
      </c>
      <c r="DG434">
        <v>15191242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 t="shared" si="208"/>
        <v>10/06/2022 16:21:02.365</v>
      </c>
      <c r="C435" t="str">
        <f t="shared" si="185"/>
        <v>FFDFD3C0</v>
      </c>
      <c r="D435" t="s">
        <v>123</v>
      </c>
      <c r="E435">
        <v>1</v>
      </c>
      <c r="H435">
        <v>157</v>
      </c>
      <c r="I435" t="s">
        <v>124</v>
      </c>
      <c r="J435" t="s">
        <v>125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05"/>
        <v>16:21:02.125</v>
      </c>
      <c r="T435" t="str">
        <f t="shared" si="206"/>
        <v>16:21:01.625</v>
      </c>
      <c r="U435" t="str">
        <f t="shared" si="186"/>
        <v>A5988B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125</v>
      </c>
      <c r="AG435">
        <v>0</v>
      </c>
      <c r="AH435">
        <v>3</v>
      </c>
      <c r="AI435">
        <v>2</v>
      </c>
      <c r="AJ435">
        <v>1</v>
      </c>
      <c r="AK435" t="s">
        <v>260</v>
      </c>
      <c r="AL435">
        <v>40.940187000000002</v>
      </c>
      <c r="AM435" t="s">
        <v>261</v>
      </c>
      <c r="AN435">
        <v>-72.241951999999998</v>
      </c>
      <c r="AO435">
        <v>25</v>
      </c>
      <c r="AP435">
        <v>975</v>
      </c>
      <c r="AQ435" t="s">
        <v>129</v>
      </c>
      <c r="AR435">
        <v>58</v>
      </c>
      <c r="AS435">
        <v>-60</v>
      </c>
      <c r="AT435">
        <v>128</v>
      </c>
      <c r="BB435">
        <v>1200</v>
      </c>
      <c r="BC435">
        <v>1</v>
      </c>
      <c r="BD435" t="str">
        <f t="shared" si="187"/>
        <v xml:space="preserve">N46PD   </v>
      </c>
      <c r="BE435">
        <v>1</v>
      </c>
      <c r="BG435">
        <v>0</v>
      </c>
      <c r="BH435">
        <v>0</v>
      </c>
      <c r="BI435">
        <v>0</v>
      </c>
      <c r="BJ435">
        <v>875</v>
      </c>
      <c r="BK435">
        <v>-100</v>
      </c>
      <c r="BL435" t="s">
        <v>239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t="str">
        <f t="shared" si="207"/>
        <v>16:21:02.128</v>
      </c>
      <c r="CF435">
        <v>128083076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6</v>
      </c>
      <c r="CY435">
        <v>7</v>
      </c>
      <c r="CZ435" t="s">
        <v>131</v>
      </c>
      <c r="DA435">
        <v>80</v>
      </c>
      <c r="DB435">
        <v>1</v>
      </c>
      <c r="DC435" t="s">
        <v>132</v>
      </c>
      <c r="DD435" t="s">
        <v>133</v>
      </c>
      <c r="DG435">
        <v>15191242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"10/06/2022 16:21:03.959"</f>
        <v>10/06/2022 16:21:03.959</v>
      </c>
      <c r="C436" t="str">
        <f t="shared" si="185"/>
        <v>FFDFD3C0</v>
      </c>
      <c r="D436" t="s">
        <v>143</v>
      </c>
      <c r="E436">
        <v>1</v>
      </c>
      <c r="F436">
        <v>2001</v>
      </c>
      <c r="G436" t="s">
        <v>147</v>
      </c>
      <c r="J436" t="s">
        <v>145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ref="S436:S443" si="209">"16:21:03.617"</f>
        <v>16:21:03.617</v>
      </c>
      <c r="T436" t="str">
        <f t="shared" ref="T436:T443" si="210">"16:21:03.217"</f>
        <v>16:21:03.217</v>
      </c>
      <c r="U436" t="str">
        <f t="shared" si="186"/>
        <v>A5988B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125</v>
      </c>
      <c r="AG436">
        <v>0</v>
      </c>
      <c r="AH436">
        <v>3</v>
      </c>
      <c r="AI436">
        <v>2</v>
      </c>
      <c r="AJ436">
        <v>1</v>
      </c>
      <c r="AK436" t="s">
        <v>262</v>
      </c>
      <c r="AL436">
        <v>40.939757999999998</v>
      </c>
      <c r="AM436" t="s">
        <v>263</v>
      </c>
      <c r="AN436">
        <v>-72.241416000000001</v>
      </c>
      <c r="AO436">
        <v>25</v>
      </c>
      <c r="AP436">
        <v>975</v>
      </c>
      <c r="AQ436" t="s">
        <v>129</v>
      </c>
      <c r="AR436">
        <v>57</v>
      </c>
      <c r="AS436">
        <v>-62</v>
      </c>
      <c r="AT436">
        <v>128</v>
      </c>
      <c r="BB436">
        <v>1200</v>
      </c>
      <c r="BC436">
        <v>1</v>
      </c>
      <c r="BD436" t="str">
        <f t="shared" si="187"/>
        <v xml:space="preserve">N46PD   </v>
      </c>
      <c r="BE436">
        <v>1</v>
      </c>
      <c r="BG436">
        <v>0</v>
      </c>
      <c r="BH436">
        <v>0</v>
      </c>
      <c r="BI436">
        <v>0</v>
      </c>
      <c r="BJ436">
        <v>875</v>
      </c>
      <c r="BK436">
        <v>-100</v>
      </c>
      <c r="BL436" t="s">
        <v>239</v>
      </c>
      <c r="BM436">
        <v>1</v>
      </c>
      <c r="BN436">
        <v>1</v>
      </c>
      <c r="BO436">
        <v>1</v>
      </c>
      <c r="BP436">
        <v>0</v>
      </c>
      <c r="BS436">
        <v>0</v>
      </c>
      <c r="BT436">
        <v>0</v>
      </c>
      <c r="BU436">
        <v>0</v>
      </c>
      <c r="CE436" t="str">
        <f t="shared" ref="CE436:CE443" si="211">"16:21:03.619"</f>
        <v>16:21:03.619</v>
      </c>
      <c r="CF436">
        <v>619054712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131</v>
      </c>
      <c r="DA436">
        <v>80</v>
      </c>
      <c r="DB436">
        <v>1</v>
      </c>
      <c r="DC436" t="s">
        <v>132</v>
      </c>
      <c r="DD436" t="s">
        <v>133</v>
      </c>
      <c r="DG436">
        <v>15192784</v>
      </c>
      <c r="DI436">
        <v>1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"10/06/2022 16:21:03.974"</f>
        <v>10/06/2022 16:21:03.974</v>
      </c>
      <c r="C437" t="str">
        <f t="shared" si="185"/>
        <v>FFDFD3C0</v>
      </c>
      <c r="D437" t="s">
        <v>134</v>
      </c>
      <c r="E437">
        <v>38</v>
      </c>
      <c r="H437">
        <v>125</v>
      </c>
      <c r="I437" t="s">
        <v>142</v>
      </c>
      <c r="J437" t="s">
        <v>136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09"/>
        <v>16:21:03.617</v>
      </c>
      <c r="T437" t="str">
        <f t="shared" si="210"/>
        <v>16:21:03.217</v>
      </c>
      <c r="U437" t="str">
        <f t="shared" si="186"/>
        <v>A5988B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125</v>
      </c>
      <c r="AG437">
        <v>0</v>
      </c>
      <c r="AH437">
        <v>3</v>
      </c>
      <c r="AI437">
        <v>2</v>
      </c>
      <c r="AJ437">
        <v>1</v>
      </c>
      <c r="AK437" t="s">
        <v>262</v>
      </c>
      <c r="AL437">
        <v>40.939757999999998</v>
      </c>
      <c r="AM437" t="s">
        <v>263</v>
      </c>
      <c r="AN437">
        <v>-72.241416000000001</v>
      </c>
      <c r="AO437">
        <v>25</v>
      </c>
      <c r="AP437">
        <v>975</v>
      </c>
      <c r="AQ437" t="s">
        <v>129</v>
      </c>
      <c r="AR437">
        <v>57</v>
      </c>
      <c r="AS437">
        <v>-62</v>
      </c>
      <c r="AT437">
        <v>128</v>
      </c>
      <c r="BB437">
        <v>1200</v>
      </c>
      <c r="BC437">
        <v>1</v>
      </c>
      <c r="BD437" t="str">
        <f t="shared" si="187"/>
        <v xml:space="preserve">N46PD   </v>
      </c>
      <c r="BE437">
        <v>1</v>
      </c>
      <c r="BG437">
        <v>0</v>
      </c>
      <c r="BH437">
        <v>0</v>
      </c>
      <c r="BI437">
        <v>0</v>
      </c>
      <c r="BJ437">
        <v>875</v>
      </c>
      <c r="BK437">
        <v>-100</v>
      </c>
      <c r="BL437" t="s">
        <v>239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t="str">
        <f t="shared" si="211"/>
        <v>16:21:03.619</v>
      </c>
      <c r="CF437">
        <v>619054712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131</v>
      </c>
      <c r="DA437">
        <v>80</v>
      </c>
      <c r="DB437">
        <v>1</v>
      </c>
      <c r="DC437" t="s">
        <v>132</v>
      </c>
      <c r="DD437" t="s">
        <v>133</v>
      </c>
      <c r="DG437">
        <v>15192784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"10/06/2022 16:21:03.974"</f>
        <v>10/06/2022 16:21:03.974</v>
      </c>
      <c r="C438" t="str">
        <f t="shared" si="185"/>
        <v>FFDFD3C0</v>
      </c>
      <c r="D438" t="s">
        <v>139</v>
      </c>
      <c r="E438">
        <v>3</v>
      </c>
      <c r="F438">
        <v>1003</v>
      </c>
      <c r="G438" t="s">
        <v>146</v>
      </c>
      <c r="J438" t="s">
        <v>141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209"/>
        <v>16:21:03.617</v>
      </c>
      <c r="T438" t="str">
        <f t="shared" si="210"/>
        <v>16:21:03.217</v>
      </c>
      <c r="U438" t="str">
        <f t="shared" si="186"/>
        <v>A5988B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125</v>
      </c>
      <c r="AG438">
        <v>0</v>
      </c>
      <c r="AH438">
        <v>3</v>
      </c>
      <c r="AI438">
        <v>2</v>
      </c>
      <c r="AJ438">
        <v>1</v>
      </c>
      <c r="AK438" t="s">
        <v>262</v>
      </c>
      <c r="AL438">
        <v>40.939757999999998</v>
      </c>
      <c r="AM438" t="s">
        <v>263</v>
      </c>
      <c r="AN438">
        <v>-72.241416000000001</v>
      </c>
      <c r="AO438">
        <v>25</v>
      </c>
      <c r="AP438">
        <v>975</v>
      </c>
      <c r="AQ438" t="s">
        <v>129</v>
      </c>
      <c r="AR438">
        <v>57</v>
      </c>
      <c r="AS438">
        <v>-62</v>
      </c>
      <c r="AT438">
        <v>128</v>
      </c>
      <c r="BB438">
        <v>1200</v>
      </c>
      <c r="BC438">
        <v>1</v>
      </c>
      <c r="BD438" t="str">
        <f t="shared" si="187"/>
        <v xml:space="preserve">N46PD   </v>
      </c>
      <c r="BE438">
        <v>1</v>
      </c>
      <c r="BG438">
        <v>0</v>
      </c>
      <c r="BH438">
        <v>0</v>
      </c>
      <c r="BI438">
        <v>0</v>
      </c>
      <c r="BJ438">
        <v>875</v>
      </c>
      <c r="BK438">
        <v>-100</v>
      </c>
      <c r="BL438" t="s">
        <v>239</v>
      </c>
      <c r="BM438">
        <v>1</v>
      </c>
      <c r="BN438">
        <v>1</v>
      </c>
      <c r="BO438">
        <v>1</v>
      </c>
      <c r="BP438">
        <v>0</v>
      </c>
      <c r="BS438">
        <v>0</v>
      </c>
      <c r="BT438">
        <v>0</v>
      </c>
      <c r="BU438">
        <v>0</v>
      </c>
      <c r="CE438" t="str">
        <f t="shared" si="211"/>
        <v>16:21:03.619</v>
      </c>
      <c r="CF438">
        <v>619054712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131</v>
      </c>
      <c r="DA438">
        <v>80</v>
      </c>
      <c r="DB438">
        <v>1</v>
      </c>
      <c r="DC438" t="s">
        <v>132</v>
      </c>
      <c r="DD438" t="s">
        <v>133</v>
      </c>
      <c r="DG438">
        <v>15192784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"10/06/2022 16:21:03.974"</f>
        <v>10/06/2022 16:21:03.974</v>
      </c>
      <c r="C439" t="str">
        <f t="shared" si="185"/>
        <v>FFDFD3C0</v>
      </c>
      <c r="D439" t="s">
        <v>139</v>
      </c>
      <c r="E439">
        <v>4</v>
      </c>
      <c r="F439">
        <v>1004</v>
      </c>
      <c r="G439" t="s">
        <v>140</v>
      </c>
      <c r="J439" t="s">
        <v>141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209"/>
        <v>16:21:03.617</v>
      </c>
      <c r="T439" t="str">
        <f t="shared" si="210"/>
        <v>16:21:03.217</v>
      </c>
      <c r="U439" t="str">
        <f t="shared" si="186"/>
        <v>A5988B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125</v>
      </c>
      <c r="AG439">
        <v>0</v>
      </c>
      <c r="AH439">
        <v>3</v>
      </c>
      <c r="AI439">
        <v>2</v>
      </c>
      <c r="AJ439">
        <v>1</v>
      </c>
      <c r="AK439" t="s">
        <v>262</v>
      </c>
      <c r="AL439">
        <v>40.939757999999998</v>
      </c>
      <c r="AM439" t="s">
        <v>263</v>
      </c>
      <c r="AN439">
        <v>-72.241416000000001</v>
      </c>
      <c r="AO439">
        <v>25</v>
      </c>
      <c r="AP439">
        <v>975</v>
      </c>
      <c r="AQ439" t="s">
        <v>129</v>
      </c>
      <c r="AR439">
        <v>57</v>
      </c>
      <c r="AS439">
        <v>-62</v>
      </c>
      <c r="AT439">
        <v>128</v>
      </c>
      <c r="BB439">
        <v>1200</v>
      </c>
      <c r="BC439">
        <v>1</v>
      </c>
      <c r="BD439" t="str">
        <f t="shared" si="187"/>
        <v xml:space="preserve">N46PD   </v>
      </c>
      <c r="BE439">
        <v>1</v>
      </c>
      <c r="BG439">
        <v>0</v>
      </c>
      <c r="BH439">
        <v>0</v>
      </c>
      <c r="BI439">
        <v>0</v>
      </c>
      <c r="BJ439">
        <v>875</v>
      </c>
      <c r="BK439">
        <v>-100</v>
      </c>
      <c r="BL439" t="s">
        <v>239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t="str">
        <f t="shared" si="211"/>
        <v>16:21:03.619</v>
      </c>
      <c r="CF439">
        <v>619054712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131</v>
      </c>
      <c r="DA439">
        <v>80</v>
      </c>
      <c r="DB439">
        <v>1</v>
      </c>
      <c r="DC439" t="s">
        <v>132</v>
      </c>
      <c r="DD439" t="s">
        <v>133</v>
      </c>
      <c r="DG439">
        <v>15192784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"10/06/2022 16:21:03.974"</f>
        <v>10/06/2022 16:21:03.974</v>
      </c>
      <c r="C440" t="str">
        <f t="shared" si="185"/>
        <v>FFDFD3C0</v>
      </c>
      <c r="D440" t="s">
        <v>123</v>
      </c>
      <c r="E440">
        <v>1</v>
      </c>
      <c r="H440">
        <v>157</v>
      </c>
      <c r="I440" t="s">
        <v>124</v>
      </c>
      <c r="J440" t="s">
        <v>125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209"/>
        <v>16:21:03.617</v>
      </c>
      <c r="T440" t="str">
        <f t="shared" si="210"/>
        <v>16:21:03.217</v>
      </c>
      <c r="U440" t="str">
        <f t="shared" si="186"/>
        <v>A5988B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125</v>
      </c>
      <c r="AG440">
        <v>0</v>
      </c>
      <c r="AH440">
        <v>3</v>
      </c>
      <c r="AI440">
        <v>2</v>
      </c>
      <c r="AJ440">
        <v>1</v>
      </c>
      <c r="AK440" t="s">
        <v>262</v>
      </c>
      <c r="AL440">
        <v>40.939757999999998</v>
      </c>
      <c r="AM440" t="s">
        <v>263</v>
      </c>
      <c r="AN440">
        <v>-72.241416000000001</v>
      </c>
      <c r="AO440">
        <v>25</v>
      </c>
      <c r="AP440">
        <v>975</v>
      </c>
      <c r="AQ440" t="s">
        <v>129</v>
      </c>
      <c r="AR440">
        <v>57</v>
      </c>
      <c r="AS440">
        <v>-62</v>
      </c>
      <c r="AT440">
        <v>128</v>
      </c>
      <c r="BB440">
        <v>1200</v>
      </c>
      <c r="BC440">
        <v>1</v>
      </c>
      <c r="BD440" t="str">
        <f t="shared" si="187"/>
        <v xml:space="preserve">N46PD   </v>
      </c>
      <c r="BE440">
        <v>1</v>
      </c>
      <c r="BG440">
        <v>0</v>
      </c>
      <c r="BH440">
        <v>0</v>
      </c>
      <c r="BI440">
        <v>0</v>
      </c>
      <c r="BJ440">
        <v>875</v>
      </c>
      <c r="BK440">
        <v>-100</v>
      </c>
      <c r="BL440" t="s">
        <v>239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t="str">
        <f t="shared" si="211"/>
        <v>16:21:03.619</v>
      </c>
      <c r="CF440">
        <v>619054712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131</v>
      </c>
      <c r="DA440">
        <v>80</v>
      </c>
      <c r="DB440">
        <v>1</v>
      </c>
      <c r="DC440" t="s">
        <v>132</v>
      </c>
      <c r="DD440" t="s">
        <v>133</v>
      </c>
      <c r="DG440">
        <v>15192784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"10/06/2022 16:21:04.134"</f>
        <v>10/06/2022 16:21:04.134</v>
      </c>
      <c r="C441" t="str">
        <f t="shared" si="185"/>
        <v>FFDFD3C0</v>
      </c>
      <c r="D441" t="s">
        <v>143</v>
      </c>
      <c r="E441">
        <v>15</v>
      </c>
      <c r="F441">
        <v>2015</v>
      </c>
      <c r="G441" t="s">
        <v>144</v>
      </c>
      <c r="J441" t="s">
        <v>145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209"/>
        <v>16:21:03.617</v>
      </c>
      <c r="T441" t="str">
        <f t="shared" si="210"/>
        <v>16:21:03.217</v>
      </c>
      <c r="U441" t="str">
        <f t="shared" si="186"/>
        <v>A5988B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125</v>
      </c>
      <c r="AG441">
        <v>0</v>
      </c>
      <c r="AH441">
        <v>3</v>
      </c>
      <c r="AI441">
        <v>2</v>
      </c>
      <c r="AJ441">
        <v>1</v>
      </c>
      <c r="AK441" t="s">
        <v>262</v>
      </c>
      <c r="AL441">
        <v>40.939757999999998</v>
      </c>
      <c r="AM441" t="s">
        <v>263</v>
      </c>
      <c r="AN441">
        <v>-72.241416000000001</v>
      </c>
      <c r="AO441">
        <v>25</v>
      </c>
      <c r="AP441">
        <v>975</v>
      </c>
      <c r="AQ441" t="s">
        <v>129</v>
      </c>
      <c r="AR441">
        <v>57</v>
      </c>
      <c r="AS441">
        <v>-62</v>
      </c>
      <c r="AT441">
        <v>128</v>
      </c>
      <c r="BB441">
        <v>1200</v>
      </c>
      <c r="BC441">
        <v>1</v>
      </c>
      <c r="BD441" t="str">
        <f t="shared" si="187"/>
        <v xml:space="preserve">N46PD   </v>
      </c>
      <c r="BE441">
        <v>1</v>
      </c>
      <c r="BG441">
        <v>0</v>
      </c>
      <c r="BH441">
        <v>0</v>
      </c>
      <c r="BI441">
        <v>0</v>
      </c>
      <c r="BJ441">
        <v>875</v>
      </c>
      <c r="BK441">
        <v>-100</v>
      </c>
      <c r="BL441" t="s">
        <v>239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t="str">
        <f t="shared" si="211"/>
        <v>16:21:03.619</v>
      </c>
      <c r="CF441">
        <v>619054712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131</v>
      </c>
      <c r="DA441">
        <v>80</v>
      </c>
      <c r="DB441">
        <v>1</v>
      </c>
      <c r="DC441" t="s">
        <v>132</v>
      </c>
      <c r="DD441" t="s">
        <v>133</v>
      </c>
      <c r="DG441">
        <v>15192784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"10/06/2022 16:21:04.134"</f>
        <v>10/06/2022 16:21:04.134</v>
      </c>
      <c r="C442" t="str">
        <f t="shared" si="185"/>
        <v>FFDFD3C0</v>
      </c>
      <c r="D442" t="s">
        <v>134</v>
      </c>
      <c r="E442">
        <v>33</v>
      </c>
      <c r="H442">
        <v>112</v>
      </c>
      <c r="I442" t="s">
        <v>135</v>
      </c>
      <c r="J442" t="s">
        <v>136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209"/>
        <v>16:21:03.617</v>
      </c>
      <c r="T442" t="str">
        <f t="shared" si="210"/>
        <v>16:21:03.217</v>
      </c>
      <c r="U442" t="str">
        <f t="shared" si="186"/>
        <v>A5988B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125</v>
      </c>
      <c r="AG442">
        <v>0</v>
      </c>
      <c r="AH442">
        <v>3</v>
      </c>
      <c r="AI442">
        <v>2</v>
      </c>
      <c r="AJ442">
        <v>1</v>
      </c>
      <c r="AK442" t="s">
        <v>262</v>
      </c>
      <c r="AL442">
        <v>40.939757999999998</v>
      </c>
      <c r="AM442" t="s">
        <v>263</v>
      </c>
      <c r="AN442">
        <v>-72.241416000000001</v>
      </c>
      <c r="AO442">
        <v>25</v>
      </c>
      <c r="AP442">
        <v>975</v>
      </c>
      <c r="AQ442" t="s">
        <v>129</v>
      </c>
      <c r="AR442">
        <v>57</v>
      </c>
      <c r="AS442">
        <v>-62</v>
      </c>
      <c r="AT442">
        <v>128</v>
      </c>
      <c r="BB442">
        <v>1200</v>
      </c>
      <c r="BC442">
        <v>1</v>
      </c>
      <c r="BD442" t="str">
        <f t="shared" si="187"/>
        <v xml:space="preserve">N46PD   </v>
      </c>
      <c r="BE442">
        <v>1</v>
      </c>
      <c r="BG442">
        <v>0</v>
      </c>
      <c r="BH442">
        <v>0</v>
      </c>
      <c r="BI442">
        <v>0</v>
      </c>
      <c r="BJ442">
        <v>875</v>
      </c>
      <c r="BK442">
        <v>-100</v>
      </c>
      <c r="BL442" t="s">
        <v>239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t="str">
        <f t="shared" si="211"/>
        <v>16:21:03.619</v>
      </c>
      <c r="CF442">
        <v>619054712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80</v>
      </c>
      <c r="DB442">
        <v>1</v>
      </c>
      <c r="DC442" t="s">
        <v>132</v>
      </c>
      <c r="DD442" t="s">
        <v>133</v>
      </c>
      <c r="DG442">
        <v>15192784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"10/06/2022 16:21:04.134"</f>
        <v>10/06/2022 16:21:04.134</v>
      </c>
      <c r="C443" t="str">
        <f t="shared" si="185"/>
        <v>FFDFD3C0</v>
      </c>
      <c r="D443" t="s">
        <v>139</v>
      </c>
      <c r="E443">
        <v>2</v>
      </c>
      <c r="F443">
        <v>1002</v>
      </c>
      <c r="G443" t="s">
        <v>124</v>
      </c>
      <c r="J443" t="s">
        <v>141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209"/>
        <v>16:21:03.617</v>
      </c>
      <c r="T443" t="str">
        <f t="shared" si="210"/>
        <v>16:21:03.217</v>
      </c>
      <c r="U443" t="str">
        <f t="shared" si="186"/>
        <v>A5988B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125</v>
      </c>
      <c r="AG443">
        <v>0</v>
      </c>
      <c r="AH443">
        <v>3</v>
      </c>
      <c r="AI443">
        <v>2</v>
      </c>
      <c r="AJ443">
        <v>1</v>
      </c>
      <c r="AK443" t="s">
        <v>262</v>
      </c>
      <c r="AL443">
        <v>40.939757999999998</v>
      </c>
      <c r="AM443" t="s">
        <v>263</v>
      </c>
      <c r="AN443">
        <v>-72.241416000000001</v>
      </c>
      <c r="AO443">
        <v>25</v>
      </c>
      <c r="AP443">
        <v>975</v>
      </c>
      <c r="AQ443" t="s">
        <v>129</v>
      </c>
      <c r="AR443">
        <v>57</v>
      </c>
      <c r="AS443">
        <v>-62</v>
      </c>
      <c r="AT443">
        <v>128</v>
      </c>
      <c r="BB443">
        <v>1200</v>
      </c>
      <c r="BC443">
        <v>1</v>
      </c>
      <c r="BD443" t="str">
        <f t="shared" si="187"/>
        <v xml:space="preserve">N46PD   </v>
      </c>
      <c r="BE443">
        <v>1</v>
      </c>
      <c r="BG443">
        <v>0</v>
      </c>
      <c r="BH443">
        <v>0</v>
      </c>
      <c r="BI443">
        <v>0</v>
      </c>
      <c r="BJ443">
        <v>875</v>
      </c>
      <c r="BK443">
        <v>-100</v>
      </c>
      <c r="BL443" t="s">
        <v>239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t="str">
        <f t="shared" si="211"/>
        <v>16:21:03.619</v>
      </c>
      <c r="CF443">
        <v>619054712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80</v>
      </c>
      <c r="DB443">
        <v>1</v>
      </c>
      <c r="DC443" t="s">
        <v>132</v>
      </c>
      <c r="DD443" t="s">
        <v>133</v>
      </c>
      <c r="DG443">
        <v>15192784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 t="shared" ref="A444:A451" si="212">"10/06/2022 16:21:04.700"</f>
        <v>10/06/2022 16:21:04.700</v>
      </c>
      <c r="C444" t="str">
        <f t="shared" si="185"/>
        <v>FFDFD3C0</v>
      </c>
      <c r="D444" t="s">
        <v>143</v>
      </c>
      <c r="E444">
        <v>1</v>
      </c>
      <c r="F444">
        <v>2001</v>
      </c>
      <c r="G444" t="s">
        <v>147</v>
      </c>
      <c r="J444" t="s">
        <v>145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ref="S444:S451" si="213">"16:21:04.445"</f>
        <v>16:21:04.445</v>
      </c>
      <c r="T444" t="str">
        <f t="shared" ref="T444:T451" si="214">"16:21:04.045"</f>
        <v>16:21:04.045</v>
      </c>
      <c r="U444" t="str">
        <f t="shared" si="186"/>
        <v>A5988B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125</v>
      </c>
      <c r="AG444">
        <v>0</v>
      </c>
      <c r="AH444">
        <v>3</v>
      </c>
      <c r="AI444">
        <v>2</v>
      </c>
      <c r="AJ444">
        <v>1</v>
      </c>
      <c r="AK444" t="s">
        <v>264</v>
      </c>
      <c r="AL444">
        <v>40.939500000000002</v>
      </c>
      <c r="AM444" t="s">
        <v>265</v>
      </c>
      <c r="AN444">
        <v>-72.241157999999999</v>
      </c>
      <c r="AO444">
        <v>25</v>
      </c>
      <c r="AP444">
        <v>975</v>
      </c>
      <c r="AQ444" t="s">
        <v>129</v>
      </c>
      <c r="AR444">
        <v>56</v>
      </c>
      <c r="AS444">
        <v>-62</v>
      </c>
      <c r="AT444">
        <v>192</v>
      </c>
      <c r="BB444">
        <v>1200</v>
      </c>
      <c r="BC444">
        <v>1</v>
      </c>
      <c r="BD444" t="str">
        <f t="shared" si="187"/>
        <v xml:space="preserve">N46PD   </v>
      </c>
      <c r="BE444">
        <v>1</v>
      </c>
      <c r="BG444">
        <v>0</v>
      </c>
      <c r="BH444">
        <v>0</v>
      </c>
      <c r="BI444">
        <v>0</v>
      </c>
      <c r="BJ444">
        <v>875</v>
      </c>
      <c r="BK444">
        <v>-100</v>
      </c>
      <c r="BL444" t="s">
        <v>239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t="str">
        <f t="shared" ref="CE444:CE451" si="215">"16:21:04.451"</f>
        <v>16:21:04.451</v>
      </c>
      <c r="CF444">
        <v>451377331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6</v>
      </c>
      <c r="CY444">
        <v>7</v>
      </c>
      <c r="CZ444" t="s">
        <v>131</v>
      </c>
      <c r="DA444">
        <v>80</v>
      </c>
      <c r="DB444">
        <v>1</v>
      </c>
      <c r="DC444" t="s">
        <v>132</v>
      </c>
      <c r="DD444" t="s">
        <v>133</v>
      </c>
      <c r="DG444">
        <v>15193610</v>
      </c>
      <c r="DI444">
        <v>1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 t="shared" si="212"/>
        <v>10/06/2022 16:21:04.700</v>
      </c>
      <c r="C445" t="str">
        <f t="shared" si="185"/>
        <v>FFDFD3C0</v>
      </c>
      <c r="D445" t="s">
        <v>139</v>
      </c>
      <c r="E445">
        <v>3</v>
      </c>
      <c r="F445">
        <v>1003</v>
      </c>
      <c r="G445" t="s">
        <v>146</v>
      </c>
      <c r="J445" t="s">
        <v>141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si="213"/>
        <v>16:21:04.445</v>
      </c>
      <c r="T445" t="str">
        <f t="shared" si="214"/>
        <v>16:21:04.045</v>
      </c>
      <c r="U445" t="str">
        <f t="shared" si="186"/>
        <v>A5988B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125</v>
      </c>
      <c r="AG445">
        <v>0</v>
      </c>
      <c r="AH445">
        <v>3</v>
      </c>
      <c r="AI445">
        <v>2</v>
      </c>
      <c r="AJ445">
        <v>1</v>
      </c>
      <c r="AK445" t="s">
        <v>264</v>
      </c>
      <c r="AL445">
        <v>40.939500000000002</v>
      </c>
      <c r="AM445" t="s">
        <v>265</v>
      </c>
      <c r="AN445">
        <v>-72.241157999999999</v>
      </c>
      <c r="AO445">
        <v>25</v>
      </c>
      <c r="AP445">
        <v>975</v>
      </c>
      <c r="AQ445" t="s">
        <v>129</v>
      </c>
      <c r="AR445">
        <v>56</v>
      </c>
      <c r="AS445">
        <v>-62</v>
      </c>
      <c r="AT445">
        <v>192</v>
      </c>
      <c r="BB445">
        <v>1200</v>
      </c>
      <c r="BC445">
        <v>1</v>
      </c>
      <c r="BD445" t="str">
        <f t="shared" si="187"/>
        <v xml:space="preserve">N46PD   </v>
      </c>
      <c r="BE445">
        <v>1</v>
      </c>
      <c r="BG445">
        <v>0</v>
      </c>
      <c r="BH445">
        <v>0</v>
      </c>
      <c r="BI445">
        <v>0</v>
      </c>
      <c r="BJ445">
        <v>875</v>
      </c>
      <c r="BK445">
        <v>-100</v>
      </c>
      <c r="BL445" t="s">
        <v>239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t="str">
        <f t="shared" si="215"/>
        <v>16:21:04.451</v>
      </c>
      <c r="CF445">
        <v>451377331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6</v>
      </c>
      <c r="CY445">
        <v>7</v>
      </c>
      <c r="CZ445" t="s">
        <v>131</v>
      </c>
      <c r="DA445">
        <v>80</v>
      </c>
      <c r="DB445">
        <v>1</v>
      </c>
      <c r="DC445" t="s">
        <v>132</v>
      </c>
      <c r="DD445" t="s">
        <v>133</v>
      </c>
      <c r="DG445">
        <v>15193610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 t="shared" si="212"/>
        <v>10/06/2022 16:21:04.700</v>
      </c>
      <c r="C446" t="str">
        <f t="shared" si="185"/>
        <v>FFDFD3C0</v>
      </c>
      <c r="D446" t="s">
        <v>139</v>
      </c>
      <c r="E446">
        <v>4</v>
      </c>
      <c r="F446">
        <v>1004</v>
      </c>
      <c r="G446" t="s">
        <v>140</v>
      </c>
      <c r="J446" t="s">
        <v>141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213"/>
        <v>16:21:04.445</v>
      </c>
      <c r="T446" t="str">
        <f t="shared" si="214"/>
        <v>16:21:04.045</v>
      </c>
      <c r="U446" t="str">
        <f t="shared" si="186"/>
        <v>A5988B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125</v>
      </c>
      <c r="AG446">
        <v>0</v>
      </c>
      <c r="AH446">
        <v>3</v>
      </c>
      <c r="AI446">
        <v>2</v>
      </c>
      <c r="AJ446">
        <v>1</v>
      </c>
      <c r="AK446" t="s">
        <v>264</v>
      </c>
      <c r="AL446">
        <v>40.939500000000002</v>
      </c>
      <c r="AM446" t="s">
        <v>265</v>
      </c>
      <c r="AN446">
        <v>-72.241157999999999</v>
      </c>
      <c r="AO446">
        <v>25</v>
      </c>
      <c r="AP446">
        <v>975</v>
      </c>
      <c r="AQ446" t="s">
        <v>129</v>
      </c>
      <c r="AR446">
        <v>56</v>
      </c>
      <c r="AS446">
        <v>-62</v>
      </c>
      <c r="AT446">
        <v>192</v>
      </c>
      <c r="BB446">
        <v>1200</v>
      </c>
      <c r="BC446">
        <v>1</v>
      </c>
      <c r="BD446" t="str">
        <f t="shared" si="187"/>
        <v xml:space="preserve">N46PD   </v>
      </c>
      <c r="BE446">
        <v>1</v>
      </c>
      <c r="BG446">
        <v>0</v>
      </c>
      <c r="BH446">
        <v>0</v>
      </c>
      <c r="BI446">
        <v>0</v>
      </c>
      <c r="BJ446">
        <v>875</v>
      </c>
      <c r="BK446">
        <v>-100</v>
      </c>
      <c r="BL446" t="s">
        <v>239</v>
      </c>
      <c r="BM446">
        <v>1</v>
      </c>
      <c r="BN446">
        <v>1</v>
      </c>
      <c r="BO446">
        <v>1</v>
      </c>
      <c r="BP446">
        <v>0</v>
      </c>
      <c r="BS446">
        <v>0</v>
      </c>
      <c r="BT446">
        <v>0</v>
      </c>
      <c r="BU446">
        <v>0</v>
      </c>
      <c r="CE446" t="str">
        <f t="shared" si="215"/>
        <v>16:21:04.451</v>
      </c>
      <c r="CF446">
        <v>451377331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6</v>
      </c>
      <c r="CY446">
        <v>7</v>
      </c>
      <c r="CZ446" t="s">
        <v>131</v>
      </c>
      <c r="DA446">
        <v>80</v>
      </c>
      <c r="DB446">
        <v>1</v>
      </c>
      <c r="DC446" t="s">
        <v>132</v>
      </c>
      <c r="DD446" t="s">
        <v>133</v>
      </c>
      <c r="DG446">
        <v>15193610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 t="shared" si="212"/>
        <v>10/06/2022 16:21:04.700</v>
      </c>
      <c r="C447" t="str">
        <f t="shared" si="185"/>
        <v>FFDFD3C0</v>
      </c>
      <c r="D447" t="s">
        <v>134</v>
      </c>
      <c r="E447">
        <v>38</v>
      </c>
      <c r="H447">
        <v>125</v>
      </c>
      <c r="I447" t="s">
        <v>142</v>
      </c>
      <c r="J447" t="s">
        <v>136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213"/>
        <v>16:21:04.445</v>
      </c>
      <c r="T447" t="str">
        <f t="shared" si="214"/>
        <v>16:21:04.045</v>
      </c>
      <c r="U447" t="str">
        <f t="shared" si="186"/>
        <v>A5988B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125</v>
      </c>
      <c r="AG447">
        <v>0</v>
      </c>
      <c r="AH447">
        <v>3</v>
      </c>
      <c r="AI447">
        <v>2</v>
      </c>
      <c r="AJ447">
        <v>1</v>
      </c>
      <c r="AK447" t="s">
        <v>264</v>
      </c>
      <c r="AL447">
        <v>40.939500000000002</v>
      </c>
      <c r="AM447" t="s">
        <v>265</v>
      </c>
      <c r="AN447">
        <v>-72.241157999999999</v>
      </c>
      <c r="AO447">
        <v>25</v>
      </c>
      <c r="AP447">
        <v>975</v>
      </c>
      <c r="AQ447" t="s">
        <v>129</v>
      </c>
      <c r="AR447">
        <v>56</v>
      </c>
      <c r="AS447">
        <v>-62</v>
      </c>
      <c r="AT447">
        <v>192</v>
      </c>
      <c r="BB447">
        <v>1200</v>
      </c>
      <c r="BC447">
        <v>1</v>
      </c>
      <c r="BD447" t="str">
        <f t="shared" si="187"/>
        <v xml:space="preserve">N46PD   </v>
      </c>
      <c r="BE447">
        <v>1</v>
      </c>
      <c r="BG447">
        <v>0</v>
      </c>
      <c r="BH447">
        <v>0</v>
      </c>
      <c r="BI447">
        <v>0</v>
      </c>
      <c r="BJ447">
        <v>875</v>
      </c>
      <c r="BK447">
        <v>-100</v>
      </c>
      <c r="BL447" t="s">
        <v>239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t="str">
        <f t="shared" si="215"/>
        <v>16:21:04.451</v>
      </c>
      <c r="CF447">
        <v>451377331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6</v>
      </c>
      <c r="CY447">
        <v>7</v>
      </c>
      <c r="CZ447" t="s">
        <v>131</v>
      </c>
      <c r="DA447">
        <v>80</v>
      </c>
      <c r="DB447">
        <v>1</v>
      </c>
      <c r="DC447" t="s">
        <v>132</v>
      </c>
      <c r="DD447" t="s">
        <v>133</v>
      </c>
      <c r="DG447">
        <v>15193610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 t="shared" si="212"/>
        <v>10/06/2022 16:21:04.700</v>
      </c>
      <c r="C448" t="str">
        <f t="shared" si="185"/>
        <v>FFDFD3C0</v>
      </c>
      <c r="D448" t="s">
        <v>123</v>
      </c>
      <c r="E448">
        <v>1</v>
      </c>
      <c r="H448">
        <v>157</v>
      </c>
      <c r="I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213"/>
        <v>16:21:04.445</v>
      </c>
      <c r="T448" t="str">
        <f t="shared" si="214"/>
        <v>16:21:04.045</v>
      </c>
      <c r="U448" t="str">
        <f t="shared" si="186"/>
        <v>A5988B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125</v>
      </c>
      <c r="AG448">
        <v>0</v>
      </c>
      <c r="AH448">
        <v>3</v>
      </c>
      <c r="AI448">
        <v>2</v>
      </c>
      <c r="AJ448">
        <v>1</v>
      </c>
      <c r="AK448" t="s">
        <v>264</v>
      </c>
      <c r="AL448">
        <v>40.939500000000002</v>
      </c>
      <c r="AM448" t="s">
        <v>265</v>
      </c>
      <c r="AN448">
        <v>-72.241157999999999</v>
      </c>
      <c r="AO448">
        <v>25</v>
      </c>
      <c r="AP448">
        <v>975</v>
      </c>
      <c r="AQ448" t="s">
        <v>129</v>
      </c>
      <c r="AR448">
        <v>56</v>
      </c>
      <c r="AS448">
        <v>-62</v>
      </c>
      <c r="AT448">
        <v>192</v>
      </c>
      <c r="BB448">
        <v>1200</v>
      </c>
      <c r="BC448">
        <v>1</v>
      </c>
      <c r="BD448" t="str">
        <f t="shared" si="187"/>
        <v xml:space="preserve">N46PD   </v>
      </c>
      <c r="BE448">
        <v>1</v>
      </c>
      <c r="BG448">
        <v>0</v>
      </c>
      <c r="BH448">
        <v>0</v>
      </c>
      <c r="BI448">
        <v>0</v>
      </c>
      <c r="BJ448">
        <v>875</v>
      </c>
      <c r="BK448">
        <v>-100</v>
      </c>
      <c r="BL448" t="s">
        <v>239</v>
      </c>
      <c r="BM448">
        <v>1</v>
      </c>
      <c r="BN448">
        <v>1</v>
      </c>
      <c r="BO448">
        <v>1</v>
      </c>
      <c r="BP448">
        <v>0</v>
      </c>
      <c r="BS448">
        <v>0</v>
      </c>
      <c r="BT448">
        <v>0</v>
      </c>
      <c r="BU448">
        <v>0</v>
      </c>
      <c r="CE448" t="str">
        <f t="shared" si="215"/>
        <v>16:21:04.451</v>
      </c>
      <c r="CF448">
        <v>451377331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6</v>
      </c>
      <c r="CY448">
        <v>7</v>
      </c>
      <c r="CZ448" t="s">
        <v>131</v>
      </c>
      <c r="DA448">
        <v>80</v>
      </c>
      <c r="DB448">
        <v>1</v>
      </c>
      <c r="DC448" t="s">
        <v>132</v>
      </c>
      <c r="DD448" t="s">
        <v>133</v>
      </c>
      <c r="DG448">
        <v>15193610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 t="shared" si="212"/>
        <v>10/06/2022 16:21:04.700</v>
      </c>
      <c r="C449" t="str">
        <f t="shared" si="185"/>
        <v>FFDFD3C0</v>
      </c>
      <c r="D449" t="s">
        <v>143</v>
      </c>
      <c r="E449">
        <v>15</v>
      </c>
      <c r="F449">
        <v>2015</v>
      </c>
      <c r="G449" t="s">
        <v>144</v>
      </c>
      <c r="J449" t="s">
        <v>145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213"/>
        <v>16:21:04.445</v>
      </c>
      <c r="T449" t="str">
        <f t="shared" si="214"/>
        <v>16:21:04.045</v>
      </c>
      <c r="U449" t="str">
        <f t="shared" si="186"/>
        <v>A5988B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125</v>
      </c>
      <c r="AG449">
        <v>0</v>
      </c>
      <c r="AH449">
        <v>3</v>
      </c>
      <c r="AI449">
        <v>2</v>
      </c>
      <c r="AJ449">
        <v>1</v>
      </c>
      <c r="AK449" t="s">
        <v>264</v>
      </c>
      <c r="AL449">
        <v>40.939500000000002</v>
      </c>
      <c r="AM449" t="s">
        <v>265</v>
      </c>
      <c r="AN449">
        <v>-72.241157999999999</v>
      </c>
      <c r="AO449">
        <v>25</v>
      </c>
      <c r="AP449">
        <v>975</v>
      </c>
      <c r="AQ449" t="s">
        <v>129</v>
      </c>
      <c r="AR449">
        <v>56</v>
      </c>
      <c r="AS449">
        <v>-62</v>
      </c>
      <c r="AT449">
        <v>192</v>
      </c>
      <c r="BB449">
        <v>1200</v>
      </c>
      <c r="BC449">
        <v>1</v>
      </c>
      <c r="BD449" t="str">
        <f t="shared" si="187"/>
        <v xml:space="preserve">N46PD   </v>
      </c>
      <c r="BE449">
        <v>1</v>
      </c>
      <c r="BG449">
        <v>0</v>
      </c>
      <c r="BH449">
        <v>0</v>
      </c>
      <c r="BI449">
        <v>0</v>
      </c>
      <c r="BJ449">
        <v>875</v>
      </c>
      <c r="BK449">
        <v>-100</v>
      </c>
      <c r="BL449" t="s">
        <v>239</v>
      </c>
      <c r="BM449">
        <v>1</v>
      </c>
      <c r="BN449">
        <v>1</v>
      </c>
      <c r="BO449">
        <v>1</v>
      </c>
      <c r="BP449">
        <v>0</v>
      </c>
      <c r="BS449">
        <v>0</v>
      </c>
      <c r="BT449">
        <v>0</v>
      </c>
      <c r="BU449">
        <v>0</v>
      </c>
      <c r="CE449" t="str">
        <f t="shared" si="215"/>
        <v>16:21:04.451</v>
      </c>
      <c r="CF449">
        <v>451377331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6</v>
      </c>
      <c r="CY449">
        <v>7</v>
      </c>
      <c r="CZ449" t="s">
        <v>131</v>
      </c>
      <c r="DA449">
        <v>80</v>
      </c>
      <c r="DB449">
        <v>1</v>
      </c>
      <c r="DC449" t="s">
        <v>132</v>
      </c>
      <c r="DD449" t="s">
        <v>133</v>
      </c>
      <c r="DG449">
        <v>15193610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 t="shared" si="212"/>
        <v>10/06/2022 16:21:04.700</v>
      </c>
      <c r="C450" t="str">
        <f t="shared" ref="C450:C513" si="216">"FFDFD3C0"</f>
        <v>FFDFD3C0</v>
      </c>
      <c r="D450" t="s">
        <v>134</v>
      </c>
      <c r="E450">
        <v>33</v>
      </c>
      <c r="H450">
        <v>112</v>
      </c>
      <c r="I450" t="s">
        <v>135</v>
      </c>
      <c r="J450" t="s">
        <v>136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213"/>
        <v>16:21:04.445</v>
      </c>
      <c r="T450" t="str">
        <f t="shared" si="214"/>
        <v>16:21:04.045</v>
      </c>
      <c r="U450" t="str">
        <f t="shared" ref="U450:U513" si="217">"A5988B"</f>
        <v>A5988B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125</v>
      </c>
      <c r="AG450">
        <v>0</v>
      </c>
      <c r="AH450">
        <v>3</v>
      </c>
      <c r="AI450">
        <v>2</v>
      </c>
      <c r="AJ450">
        <v>1</v>
      </c>
      <c r="AK450" t="s">
        <v>264</v>
      </c>
      <c r="AL450">
        <v>40.939500000000002</v>
      </c>
      <c r="AM450" t="s">
        <v>265</v>
      </c>
      <c r="AN450">
        <v>-72.241157999999999</v>
      </c>
      <c r="AO450">
        <v>25</v>
      </c>
      <c r="AP450">
        <v>975</v>
      </c>
      <c r="AQ450" t="s">
        <v>129</v>
      </c>
      <c r="AR450">
        <v>56</v>
      </c>
      <c r="AS450">
        <v>-62</v>
      </c>
      <c r="AT450">
        <v>192</v>
      </c>
      <c r="BB450">
        <v>1200</v>
      </c>
      <c r="BC450">
        <v>1</v>
      </c>
      <c r="BD450" t="str">
        <f t="shared" ref="BD450:BD513" si="218">"N46PD   "</f>
        <v xml:space="preserve">N46PD   </v>
      </c>
      <c r="BE450">
        <v>1</v>
      </c>
      <c r="BG450">
        <v>0</v>
      </c>
      <c r="BH450">
        <v>0</v>
      </c>
      <c r="BI450">
        <v>0</v>
      </c>
      <c r="BJ450">
        <v>875</v>
      </c>
      <c r="BK450">
        <v>-100</v>
      </c>
      <c r="BL450" t="s">
        <v>239</v>
      </c>
      <c r="BM450">
        <v>1</v>
      </c>
      <c r="BN450">
        <v>1</v>
      </c>
      <c r="BO450">
        <v>1</v>
      </c>
      <c r="BP450">
        <v>0</v>
      </c>
      <c r="BS450">
        <v>0</v>
      </c>
      <c r="BT450">
        <v>0</v>
      </c>
      <c r="BU450">
        <v>0</v>
      </c>
      <c r="CE450" t="str">
        <f t="shared" si="215"/>
        <v>16:21:04.451</v>
      </c>
      <c r="CF450">
        <v>451377331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6</v>
      </c>
      <c r="CY450">
        <v>7</v>
      </c>
      <c r="CZ450" t="s">
        <v>131</v>
      </c>
      <c r="DA450">
        <v>80</v>
      </c>
      <c r="DB450">
        <v>1</v>
      </c>
      <c r="DC450" t="s">
        <v>132</v>
      </c>
      <c r="DD450" t="s">
        <v>133</v>
      </c>
      <c r="DG450">
        <v>15193610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 t="shared" si="212"/>
        <v>10/06/2022 16:21:04.700</v>
      </c>
      <c r="C451" t="str">
        <f t="shared" si="216"/>
        <v>FFDFD3C0</v>
      </c>
      <c r="D451" t="s">
        <v>139</v>
      </c>
      <c r="E451">
        <v>2</v>
      </c>
      <c r="F451">
        <v>1002</v>
      </c>
      <c r="G451" t="s">
        <v>124</v>
      </c>
      <c r="J451" t="s">
        <v>141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213"/>
        <v>16:21:04.445</v>
      </c>
      <c r="T451" t="str">
        <f t="shared" si="214"/>
        <v>16:21:04.045</v>
      </c>
      <c r="U451" t="str">
        <f t="shared" si="217"/>
        <v>A5988B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125</v>
      </c>
      <c r="AG451">
        <v>0</v>
      </c>
      <c r="AH451">
        <v>3</v>
      </c>
      <c r="AI451">
        <v>2</v>
      </c>
      <c r="AJ451">
        <v>1</v>
      </c>
      <c r="AK451" t="s">
        <v>264</v>
      </c>
      <c r="AL451">
        <v>40.939500000000002</v>
      </c>
      <c r="AM451" t="s">
        <v>265</v>
      </c>
      <c r="AN451">
        <v>-72.241157999999999</v>
      </c>
      <c r="AO451">
        <v>25</v>
      </c>
      <c r="AP451">
        <v>975</v>
      </c>
      <c r="AQ451" t="s">
        <v>129</v>
      </c>
      <c r="AR451">
        <v>56</v>
      </c>
      <c r="AS451">
        <v>-62</v>
      </c>
      <c r="AT451">
        <v>192</v>
      </c>
      <c r="BB451">
        <v>1200</v>
      </c>
      <c r="BC451">
        <v>1</v>
      </c>
      <c r="BD451" t="str">
        <f t="shared" si="218"/>
        <v xml:space="preserve">N46PD   </v>
      </c>
      <c r="BE451">
        <v>1</v>
      </c>
      <c r="BG451">
        <v>0</v>
      </c>
      <c r="BH451">
        <v>0</v>
      </c>
      <c r="BI451">
        <v>0</v>
      </c>
      <c r="BJ451">
        <v>875</v>
      </c>
      <c r="BK451">
        <v>-100</v>
      </c>
      <c r="BL451" t="s">
        <v>239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t="str">
        <f t="shared" si="215"/>
        <v>16:21:04.451</v>
      </c>
      <c r="CF451">
        <v>451377331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6</v>
      </c>
      <c r="CY451">
        <v>7</v>
      </c>
      <c r="CZ451" t="s">
        <v>131</v>
      </c>
      <c r="DA451">
        <v>80</v>
      </c>
      <c r="DB451">
        <v>1</v>
      </c>
      <c r="DC451" t="s">
        <v>132</v>
      </c>
      <c r="DD451" t="s">
        <v>133</v>
      </c>
      <c r="DG451">
        <v>15193610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"10/06/2022 16:21:05.637"</f>
        <v>10/06/2022 16:21:05.637</v>
      </c>
      <c r="C452" t="str">
        <f t="shared" si="216"/>
        <v>FFDFD3C0</v>
      </c>
      <c r="D452" t="s">
        <v>134</v>
      </c>
      <c r="E452">
        <v>38</v>
      </c>
      <c r="H452">
        <v>125</v>
      </c>
      <c r="I452" t="s">
        <v>142</v>
      </c>
      <c r="J452" t="s">
        <v>136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S459" si="219">"16:21:05.383"</f>
        <v>16:21:05.383</v>
      </c>
      <c r="T452" t="str">
        <f t="shared" ref="T452:T459" si="220">"16:21:04.983"</f>
        <v>16:21:04.983</v>
      </c>
      <c r="U452" t="str">
        <f t="shared" si="217"/>
        <v>A5988B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125</v>
      </c>
      <c r="AG452">
        <v>0</v>
      </c>
      <c r="AH452">
        <v>3</v>
      </c>
      <c r="AI452">
        <v>2</v>
      </c>
      <c r="AJ452">
        <v>1</v>
      </c>
      <c r="AK452" t="s">
        <v>266</v>
      </c>
      <c r="AL452">
        <v>40.939242999999998</v>
      </c>
      <c r="AM452" t="s">
        <v>267</v>
      </c>
      <c r="AN452">
        <v>-72.240858000000003</v>
      </c>
      <c r="AO452">
        <v>25</v>
      </c>
      <c r="AP452">
        <v>1000</v>
      </c>
      <c r="AQ452" t="s">
        <v>129</v>
      </c>
      <c r="AR452">
        <v>54</v>
      </c>
      <c r="AS452">
        <v>-63</v>
      </c>
      <c r="AT452">
        <v>256</v>
      </c>
      <c r="BB452">
        <v>1200</v>
      </c>
      <c r="BC452">
        <v>1</v>
      </c>
      <c r="BD452" t="str">
        <f t="shared" si="218"/>
        <v xml:space="preserve">N46PD   </v>
      </c>
      <c r="BE452">
        <v>1</v>
      </c>
      <c r="BG452">
        <v>0</v>
      </c>
      <c r="BH452">
        <v>0</v>
      </c>
      <c r="BI452">
        <v>0</v>
      </c>
      <c r="BJ452">
        <v>900</v>
      </c>
      <c r="BK452">
        <v>-100</v>
      </c>
      <c r="BL452" t="s">
        <v>239</v>
      </c>
      <c r="BM452">
        <v>1</v>
      </c>
      <c r="BN452">
        <v>1</v>
      </c>
      <c r="BO452">
        <v>1</v>
      </c>
      <c r="BP452">
        <v>0</v>
      </c>
      <c r="BS452">
        <v>0</v>
      </c>
      <c r="BT452">
        <v>0</v>
      </c>
      <c r="BU452">
        <v>0</v>
      </c>
      <c r="CE452" t="str">
        <f t="shared" ref="CE452:CE459" si="221">"16:21:05.390"</f>
        <v>16:21:05.390</v>
      </c>
      <c r="CF452">
        <v>390197895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6</v>
      </c>
      <c r="CY452">
        <v>7</v>
      </c>
      <c r="CZ452" t="s">
        <v>131</v>
      </c>
      <c r="DA452">
        <v>80</v>
      </c>
      <c r="DB452">
        <v>1</v>
      </c>
      <c r="DC452" t="s">
        <v>132</v>
      </c>
      <c r="DD452" t="s">
        <v>133</v>
      </c>
      <c r="DG452">
        <v>15194488</v>
      </c>
      <c r="DI452">
        <v>1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"10/06/2022 16:21:05.653"</f>
        <v>10/06/2022 16:21:05.653</v>
      </c>
      <c r="C453" t="str">
        <f t="shared" si="216"/>
        <v>FFDFD3C0</v>
      </c>
      <c r="D453" t="s">
        <v>123</v>
      </c>
      <c r="E453">
        <v>1</v>
      </c>
      <c r="H453">
        <v>157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219"/>
        <v>16:21:05.383</v>
      </c>
      <c r="T453" t="str">
        <f t="shared" si="220"/>
        <v>16:21:04.983</v>
      </c>
      <c r="U453" t="str">
        <f t="shared" si="217"/>
        <v>A5988B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125</v>
      </c>
      <c r="AG453">
        <v>0</v>
      </c>
      <c r="AH453">
        <v>3</v>
      </c>
      <c r="AI453">
        <v>2</v>
      </c>
      <c r="AJ453">
        <v>1</v>
      </c>
      <c r="AK453" t="s">
        <v>266</v>
      </c>
      <c r="AL453">
        <v>40.939242999999998</v>
      </c>
      <c r="AM453" t="s">
        <v>267</v>
      </c>
      <c r="AN453">
        <v>-72.240858000000003</v>
      </c>
      <c r="AO453">
        <v>25</v>
      </c>
      <c r="AP453">
        <v>1000</v>
      </c>
      <c r="AQ453" t="s">
        <v>129</v>
      </c>
      <c r="AR453">
        <v>54</v>
      </c>
      <c r="AS453">
        <v>-63</v>
      </c>
      <c r="AT453">
        <v>256</v>
      </c>
      <c r="BB453">
        <v>1200</v>
      </c>
      <c r="BC453">
        <v>1</v>
      </c>
      <c r="BD453" t="str">
        <f t="shared" si="218"/>
        <v xml:space="preserve">N46PD   </v>
      </c>
      <c r="BE453">
        <v>1</v>
      </c>
      <c r="BG453">
        <v>0</v>
      </c>
      <c r="BH453">
        <v>0</v>
      </c>
      <c r="BI453">
        <v>0</v>
      </c>
      <c r="BJ453">
        <v>900</v>
      </c>
      <c r="BK453">
        <v>-100</v>
      </c>
      <c r="BL453" t="s">
        <v>239</v>
      </c>
      <c r="BM453">
        <v>1</v>
      </c>
      <c r="BN453">
        <v>1</v>
      </c>
      <c r="BO453">
        <v>1</v>
      </c>
      <c r="BP453">
        <v>0</v>
      </c>
      <c r="BS453">
        <v>0</v>
      </c>
      <c r="BT453">
        <v>0</v>
      </c>
      <c r="BU453">
        <v>0</v>
      </c>
      <c r="CE453" t="str">
        <f t="shared" si="221"/>
        <v>16:21:05.390</v>
      </c>
      <c r="CF453">
        <v>390197895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6</v>
      </c>
      <c r="CY453">
        <v>7</v>
      </c>
      <c r="CZ453" t="s">
        <v>131</v>
      </c>
      <c r="DA453">
        <v>80</v>
      </c>
      <c r="DB453">
        <v>1</v>
      </c>
      <c r="DC453" t="s">
        <v>132</v>
      </c>
      <c r="DD453" t="s">
        <v>133</v>
      </c>
      <c r="DG453">
        <v>15194488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 t="shared" ref="A454:A459" si="222">"10/06/2022 16:21:05.668"</f>
        <v>10/06/2022 16:21:05.668</v>
      </c>
      <c r="C454" t="str">
        <f t="shared" si="216"/>
        <v>FFDFD3C0</v>
      </c>
      <c r="D454" t="s">
        <v>143</v>
      </c>
      <c r="E454">
        <v>15</v>
      </c>
      <c r="F454">
        <v>2015</v>
      </c>
      <c r="G454" t="s">
        <v>144</v>
      </c>
      <c r="J454" t="s">
        <v>145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19"/>
        <v>16:21:05.383</v>
      </c>
      <c r="T454" t="str">
        <f t="shared" si="220"/>
        <v>16:21:04.983</v>
      </c>
      <c r="U454" t="str">
        <f t="shared" si="217"/>
        <v>A5988B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125</v>
      </c>
      <c r="AG454">
        <v>0</v>
      </c>
      <c r="AH454">
        <v>3</v>
      </c>
      <c r="AI454">
        <v>2</v>
      </c>
      <c r="AJ454">
        <v>1</v>
      </c>
      <c r="AK454" t="s">
        <v>266</v>
      </c>
      <c r="AL454">
        <v>40.939242999999998</v>
      </c>
      <c r="AM454" t="s">
        <v>267</v>
      </c>
      <c r="AN454">
        <v>-72.240858000000003</v>
      </c>
      <c r="AO454">
        <v>25</v>
      </c>
      <c r="AP454">
        <v>1000</v>
      </c>
      <c r="AQ454" t="s">
        <v>129</v>
      </c>
      <c r="AR454">
        <v>54</v>
      </c>
      <c r="AS454">
        <v>-63</v>
      </c>
      <c r="AT454">
        <v>256</v>
      </c>
      <c r="BB454">
        <v>1200</v>
      </c>
      <c r="BC454">
        <v>1</v>
      </c>
      <c r="BD454" t="str">
        <f t="shared" si="218"/>
        <v xml:space="preserve">N46PD   </v>
      </c>
      <c r="BE454">
        <v>1</v>
      </c>
      <c r="BG454">
        <v>0</v>
      </c>
      <c r="BH454">
        <v>0</v>
      </c>
      <c r="BI454">
        <v>0</v>
      </c>
      <c r="BJ454">
        <v>900</v>
      </c>
      <c r="BK454">
        <v>-100</v>
      </c>
      <c r="BL454" t="s">
        <v>239</v>
      </c>
      <c r="BM454">
        <v>1</v>
      </c>
      <c r="BN454">
        <v>1</v>
      </c>
      <c r="BO454">
        <v>1</v>
      </c>
      <c r="BP454">
        <v>0</v>
      </c>
      <c r="BS454">
        <v>0</v>
      </c>
      <c r="BT454">
        <v>0</v>
      </c>
      <c r="BU454">
        <v>0</v>
      </c>
      <c r="CE454" t="str">
        <f t="shared" si="221"/>
        <v>16:21:05.390</v>
      </c>
      <c r="CF454">
        <v>390197895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6</v>
      </c>
      <c r="CY454">
        <v>7</v>
      </c>
      <c r="CZ454" t="s">
        <v>131</v>
      </c>
      <c r="DA454">
        <v>80</v>
      </c>
      <c r="DB454">
        <v>1</v>
      </c>
      <c r="DC454" t="s">
        <v>132</v>
      </c>
      <c r="DD454" t="s">
        <v>133</v>
      </c>
      <c r="DG454">
        <v>15194488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 t="shared" si="222"/>
        <v>10/06/2022 16:21:05.668</v>
      </c>
      <c r="C455" t="str">
        <f t="shared" si="216"/>
        <v>FFDFD3C0</v>
      </c>
      <c r="D455" t="s">
        <v>134</v>
      </c>
      <c r="E455">
        <v>33</v>
      </c>
      <c r="H455">
        <v>112</v>
      </c>
      <c r="I455" t="s">
        <v>135</v>
      </c>
      <c r="J455" t="s">
        <v>136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19"/>
        <v>16:21:05.383</v>
      </c>
      <c r="T455" t="str">
        <f t="shared" si="220"/>
        <v>16:21:04.983</v>
      </c>
      <c r="U455" t="str">
        <f t="shared" si="217"/>
        <v>A5988B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125</v>
      </c>
      <c r="AG455">
        <v>0</v>
      </c>
      <c r="AH455">
        <v>3</v>
      </c>
      <c r="AI455">
        <v>2</v>
      </c>
      <c r="AJ455">
        <v>1</v>
      </c>
      <c r="AK455" t="s">
        <v>266</v>
      </c>
      <c r="AL455">
        <v>40.939242999999998</v>
      </c>
      <c r="AM455" t="s">
        <v>267</v>
      </c>
      <c r="AN455">
        <v>-72.240858000000003</v>
      </c>
      <c r="AO455">
        <v>25</v>
      </c>
      <c r="AP455">
        <v>1000</v>
      </c>
      <c r="AQ455" t="s">
        <v>129</v>
      </c>
      <c r="AR455">
        <v>54</v>
      </c>
      <c r="AS455">
        <v>-63</v>
      </c>
      <c r="AT455">
        <v>256</v>
      </c>
      <c r="BB455">
        <v>1200</v>
      </c>
      <c r="BC455">
        <v>1</v>
      </c>
      <c r="BD455" t="str">
        <f t="shared" si="218"/>
        <v xml:space="preserve">N46PD   </v>
      </c>
      <c r="BE455">
        <v>1</v>
      </c>
      <c r="BG455">
        <v>0</v>
      </c>
      <c r="BH455">
        <v>0</v>
      </c>
      <c r="BI455">
        <v>0</v>
      </c>
      <c r="BJ455">
        <v>900</v>
      </c>
      <c r="BK455">
        <v>-100</v>
      </c>
      <c r="BL455" t="s">
        <v>239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t="str">
        <f t="shared" si="221"/>
        <v>16:21:05.390</v>
      </c>
      <c r="CF455">
        <v>390197895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6</v>
      </c>
      <c r="CY455">
        <v>7</v>
      </c>
      <c r="CZ455" t="s">
        <v>131</v>
      </c>
      <c r="DA455">
        <v>80</v>
      </c>
      <c r="DB455">
        <v>1</v>
      </c>
      <c r="DC455" t="s">
        <v>132</v>
      </c>
      <c r="DD455" t="s">
        <v>133</v>
      </c>
      <c r="DG455">
        <v>15194488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 t="shared" si="222"/>
        <v>10/06/2022 16:21:05.668</v>
      </c>
      <c r="C456" t="str">
        <f t="shared" si="216"/>
        <v>FFDFD3C0</v>
      </c>
      <c r="D456" t="s">
        <v>139</v>
      </c>
      <c r="E456">
        <v>2</v>
      </c>
      <c r="F456">
        <v>1002</v>
      </c>
      <c r="G456" t="s">
        <v>124</v>
      </c>
      <c r="J456" t="s">
        <v>141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219"/>
        <v>16:21:05.383</v>
      </c>
      <c r="T456" t="str">
        <f t="shared" si="220"/>
        <v>16:21:04.983</v>
      </c>
      <c r="U456" t="str">
        <f t="shared" si="217"/>
        <v>A5988B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125</v>
      </c>
      <c r="AG456">
        <v>0</v>
      </c>
      <c r="AH456">
        <v>3</v>
      </c>
      <c r="AI456">
        <v>2</v>
      </c>
      <c r="AJ456">
        <v>1</v>
      </c>
      <c r="AK456" t="s">
        <v>266</v>
      </c>
      <c r="AL456">
        <v>40.939242999999998</v>
      </c>
      <c r="AM456" t="s">
        <v>267</v>
      </c>
      <c r="AN456">
        <v>-72.240858000000003</v>
      </c>
      <c r="AO456">
        <v>25</v>
      </c>
      <c r="AP456">
        <v>1000</v>
      </c>
      <c r="AQ456" t="s">
        <v>129</v>
      </c>
      <c r="AR456">
        <v>54</v>
      </c>
      <c r="AS456">
        <v>-63</v>
      </c>
      <c r="AT456">
        <v>256</v>
      </c>
      <c r="BB456">
        <v>1200</v>
      </c>
      <c r="BC456">
        <v>1</v>
      </c>
      <c r="BD456" t="str">
        <f t="shared" si="218"/>
        <v xml:space="preserve">N46PD   </v>
      </c>
      <c r="BE456">
        <v>1</v>
      </c>
      <c r="BG456">
        <v>0</v>
      </c>
      <c r="BH456">
        <v>0</v>
      </c>
      <c r="BI456">
        <v>0</v>
      </c>
      <c r="BJ456">
        <v>900</v>
      </c>
      <c r="BK456">
        <v>-100</v>
      </c>
      <c r="BL456" t="s">
        <v>239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t="str">
        <f t="shared" si="221"/>
        <v>16:21:05.390</v>
      </c>
      <c r="CF456">
        <v>390197895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6</v>
      </c>
      <c r="CY456">
        <v>7</v>
      </c>
      <c r="CZ456" t="s">
        <v>131</v>
      </c>
      <c r="DA456">
        <v>80</v>
      </c>
      <c r="DB456">
        <v>1</v>
      </c>
      <c r="DC456" t="s">
        <v>132</v>
      </c>
      <c r="DD456" t="s">
        <v>133</v>
      </c>
      <c r="DG456">
        <v>15194488</v>
      </c>
      <c r="DI456">
        <v>1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 t="shared" si="222"/>
        <v>10/06/2022 16:21:05.668</v>
      </c>
      <c r="C457" t="str">
        <f t="shared" si="216"/>
        <v>FFDFD3C0</v>
      </c>
      <c r="D457" t="s">
        <v>143</v>
      </c>
      <c r="E457">
        <v>1</v>
      </c>
      <c r="F457">
        <v>2001</v>
      </c>
      <c r="G457" t="s">
        <v>147</v>
      </c>
      <c r="J457" t="s">
        <v>145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219"/>
        <v>16:21:05.383</v>
      </c>
      <c r="T457" t="str">
        <f t="shared" si="220"/>
        <v>16:21:04.983</v>
      </c>
      <c r="U457" t="str">
        <f t="shared" si="217"/>
        <v>A5988B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125</v>
      </c>
      <c r="AG457">
        <v>0</v>
      </c>
      <c r="AH457">
        <v>3</v>
      </c>
      <c r="AI457">
        <v>2</v>
      </c>
      <c r="AJ457">
        <v>1</v>
      </c>
      <c r="AK457" t="s">
        <v>266</v>
      </c>
      <c r="AL457">
        <v>40.939242999999998</v>
      </c>
      <c r="AM457" t="s">
        <v>267</v>
      </c>
      <c r="AN457">
        <v>-72.240858000000003</v>
      </c>
      <c r="AO457">
        <v>25</v>
      </c>
      <c r="AP457">
        <v>1000</v>
      </c>
      <c r="AQ457" t="s">
        <v>129</v>
      </c>
      <c r="AR457">
        <v>54</v>
      </c>
      <c r="AS457">
        <v>-63</v>
      </c>
      <c r="AT457">
        <v>256</v>
      </c>
      <c r="BB457">
        <v>1200</v>
      </c>
      <c r="BC457">
        <v>1</v>
      </c>
      <c r="BD457" t="str">
        <f t="shared" si="218"/>
        <v xml:space="preserve">N46PD   </v>
      </c>
      <c r="BE457">
        <v>1</v>
      </c>
      <c r="BG457">
        <v>0</v>
      </c>
      <c r="BH457">
        <v>0</v>
      </c>
      <c r="BI457">
        <v>0</v>
      </c>
      <c r="BJ457">
        <v>900</v>
      </c>
      <c r="BK457">
        <v>-100</v>
      </c>
      <c r="BL457" t="s">
        <v>239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 t="shared" si="221"/>
        <v>16:21:05.390</v>
      </c>
      <c r="CF457">
        <v>390197895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6</v>
      </c>
      <c r="CY457">
        <v>7</v>
      </c>
      <c r="CZ457" t="s">
        <v>131</v>
      </c>
      <c r="DA457">
        <v>80</v>
      </c>
      <c r="DB457">
        <v>1</v>
      </c>
      <c r="DC457" t="s">
        <v>132</v>
      </c>
      <c r="DD457" t="s">
        <v>133</v>
      </c>
      <c r="DG457">
        <v>15194488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 t="shared" si="222"/>
        <v>10/06/2022 16:21:05.668</v>
      </c>
      <c r="C458" t="str">
        <f t="shared" si="216"/>
        <v>FFDFD3C0</v>
      </c>
      <c r="D458" t="s">
        <v>139</v>
      </c>
      <c r="E458">
        <v>3</v>
      </c>
      <c r="F458">
        <v>1003</v>
      </c>
      <c r="G458" t="s">
        <v>146</v>
      </c>
      <c r="J458" t="s">
        <v>141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219"/>
        <v>16:21:05.383</v>
      </c>
      <c r="T458" t="str">
        <f t="shared" si="220"/>
        <v>16:21:04.983</v>
      </c>
      <c r="U458" t="str">
        <f t="shared" si="217"/>
        <v>A5988B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125</v>
      </c>
      <c r="AG458">
        <v>0</v>
      </c>
      <c r="AH458">
        <v>3</v>
      </c>
      <c r="AI458">
        <v>2</v>
      </c>
      <c r="AJ458">
        <v>1</v>
      </c>
      <c r="AK458" t="s">
        <v>266</v>
      </c>
      <c r="AL458">
        <v>40.939242999999998</v>
      </c>
      <c r="AM458" t="s">
        <v>267</v>
      </c>
      <c r="AN458">
        <v>-72.240858000000003</v>
      </c>
      <c r="AO458">
        <v>25</v>
      </c>
      <c r="AP458">
        <v>1000</v>
      </c>
      <c r="AQ458" t="s">
        <v>129</v>
      </c>
      <c r="AR458">
        <v>54</v>
      </c>
      <c r="AS458">
        <v>-63</v>
      </c>
      <c r="AT458">
        <v>256</v>
      </c>
      <c r="BB458">
        <v>1200</v>
      </c>
      <c r="BC458">
        <v>1</v>
      </c>
      <c r="BD458" t="str">
        <f t="shared" si="218"/>
        <v xml:space="preserve">N46PD   </v>
      </c>
      <c r="BE458">
        <v>1</v>
      </c>
      <c r="BG458">
        <v>0</v>
      </c>
      <c r="BH458">
        <v>0</v>
      </c>
      <c r="BI458">
        <v>0</v>
      </c>
      <c r="BJ458">
        <v>900</v>
      </c>
      <c r="BK458">
        <v>-100</v>
      </c>
      <c r="BL458" t="s">
        <v>239</v>
      </c>
      <c r="BM458">
        <v>1</v>
      </c>
      <c r="BN458">
        <v>1</v>
      </c>
      <c r="BO458">
        <v>1</v>
      </c>
      <c r="BP458">
        <v>0</v>
      </c>
      <c r="BS458">
        <v>0</v>
      </c>
      <c r="BT458">
        <v>0</v>
      </c>
      <c r="BU458">
        <v>0</v>
      </c>
      <c r="CE458" t="str">
        <f t="shared" si="221"/>
        <v>16:21:05.390</v>
      </c>
      <c r="CF458">
        <v>390197895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6</v>
      </c>
      <c r="CY458">
        <v>7</v>
      </c>
      <c r="CZ458" t="s">
        <v>131</v>
      </c>
      <c r="DA458">
        <v>80</v>
      </c>
      <c r="DB458">
        <v>1</v>
      </c>
      <c r="DC458" t="s">
        <v>132</v>
      </c>
      <c r="DD458" t="s">
        <v>133</v>
      </c>
      <c r="DG458">
        <v>15194488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 t="shared" si="222"/>
        <v>10/06/2022 16:21:05.668</v>
      </c>
      <c r="C459" t="str">
        <f t="shared" si="216"/>
        <v>FFDFD3C0</v>
      </c>
      <c r="D459" t="s">
        <v>139</v>
      </c>
      <c r="E459">
        <v>4</v>
      </c>
      <c r="F459">
        <v>1004</v>
      </c>
      <c r="G459" t="s">
        <v>140</v>
      </c>
      <c r="J459" t="s">
        <v>141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219"/>
        <v>16:21:05.383</v>
      </c>
      <c r="T459" t="str">
        <f t="shared" si="220"/>
        <v>16:21:04.983</v>
      </c>
      <c r="U459" t="str">
        <f t="shared" si="217"/>
        <v>A5988B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125</v>
      </c>
      <c r="AG459">
        <v>0</v>
      </c>
      <c r="AH459">
        <v>3</v>
      </c>
      <c r="AI459">
        <v>2</v>
      </c>
      <c r="AJ459">
        <v>1</v>
      </c>
      <c r="AK459" t="s">
        <v>266</v>
      </c>
      <c r="AL459">
        <v>40.939242999999998</v>
      </c>
      <c r="AM459" t="s">
        <v>267</v>
      </c>
      <c r="AN459">
        <v>-72.240858000000003</v>
      </c>
      <c r="AO459">
        <v>25</v>
      </c>
      <c r="AP459">
        <v>1000</v>
      </c>
      <c r="AQ459" t="s">
        <v>129</v>
      </c>
      <c r="AR459">
        <v>54</v>
      </c>
      <c r="AS459">
        <v>-63</v>
      </c>
      <c r="AT459">
        <v>256</v>
      </c>
      <c r="BB459">
        <v>1200</v>
      </c>
      <c r="BC459">
        <v>1</v>
      </c>
      <c r="BD459" t="str">
        <f t="shared" si="218"/>
        <v xml:space="preserve">N46PD   </v>
      </c>
      <c r="BE459">
        <v>1</v>
      </c>
      <c r="BG459">
        <v>0</v>
      </c>
      <c r="BH459">
        <v>0</v>
      </c>
      <c r="BI459">
        <v>0</v>
      </c>
      <c r="BJ459">
        <v>900</v>
      </c>
      <c r="BK459">
        <v>-100</v>
      </c>
      <c r="BL459" t="s">
        <v>239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 t="shared" si="221"/>
        <v>16:21:05.390</v>
      </c>
      <c r="CF459">
        <v>390197895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6</v>
      </c>
      <c r="CY459">
        <v>7</v>
      </c>
      <c r="CZ459" t="s">
        <v>131</v>
      </c>
      <c r="DA459">
        <v>80</v>
      </c>
      <c r="DB459">
        <v>1</v>
      </c>
      <c r="DC459" t="s">
        <v>132</v>
      </c>
      <c r="DD459" t="s">
        <v>133</v>
      </c>
      <c r="DG459">
        <v>15194488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"10/06/2022 16:21:07.458"</f>
        <v>10/06/2022 16:21:07.458</v>
      </c>
      <c r="C460" t="str">
        <f t="shared" si="216"/>
        <v>FFDFD3C0</v>
      </c>
      <c r="D460" t="s">
        <v>139</v>
      </c>
      <c r="E460">
        <v>2</v>
      </c>
      <c r="F460">
        <v>1002</v>
      </c>
      <c r="G460" t="s">
        <v>124</v>
      </c>
      <c r="J460" t="s">
        <v>141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"16:21:07.063"</f>
        <v>16:21:07.063</v>
      </c>
      <c r="T460" t="str">
        <f>"16:21:06.563"</f>
        <v>16:21:06.563</v>
      </c>
      <c r="U460" t="str">
        <f t="shared" si="217"/>
        <v>A5988B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125</v>
      </c>
      <c r="AG460">
        <v>0</v>
      </c>
      <c r="AH460">
        <v>3</v>
      </c>
      <c r="AI460">
        <v>2</v>
      </c>
      <c r="AJ460">
        <v>1</v>
      </c>
      <c r="AK460" t="s">
        <v>268</v>
      </c>
      <c r="AL460">
        <v>40.938771000000003</v>
      </c>
      <c r="AM460" t="s">
        <v>269</v>
      </c>
      <c r="AN460">
        <v>-72.240300000000005</v>
      </c>
      <c r="AO460">
        <v>25</v>
      </c>
      <c r="AP460">
        <v>975</v>
      </c>
      <c r="AQ460" t="s">
        <v>129</v>
      </c>
      <c r="AR460">
        <v>53</v>
      </c>
      <c r="AS460">
        <v>-64</v>
      </c>
      <c r="AT460">
        <v>-128</v>
      </c>
      <c r="BB460">
        <v>1200</v>
      </c>
      <c r="BC460">
        <v>1</v>
      </c>
      <c r="BD460" t="str">
        <f t="shared" si="218"/>
        <v xml:space="preserve">N46PD   </v>
      </c>
      <c r="BE460">
        <v>1</v>
      </c>
      <c r="BG460">
        <v>0</v>
      </c>
      <c r="BH460">
        <v>0</v>
      </c>
      <c r="BI460">
        <v>0</v>
      </c>
      <c r="BJ460">
        <v>900</v>
      </c>
      <c r="BK460">
        <v>-75</v>
      </c>
      <c r="BL460" t="s">
        <v>239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>"16:21:07.065"</f>
        <v>16:21:07.065</v>
      </c>
      <c r="CF460">
        <v>64673666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5</v>
      </c>
      <c r="CY460">
        <v>7</v>
      </c>
      <c r="CZ460" t="s">
        <v>131</v>
      </c>
      <c r="DA460">
        <v>80</v>
      </c>
      <c r="DB460">
        <v>1</v>
      </c>
      <c r="DC460" t="s">
        <v>132</v>
      </c>
      <c r="DD460" t="s">
        <v>133</v>
      </c>
      <c r="DG460">
        <v>15196301</v>
      </c>
      <c r="DI460">
        <v>1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"10/06/2022 16:21:07.458"</f>
        <v>10/06/2022 16:21:07.458</v>
      </c>
      <c r="C461" t="str">
        <f t="shared" si="216"/>
        <v>FFDFD3C0</v>
      </c>
      <c r="D461" t="s">
        <v>143</v>
      </c>
      <c r="E461">
        <v>1</v>
      </c>
      <c r="F461">
        <v>2001</v>
      </c>
      <c r="G461" t="s">
        <v>147</v>
      </c>
      <c r="J461" t="s">
        <v>145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"16:21:07.063"</f>
        <v>16:21:07.063</v>
      </c>
      <c r="T461" t="str">
        <f>"16:21:06.563"</f>
        <v>16:21:06.563</v>
      </c>
      <c r="U461" t="str">
        <f t="shared" si="217"/>
        <v>A5988B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125</v>
      </c>
      <c r="AG461">
        <v>0</v>
      </c>
      <c r="AH461">
        <v>3</v>
      </c>
      <c r="AI461">
        <v>2</v>
      </c>
      <c r="AJ461">
        <v>1</v>
      </c>
      <c r="AK461" t="s">
        <v>268</v>
      </c>
      <c r="AL461">
        <v>40.938771000000003</v>
      </c>
      <c r="AM461" t="s">
        <v>269</v>
      </c>
      <c r="AN461">
        <v>-72.240300000000005</v>
      </c>
      <c r="AO461">
        <v>25</v>
      </c>
      <c r="AP461">
        <v>975</v>
      </c>
      <c r="AQ461" t="s">
        <v>129</v>
      </c>
      <c r="AR461">
        <v>53</v>
      </c>
      <c r="AS461">
        <v>-64</v>
      </c>
      <c r="AT461">
        <v>-128</v>
      </c>
      <c r="BB461">
        <v>1200</v>
      </c>
      <c r="BC461">
        <v>1</v>
      </c>
      <c r="BD461" t="str">
        <f t="shared" si="218"/>
        <v xml:space="preserve">N46PD   </v>
      </c>
      <c r="BE461">
        <v>1</v>
      </c>
      <c r="BG461">
        <v>0</v>
      </c>
      <c r="BH461">
        <v>0</v>
      </c>
      <c r="BI461">
        <v>0</v>
      </c>
      <c r="BJ461">
        <v>900</v>
      </c>
      <c r="BK461">
        <v>-75</v>
      </c>
      <c r="BL461" t="s">
        <v>239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t="str">
        <f>"16:21:07.065"</f>
        <v>16:21:07.065</v>
      </c>
      <c r="CF461">
        <v>64673666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5</v>
      </c>
      <c r="CY461">
        <v>7</v>
      </c>
      <c r="CZ461" t="s">
        <v>131</v>
      </c>
      <c r="DA461">
        <v>80</v>
      </c>
      <c r="DB461">
        <v>1</v>
      </c>
      <c r="DC461" t="s">
        <v>132</v>
      </c>
      <c r="DD461" t="s">
        <v>133</v>
      </c>
      <c r="DG461">
        <v>15196301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 t="shared" ref="A462:A469" si="223">"10/06/2022 16:21:08.302"</f>
        <v>10/06/2022 16:21:08.302</v>
      </c>
      <c r="C462" t="str">
        <f t="shared" si="216"/>
        <v>FFDFD3C0</v>
      </c>
      <c r="D462" t="s">
        <v>143</v>
      </c>
      <c r="E462">
        <v>15</v>
      </c>
      <c r="F462">
        <v>2015</v>
      </c>
      <c r="G462" t="s">
        <v>144</v>
      </c>
      <c r="J462" t="s">
        <v>145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ref="S462:S469" si="224">"16:21:08.039"</f>
        <v>16:21:08.039</v>
      </c>
      <c r="T462" t="str">
        <f t="shared" ref="T462:T469" si="225">"16:21:07.639"</f>
        <v>16:21:07.639</v>
      </c>
      <c r="U462" t="str">
        <f t="shared" si="217"/>
        <v>A5988B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125</v>
      </c>
      <c r="AG462">
        <v>0</v>
      </c>
      <c r="AH462">
        <v>3</v>
      </c>
      <c r="AI462">
        <v>2</v>
      </c>
      <c r="AJ462">
        <v>1</v>
      </c>
      <c r="AK462" t="s">
        <v>270</v>
      </c>
      <c r="AL462">
        <v>40.938448999999999</v>
      </c>
      <c r="AM462" t="s">
        <v>271</v>
      </c>
      <c r="AN462">
        <v>-72.239935000000003</v>
      </c>
      <c r="AO462">
        <v>25</v>
      </c>
      <c r="AP462">
        <v>1000</v>
      </c>
      <c r="AQ462" t="s">
        <v>129</v>
      </c>
      <c r="AR462">
        <v>54</v>
      </c>
      <c r="AS462">
        <v>-64</v>
      </c>
      <c r="AT462">
        <v>0</v>
      </c>
      <c r="BB462">
        <v>1200</v>
      </c>
      <c r="BC462">
        <v>1</v>
      </c>
      <c r="BD462" t="str">
        <f t="shared" si="218"/>
        <v xml:space="preserve">N46PD   </v>
      </c>
      <c r="BE462">
        <v>1</v>
      </c>
      <c r="BG462">
        <v>0</v>
      </c>
      <c r="BH462">
        <v>0</v>
      </c>
      <c r="BI462">
        <v>0</v>
      </c>
      <c r="BJ462">
        <v>875</v>
      </c>
      <c r="BK462">
        <v>-125</v>
      </c>
      <c r="BL462" t="s">
        <v>239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 t="shared" ref="CE462:CE469" si="226">"16:21:08.043"</f>
        <v>16:21:08.043</v>
      </c>
      <c r="CF462">
        <v>42816698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5</v>
      </c>
      <c r="CY462">
        <v>7</v>
      </c>
      <c r="CZ462" t="s">
        <v>131</v>
      </c>
      <c r="DA462">
        <v>80</v>
      </c>
      <c r="DB462">
        <v>1</v>
      </c>
      <c r="DC462" t="s">
        <v>132</v>
      </c>
      <c r="DD462" t="s">
        <v>133</v>
      </c>
      <c r="DG462">
        <v>15197364</v>
      </c>
      <c r="DI462">
        <v>1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 t="shared" si="223"/>
        <v>10/06/2022 16:21:08.302</v>
      </c>
      <c r="C463" t="str">
        <f t="shared" si="216"/>
        <v>FFDFD3C0</v>
      </c>
      <c r="D463" t="s">
        <v>134</v>
      </c>
      <c r="E463">
        <v>33</v>
      </c>
      <c r="H463">
        <v>112</v>
      </c>
      <c r="I463" t="s">
        <v>135</v>
      </c>
      <c r="J463" t="s">
        <v>136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224"/>
        <v>16:21:08.039</v>
      </c>
      <c r="T463" t="str">
        <f t="shared" si="225"/>
        <v>16:21:07.639</v>
      </c>
      <c r="U463" t="str">
        <f t="shared" si="217"/>
        <v>A5988B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125</v>
      </c>
      <c r="AG463">
        <v>0</v>
      </c>
      <c r="AH463">
        <v>3</v>
      </c>
      <c r="AI463">
        <v>2</v>
      </c>
      <c r="AJ463">
        <v>1</v>
      </c>
      <c r="AK463" t="s">
        <v>270</v>
      </c>
      <c r="AL463">
        <v>40.938448999999999</v>
      </c>
      <c r="AM463" t="s">
        <v>271</v>
      </c>
      <c r="AN463">
        <v>-72.239935000000003</v>
      </c>
      <c r="AO463">
        <v>25</v>
      </c>
      <c r="AP463">
        <v>1000</v>
      </c>
      <c r="AQ463" t="s">
        <v>129</v>
      </c>
      <c r="AR463">
        <v>54</v>
      </c>
      <c r="AS463">
        <v>-64</v>
      </c>
      <c r="AT463">
        <v>0</v>
      </c>
      <c r="BB463">
        <v>1200</v>
      </c>
      <c r="BC463">
        <v>1</v>
      </c>
      <c r="BD463" t="str">
        <f t="shared" si="218"/>
        <v xml:space="preserve">N46PD   </v>
      </c>
      <c r="BE463">
        <v>1</v>
      </c>
      <c r="BG463">
        <v>0</v>
      </c>
      <c r="BH463">
        <v>0</v>
      </c>
      <c r="BI463">
        <v>0</v>
      </c>
      <c r="BJ463">
        <v>875</v>
      </c>
      <c r="BK463">
        <v>-125</v>
      </c>
      <c r="BL463" t="s">
        <v>239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 t="shared" si="226"/>
        <v>16:21:08.043</v>
      </c>
      <c r="CF463">
        <v>42816698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5</v>
      </c>
      <c r="CY463">
        <v>7</v>
      </c>
      <c r="CZ463" t="s">
        <v>131</v>
      </c>
      <c r="DA463">
        <v>80</v>
      </c>
      <c r="DB463">
        <v>1</v>
      </c>
      <c r="DC463" t="s">
        <v>132</v>
      </c>
      <c r="DD463" t="s">
        <v>133</v>
      </c>
      <c r="DG463">
        <v>15197364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 t="shared" si="223"/>
        <v>10/06/2022 16:21:08.302</v>
      </c>
      <c r="C464" t="str">
        <f t="shared" si="216"/>
        <v>FFDFD3C0</v>
      </c>
      <c r="D464" t="s">
        <v>139</v>
      </c>
      <c r="E464">
        <v>2</v>
      </c>
      <c r="F464">
        <v>1002</v>
      </c>
      <c r="G464" t="s">
        <v>124</v>
      </c>
      <c r="J464" t="s">
        <v>141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224"/>
        <v>16:21:08.039</v>
      </c>
      <c r="T464" t="str">
        <f t="shared" si="225"/>
        <v>16:21:07.639</v>
      </c>
      <c r="U464" t="str">
        <f t="shared" si="217"/>
        <v>A5988B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125</v>
      </c>
      <c r="AG464">
        <v>0</v>
      </c>
      <c r="AH464">
        <v>3</v>
      </c>
      <c r="AI464">
        <v>2</v>
      </c>
      <c r="AJ464">
        <v>1</v>
      </c>
      <c r="AK464" t="s">
        <v>270</v>
      </c>
      <c r="AL464">
        <v>40.938448999999999</v>
      </c>
      <c r="AM464" t="s">
        <v>271</v>
      </c>
      <c r="AN464">
        <v>-72.239935000000003</v>
      </c>
      <c r="AO464">
        <v>25</v>
      </c>
      <c r="AP464">
        <v>1000</v>
      </c>
      <c r="AQ464" t="s">
        <v>129</v>
      </c>
      <c r="AR464">
        <v>54</v>
      </c>
      <c r="AS464">
        <v>-64</v>
      </c>
      <c r="AT464">
        <v>0</v>
      </c>
      <c r="BB464">
        <v>1200</v>
      </c>
      <c r="BC464">
        <v>1</v>
      </c>
      <c r="BD464" t="str">
        <f t="shared" si="218"/>
        <v xml:space="preserve">N46PD   </v>
      </c>
      <c r="BE464">
        <v>1</v>
      </c>
      <c r="BG464">
        <v>0</v>
      </c>
      <c r="BH464">
        <v>0</v>
      </c>
      <c r="BI464">
        <v>0</v>
      </c>
      <c r="BJ464">
        <v>875</v>
      </c>
      <c r="BK464">
        <v>-125</v>
      </c>
      <c r="BL464" t="s">
        <v>239</v>
      </c>
      <c r="BM464">
        <v>1</v>
      </c>
      <c r="BN464">
        <v>1</v>
      </c>
      <c r="BO464">
        <v>1</v>
      </c>
      <c r="BP464">
        <v>0</v>
      </c>
      <c r="BS464">
        <v>0</v>
      </c>
      <c r="BT464">
        <v>0</v>
      </c>
      <c r="BU464">
        <v>0</v>
      </c>
      <c r="CE464" t="str">
        <f t="shared" si="226"/>
        <v>16:21:08.043</v>
      </c>
      <c r="CF464">
        <v>42816698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131</v>
      </c>
      <c r="DA464">
        <v>80</v>
      </c>
      <c r="DB464">
        <v>1</v>
      </c>
      <c r="DC464" t="s">
        <v>132</v>
      </c>
      <c r="DD464" t="s">
        <v>133</v>
      </c>
      <c r="DG464">
        <v>15197364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 t="shared" si="223"/>
        <v>10/06/2022 16:21:08.302</v>
      </c>
      <c r="C465" t="str">
        <f t="shared" si="216"/>
        <v>FFDFD3C0</v>
      </c>
      <c r="D465" t="s">
        <v>143</v>
      </c>
      <c r="E465">
        <v>1</v>
      </c>
      <c r="F465">
        <v>2001</v>
      </c>
      <c r="G465" t="s">
        <v>147</v>
      </c>
      <c r="J465" t="s">
        <v>145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224"/>
        <v>16:21:08.039</v>
      </c>
      <c r="T465" t="str">
        <f t="shared" si="225"/>
        <v>16:21:07.639</v>
      </c>
      <c r="U465" t="str">
        <f t="shared" si="217"/>
        <v>A5988B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125</v>
      </c>
      <c r="AG465">
        <v>0</v>
      </c>
      <c r="AH465">
        <v>3</v>
      </c>
      <c r="AI465">
        <v>2</v>
      </c>
      <c r="AJ465">
        <v>1</v>
      </c>
      <c r="AK465" t="s">
        <v>270</v>
      </c>
      <c r="AL465">
        <v>40.938448999999999</v>
      </c>
      <c r="AM465" t="s">
        <v>271</v>
      </c>
      <c r="AN465">
        <v>-72.239935000000003</v>
      </c>
      <c r="AO465">
        <v>25</v>
      </c>
      <c r="AP465">
        <v>1000</v>
      </c>
      <c r="AQ465" t="s">
        <v>129</v>
      </c>
      <c r="AR465">
        <v>54</v>
      </c>
      <c r="AS465">
        <v>-64</v>
      </c>
      <c r="AT465">
        <v>0</v>
      </c>
      <c r="BB465">
        <v>1200</v>
      </c>
      <c r="BC465">
        <v>1</v>
      </c>
      <c r="BD465" t="str">
        <f t="shared" si="218"/>
        <v xml:space="preserve">N46PD   </v>
      </c>
      <c r="BE465">
        <v>1</v>
      </c>
      <c r="BG465">
        <v>0</v>
      </c>
      <c r="BH465">
        <v>0</v>
      </c>
      <c r="BI465">
        <v>0</v>
      </c>
      <c r="BJ465">
        <v>875</v>
      </c>
      <c r="BK465">
        <v>-125</v>
      </c>
      <c r="BL465" t="s">
        <v>239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t="str">
        <f t="shared" si="226"/>
        <v>16:21:08.043</v>
      </c>
      <c r="CF465">
        <v>42816698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5</v>
      </c>
      <c r="CY465">
        <v>7</v>
      </c>
      <c r="CZ465" t="s">
        <v>131</v>
      </c>
      <c r="DA465">
        <v>80</v>
      </c>
      <c r="DB465">
        <v>1</v>
      </c>
      <c r="DC465" t="s">
        <v>132</v>
      </c>
      <c r="DD465" t="s">
        <v>133</v>
      </c>
      <c r="DG465">
        <v>15197364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 t="shared" si="223"/>
        <v>10/06/2022 16:21:08.302</v>
      </c>
      <c r="C466" t="str">
        <f t="shared" si="216"/>
        <v>FFDFD3C0</v>
      </c>
      <c r="D466" t="s">
        <v>139</v>
      </c>
      <c r="E466">
        <v>3</v>
      </c>
      <c r="F466">
        <v>1003</v>
      </c>
      <c r="G466" t="s">
        <v>146</v>
      </c>
      <c r="J466" t="s">
        <v>141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224"/>
        <v>16:21:08.039</v>
      </c>
      <c r="T466" t="str">
        <f t="shared" si="225"/>
        <v>16:21:07.639</v>
      </c>
      <c r="U466" t="str">
        <f t="shared" si="217"/>
        <v>A5988B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125</v>
      </c>
      <c r="AG466">
        <v>0</v>
      </c>
      <c r="AH466">
        <v>3</v>
      </c>
      <c r="AI466">
        <v>2</v>
      </c>
      <c r="AJ466">
        <v>1</v>
      </c>
      <c r="AK466" t="s">
        <v>270</v>
      </c>
      <c r="AL466">
        <v>40.938448999999999</v>
      </c>
      <c r="AM466" t="s">
        <v>271</v>
      </c>
      <c r="AN466">
        <v>-72.239935000000003</v>
      </c>
      <c r="AO466">
        <v>25</v>
      </c>
      <c r="AP466">
        <v>1000</v>
      </c>
      <c r="AQ466" t="s">
        <v>129</v>
      </c>
      <c r="AR466">
        <v>54</v>
      </c>
      <c r="AS466">
        <v>-64</v>
      </c>
      <c r="AT466">
        <v>0</v>
      </c>
      <c r="BB466">
        <v>1200</v>
      </c>
      <c r="BC466">
        <v>1</v>
      </c>
      <c r="BD466" t="str">
        <f t="shared" si="218"/>
        <v xml:space="preserve">N46PD   </v>
      </c>
      <c r="BE466">
        <v>1</v>
      </c>
      <c r="BG466">
        <v>0</v>
      </c>
      <c r="BH466">
        <v>0</v>
      </c>
      <c r="BI466">
        <v>0</v>
      </c>
      <c r="BJ466">
        <v>875</v>
      </c>
      <c r="BK466">
        <v>-125</v>
      </c>
      <c r="BL466" t="s">
        <v>239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t="str">
        <f t="shared" si="226"/>
        <v>16:21:08.043</v>
      </c>
      <c r="CF466">
        <v>42816698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131</v>
      </c>
      <c r="DA466">
        <v>80</v>
      </c>
      <c r="DB466">
        <v>1</v>
      </c>
      <c r="DC466" t="s">
        <v>132</v>
      </c>
      <c r="DD466" t="s">
        <v>133</v>
      </c>
      <c r="DG466">
        <v>15197364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 t="shared" si="223"/>
        <v>10/06/2022 16:21:08.302</v>
      </c>
      <c r="C467" t="str">
        <f t="shared" si="216"/>
        <v>FFDFD3C0</v>
      </c>
      <c r="D467" t="s">
        <v>139</v>
      </c>
      <c r="E467">
        <v>4</v>
      </c>
      <c r="F467">
        <v>1004</v>
      </c>
      <c r="G467" t="s">
        <v>140</v>
      </c>
      <c r="J467" t="s">
        <v>141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224"/>
        <v>16:21:08.039</v>
      </c>
      <c r="T467" t="str">
        <f t="shared" si="225"/>
        <v>16:21:07.639</v>
      </c>
      <c r="U467" t="str">
        <f t="shared" si="217"/>
        <v>A5988B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125</v>
      </c>
      <c r="AG467">
        <v>0</v>
      </c>
      <c r="AH467">
        <v>3</v>
      </c>
      <c r="AI467">
        <v>2</v>
      </c>
      <c r="AJ467">
        <v>1</v>
      </c>
      <c r="AK467" t="s">
        <v>270</v>
      </c>
      <c r="AL467">
        <v>40.938448999999999</v>
      </c>
      <c r="AM467" t="s">
        <v>271</v>
      </c>
      <c r="AN467">
        <v>-72.239935000000003</v>
      </c>
      <c r="AO467">
        <v>25</v>
      </c>
      <c r="AP467">
        <v>1000</v>
      </c>
      <c r="AQ467" t="s">
        <v>129</v>
      </c>
      <c r="AR467">
        <v>54</v>
      </c>
      <c r="AS467">
        <v>-64</v>
      </c>
      <c r="AT467">
        <v>0</v>
      </c>
      <c r="BB467">
        <v>1200</v>
      </c>
      <c r="BC467">
        <v>1</v>
      </c>
      <c r="BD467" t="str">
        <f t="shared" si="218"/>
        <v xml:space="preserve">N46PD   </v>
      </c>
      <c r="BE467">
        <v>1</v>
      </c>
      <c r="BG467">
        <v>0</v>
      </c>
      <c r="BH467">
        <v>0</v>
      </c>
      <c r="BI467">
        <v>0</v>
      </c>
      <c r="BJ467">
        <v>875</v>
      </c>
      <c r="BK467">
        <v>-125</v>
      </c>
      <c r="BL467" t="s">
        <v>239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 t="shared" si="226"/>
        <v>16:21:08.043</v>
      </c>
      <c r="CF467">
        <v>42816698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131</v>
      </c>
      <c r="DA467">
        <v>80</v>
      </c>
      <c r="DB467">
        <v>1</v>
      </c>
      <c r="DC467" t="s">
        <v>132</v>
      </c>
      <c r="DD467" t="s">
        <v>133</v>
      </c>
      <c r="DG467">
        <v>15197364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 t="shared" si="223"/>
        <v>10/06/2022 16:21:08.302</v>
      </c>
      <c r="C468" t="str">
        <f t="shared" si="216"/>
        <v>FFDFD3C0</v>
      </c>
      <c r="D468" t="s">
        <v>123</v>
      </c>
      <c r="E468">
        <v>1</v>
      </c>
      <c r="H468">
        <v>157</v>
      </c>
      <c r="I468" t="s">
        <v>124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24"/>
        <v>16:21:08.039</v>
      </c>
      <c r="T468" t="str">
        <f t="shared" si="225"/>
        <v>16:21:07.639</v>
      </c>
      <c r="U468" t="str">
        <f t="shared" si="217"/>
        <v>A5988B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125</v>
      </c>
      <c r="AG468">
        <v>0</v>
      </c>
      <c r="AH468">
        <v>3</v>
      </c>
      <c r="AI468">
        <v>2</v>
      </c>
      <c r="AJ468">
        <v>1</v>
      </c>
      <c r="AK468" t="s">
        <v>270</v>
      </c>
      <c r="AL468">
        <v>40.938448999999999</v>
      </c>
      <c r="AM468" t="s">
        <v>271</v>
      </c>
      <c r="AN468">
        <v>-72.239935000000003</v>
      </c>
      <c r="AO468">
        <v>25</v>
      </c>
      <c r="AP468">
        <v>1000</v>
      </c>
      <c r="AQ468" t="s">
        <v>129</v>
      </c>
      <c r="AR468">
        <v>54</v>
      </c>
      <c r="AS468">
        <v>-64</v>
      </c>
      <c r="AT468">
        <v>0</v>
      </c>
      <c r="BB468">
        <v>1200</v>
      </c>
      <c r="BC468">
        <v>1</v>
      </c>
      <c r="BD468" t="str">
        <f t="shared" si="218"/>
        <v xml:space="preserve">N46PD   </v>
      </c>
      <c r="BE468">
        <v>1</v>
      </c>
      <c r="BG468">
        <v>0</v>
      </c>
      <c r="BH468">
        <v>0</v>
      </c>
      <c r="BI468">
        <v>0</v>
      </c>
      <c r="BJ468">
        <v>875</v>
      </c>
      <c r="BK468">
        <v>-125</v>
      </c>
      <c r="BL468" t="s">
        <v>239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 t="shared" si="226"/>
        <v>16:21:08.043</v>
      </c>
      <c r="CF468">
        <v>42816698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5</v>
      </c>
      <c r="CY468">
        <v>7</v>
      </c>
      <c r="CZ468" t="s">
        <v>131</v>
      </c>
      <c r="DA468">
        <v>80</v>
      </c>
      <c r="DB468">
        <v>1</v>
      </c>
      <c r="DC468" t="s">
        <v>132</v>
      </c>
      <c r="DD468" t="s">
        <v>133</v>
      </c>
      <c r="DG468">
        <v>15197364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 t="shared" si="223"/>
        <v>10/06/2022 16:21:08.302</v>
      </c>
      <c r="C469" t="str">
        <f t="shared" si="216"/>
        <v>FFDFD3C0</v>
      </c>
      <c r="D469" t="s">
        <v>134</v>
      </c>
      <c r="E469">
        <v>38</v>
      </c>
      <c r="H469">
        <v>125</v>
      </c>
      <c r="I469" t="s">
        <v>142</v>
      </c>
      <c r="J469" t="s">
        <v>136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224"/>
        <v>16:21:08.039</v>
      </c>
      <c r="T469" t="str">
        <f t="shared" si="225"/>
        <v>16:21:07.639</v>
      </c>
      <c r="U469" t="str">
        <f t="shared" si="217"/>
        <v>A5988B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125</v>
      </c>
      <c r="AG469">
        <v>0</v>
      </c>
      <c r="AH469">
        <v>3</v>
      </c>
      <c r="AI469">
        <v>2</v>
      </c>
      <c r="AJ469">
        <v>1</v>
      </c>
      <c r="AK469" t="s">
        <v>270</v>
      </c>
      <c r="AL469">
        <v>40.938448999999999</v>
      </c>
      <c r="AM469" t="s">
        <v>271</v>
      </c>
      <c r="AN469">
        <v>-72.239935000000003</v>
      </c>
      <c r="AO469">
        <v>25</v>
      </c>
      <c r="AP469">
        <v>1000</v>
      </c>
      <c r="AQ469" t="s">
        <v>129</v>
      </c>
      <c r="AR469">
        <v>54</v>
      </c>
      <c r="AS469">
        <v>-64</v>
      </c>
      <c r="AT469">
        <v>0</v>
      </c>
      <c r="BB469">
        <v>1200</v>
      </c>
      <c r="BC469">
        <v>1</v>
      </c>
      <c r="BD469" t="str">
        <f t="shared" si="218"/>
        <v xml:space="preserve">N46PD   </v>
      </c>
      <c r="BE469">
        <v>1</v>
      </c>
      <c r="BG469">
        <v>0</v>
      </c>
      <c r="BH469">
        <v>0</v>
      </c>
      <c r="BI469">
        <v>0</v>
      </c>
      <c r="BJ469">
        <v>875</v>
      </c>
      <c r="BK469">
        <v>-125</v>
      </c>
      <c r="BL469" t="s">
        <v>239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 t="shared" si="226"/>
        <v>16:21:08.043</v>
      </c>
      <c r="CF469">
        <v>42816698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5</v>
      </c>
      <c r="CY469">
        <v>7</v>
      </c>
      <c r="CZ469" t="s">
        <v>131</v>
      </c>
      <c r="DA469">
        <v>80</v>
      </c>
      <c r="DB469">
        <v>1</v>
      </c>
      <c r="DC469" t="s">
        <v>132</v>
      </c>
      <c r="DD469" t="s">
        <v>133</v>
      </c>
      <c r="DG469">
        <v>15197364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"10/06/2022 16:21:09.397"</f>
        <v>10/06/2022 16:21:09.397</v>
      </c>
      <c r="C470" t="str">
        <f t="shared" si="216"/>
        <v>FFDFD3C0</v>
      </c>
      <c r="D470" t="s">
        <v>143</v>
      </c>
      <c r="E470">
        <v>15</v>
      </c>
      <c r="F470">
        <v>2015</v>
      </c>
      <c r="G470" t="s">
        <v>144</v>
      </c>
      <c r="J470" t="s">
        <v>145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ref="S470:S477" si="227">"16:21:09.148"</f>
        <v>16:21:09.148</v>
      </c>
      <c r="T470" t="str">
        <f t="shared" ref="T470:T477" si="228">"16:21:08.648"</f>
        <v>16:21:08.648</v>
      </c>
      <c r="U470" t="str">
        <f t="shared" si="217"/>
        <v>A5988B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125</v>
      </c>
      <c r="AG470">
        <v>0</v>
      </c>
      <c r="AH470">
        <v>3</v>
      </c>
      <c r="AI470">
        <v>2</v>
      </c>
      <c r="AJ470">
        <v>1</v>
      </c>
      <c r="AK470" t="s">
        <v>272</v>
      </c>
      <c r="AL470">
        <v>40.938127000000001</v>
      </c>
      <c r="AM470" t="s">
        <v>273</v>
      </c>
      <c r="AN470">
        <v>-72.239592000000002</v>
      </c>
      <c r="AO470">
        <v>25</v>
      </c>
      <c r="AP470">
        <v>975</v>
      </c>
      <c r="AQ470" t="s">
        <v>129</v>
      </c>
      <c r="AR470">
        <v>54</v>
      </c>
      <c r="AS470">
        <v>-63</v>
      </c>
      <c r="AT470">
        <v>-64</v>
      </c>
      <c r="BB470">
        <v>1200</v>
      </c>
      <c r="BC470">
        <v>1</v>
      </c>
      <c r="BD470" t="str">
        <f t="shared" si="218"/>
        <v xml:space="preserve">N46PD   </v>
      </c>
      <c r="BE470">
        <v>1</v>
      </c>
      <c r="BG470">
        <v>0</v>
      </c>
      <c r="BH470">
        <v>0</v>
      </c>
      <c r="BI470">
        <v>0</v>
      </c>
      <c r="BJ470">
        <v>900</v>
      </c>
      <c r="BK470">
        <v>-75</v>
      </c>
      <c r="BL470" t="s">
        <v>239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 t="shared" ref="CE470:CE477" si="229">"16:21:09.150"</f>
        <v>16:21:09.150</v>
      </c>
      <c r="CF470">
        <v>150395562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6</v>
      </c>
      <c r="CY470">
        <v>7</v>
      </c>
      <c r="CZ470" t="s">
        <v>131</v>
      </c>
      <c r="DA470">
        <v>80</v>
      </c>
      <c r="DB470">
        <v>1</v>
      </c>
      <c r="DC470" t="s">
        <v>132</v>
      </c>
      <c r="DD470" t="s">
        <v>133</v>
      </c>
      <c r="DG470">
        <v>15198575</v>
      </c>
      <c r="DI470">
        <v>1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"10/06/2022 16:21:09.397"</f>
        <v>10/06/2022 16:21:09.397</v>
      </c>
      <c r="C471" t="str">
        <f t="shared" si="216"/>
        <v>FFDFD3C0</v>
      </c>
      <c r="D471" t="s">
        <v>134</v>
      </c>
      <c r="E471">
        <v>33</v>
      </c>
      <c r="H471">
        <v>112</v>
      </c>
      <c r="I471" t="s">
        <v>135</v>
      </c>
      <c r="J471" t="s">
        <v>136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227"/>
        <v>16:21:09.148</v>
      </c>
      <c r="T471" t="str">
        <f t="shared" si="228"/>
        <v>16:21:08.648</v>
      </c>
      <c r="U471" t="str">
        <f t="shared" si="217"/>
        <v>A5988B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125</v>
      </c>
      <c r="AG471">
        <v>0</v>
      </c>
      <c r="AH471">
        <v>3</v>
      </c>
      <c r="AI471">
        <v>2</v>
      </c>
      <c r="AJ471">
        <v>1</v>
      </c>
      <c r="AK471" t="s">
        <v>272</v>
      </c>
      <c r="AL471">
        <v>40.938127000000001</v>
      </c>
      <c r="AM471" t="s">
        <v>273</v>
      </c>
      <c r="AN471">
        <v>-72.239592000000002</v>
      </c>
      <c r="AO471">
        <v>25</v>
      </c>
      <c r="AP471">
        <v>975</v>
      </c>
      <c r="AQ471" t="s">
        <v>129</v>
      </c>
      <c r="AR471">
        <v>54</v>
      </c>
      <c r="AS471">
        <v>-63</v>
      </c>
      <c r="AT471">
        <v>-64</v>
      </c>
      <c r="BB471">
        <v>1200</v>
      </c>
      <c r="BC471">
        <v>1</v>
      </c>
      <c r="BD471" t="str">
        <f t="shared" si="218"/>
        <v xml:space="preserve">N46PD   </v>
      </c>
      <c r="BE471">
        <v>1</v>
      </c>
      <c r="BG471">
        <v>0</v>
      </c>
      <c r="BH471">
        <v>0</v>
      </c>
      <c r="BI471">
        <v>0</v>
      </c>
      <c r="BJ471">
        <v>900</v>
      </c>
      <c r="BK471">
        <v>-75</v>
      </c>
      <c r="BL471" t="s">
        <v>239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 t="shared" si="229"/>
        <v>16:21:09.150</v>
      </c>
      <c r="CF471">
        <v>150395562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6</v>
      </c>
      <c r="CY471">
        <v>7</v>
      </c>
      <c r="CZ471" t="s">
        <v>131</v>
      </c>
      <c r="DA471">
        <v>80</v>
      </c>
      <c r="DB471">
        <v>1</v>
      </c>
      <c r="DC471" t="s">
        <v>132</v>
      </c>
      <c r="DD471" t="s">
        <v>133</v>
      </c>
      <c r="DG471">
        <v>15198575</v>
      </c>
      <c r="DI471">
        <v>1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 t="shared" ref="A472:A477" si="230">"10/06/2022 16:21:09.459"</f>
        <v>10/06/2022 16:21:09.459</v>
      </c>
      <c r="C472" t="str">
        <f t="shared" si="216"/>
        <v>FFDFD3C0</v>
      </c>
      <c r="D472" t="s">
        <v>139</v>
      </c>
      <c r="E472">
        <v>2</v>
      </c>
      <c r="F472">
        <v>1002</v>
      </c>
      <c r="G472" t="s">
        <v>124</v>
      </c>
      <c r="J472" t="s">
        <v>141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227"/>
        <v>16:21:09.148</v>
      </c>
      <c r="T472" t="str">
        <f t="shared" si="228"/>
        <v>16:21:08.648</v>
      </c>
      <c r="U472" t="str">
        <f t="shared" si="217"/>
        <v>A5988B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125</v>
      </c>
      <c r="AG472">
        <v>0</v>
      </c>
      <c r="AH472">
        <v>3</v>
      </c>
      <c r="AI472">
        <v>2</v>
      </c>
      <c r="AJ472">
        <v>1</v>
      </c>
      <c r="AK472" t="s">
        <v>272</v>
      </c>
      <c r="AL472">
        <v>40.938127000000001</v>
      </c>
      <c r="AM472" t="s">
        <v>273</v>
      </c>
      <c r="AN472">
        <v>-72.239592000000002</v>
      </c>
      <c r="AO472">
        <v>25</v>
      </c>
      <c r="AP472">
        <v>975</v>
      </c>
      <c r="AQ472" t="s">
        <v>129</v>
      </c>
      <c r="AR472">
        <v>54</v>
      </c>
      <c r="AS472">
        <v>-63</v>
      </c>
      <c r="AT472">
        <v>-64</v>
      </c>
      <c r="BB472">
        <v>1200</v>
      </c>
      <c r="BC472">
        <v>1</v>
      </c>
      <c r="BD472" t="str">
        <f t="shared" si="218"/>
        <v xml:space="preserve">N46PD   </v>
      </c>
      <c r="BE472">
        <v>1</v>
      </c>
      <c r="BG472">
        <v>0</v>
      </c>
      <c r="BH472">
        <v>0</v>
      </c>
      <c r="BI472">
        <v>0</v>
      </c>
      <c r="BJ472">
        <v>900</v>
      </c>
      <c r="BK472">
        <v>-75</v>
      </c>
      <c r="BL472" t="s">
        <v>239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 t="shared" si="229"/>
        <v>16:21:09.150</v>
      </c>
      <c r="CF472">
        <v>150395562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6</v>
      </c>
      <c r="CY472">
        <v>7</v>
      </c>
      <c r="CZ472" t="s">
        <v>131</v>
      </c>
      <c r="DA472">
        <v>80</v>
      </c>
      <c r="DB472">
        <v>1</v>
      </c>
      <c r="DC472" t="s">
        <v>132</v>
      </c>
      <c r="DD472" t="s">
        <v>133</v>
      </c>
      <c r="DG472">
        <v>15198575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 t="shared" si="230"/>
        <v>10/06/2022 16:21:09.459</v>
      </c>
      <c r="C473" t="str">
        <f t="shared" si="216"/>
        <v>FFDFD3C0</v>
      </c>
      <c r="D473" t="s">
        <v>139</v>
      </c>
      <c r="E473">
        <v>4</v>
      </c>
      <c r="F473">
        <v>1004</v>
      </c>
      <c r="G473" t="s">
        <v>140</v>
      </c>
      <c r="J473" t="s">
        <v>141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227"/>
        <v>16:21:09.148</v>
      </c>
      <c r="T473" t="str">
        <f t="shared" si="228"/>
        <v>16:21:08.648</v>
      </c>
      <c r="U473" t="str">
        <f t="shared" si="217"/>
        <v>A5988B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125</v>
      </c>
      <c r="AG473">
        <v>0</v>
      </c>
      <c r="AH473">
        <v>3</v>
      </c>
      <c r="AI473">
        <v>2</v>
      </c>
      <c r="AJ473">
        <v>1</v>
      </c>
      <c r="AK473" t="s">
        <v>272</v>
      </c>
      <c r="AL473">
        <v>40.938127000000001</v>
      </c>
      <c r="AM473" t="s">
        <v>273</v>
      </c>
      <c r="AN473">
        <v>-72.239592000000002</v>
      </c>
      <c r="AO473">
        <v>25</v>
      </c>
      <c r="AP473">
        <v>975</v>
      </c>
      <c r="AQ473" t="s">
        <v>129</v>
      </c>
      <c r="AR473">
        <v>54</v>
      </c>
      <c r="AS473">
        <v>-63</v>
      </c>
      <c r="AT473">
        <v>-64</v>
      </c>
      <c r="BB473">
        <v>1200</v>
      </c>
      <c r="BC473">
        <v>1</v>
      </c>
      <c r="BD473" t="str">
        <f t="shared" si="218"/>
        <v xml:space="preserve">N46PD   </v>
      </c>
      <c r="BE473">
        <v>1</v>
      </c>
      <c r="BG473">
        <v>0</v>
      </c>
      <c r="BH473">
        <v>0</v>
      </c>
      <c r="BI473">
        <v>0</v>
      </c>
      <c r="BJ473">
        <v>900</v>
      </c>
      <c r="BK473">
        <v>-75</v>
      </c>
      <c r="BL473" t="s">
        <v>239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 t="shared" si="229"/>
        <v>16:21:09.150</v>
      </c>
      <c r="CF473">
        <v>150395562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6</v>
      </c>
      <c r="CY473">
        <v>7</v>
      </c>
      <c r="CZ473" t="s">
        <v>131</v>
      </c>
      <c r="DA473">
        <v>80</v>
      </c>
      <c r="DB473">
        <v>1</v>
      </c>
      <c r="DC473" t="s">
        <v>132</v>
      </c>
      <c r="DD473" t="s">
        <v>133</v>
      </c>
      <c r="DG473">
        <v>15198575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 t="shared" si="230"/>
        <v>10/06/2022 16:21:09.459</v>
      </c>
      <c r="C474" t="str">
        <f t="shared" si="216"/>
        <v>FFDFD3C0</v>
      </c>
      <c r="D474" t="s">
        <v>143</v>
      </c>
      <c r="E474">
        <v>1</v>
      </c>
      <c r="F474">
        <v>2001</v>
      </c>
      <c r="G474" t="s">
        <v>147</v>
      </c>
      <c r="J474" t="s">
        <v>145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227"/>
        <v>16:21:09.148</v>
      </c>
      <c r="T474" t="str">
        <f t="shared" si="228"/>
        <v>16:21:08.648</v>
      </c>
      <c r="U474" t="str">
        <f t="shared" si="217"/>
        <v>A5988B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125</v>
      </c>
      <c r="AG474">
        <v>0</v>
      </c>
      <c r="AH474">
        <v>3</v>
      </c>
      <c r="AI474">
        <v>2</v>
      </c>
      <c r="AJ474">
        <v>1</v>
      </c>
      <c r="AK474" t="s">
        <v>272</v>
      </c>
      <c r="AL474">
        <v>40.938127000000001</v>
      </c>
      <c r="AM474" t="s">
        <v>273</v>
      </c>
      <c r="AN474">
        <v>-72.239592000000002</v>
      </c>
      <c r="AO474">
        <v>25</v>
      </c>
      <c r="AP474">
        <v>975</v>
      </c>
      <c r="AQ474" t="s">
        <v>129</v>
      </c>
      <c r="AR474">
        <v>54</v>
      </c>
      <c r="AS474">
        <v>-63</v>
      </c>
      <c r="AT474">
        <v>-64</v>
      </c>
      <c r="BB474">
        <v>1200</v>
      </c>
      <c r="BC474">
        <v>1</v>
      </c>
      <c r="BD474" t="str">
        <f t="shared" si="218"/>
        <v xml:space="preserve">N46PD   </v>
      </c>
      <c r="BE474">
        <v>1</v>
      </c>
      <c r="BG474">
        <v>0</v>
      </c>
      <c r="BH474">
        <v>0</v>
      </c>
      <c r="BI474">
        <v>0</v>
      </c>
      <c r="BJ474">
        <v>900</v>
      </c>
      <c r="BK474">
        <v>-75</v>
      </c>
      <c r="BL474" t="s">
        <v>239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 t="shared" si="229"/>
        <v>16:21:09.150</v>
      </c>
      <c r="CF474">
        <v>150395562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6</v>
      </c>
      <c r="CY474">
        <v>7</v>
      </c>
      <c r="CZ474" t="s">
        <v>131</v>
      </c>
      <c r="DA474">
        <v>80</v>
      </c>
      <c r="DB474">
        <v>1</v>
      </c>
      <c r="DC474" t="s">
        <v>132</v>
      </c>
      <c r="DD474" t="s">
        <v>133</v>
      </c>
      <c r="DG474">
        <v>15198575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 t="shared" si="230"/>
        <v>10/06/2022 16:21:09.459</v>
      </c>
      <c r="C475" t="str">
        <f t="shared" si="216"/>
        <v>FFDFD3C0</v>
      </c>
      <c r="D475" t="s">
        <v>139</v>
      </c>
      <c r="E475">
        <v>3</v>
      </c>
      <c r="F475">
        <v>1003</v>
      </c>
      <c r="G475" t="s">
        <v>146</v>
      </c>
      <c r="J475" t="s">
        <v>141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227"/>
        <v>16:21:09.148</v>
      </c>
      <c r="T475" t="str">
        <f t="shared" si="228"/>
        <v>16:21:08.648</v>
      </c>
      <c r="U475" t="str">
        <f t="shared" si="217"/>
        <v>A5988B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125</v>
      </c>
      <c r="AG475">
        <v>0</v>
      </c>
      <c r="AH475">
        <v>3</v>
      </c>
      <c r="AI475">
        <v>2</v>
      </c>
      <c r="AJ475">
        <v>1</v>
      </c>
      <c r="AK475" t="s">
        <v>272</v>
      </c>
      <c r="AL475">
        <v>40.938127000000001</v>
      </c>
      <c r="AM475" t="s">
        <v>273</v>
      </c>
      <c r="AN475">
        <v>-72.239592000000002</v>
      </c>
      <c r="AO475">
        <v>25</v>
      </c>
      <c r="AP475">
        <v>975</v>
      </c>
      <c r="AQ475" t="s">
        <v>129</v>
      </c>
      <c r="AR475">
        <v>54</v>
      </c>
      <c r="AS475">
        <v>-63</v>
      </c>
      <c r="AT475">
        <v>-64</v>
      </c>
      <c r="BB475">
        <v>1200</v>
      </c>
      <c r="BC475">
        <v>1</v>
      </c>
      <c r="BD475" t="str">
        <f t="shared" si="218"/>
        <v xml:space="preserve">N46PD   </v>
      </c>
      <c r="BE475">
        <v>1</v>
      </c>
      <c r="BG475">
        <v>0</v>
      </c>
      <c r="BH475">
        <v>0</v>
      </c>
      <c r="BI475">
        <v>0</v>
      </c>
      <c r="BJ475">
        <v>900</v>
      </c>
      <c r="BK475">
        <v>-75</v>
      </c>
      <c r="BL475" t="s">
        <v>239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 t="shared" si="229"/>
        <v>16:21:09.150</v>
      </c>
      <c r="CF475">
        <v>150395562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6</v>
      </c>
      <c r="CY475">
        <v>7</v>
      </c>
      <c r="CZ475" t="s">
        <v>131</v>
      </c>
      <c r="DA475">
        <v>80</v>
      </c>
      <c r="DB475">
        <v>1</v>
      </c>
      <c r="DC475" t="s">
        <v>132</v>
      </c>
      <c r="DD475" t="s">
        <v>133</v>
      </c>
      <c r="DG475">
        <v>15198575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 t="shared" si="230"/>
        <v>10/06/2022 16:21:09.459</v>
      </c>
      <c r="C476" t="str">
        <f t="shared" si="216"/>
        <v>FFDFD3C0</v>
      </c>
      <c r="D476" t="s">
        <v>134</v>
      </c>
      <c r="E476">
        <v>38</v>
      </c>
      <c r="H476">
        <v>125</v>
      </c>
      <c r="I476" t="s">
        <v>142</v>
      </c>
      <c r="J476" t="s">
        <v>136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227"/>
        <v>16:21:09.148</v>
      </c>
      <c r="T476" t="str">
        <f t="shared" si="228"/>
        <v>16:21:08.648</v>
      </c>
      <c r="U476" t="str">
        <f t="shared" si="217"/>
        <v>A5988B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125</v>
      </c>
      <c r="AG476">
        <v>0</v>
      </c>
      <c r="AH476">
        <v>3</v>
      </c>
      <c r="AI476">
        <v>2</v>
      </c>
      <c r="AJ476">
        <v>1</v>
      </c>
      <c r="AK476" t="s">
        <v>272</v>
      </c>
      <c r="AL476">
        <v>40.938127000000001</v>
      </c>
      <c r="AM476" t="s">
        <v>273</v>
      </c>
      <c r="AN476">
        <v>-72.239592000000002</v>
      </c>
      <c r="AO476">
        <v>25</v>
      </c>
      <c r="AP476">
        <v>975</v>
      </c>
      <c r="AQ476" t="s">
        <v>129</v>
      </c>
      <c r="AR476">
        <v>54</v>
      </c>
      <c r="AS476">
        <v>-63</v>
      </c>
      <c r="AT476">
        <v>-64</v>
      </c>
      <c r="BB476">
        <v>1200</v>
      </c>
      <c r="BC476">
        <v>1</v>
      </c>
      <c r="BD476" t="str">
        <f t="shared" si="218"/>
        <v xml:space="preserve">N46PD   </v>
      </c>
      <c r="BE476">
        <v>1</v>
      </c>
      <c r="BG476">
        <v>0</v>
      </c>
      <c r="BH476">
        <v>0</v>
      </c>
      <c r="BI476">
        <v>0</v>
      </c>
      <c r="BJ476">
        <v>900</v>
      </c>
      <c r="BK476">
        <v>-75</v>
      </c>
      <c r="BL476" t="s">
        <v>239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 t="shared" si="229"/>
        <v>16:21:09.150</v>
      </c>
      <c r="CF476">
        <v>150395562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6</v>
      </c>
      <c r="CY476">
        <v>7</v>
      </c>
      <c r="CZ476" t="s">
        <v>131</v>
      </c>
      <c r="DA476">
        <v>80</v>
      </c>
      <c r="DB476">
        <v>1</v>
      </c>
      <c r="DC476" t="s">
        <v>132</v>
      </c>
      <c r="DD476" t="s">
        <v>133</v>
      </c>
      <c r="DG476">
        <v>15198575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 t="shared" si="230"/>
        <v>10/06/2022 16:21:09.459</v>
      </c>
      <c r="C477" t="str">
        <f t="shared" si="216"/>
        <v>FFDFD3C0</v>
      </c>
      <c r="D477" t="s">
        <v>123</v>
      </c>
      <c r="E477">
        <v>1</v>
      </c>
      <c r="H477">
        <v>157</v>
      </c>
      <c r="I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27"/>
        <v>16:21:09.148</v>
      </c>
      <c r="T477" t="str">
        <f t="shared" si="228"/>
        <v>16:21:08.648</v>
      </c>
      <c r="U477" t="str">
        <f t="shared" si="217"/>
        <v>A5988B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125</v>
      </c>
      <c r="AG477">
        <v>0</v>
      </c>
      <c r="AH477">
        <v>3</v>
      </c>
      <c r="AI477">
        <v>2</v>
      </c>
      <c r="AJ477">
        <v>1</v>
      </c>
      <c r="AK477" t="s">
        <v>272</v>
      </c>
      <c r="AL477">
        <v>40.938127000000001</v>
      </c>
      <c r="AM477" t="s">
        <v>273</v>
      </c>
      <c r="AN477">
        <v>-72.239592000000002</v>
      </c>
      <c r="AO477">
        <v>25</v>
      </c>
      <c r="AP477">
        <v>975</v>
      </c>
      <c r="AQ477" t="s">
        <v>129</v>
      </c>
      <c r="AR477">
        <v>54</v>
      </c>
      <c r="AS477">
        <v>-63</v>
      </c>
      <c r="AT477">
        <v>-64</v>
      </c>
      <c r="BB477">
        <v>1200</v>
      </c>
      <c r="BC477">
        <v>1</v>
      </c>
      <c r="BD477" t="str">
        <f t="shared" si="218"/>
        <v xml:space="preserve">N46PD   </v>
      </c>
      <c r="BE477">
        <v>1</v>
      </c>
      <c r="BG477">
        <v>0</v>
      </c>
      <c r="BH477">
        <v>0</v>
      </c>
      <c r="BI477">
        <v>0</v>
      </c>
      <c r="BJ477">
        <v>900</v>
      </c>
      <c r="BK477">
        <v>-75</v>
      </c>
      <c r="BL477" t="s">
        <v>239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 t="shared" si="229"/>
        <v>16:21:09.150</v>
      </c>
      <c r="CF477">
        <v>150395562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6</v>
      </c>
      <c r="CY477">
        <v>7</v>
      </c>
      <c r="CZ477" t="s">
        <v>131</v>
      </c>
      <c r="DA477">
        <v>80</v>
      </c>
      <c r="DB477">
        <v>1</v>
      </c>
      <c r="DC477" t="s">
        <v>132</v>
      </c>
      <c r="DD477" t="s">
        <v>133</v>
      </c>
      <c r="DG477">
        <v>15198575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"10/06/2022 16:21:10.256"</f>
        <v>10/06/2022 16:21:10.256</v>
      </c>
      <c r="C478" t="str">
        <f t="shared" si="216"/>
        <v>FFDFD3C0</v>
      </c>
      <c r="D478" t="s">
        <v>143</v>
      </c>
      <c r="E478">
        <v>15</v>
      </c>
      <c r="F478">
        <v>2015</v>
      </c>
      <c r="G478" t="s">
        <v>144</v>
      </c>
      <c r="J478" t="s">
        <v>145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ref="S478:S485" si="231">"16:21:10.047"</f>
        <v>16:21:10.047</v>
      </c>
      <c r="T478" t="str">
        <f t="shared" ref="T478:T485" si="232">"16:21:09.647"</f>
        <v>16:21:09.647</v>
      </c>
      <c r="U478" t="str">
        <f t="shared" si="217"/>
        <v>A5988B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125</v>
      </c>
      <c r="AG478">
        <v>0</v>
      </c>
      <c r="AH478">
        <v>3</v>
      </c>
      <c r="AI478">
        <v>2</v>
      </c>
      <c r="AJ478">
        <v>1</v>
      </c>
      <c r="AK478" t="s">
        <v>274</v>
      </c>
      <c r="AL478">
        <v>40.937848000000002</v>
      </c>
      <c r="AM478" t="s">
        <v>275</v>
      </c>
      <c r="AN478">
        <v>-72.239249000000001</v>
      </c>
      <c r="AO478">
        <v>25</v>
      </c>
      <c r="AP478">
        <v>975</v>
      </c>
      <c r="AQ478" t="s">
        <v>129</v>
      </c>
      <c r="AR478">
        <v>55</v>
      </c>
      <c r="AS478">
        <v>-62</v>
      </c>
      <c r="AT478">
        <v>-384</v>
      </c>
      <c r="BB478">
        <v>1200</v>
      </c>
      <c r="BC478">
        <v>1</v>
      </c>
      <c r="BD478" t="str">
        <f t="shared" si="218"/>
        <v xml:space="preserve">N46PD   </v>
      </c>
      <c r="BE478">
        <v>1</v>
      </c>
      <c r="BG478">
        <v>0</v>
      </c>
      <c r="BH478">
        <v>0</v>
      </c>
      <c r="BI478">
        <v>0</v>
      </c>
      <c r="BJ478">
        <v>875</v>
      </c>
      <c r="BK478">
        <v>-100</v>
      </c>
      <c r="BL478" t="s">
        <v>239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t="str">
        <f t="shared" ref="CE478:CE485" si="233">"16:21:10.052"</f>
        <v>16:21:10.052</v>
      </c>
      <c r="CF478">
        <v>51532287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6</v>
      </c>
      <c r="CY478">
        <v>7</v>
      </c>
      <c r="CZ478" t="s">
        <v>131</v>
      </c>
      <c r="DA478">
        <v>80</v>
      </c>
      <c r="DB478">
        <v>1</v>
      </c>
      <c r="DC478" t="s">
        <v>132</v>
      </c>
      <c r="DD478" t="s">
        <v>133</v>
      </c>
      <c r="DG478">
        <v>15199444</v>
      </c>
      <c r="DI478">
        <v>1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"10/06/2022 16:21:10.256"</f>
        <v>10/06/2022 16:21:10.256</v>
      </c>
      <c r="C479" t="str">
        <f t="shared" si="216"/>
        <v>FFDFD3C0</v>
      </c>
      <c r="D479" t="s">
        <v>134</v>
      </c>
      <c r="E479">
        <v>33</v>
      </c>
      <c r="H479">
        <v>112</v>
      </c>
      <c r="I479" t="s">
        <v>135</v>
      </c>
      <c r="J479" t="s">
        <v>136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231"/>
        <v>16:21:10.047</v>
      </c>
      <c r="T479" t="str">
        <f t="shared" si="232"/>
        <v>16:21:09.647</v>
      </c>
      <c r="U479" t="str">
        <f t="shared" si="217"/>
        <v>A5988B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125</v>
      </c>
      <c r="AG479">
        <v>0</v>
      </c>
      <c r="AH479">
        <v>3</v>
      </c>
      <c r="AI479">
        <v>2</v>
      </c>
      <c r="AJ479">
        <v>1</v>
      </c>
      <c r="AK479" t="s">
        <v>274</v>
      </c>
      <c r="AL479">
        <v>40.937848000000002</v>
      </c>
      <c r="AM479" t="s">
        <v>275</v>
      </c>
      <c r="AN479">
        <v>-72.239249000000001</v>
      </c>
      <c r="AO479">
        <v>25</v>
      </c>
      <c r="AP479">
        <v>975</v>
      </c>
      <c r="AQ479" t="s">
        <v>129</v>
      </c>
      <c r="AR479">
        <v>55</v>
      </c>
      <c r="AS479">
        <v>-62</v>
      </c>
      <c r="AT479">
        <v>-384</v>
      </c>
      <c r="BB479">
        <v>1200</v>
      </c>
      <c r="BC479">
        <v>1</v>
      </c>
      <c r="BD479" t="str">
        <f t="shared" si="218"/>
        <v xml:space="preserve">N46PD   </v>
      </c>
      <c r="BE479">
        <v>1</v>
      </c>
      <c r="BG479">
        <v>0</v>
      </c>
      <c r="BH479">
        <v>0</v>
      </c>
      <c r="BI479">
        <v>0</v>
      </c>
      <c r="BJ479">
        <v>875</v>
      </c>
      <c r="BK479">
        <v>-100</v>
      </c>
      <c r="BL479" t="s">
        <v>239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 t="shared" si="233"/>
        <v>16:21:10.052</v>
      </c>
      <c r="CF479">
        <v>51532287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6</v>
      </c>
      <c r="CY479">
        <v>7</v>
      </c>
      <c r="CZ479" t="s">
        <v>131</v>
      </c>
      <c r="DA479">
        <v>80</v>
      </c>
      <c r="DB479">
        <v>1</v>
      </c>
      <c r="DC479" t="s">
        <v>132</v>
      </c>
      <c r="DD479" t="s">
        <v>133</v>
      </c>
      <c r="DG479">
        <v>15199444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"10/06/2022 16:21:10.256"</f>
        <v>10/06/2022 16:21:10.256</v>
      </c>
      <c r="C480" t="str">
        <f t="shared" si="216"/>
        <v>FFDFD3C0</v>
      </c>
      <c r="D480" t="s">
        <v>139</v>
      </c>
      <c r="E480">
        <v>2</v>
      </c>
      <c r="F480">
        <v>1002</v>
      </c>
      <c r="G480" t="s">
        <v>124</v>
      </c>
      <c r="J480" t="s">
        <v>141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231"/>
        <v>16:21:10.047</v>
      </c>
      <c r="T480" t="str">
        <f t="shared" si="232"/>
        <v>16:21:09.647</v>
      </c>
      <c r="U480" t="str">
        <f t="shared" si="217"/>
        <v>A5988B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125</v>
      </c>
      <c r="AG480">
        <v>0</v>
      </c>
      <c r="AH480">
        <v>3</v>
      </c>
      <c r="AI480">
        <v>2</v>
      </c>
      <c r="AJ480">
        <v>1</v>
      </c>
      <c r="AK480" t="s">
        <v>274</v>
      </c>
      <c r="AL480">
        <v>40.937848000000002</v>
      </c>
      <c r="AM480" t="s">
        <v>275</v>
      </c>
      <c r="AN480">
        <v>-72.239249000000001</v>
      </c>
      <c r="AO480">
        <v>25</v>
      </c>
      <c r="AP480">
        <v>975</v>
      </c>
      <c r="AQ480" t="s">
        <v>129</v>
      </c>
      <c r="AR480">
        <v>55</v>
      </c>
      <c r="AS480">
        <v>-62</v>
      </c>
      <c r="AT480">
        <v>-384</v>
      </c>
      <c r="BB480">
        <v>1200</v>
      </c>
      <c r="BC480">
        <v>1</v>
      </c>
      <c r="BD480" t="str">
        <f t="shared" si="218"/>
        <v xml:space="preserve">N46PD   </v>
      </c>
      <c r="BE480">
        <v>1</v>
      </c>
      <c r="BG480">
        <v>0</v>
      </c>
      <c r="BH480">
        <v>0</v>
      </c>
      <c r="BI480">
        <v>0</v>
      </c>
      <c r="BJ480">
        <v>875</v>
      </c>
      <c r="BK480">
        <v>-100</v>
      </c>
      <c r="BL480" t="s">
        <v>239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t="str">
        <f t="shared" si="233"/>
        <v>16:21:10.052</v>
      </c>
      <c r="CF480">
        <v>51532287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6</v>
      </c>
      <c r="CY480">
        <v>7</v>
      </c>
      <c r="CZ480" t="s">
        <v>131</v>
      </c>
      <c r="DA480">
        <v>80</v>
      </c>
      <c r="DB480">
        <v>1</v>
      </c>
      <c r="DC480" t="s">
        <v>132</v>
      </c>
      <c r="DD480" t="s">
        <v>133</v>
      </c>
      <c r="DG480">
        <v>15199444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"10/06/2022 16:21:10.256"</f>
        <v>10/06/2022 16:21:10.256</v>
      </c>
      <c r="C481" t="str">
        <f t="shared" si="216"/>
        <v>FFDFD3C0</v>
      </c>
      <c r="D481" t="s">
        <v>139</v>
      </c>
      <c r="E481">
        <v>4</v>
      </c>
      <c r="F481">
        <v>1004</v>
      </c>
      <c r="G481" t="s">
        <v>140</v>
      </c>
      <c r="J481" t="s">
        <v>141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231"/>
        <v>16:21:10.047</v>
      </c>
      <c r="T481" t="str">
        <f t="shared" si="232"/>
        <v>16:21:09.647</v>
      </c>
      <c r="U481" t="str">
        <f t="shared" si="217"/>
        <v>A5988B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125</v>
      </c>
      <c r="AG481">
        <v>0</v>
      </c>
      <c r="AH481">
        <v>3</v>
      </c>
      <c r="AI481">
        <v>2</v>
      </c>
      <c r="AJ481">
        <v>1</v>
      </c>
      <c r="AK481" t="s">
        <v>274</v>
      </c>
      <c r="AL481">
        <v>40.937848000000002</v>
      </c>
      <c r="AM481" t="s">
        <v>275</v>
      </c>
      <c r="AN481">
        <v>-72.239249000000001</v>
      </c>
      <c r="AO481">
        <v>25</v>
      </c>
      <c r="AP481">
        <v>975</v>
      </c>
      <c r="AQ481" t="s">
        <v>129</v>
      </c>
      <c r="AR481">
        <v>55</v>
      </c>
      <c r="AS481">
        <v>-62</v>
      </c>
      <c r="AT481">
        <v>-384</v>
      </c>
      <c r="BB481">
        <v>1200</v>
      </c>
      <c r="BC481">
        <v>1</v>
      </c>
      <c r="BD481" t="str">
        <f t="shared" si="218"/>
        <v xml:space="preserve">N46PD   </v>
      </c>
      <c r="BE481">
        <v>1</v>
      </c>
      <c r="BG481">
        <v>0</v>
      </c>
      <c r="BH481">
        <v>0</v>
      </c>
      <c r="BI481">
        <v>0</v>
      </c>
      <c r="BJ481">
        <v>875</v>
      </c>
      <c r="BK481">
        <v>-100</v>
      </c>
      <c r="BL481" t="s">
        <v>239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t="str">
        <f t="shared" si="233"/>
        <v>16:21:10.052</v>
      </c>
      <c r="CF481">
        <v>51532287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6</v>
      </c>
      <c r="CY481">
        <v>7</v>
      </c>
      <c r="CZ481" t="s">
        <v>131</v>
      </c>
      <c r="DA481">
        <v>80</v>
      </c>
      <c r="DB481">
        <v>1</v>
      </c>
      <c r="DC481" t="s">
        <v>132</v>
      </c>
      <c r="DD481" t="s">
        <v>133</v>
      </c>
      <c r="DG481">
        <v>15199444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"10/06/2022 16:21:10.256"</f>
        <v>10/06/2022 16:21:10.256</v>
      </c>
      <c r="C482" t="str">
        <f t="shared" si="216"/>
        <v>FFDFD3C0</v>
      </c>
      <c r="D482" t="s">
        <v>143</v>
      </c>
      <c r="E482">
        <v>1</v>
      </c>
      <c r="F482">
        <v>2001</v>
      </c>
      <c r="G482" t="s">
        <v>147</v>
      </c>
      <c r="J482" t="s">
        <v>145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231"/>
        <v>16:21:10.047</v>
      </c>
      <c r="T482" t="str">
        <f t="shared" si="232"/>
        <v>16:21:09.647</v>
      </c>
      <c r="U482" t="str">
        <f t="shared" si="217"/>
        <v>A5988B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125</v>
      </c>
      <c r="AG482">
        <v>0</v>
      </c>
      <c r="AH482">
        <v>3</v>
      </c>
      <c r="AI482">
        <v>2</v>
      </c>
      <c r="AJ482">
        <v>1</v>
      </c>
      <c r="AK482" t="s">
        <v>274</v>
      </c>
      <c r="AL482">
        <v>40.937848000000002</v>
      </c>
      <c r="AM482" t="s">
        <v>275</v>
      </c>
      <c r="AN482">
        <v>-72.239249000000001</v>
      </c>
      <c r="AO482">
        <v>25</v>
      </c>
      <c r="AP482">
        <v>975</v>
      </c>
      <c r="AQ482" t="s">
        <v>129</v>
      </c>
      <c r="AR482">
        <v>55</v>
      </c>
      <c r="AS482">
        <v>-62</v>
      </c>
      <c r="AT482">
        <v>-384</v>
      </c>
      <c r="BB482">
        <v>1200</v>
      </c>
      <c r="BC482">
        <v>1</v>
      </c>
      <c r="BD482" t="str">
        <f t="shared" si="218"/>
        <v xml:space="preserve">N46PD   </v>
      </c>
      <c r="BE482">
        <v>1</v>
      </c>
      <c r="BG482">
        <v>0</v>
      </c>
      <c r="BH482">
        <v>0</v>
      </c>
      <c r="BI482">
        <v>0</v>
      </c>
      <c r="BJ482">
        <v>875</v>
      </c>
      <c r="BK482">
        <v>-100</v>
      </c>
      <c r="BL482" t="s">
        <v>239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 t="shared" si="233"/>
        <v>16:21:10.052</v>
      </c>
      <c r="CF482">
        <v>51532287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6</v>
      </c>
      <c r="CY482">
        <v>7</v>
      </c>
      <c r="CZ482" t="s">
        <v>131</v>
      </c>
      <c r="DA482">
        <v>80</v>
      </c>
      <c r="DB482">
        <v>1</v>
      </c>
      <c r="DC482" t="s">
        <v>132</v>
      </c>
      <c r="DD482" t="s">
        <v>133</v>
      </c>
      <c r="DG482">
        <v>15199444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"10/06/2022 16:21:10.272"</f>
        <v>10/06/2022 16:21:10.272</v>
      </c>
      <c r="C483" t="str">
        <f t="shared" si="216"/>
        <v>FFDFD3C0</v>
      </c>
      <c r="D483" t="s">
        <v>134</v>
      </c>
      <c r="E483">
        <v>38</v>
      </c>
      <c r="H483">
        <v>125</v>
      </c>
      <c r="I483" t="s">
        <v>142</v>
      </c>
      <c r="J483" t="s">
        <v>136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231"/>
        <v>16:21:10.047</v>
      </c>
      <c r="T483" t="str">
        <f t="shared" si="232"/>
        <v>16:21:09.647</v>
      </c>
      <c r="U483" t="str">
        <f t="shared" si="217"/>
        <v>A5988B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125</v>
      </c>
      <c r="AG483">
        <v>0</v>
      </c>
      <c r="AH483">
        <v>3</v>
      </c>
      <c r="AI483">
        <v>2</v>
      </c>
      <c r="AJ483">
        <v>1</v>
      </c>
      <c r="AK483" t="s">
        <v>274</v>
      </c>
      <c r="AL483">
        <v>40.937848000000002</v>
      </c>
      <c r="AM483" t="s">
        <v>275</v>
      </c>
      <c r="AN483">
        <v>-72.239249000000001</v>
      </c>
      <c r="AO483">
        <v>25</v>
      </c>
      <c r="AP483">
        <v>975</v>
      </c>
      <c r="AQ483" t="s">
        <v>129</v>
      </c>
      <c r="AR483">
        <v>55</v>
      </c>
      <c r="AS483">
        <v>-62</v>
      </c>
      <c r="AT483">
        <v>-384</v>
      </c>
      <c r="BB483">
        <v>1200</v>
      </c>
      <c r="BC483">
        <v>1</v>
      </c>
      <c r="BD483" t="str">
        <f t="shared" si="218"/>
        <v xml:space="preserve">N46PD   </v>
      </c>
      <c r="BE483">
        <v>1</v>
      </c>
      <c r="BG483">
        <v>0</v>
      </c>
      <c r="BH483">
        <v>0</v>
      </c>
      <c r="BI483">
        <v>0</v>
      </c>
      <c r="BJ483">
        <v>875</v>
      </c>
      <c r="BK483">
        <v>-100</v>
      </c>
      <c r="BL483" t="s">
        <v>239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 t="shared" si="233"/>
        <v>16:21:10.052</v>
      </c>
      <c r="CF483">
        <v>51532287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6</v>
      </c>
      <c r="CY483">
        <v>7</v>
      </c>
      <c r="CZ483" t="s">
        <v>131</v>
      </c>
      <c r="DA483">
        <v>80</v>
      </c>
      <c r="DB483">
        <v>1</v>
      </c>
      <c r="DC483" t="s">
        <v>132</v>
      </c>
      <c r="DD483" t="s">
        <v>133</v>
      </c>
      <c r="DG483">
        <v>15199444</v>
      </c>
      <c r="DI483">
        <v>1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"10/06/2022 16:21:10.256"</f>
        <v>10/06/2022 16:21:10.256</v>
      </c>
      <c r="C484" t="str">
        <f t="shared" si="216"/>
        <v>FFDFD3C0</v>
      </c>
      <c r="D484" t="s">
        <v>139</v>
      </c>
      <c r="E484">
        <v>3</v>
      </c>
      <c r="F484">
        <v>1003</v>
      </c>
      <c r="G484" t="s">
        <v>146</v>
      </c>
      <c r="J484" t="s">
        <v>141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31"/>
        <v>16:21:10.047</v>
      </c>
      <c r="T484" t="str">
        <f t="shared" si="232"/>
        <v>16:21:09.647</v>
      </c>
      <c r="U484" t="str">
        <f t="shared" si="217"/>
        <v>A5988B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125</v>
      </c>
      <c r="AG484">
        <v>0</v>
      </c>
      <c r="AH484">
        <v>3</v>
      </c>
      <c r="AI484">
        <v>2</v>
      </c>
      <c r="AJ484">
        <v>1</v>
      </c>
      <c r="AK484" t="s">
        <v>274</v>
      </c>
      <c r="AL484">
        <v>40.937848000000002</v>
      </c>
      <c r="AM484" t="s">
        <v>275</v>
      </c>
      <c r="AN484">
        <v>-72.239249000000001</v>
      </c>
      <c r="AO484">
        <v>25</v>
      </c>
      <c r="AP484">
        <v>975</v>
      </c>
      <c r="AQ484" t="s">
        <v>129</v>
      </c>
      <c r="AR484">
        <v>55</v>
      </c>
      <c r="AS484">
        <v>-62</v>
      </c>
      <c r="AT484">
        <v>-384</v>
      </c>
      <c r="BB484">
        <v>1200</v>
      </c>
      <c r="BC484">
        <v>1</v>
      </c>
      <c r="BD484" t="str">
        <f t="shared" si="218"/>
        <v xml:space="preserve">N46PD   </v>
      </c>
      <c r="BE484">
        <v>1</v>
      </c>
      <c r="BG484">
        <v>0</v>
      </c>
      <c r="BH484">
        <v>0</v>
      </c>
      <c r="BI484">
        <v>0</v>
      </c>
      <c r="BJ484">
        <v>875</v>
      </c>
      <c r="BK484">
        <v>-100</v>
      </c>
      <c r="BL484" t="s">
        <v>239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 t="shared" si="233"/>
        <v>16:21:10.052</v>
      </c>
      <c r="CF484">
        <v>51532287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6</v>
      </c>
      <c r="CY484">
        <v>7</v>
      </c>
      <c r="CZ484" t="s">
        <v>131</v>
      </c>
      <c r="DA484">
        <v>80</v>
      </c>
      <c r="DB484">
        <v>1</v>
      </c>
      <c r="DC484" t="s">
        <v>132</v>
      </c>
      <c r="DD484" t="s">
        <v>133</v>
      </c>
      <c r="DG484">
        <v>15199444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"10/06/2022 16:21:10.272"</f>
        <v>10/06/2022 16:21:10.272</v>
      </c>
      <c r="C485" t="str">
        <f t="shared" si="216"/>
        <v>FFDFD3C0</v>
      </c>
      <c r="D485" t="s">
        <v>123</v>
      </c>
      <c r="E485">
        <v>1</v>
      </c>
      <c r="H485">
        <v>157</v>
      </c>
      <c r="I485" t="s">
        <v>124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231"/>
        <v>16:21:10.047</v>
      </c>
      <c r="T485" t="str">
        <f t="shared" si="232"/>
        <v>16:21:09.647</v>
      </c>
      <c r="U485" t="str">
        <f t="shared" si="217"/>
        <v>A5988B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125</v>
      </c>
      <c r="AG485">
        <v>0</v>
      </c>
      <c r="AH485">
        <v>3</v>
      </c>
      <c r="AI485">
        <v>2</v>
      </c>
      <c r="AJ485">
        <v>1</v>
      </c>
      <c r="AK485" t="s">
        <v>274</v>
      </c>
      <c r="AL485">
        <v>40.937848000000002</v>
      </c>
      <c r="AM485" t="s">
        <v>275</v>
      </c>
      <c r="AN485">
        <v>-72.239249000000001</v>
      </c>
      <c r="AO485">
        <v>25</v>
      </c>
      <c r="AP485">
        <v>975</v>
      </c>
      <c r="AQ485" t="s">
        <v>129</v>
      </c>
      <c r="AR485">
        <v>55</v>
      </c>
      <c r="AS485">
        <v>-62</v>
      </c>
      <c r="AT485">
        <v>-384</v>
      </c>
      <c r="BB485">
        <v>1200</v>
      </c>
      <c r="BC485">
        <v>1</v>
      </c>
      <c r="BD485" t="str">
        <f t="shared" si="218"/>
        <v xml:space="preserve">N46PD   </v>
      </c>
      <c r="BE485">
        <v>1</v>
      </c>
      <c r="BG485">
        <v>0</v>
      </c>
      <c r="BH485">
        <v>0</v>
      </c>
      <c r="BI485">
        <v>0</v>
      </c>
      <c r="BJ485">
        <v>875</v>
      </c>
      <c r="BK485">
        <v>-100</v>
      </c>
      <c r="BL485" t="s">
        <v>239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t="str">
        <f t="shared" si="233"/>
        <v>16:21:10.052</v>
      </c>
      <c r="CF485">
        <v>51532287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6</v>
      </c>
      <c r="CY485">
        <v>7</v>
      </c>
      <c r="CZ485" t="s">
        <v>131</v>
      </c>
      <c r="DA485">
        <v>80</v>
      </c>
      <c r="DB485">
        <v>1</v>
      </c>
      <c r="DC485" t="s">
        <v>132</v>
      </c>
      <c r="DD485" t="s">
        <v>133</v>
      </c>
      <c r="DG485">
        <v>15199444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 t="shared" ref="A486:A493" si="234">"10/06/2022 16:21:11.288"</f>
        <v>10/06/2022 16:21:11.288</v>
      </c>
      <c r="C486" t="str">
        <f t="shared" si="216"/>
        <v>FFDFD3C0</v>
      </c>
      <c r="D486" t="s">
        <v>123</v>
      </c>
      <c r="E486">
        <v>1</v>
      </c>
      <c r="H486">
        <v>157</v>
      </c>
      <c r="I486" t="s">
        <v>124</v>
      </c>
      <c r="J486" t="s">
        <v>125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ref="S486:S493" si="235">"16:21:11.047"</f>
        <v>16:21:11.047</v>
      </c>
      <c r="T486" t="str">
        <f t="shared" ref="T486:T493" si="236">"16:21:10.647"</f>
        <v>16:21:10.647</v>
      </c>
      <c r="U486" t="str">
        <f t="shared" si="217"/>
        <v>A5988B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125</v>
      </c>
      <c r="AG486">
        <v>0</v>
      </c>
      <c r="AH486">
        <v>3</v>
      </c>
      <c r="AI486">
        <v>2</v>
      </c>
      <c r="AJ486">
        <v>1</v>
      </c>
      <c r="AK486" t="s">
        <v>276</v>
      </c>
      <c r="AL486">
        <v>40.937569000000003</v>
      </c>
      <c r="AM486" t="s">
        <v>277</v>
      </c>
      <c r="AN486">
        <v>-72.238947999999993</v>
      </c>
      <c r="AO486">
        <v>25</v>
      </c>
      <c r="AP486">
        <v>975</v>
      </c>
      <c r="AQ486" t="s">
        <v>129</v>
      </c>
      <c r="AR486">
        <v>56</v>
      </c>
      <c r="AS486">
        <v>-63</v>
      </c>
      <c r="AT486">
        <v>-320</v>
      </c>
      <c r="BB486">
        <v>1200</v>
      </c>
      <c r="BC486">
        <v>1</v>
      </c>
      <c r="BD486" t="str">
        <f t="shared" si="218"/>
        <v xml:space="preserve">N46PD   </v>
      </c>
      <c r="BE486">
        <v>1</v>
      </c>
      <c r="BG486">
        <v>0</v>
      </c>
      <c r="BH486">
        <v>0</v>
      </c>
      <c r="BI486">
        <v>0</v>
      </c>
      <c r="BJ486">
        <v>875</v>
      </c>
      <c r="BK486">
        <v>-100</v>
      </c>
      <c r="BL486" t="s">
        <v>239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 t="shared" ref="CE486:CE493" si="237">"16:21:11.051"</f>
        <v>16:21:11.051</v>
      </c>
      <c r="CF486">
        <v>50974817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6</v>
      </c>
      <c r="CY486">
        <v>7</v>
      </c>
      <c r="CZ486" t="s">
        <v>131</v>
      </c>
      <c r="DA486">
        <v>80</v>
      </c>
      <c r="DB486">
        <v>1</v>
      </c>
      <c r="DC486" t="s">
        <v>132</v>
      </c>
      <c r="DD486" t="s">
        <v>133</v>
      </c>
      <c r="DG486">
        <v>15200538</v>
      </c>
      <c r="DI486">
        <v>1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 t="shared" si="234"/>
        <v>10/06/2022 16:21:11.288</v>
      </c>
      <c r="C487" t="str">
        <f t="shared" si="216"/>
        <v>FFDFD3C0</v>
      </c>
      <c r="D487" t="s">
        <v>143</v>
      </c>
      <c r="E487">
        <v>15</v>
      </c>
      <c r="F487">
        <v>2015</v>
      </c>
      <c r="G487" t="s">
        <v>144</v>
      </c>
      <c r="J487" t="s">
        <v>145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235"/>
        <v>16:21:11.047</v>
      </c>
      <c r="T487" t="str">
        <f t="shared" si="236"/>
        <v>16:21:10.647</v>
      </c>
      <c r="U487" t="str">
        <f t="shared" si="217"/>
        <v>A5988B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125</v>
      </c>
      <c r="AG487">
        <v>0</v>
      </c>
      <c r="AH487">
        <v>3</v>
      </c>
      <c r="AI487">
        <v>2</v>
      </c>
      <c r="AJ487">
        <v>1</v>
      </c>
      <c r="AK487" t="s">
        <v>276</v>
      </c>
      <c r="AL487">
        <v>40.937569000000003</v>
      </c>
      <c r="AM487" t="s">
        <v>277</v>
      </c>
      <c r="AN487">
        <v>-72.238947999999993</v>
      </c>
      <c r="AO487">
        <v>25</v>
      </c>
      <c r="AP487">
        <v>975</v>
      </c>
      <c r="AQ487" t="s">
        <v>129</v>
      </c>
      <c r="AR487">
        <v>56</v>
      </c>
      <c r="AS487">
        <v>-63</v>
      </c>
      <c r="AT487">
        <v>-320</v>
      </c>
      <c r="BB487">
        <v>1200</v>
      </c>
      <c r="BC487">
        <v>1</v>
      </c>
      <c r="BD487" t="str">
        <f t="shared" si="218"/>
        <v xml:space="preserve">N46PD   </v>
      </c>
      <c r="BE487">
        <v>1</v>
      </c>
      <c r="BG487">
        <v>0</v>
      </c>
      <c r="BH487">
        <v>0</v>
      </c>
      <c r="BI487">
        <v>0</v>
      </c>
      <c r="BJ487">
        <v>875</v>
      </c>
      <c r="BK487">
        <v>-100</v>
      </c>
      <c r="BL487" t="s">
        <v>239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 t="shared" si="237"/>
        <v>16:21:11.051</v>
      </c>
      <c r="CF487">
        <v>50974817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6</v>
      </c>
      <c r="CY487">
        <v>7</v>
      </c>
      <c r="CZ487" t="s">
        <v>131</v>
      </c>
      <c r="DA487">
        <v>80</v>
      </c>
      <c r="DB487">
        <v>1</v>
      </c>
      <c r="DC487" t="s">
        <v>132</v>
      </c>
      <c r="DD487" t="s">
        <v>133</v>
      </c>
      <c r="DG487">
        <v>15200538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 t="shared" si="234"/>
        <v>10/06/2022 16:21:11.288</v>
      </c>
      <c r="C488" t="str">
        <f t="shared" si="216"/>
        <v>FFDFD3C0</v>
      </c>
      <c r="D488" t="s">
        <v>134</v>
      </c>
      <c r="E488">
        <v>33</v>
      </c>
      <c r="H488">
        <v>112</v>
      </c>
      <c r="I488" t="s">
        <v>135</v>
      </c>
      <c r="J488" t="s">
        <v>136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si="235"/>
        <v>16:21:11.047</v>
      </c>
      <c r="T488" t="str">
        <f t="shared" si="236"/>
        <v>16:21:10.647</v>
      </c>
      <c r="U488" t="str">
        <f t="shared" si="217"/>
        <v>A5988B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125</v>
      </c>
      <c r="AG488">
        <v>0</v>
      </c>
      <c r="AH488">
        <v>3</v>
      </c>
      <c r="AI488">
        <v>2</v>
      </c>
      <c r="AJ488">
        <v>1</v>
      </c>
      <c r="AK488" t="s">
        <v>276</v>
      </c>
      <c r="AL488">
        <v>40.937569000000003</v>
      </c>
      <c r="AM488" t="s">
        <v>277</v>
      </c>
      <c r="AN488">
        <v>-72.238947999999993</v>
      </c>
      <c r="AO488">
        <v>25</v>
      </c>
      <c r="AP488">
        <v>975</v>
      </c>
      <c r="AQ488" t="s">
        <v>129</v>
      </c>
      <c r="AR488">
        <v>56</v>
      </c>
      <c r="AS488">
        <v>-63</v>
      </c>
      <c r="AT488">
        <v>-320</v>
      </c>
      <c r="BB488">
        <v>1200</v>
      </c>
      <c r="BC488">
        <v>1</v>
      </c>
      <c r="BD488" t="str">
        <f t="shared" si="218"/>
        <v xml:space="preserve">N46PD   </v>
      </c>
      <c r="BE488">
        <v>1</v>
      </c>
      <c r="BG488">
        <v>0</v>
      </c>
      <c r="BH488">
        <v>0</v>
      </c>
      <c r="BI488">
        <v>0</v>
      </c>
      <c r="BJ488">
        <v>875</v>
      </c>
      <c r="BK488">
        <v>-100</v>
      </c>
      <c r="BL488" t="s">
        <v>239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 t="shared" si="237"/>
        <v>16:21:11.051</v>
      </c>
      <c r="CF488">
        <v>50974817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6</v>
      </c>
      <c r="CY488">
        <v>7</v>
      </c>
      <c r="CZ488" t="s">
        <v>131</v>
      </c>
      <c r="DA488">
        <v>80</v>
      </c>
      <c r="DB488">
        <v>1</v>
      </c>
      <c r="DC488" t="s">
        <v>132</v>
      </c>
      <c r="DD488" t="s">
        <v>133</v>
      </c>
      <c r="DG488">
        <v>15200538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 t="shared" si="234"/>
        <v>10/06/2022 16:21:11.288</v>
      </c>
      <c r="C489" t="str">
        <f t="shared" si="216"/>
        <v>FFDFD3C0</v>
      </c>
      <c r="D489" t="s">
        <v>139</v>
      </c>
      <c r="E489">
        <v>2</v>
      </c>
      <c r="F489">
        <v>1002</v>
      </c>
      <c r="G489" t="s">
        <v>124</v>
      </c>
      <c r="J489" t="s">
        <v>141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235"/>
        <v>16:21:11.047</v>
      </c>
      <c r="T489" t="str">
        <f t="shared" si="236"/>
        <v>16:21:10.647</v>
      </c>
      <c r="U489" t="str">
        <f t="shared" si="217"/>
        <v>A5988B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125</v>
      </c>
      <c r="AG489">
        <v>0</v>
      </c>
      <c r="AH489">
        <v>3</v>
      </c>
      <c r="AI489">
        <v>2</v>
      </c>
      <c r="AJ489">
        <v>1</v>
      </c>
      <c r="AK489" t="s">
        <v>276</v>
      </c>
      <c r="AL489">
        <v>40.937569000000003</v>
      </c>
      <c r="AM489" t="s">
        <v>277</v>
      </c>
      <c r="AN489">
        <v>-72.238947999999993</v>
      </c>
      <c r="AO489">
        <v>25</v>
      </c>
      <c r="AP489">
        <v>975</v>
      </c>
      <c r="AQ489" t="s">
        <v>129</v>
      </c>
      <c r="AR489">
        <v>56</v>
      </c>
      <c r="AS489">
        <v>-63</v>
      </c>
      <c r="AT489">
        <v>-320</v>
      </c>
      <c r="BB489">
        <v>1200</v>
      </c>
      <c r="BC489">
        <v>1</v>
      </c>
      <c r="BD489" t="str">
        <f t="shared" si="218"/>
        <v xml:space="preserve">N46PD   </v>
      </c>
      <c r="BE489">
        <v>1</v>
      </c>
      <c r="BG489">
        <v>0</v>
      </c>
      <c r="BH489">
        <v>0</v>
      </c>
      <c r="BI489">
        <v>0</v>
      </c>
      <c r="BJ489">
        <v>875</v>
      </c>
      <c r="BK489">
        <v>-100</v>
      </c>
      <c r="BL489" t="s">
        <v>239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 t="shared" si="237"/>
        <v>16:21:11.051</v>
      </c>
      <c r="CF489">
        <v>50974817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6</v>
      </c>
      <c r="CY489">
        <v>7</v>
      </c>
      <c r="CZ489" t="s">
        <v>131</v>
      </c>
      <c r="DA489">
        <v>80</v>
      </c>
      <c r="DB489">
        <v>1</v>
      </c>
      <c r="DC489" t="s">
        <v>132</v>
      </c>
      <c r="DD489" t="s">
        <v>133</v>
      </c>
      <c r="DG489">
        <v>15200538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 t="shared" si="234"/>
        <v>10/06/2022 16:21:11.288</v>
      </c>
      <c r="C490" t="str">
        <f t="shared" si="216"/>
        <v>FFDFD3C0</v>
      </c>
      <c r="D490" t="s">
        <v>139</v>
      </c>
      <c r="E490">
        <v>3</v>
      </c>
      <c r="F490">
        <v>1003</v>
      </c>
      <c r="G490" t="s">
        <v>146</v>
      </c>
      <c r="J490" t="s">
        <v>141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235"/>
        <v>16:21:11.047</v>
      </c>
      <c r="T490" t="str">
        <f t="shared" si="236"/>
        <v>16:21:10.647</v>
      </c>
      <c r="U490" t="str">
        <f t="shared" si="217"/>
        <v>A5988B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125</v>
      </c>
      <c r="AG490">
        <v>0</v>
      </c>
      <c r="AH490">
        <v>3</v>
      </c>
      <c r="AI490">
        <v>2</v>
      </c>
      <c r="AJ490">
        <v>1</v>
      </c>
      <c r="AK490" t="s">
        <v>276</v>
      </c>
      <c r="AL490">
        <v>40.937569000000003</v>
      </c>
      <c r="AM490" t="s">
        <v>277</v>
      </c>
      <c r="AN490">
        <v>-72.238947999999993</v>
      </c>
      <c r="AO490">
        <v>25</v>
      </c>
      <c r="AP490">
        <v>975</v>
      </c>
      <c r="AQ490" t="s">
        <v>129</v>
      </c>
      <c r="AR490">
        <v>56</v>
      </c>
      <c r="AS490">
        <v>-63</v>
      </c>
      <c r="AT490">
        <v>-320</v>
      </c>
      <c r="BB490">
        <v>1200</v>
      </c>
      <c r="BC490">
        <v>1</v>
      </c>
      <c r="BD490" t="str">
        <f t="shared" si="218"/>
        <v xml:space="preserve">N46PD   </v>
      </c>
      <c r="BE490">
        <v>1</v>
      </c>
      <c r="BG490">
        <v>0</v>
      </c>
      <c r="BH490">
        <v>0</v>
      </c>
      <c r="BI490">
        <v>0</v>
      </c>
      <c r="BJ490">
        <v>875</v>
      </c>
      <c r="BK490">
        <v>-100</v>
      </c>
      <c r="BL490" t="s">
        <v>239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 t="shared" si="237"/>
        <v>16:21:11.051</v>
      </c>
      <c r="CF490">
        <v>50974817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6</v>
      </c>
      <c r="CY490">
        <v>7</v>
      </c>
      <c r="CZ490" t="s">
        <v>131</v>
      </c>
      <c r="DA490">
        <v>80</v>
      </c>
      <c r="DB490">
        <v>1</v>
      </c>
      <c r="DC490" t="s">
        <v>132</v>
      </c>
      <c r="DD490" t="s">
        <v>133</v>
      </c>
      <c r="DG490">
        <v>15200538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 t="shared" si="234"/>
        <v>10/06/2022 16:21:11.288</v>
      </c>
      <c r="C491" t="str">
        <f t="shared" si="216"/>
        <v>FFDFD3C0</v>
      </c>
      <c r="D491" t="s">
        <v>139</v>
      </c>
      <c r="E491">
        <v>4</v>
      </c>
      <c r="F491">
        <v>1004</v>
      </c>
      <c r="G491" t="s">
        <v>140</v>
      </c>
      <c r="J491" t="s">
        <v>141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235"/>
        <v>16:21:11.047</v>
      </c>
      <c r="T491" t="str">
        <f t="shared" si="236"/>
        <v>16:21:10.647</v>
      </c>
      <c r="U491" t="str">
        <f t="shared" si="217"/>
        <v>A5988B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125</v>
      </c>
      <c r="AG491">
        <v>0</v>
      </c>
      <c r="AH491">
        <v>3</v>
      </c>
      <c r="AI491">
        <v>2</v>
      </c>
      <c r="AJ491">
        <v>1</v>
      </c>
      <c r="AK491" t="s">
        <v>276</v>
      </c>
      <c r="AL491">
        <v>40.937569000000003</v>
      </c>
      <c r="AM491" t="s">
        <v>277</v>
      </c>
      <c r="AN491">
        <v>-72.238947999999993</v>
      </c>
      <c r="AO491">
        <v>25</v>
      </c>
      <c r="AP491">
        <v>975</v>
      </c>
      <c r="AQ491" t="s">
        <v>129</v>
      </c>
      <c r="AR491">
        <v>56</v>
      </c>
      <c r="AS491">
        <v>-63</v>
      </c>
      <c r="AT491">
        <v>-320</v>
      </c>
      <c r="BB491">
        <v>1200</v>
      </c>
      <c r="BC491">
        <v>1</v>
      </c>
      <c r="BD491" t="str">
        <f t="shared" si="218"/>
        <v xml:space="preserve">N46PD   </v>
      </c>
      <c r="BE491">
        <v>1</v>
      </c>
      <c r="BG491">
        <v>0</v>
      </c>
      <c r="BH491">
        <v>0</v>
      </c>
      <c r="BI491">
        <v>0</v>
      </c>
      <c r="BJ491">
        <v>875</v>
      </c>
      <c r="BK491">
        <v>-100</v>
      </c>
      <c r="BL491" t="s">
        <v>239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 t="shared" si="237"/>
        <v>16:21:11.051</v>
      </c>
      <c r="CF491">
        <v>50974817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6</v>
      </c>
      <c r="CY491">
        <v>7</v>
      </c>
      <c r="CZ491" t="s">
        <v>131</v>
      </c>
      <c r="DA491">
        <v>80</v>
      </c>
      <c r="DB491">
        <v>1</v>
      </c>
      <c r="DC491" t="s">
        <v>132</v>
      </c>
      <c r="DD491" t="s">
        <v>133</v>
      </c>
      <c r="DG491">
        <v>15200538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 t="shared" si="234"/>
        <v>10/06/2022 16:21:11.288</v>
      </c>
      <c r="C492" t="str">
        <f t="shared" si="216"/>
        <v>FFDFD3C0</v>
      </c>
      <c r="D492" t="s">
        <v>134</v>
      </c>
      <c r="E492">
        <v>38</v>
      </c>
      <c r="H492">
        <v>125</v>
      </c>
      <c r="I492" t="s">
        <v>142</v>
      </c>
      <c r="J492" t="s">
        <v>136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235"/>
        <v>16:21:11.047</v>
      </c>
      <c r="T492" t="str">
        <f t="shared" si="236"/>
        <v>16:21:10.647</v>
      </c>
      <c r="U492" t="str">
        <f t="shared" si="217"/>
        <v>A5988B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125</v>
      </c>
      <c r="AG492">
        <v>0</v>
      </c>
      <c r="AH492">
        <v>3</v>
      </c>
      <c r="AI492">
        <v>2</v>
      </c>
      <c r="AJ492">
        <v>1</v>
      </c>
      <c r="AK492" t="s">
        <v>276</v>
      </c>
      <c r="AL492">
        <v>40.937569000000003</v>
      </c>
      <c r="AM492" t="s">
        <v>277</v>
      </c>
      <c r="AN492">
        <v>-72.238947999999993</v>
      </c>
      <c r="AO492">
        <v>25</v>
      </c>
      <c r="AP492">
        <v>975</v>
      </c>
      <c r="AQ492" t="s">
        <v>129</v>
      </c>
      <c r="AR492">
        <v>56</v>
      </c>
      <c r="AS492">
        <v>-63</v>
      </c>
      <c r="AT492">
        <v>-320</v>
      </c>
      <c r="BB492">
        <v>1200</v>
      </c>
      <c r="BC492">
        <v>1</v>
      </c>
      <c r="BD492" t="str">
        <f t="shared" si="218"/>
        <v xml:space="preserve">N46PD   </v>
      </c>
      <c r="BE492">
        <v>1</v>
      </c>
      <c r="BG492">
        <v>0</v>
      </c>
      <c r="BH492">
        <v>0</v>
      </c>
      <c r="BI492">
        <v>0</v>
      </c>
      <c r="BJ492">
        <v>875</v>
      </c>
      <c r="BK492">
        <v>-100</v>
      </c>
      <c r="BL492" t="s">
        <v>239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 t="shared" si="237"/>
        <v>16:21:11.051</v>
      </c>
      <c r="CF492">
        <v>50974817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6</v>
      </c>
      <c r="CY492">
        <v>7</v>
      </c>
      <c r="CZ492" t="s">
        <v>131</v>
      </c>
      <c r="DA492">
        <v>80</v>
      </c>
      <c r="DB492">
        <v>1</v>
      </c>
      <c r="DC492" t="s">
        <v>132</v>
      </c>
      <c r="DD492" t="s">
        <v>133</v>
      </c>
      <c r="DG492">
        <v>15200538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 t="shared" si="234"/>
        <v>10/06/2022 16:21:11.288</v>
      </c>
      <c r="C493" t="str">
        <f t="shared" si="216"/>
        <v>FFDFD3C0</v>
      </c>
      <c r="D493" t="s">
        <v>143</v>
      </c>
      <c r="E493">
        <v>1</v>
      </c>
      <c r="F493">
        <v>2001</v>
      </c>
      <c r="G493" t="s">
        <v>147</v>
      </c>
      <c r="J493" t="s">
        <v>145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235"/>
        <v>16:21:11.047</v>
      </c>
      <c r="T493" t="str">
        <f t="shared" si="236"/>
        <v>16:21:10.647</v>
      </c>
      <c r="U493" t="str">
        <f t="shared" si="217"/>
        <v>A5988B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125</v>
      </c>
      <c r="AG493">
        <v>0</v>
      </c>
      <c r="AH493">
        <v>3</v>
      </c>
      <c r="AI493">
        <v>2</v>
      </c>
      <c r="AJ493">
        <v>1</v>
      </c>
      <c r="AK493" t="s">
        <v>276</v>
      </c>
      <c r="AL493">
        <v>40.937569000000003</v>
      </c>
      <c r="AM493" t="s">
        <v>277</v>
      </c>
      <c r="AN493">
        <v>-72.238947999999993</v>
      </c>
      <c r="AO493">
        <v>25</v>
      </c>
      <c r="AP493">
        <v>975</v>
      </c>
      <c r="AQ493" t="s">
        <v>129</v>
      </c>
      <c r="AR493">
        <v>56</v>
      </c>
      <c r="AS493">
        <v>-63</v>
      </c>
      <c r="AT493">
        <v>-320</v>
      </c>
      <c r="BB493">
        <v>1200</v>
      </c>
      <c r="BC493">
        <v>1</v>
      </c>
      <c r="BD493" t="str">
        <f t="shared" si="218"/>
        <v xml:space="preserve">N46PD   </v>
      </c>
      <c r="BE493">
        <v>1</v>
      </c>
      <c r="BG493">
        <v>0</v>
      </c>
      <c r="BH493">
        <v>0</v>
      </c>
      <c r="BI493">
        <v>0</v>
      </c>
      <c r="BJ493">
        <v>875</v>
      </c>
      <c r="BK493">
        <v>-100</v>
      </c>
      <c r="BL493" t="s">
        <v>239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 t="shared" si="237"/>
        <v>16:21:11.051</v>
      </c>
      <c r="CF493">
        <v>50974817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6</v>
      </c>
      <c r="CY493">
        <v>7</v>
      </c>
      <c r="CZ493" t="s">
        <v>131</v>
      </c>
      <c r="DA493">
        <v>80</v>
      </c>
      <c r="DB493">
        <v>1</v>
      </c>
      <c r="DC493" t="s">
        <v>132</v>
      </c>
      <c r="DD493" t="s">
        <v>133</v>
      </c>
      <c r="DG493">
        <v>15200538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"10/06/2022 16:21:12.240"</f>
        <v>10/06/2022 16:21:12.240</v>
      </c>
      <c r="C494" t="str">
        <f t="shared" si="216"/>
        <v>FFDFD3C0</v>
      </c>
      <c r="D494" t="s">
        <v>143</v>
      </c>
      <c r="E494">
        <v>15</v>
      </c>
      <c r="F494">
        <v>2015</v>
      </c>
      <c r="G494" t="s">
        <v>144</v>
      </c>
      <c r="J494" t="s">
        <v>145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ref="S494:S501" si="238">"16:21:12.063"</f>
        <v>16:21:12.063</v>
      </c>
      <c r="T494" t="str">
        <f t="shared" ref="T494:T501" si="239">"16:21:11.563"</f>
        <v>16:21:11.563</v>
      </c>
      <c r="U494" t="str">
        <f t="shared" si="217"/>
        <v>A5988B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125</v>
      </c>
      <c r="AG494">
        <v>0</v>
      </c>
      <c r="AH494">
        <v>3</v>
      </c>
      <c r="AI494">
        <v>2</v>
      </c>
      <c r="AJ494">
        <v>1</v>
      </c>
      <c r="AK494" t="s">
        <v>278</v>
      </c>
      <c r="AL494">
        <v>40.937311999999999</v>
      </c>
      <c r="AM494" t="s">
        <v>279</v>
      </c>
      <c r="AN494">
        <v>-72.238584000000003</v>
      </c>
      <c r="AO494">
        <v>25</v>
      </c>
      <c r="AP494">
        <v>975</v>
      </c>
      <c r="AQ494" t="s">
        <v>129</v>
      </c>
      <c r="AR494">
        <v>56</v>
      </c>
      <c r="AS494">
        <v>-63</v>
      </c>
      <c r="AT494">
        <v>-320</v>
      </c>
      <c r="BB494">
        <v>1200</v>
      </c>
      <c r="BC494">
        <v>1</v>
      </c>
      <c r="BD494" t="str">
        <f t="shared" si="218"/>
        <v xml:space="preserve">N46PD   </v>
      </c>
      <c r="BE494">
        <v>1</v>
      </c>
      <c r="BG494">
        <v>0</v>
      </c>
      <c r="BH494">
        <v>0</v>
      </c>
      <c r="BI494">
        <v>0</v>
      </c>
      <c r="BJ494">
        <v>875</v>
      </c>
      <c r="BK494">
        <v>-100</v>
      </c>
      <c r="BL494" t="s">
        <v>239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 t="shared" ref="CE494:CE501" si="240">"16:21:12.068"</f>
        <v>16:21:12.068</v>
      </c>
      <c r="CF494">
        <v>68440084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6</v>
      </c>
      <c r="CY494">
        <v>7</v>
      </c>
      <c r="CZ494" t="s">
        <v>131</v>
      </c>
      <c r="DA494">
        <v>80</v>
      </c>
      <c r="DB494">
        <v>1</v>
      </c>
      <c r="DC494" t="s">
        <v>132</v>
      </c>
      <c r="DD494" t="s">
        <v>133</v>
      </c>
      <c r="DG494">
        <v>15201577</v>
      </c>
      <c r="DI494">
        <v>1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>"10/06/2022 16:21:12.255"</f>
        <v>10/06/2022 16:21:12.255</v>
      </c>
      <c r="C495" t="str">
        <f t="shared" si="216"/>
        <v>FFDFD3C0</v>
      </c>
      <c r="D495" t="s">
        <v>134</v>
      </c>
      <c r="E495">
        <v>33</v>
      </c>
      <c r="H495">
        <v>112</v>
      </c>
      <c r="I495" t="s">
        <v>135</v>
      </c>
      <c r="J495" t="s">
        <v>136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238"/>
        <v>16:21:12.063</v>
      </c>
      <c r="T495" t="str">
        <f t="shared" si="239"/>
        <v>16:21:11.563</v>
      </c>
      <c r="U495" t="str">
        <f t="shared" si="217"/>
        <v>A5988B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125</v>
      </c>
      <c r="AG495">
        <v>0</v>
      </c>
      <c r="AH495">
        <v>3</v>
      </c>
      <c r="AI495">
        <v>2</v>
      </c>
      <c r="AJ495">
        <v>1</v>
      </c>
      <c r="AK495" t="s">
        <v>278</v>
      </c>
      <c r="AL495">
        <v>40.937311999999999</v>
      </c>
      <c r="AM495" t="s">
        <v>279</v>
      </c>
      <c r="AN495">
        <v>-72.238584000000003</v>
      </c>
      <c r="AO495">
        <v>25</v>
      </c>
      <c r="AP495">
        <v>975</v>
      </c>
      <c r="AQ495" t="s">
        <v>129</v>
      </c>
      <c r="AR495">
        <v>56</v>
      </c>
      <c r="AS495">
        <v>-63</v>
      </c>
      <c r="AT495">
        <v>-320</v>
      </c>
      <c r="BB495">
        <v>1200</v>
      </c>
      <c r="BC495">
        <v>1</v>
      </c>
      <c r="BD495" t="str">
        <f t="shared" si="218"/>
        <v xml:space="preserve">N46PD   </v>
      </c>
      <c r="BE495">
        <v>1</v>
      </c>
      <c r="BG495">
        <v>0</v>
      </c>
      <c r="BH495">
        <v>0</v>
      </c>
      <c r="BI495">
        <v>0</v>
      </c>
      <c r="BJ495">
        <v>875</v>
      </c>
      <c r="BK495">
        <v>-100</v>
      </c>
      <c r="BL495" t="s">
        <v>239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t="str">
        <f t="shared" si="240"/>
        <v>16:21:12.068</v>
      </c>
      <c r="CF495">
        <v>68440084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6</v>
      </c>
      <c r="CY495">
        <v>7</v>
      </c>
      <c r="CZ495" t="s">
        <v>131</v>
      </c>
      <c r="DA495">
        <v>80</v>
      </c>
      <c r="DB495">
        <v>1</v>
      </c>
      <c r="DC495" t="s">
        <v>132</v>
      </c>
      <c r="DD495" t="s">
        <v>133</v>
      </c>
      <c r="DG495">
        <v>15201577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>"10/06/2022 16:21:12.255"</f>
        <v>10/06/2022 16:21:12.255</v>
      </c>
      <c r="C496" t="str">
        <f t="shared" si="216"/>
        <v>FFDFD3C0</v>
      </c>
      <c r="D496" t="s">
        <v>139</v>
      </c>
      <c r="E496">
        <v>2</v>
      </c>
      <c r="F496">
        <v>1002</v>
      </c>
      <c r="G496" t="s">
        <v>124</v>
      </c>
      <c r="J496" t="s">
        <v>141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238"/>
        <v>16:21:12.063</v>
      </c>
      <c r="T496" t="str">
        <f t="shared" si="239"/>
        <v>16:21:11.563</v>
      </c>
      <c r="U496" t="str">
        <f t="shared" si="217"/>
        <v>A5988B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125</v>
      </c>
      <c r="AG496">
        <v>0</v>
      </c>
      <c r="AH496">
        <v>3</v>
      </c>
      <c r="AI496">
        <v>2</v>
      </c>
      <c r="AJ496">
        <v>1</v>
      </c>
      <c r="AK496" t="s">
        <v>278</v>
      </c>
      <c r="AL496">
        <v>40.937311999999999</v>
      </c>
      <c r="AM496" t="s">
        <v>279</v>
      </c>
      <c r="AN496">
        <v>-72.238584000000003</v>
      </c>
      <c r="AO496">
        <v>25</v>
      </c>
      <c r="AP496">
        <v>975</v>
      </c>
      <c r="AQ496" t="s">
        <v>129</v>
      </c>
      <c r="AR496">
        <v>56</v>
      </c>
      <c r="AS496">
        <v>-63</v>
      </c>
      <c r="AT496">
        <v>-320</v>
      </c>
      <c r="BB496">
        <v>1200</v>
      </c>
      <c r="BC496">
        <v>1</v>
      </c>
      <c r="BD496" t="str">
        <f t="shared" si="218"/>
        <v xml:space="preserve">N46PD   </v>
      </c>
      <c r="BE496">
        <v>1</v>
      </c>
      <c r="BG496">
        <v>0</v>
      </c>
      <c r="BH496">
        <v>0</v>
      </c>
      <c r="BI496">
        <v>0</v>
      </c>
      <c r="BJ496">
        <v>875</v>
      </c>
      <c r="BK496">
        <v>-100</v>
      </c>
      <c r="BL496" t="s">
        <v>239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 t="shared" si="240"/>
        <v>16:21:12.068</v>
      </c>
      <c r="CF496">
        <v>68440084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6</v>
      </c>
      <c r="CY496">
        <v>7</v>
      </c>
      <c r="CZ496" t="s">
        <v>131</v>
      </c>
      <c r="DA496">
        <v>80</v>
      </c>
      <c r="DB496">
        <v>1</v>
      </c>
      <c r="DC496" t="s">
        <v>132</v>
      </c>
      <c r="DD496" t="s">
        <v>133</v>
      </c>
      <c r="DG496">
        <v>15201577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"10/06/2022 16:21:12.255"</f>
        <v>10/06/2022 16:21:12.255</v>
      </c>
      <c r="C497" t="str">
        <f t="shared" si="216"/>
        <v>FFDFD3C0</v>
      </c>
      <c r="D497" t="s">
        <v>139</v>
      </c>
      <c r="E497">
        <v>3</v>
      </c>
      <c r="F497">
        <v>1003</v>
      </c>
      <c r="G497" t="s">
        <v>146</v>
      </c>
      <c r="J497" t="s">
        <v>141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238"/>
        <v>16:21:12.063</v>
      </c>
      <c r="T497" t="str">
        <f t="shared" si="239"/>
        <v>16:21:11.563</v>
      </c>
      <c r="U497" t="str">
        <f t="shared" si="217"/>
        <v>A5988B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125</v>
      </c>
      <c r="AG497">
        <v>0</v>
      </c>
      <c r="AH497">
        <v>3</v>
      </c>
      <c r="AI497">
        <v>2</v>
      </c>
      <c r="AJ497">
        <v>1</v>
      </c>
      <c r="AK497" t="s">
        <v>278</v>
      </c>
      <c r="AL497">
        <v>40.937311999999999</v>
      </c>
      <c r="AM497" t="s">
        <v>279</v>
      </c>
      <c r="AN497">
        <v>-72.238584000000003</v>
      </c>
      <c r="AO497">
        <v>25</v>
      </c>
      <c r="AP497">
        <v>975</v>
      </c>
      <c r="AQ497" t="s">
        <v>129</v>
      </c>
      <c r="AR497">
        <v>56</v>
      </c>
      <c r="AS497">
        <v>-63</v>
      </c>
      <c r="AT497">
        <v>-320</v>
      </c>
      <c r="BB497">
        <v>1200</v>
      </c>
      <c r="BC497">
        <v>1</v>
      </c>
      <c r="BD497" t="str">
        <f t="shared" si="218"/>
        <v xml:space="preserve">N46PD   </v>
      </c>
      <c r="BE497">
        <v>1</v>
      </c>
      <c r="BG497">
        <v>0</v>
      </c>
      <c r="BH497">
        <v>0</v>
      </c>
      <c r="BI497">
        <v>0</v>
      </c>
      <c r="BJ497">
        <v>875</v>
      </c>
      <c r="BK497">
        <v>-100</v>
      </c>
      <c r="BL497" t="s">
        <v>239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t="str">
        <f t="shared" si="240"/>
        <v>16:21:12.068</v>
      </c>
      <c r="CF497">
        <v>68440084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6</v>
      </c>
      <c r="CY497">
        <v>7</v>
      </c>
      <c r="CZ497" t="s">
        <v>131</v>
      </c>
      <c r="DA497">
        <v>80</v>
      </c>
      <c r="DB497">
        <v>1</v>
      </c>
      <c r="DC497" t="s">
        <v>132</v>
      </c>
      <c r="DD497" t="s">
        <v>133</v>
      </c>
      <c r="DG497">
        <v>15201577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"10/06/2022 16:21:12.255"</f>
        <v>10/06/2022 16:21:12.255</v>
      </c>
      <c r="C498" t="str">
        <f t="shared" si="216"/>
        <v>FFDFD3C0</v>
      </c>
      <c r="D498" t="s">
        <v>139</v>
      </c>
      <c r="E498">
        <v>4</v>
      </c>
      <c r="F498">
        <v>1004</v>
      </c>
      <c r="G498" t="s">
        <v>140</v>
      </c>
      <c r="J498" t="s">
        <v>141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238"/>
        <v>16:21:12.063</v>
      </c>
      <c r="T498" t="str">
        <f t="shared" si="239"/>
        <v>16:21:11.563</v>
      </c>
      <c r="U498" t="str">
        <f t="shared" si="217"/>
        <v>A5988B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125</v>
      </c>
      <c r="AG498">
        <v>0</v>
      </c>
      <c r="AH498">
        <v>3</v>
      </c>
      <c r="AI498">
        <v>2</v>
      </c>
      <c r="AJ498">
        <v>1</v>
      </c>
      <c r="AK498" t="s">
        <v>278</v>
      </c>
      <c r="AL498">
        <v>40.937311999999999</v>
      </c>
      <c r="AM498" t="s">
        <v>279</v>
      </c>
      <c r="AN498">
        <v>-72.238584000000003</v>
      </c>
      <c r="AO498">
        <v>25</v>
      </c>
      <c r="AP498">
        <v>975</v>
      </c>
      <c r="AQ498" t="s">
        <v>129</v>
      </c>
      <c r="AR498">
        <v>56</v>
      </c>
      <c r="AS498">
        <v>-63</v>
      </c>
      <c r="AT498">
        <v>-320</v>
      </c>
      <c r="BB498">
        <v>1200</v>
      </c>
      <c r="BC498">
        <v>1</v>
      </c>
      <c r="BD498" t="str">
        <f t="shared" si="218"/>
        <v xml:space="preserve">N46PD   </v>
      </c>
      <c r="BE498">
        <v>1</v>
      </c>
      <c r="BG498">
        <v>0</v>
      </c>
      <c r="BH498">
        <v>0</v>
      </c>
      <c r="BI498">
        <v>0</v>
      </c>
      <c r="BJ498">
        <v>875</v>
      </c>
      <c r="BK498">
        <v>-100</v>
      </c>
      <c r="BL498" t="s">
        <v>239</v>
      </c>
      <c r="BM498">
        <v>1</v>
      </c>
      <c r="BN498">
        <v>1</v>
      </c>
      <c r="BO498">
        <v>1</v>
      </c>
      <c r="BP498">
        <v>0</v>
      </c>
      <c r="BS498">
        <v>0</v>
      </c>
      <c r="BT498">
        <v>0</v>
      </c>
      <c r="BU498">
        <v>0</v>
      </c>
      <c r="CE498" t="str">
        <f t="shared" si="240"/>
        <v>16:21:12.068</v>
      </c>
      <c r="CF498">
        <v>68440084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6</v>
      </c>
      <c r="CY498">
        <v>7</v>
      </c>
      <c r="CZ498" t="s">
        <v>131</v>
      </c>
      <c r="DA498">
        <v>80</v>
      </c>
      <c r="DB498">
        <v>1</v>
      </c>
      <c r="DC498" t="s">
        <v>132</v>
      </c>
      <c r="DD498" t="s">
        <v>133</v>
      </c>
      <c r="DG498">
        <v>15201577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"10/06/2022 16:21:12.255"</f>
        <v>10/06/2022 16:21:12.255</v>
      </c>
      <c r="C499" t="str">
        <f t="shared" si="216"/>
        <v>FFDFD3C0</v>
      </c>
      <c r="D499" t="s">
        <v>143</v>
      </c>
      <c r="E499">
        <v>1</v>
      </c>
      <c r="F499">
        <v>2001</v>
      </c>
      <c r="G499" t="s">
        <v>147</v>
      </c>
      <c r="J499" t="s">
        <v>145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238"/>
        <v>16:21:12.063</v>
      </c>
      <c r="T499" t="str">
        <f t="shared" si="239"/>
        <v>16:21:11.563</v>
      </c>
      <c r="U499" t="str">
        <f t="shared" si="217"/>
        <v>A5988B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125</v>
      </c>
      <c r="AG499">
        <v>0</v>
      </c>
      <c r="AH499">
        <v>3</v>
      </c>
      <c r="AI499">
        <v>2</v>
      </c>
      <c r="AJ499">
        <v>1</v>
      </c>
      <c r="AK499" t="s">
        <v>278</v>
      </c>
      <c r="AL499">
        <v>40.937311999999999</v>
      </c>
      <c r="AM499" t="s">
        <v>279</v>
      </c>
      <c r="AN499">
        <v>-72.238584000000003</v>
      </c>
      <c r="AO499">
        <v>25</v>
      </c>
      <c r="AP499">
        <v>975</v>
      </c>
      <c r="AQ499" t="s">
        <v>129</v>
      </c>
      <c r="AR499">
        <v>56</v>
      </c>
      <c r="AS499">
        <v>-63</v>
      </c>
      <c r="AT499">
        <v>-320</v>
      </c>
      <c r="BB499">
        <v>1200</v>
      </c>
      <c r="BC499">
        <v>1</v>
      </c>
      <c r="BD499" t="str">
        <f t="shared" si="218"/>
        <v xml:space="preserve">N46PD   </v>
      </c>
      <c r="BE499">
        <v>1</v>
      </c>
      <c r="BG499">
        <v>0</v>
      </c>
      <c r="BH499">
        <v>0</v>
      </c>
      <c r="BI499">
        <v>0</v>
      </c>
      <c r="BJ499">
        <v>875</v>
      </c>
      <c r="BK499">
        <v>-100</v>
      </c>
      <c r="BL499" t="s">
        <v>239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t="str">
        <f t="shared" si="240"/>
        <v>16:21:12.068</v>
      </c>
      <c r="CF499">
        <v>68440084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6</v>
      </c>
      <c r="CY499">
        <v>7</v>
      </c>
      <c r="CZ499" t="s">
        <v>131</v>
      </c>
      <c r="DA499">
        <v>80</v>
      </c>
      <c r="DB499">
        <v>1</v>
      </c>
      <c r="DC499" t="s">
        <v>132</v>
      </c>
      <c r="DD499" t="s">
        <v>133</v>
      </c>
      <c r="DG499">
        <v>15201577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"10/06/2022 16:21:12.271"</f>
        <v>10/06/2022 16:21:12.271</v>
      </c>
      <c r="C500" t="str">
        <f t="shared" si="216"/>
        <v>FFDFD3C0</v>
      </c>
      <c r="D500" t="s">
        <v>134</v>
      </c>
      <c r="E500">
        <v>38</v>
      </c>
      <c r="H500">
        <v>125</v>
      </c>
      <c r="I500" t="s">
        <v>142</v>
      </c>
      <c r="J500" t="s">
        <v>136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238"/>
        <v>16:21:12.063</v>
      </c>
      <c r="T500" t="str">
        <f t="shared" si="239"/>
        <v>16:21:11.563</v>
      </c>
      <c r="U500" t="str">
        <f t="shared" si="217"/>
        <v>A5988B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125</v>
      </c>
      <c r="AG500">
        <v>0</v>
      </c>
      <c r="AH500">
        <v>3</v>
      </c>
      <c r="AI500">
        <v>2</v>
      </c>
      <c r="AJ500">
        <v>1</v>
      </c>
      <c r="AK500" t="s">
        <v>278</v>
      </c>
      <c r="AL500">
        <v>40.937311999999999</v>
      </c>
      <c r="AM500" t="s">
        <v>279</v>
      </c>
      <c r="AN500">
        <v>-72.238584000000003</v>
      </c>
      <c r="AO500">
        <v>25</v>
      </c>
      <c r="AP500">
        <v>975</v>
      </c>
      <c r="AQ500" t="s">
        <v>129</v>
      </c>
      <c r="AR500">
        <v>56</v>
      </c>
      <c r="AS500">
        <v>-63</v>
      </c>
      <c r="AT500">
        <v>-320</v>
      </c>
      <c r="BB500">
        <v>1200</v>
      </c>
      <c r="BC500">
        <v>1</v>
      </c>
      <c r="BD500" t="str">
        <f t="shared" si="218"/>
        <v xml:space="preserve">N46PD   </v>
      </c>
      <c r="BE500">
        <v>1</v>
      </c>
      <c r="BG500">
        <v>0</v>
      </c>
      <c r="BH500">
        <v>0</v>
      </c>
      <c r="BI500">
        <v>0</v>
      </c>
      <c r="BJ500">
        <v>875</v>
      </c>
      <c r="BK500">
        <v>-100</v>
      </c>
      <c r="BL500" t="s">
        <v>239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t="str">
        <f t="shared" si="240"/>
        <v>16:21:12.068</v>
      </c>
      <c r="CF500">
        <v>68440084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6</v>
      </c>
      <c r="CY500">
        <v>7</v>
      </c>
      <c r="CZ500" t="s">
        <v>131</v>
      </c>
      <c r="DA500">
        <v>80</v>
      </c>
      <c r="DB500">
        <v>1</v>
      </c>
      <c r="DC500" t="s">
        <v>132</v>
      </c>
      <c r="DD500" t="s">
        <v>133</v>
      </c>
      <c r="DG500">
        <v>15201577</v>
      </c>
      <c r="DI500">
        <v>1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"10/06/2022 16:21:12.271"</f>
        <v>10/06/2022 16:21:12.271</v>
      </c>
      <c r="C501" t="str">
        <f t="shared" si="216"/>
        <v>FFDFD3C0</v>
      </c>
      <c r="D501" t="s">
        <v>123</v>
      </c>
      <c r="E501">
        <v>1</v>
      </c>
      <c r="H501">
        <v>157</v>
      </c>
      <c r="I501" t="s">
        <v>124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238"/>
        <v>16:21:12.063</v>
      </c>
      <c r="T501" t="str">
        <f t="shared" si="239"/>
        <v>16:21:11.563</v>
      </c>
      <c r="U501" t="str">
        <f t="shared" si="217"/>
        <v>A5988B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125</v>
      </c>
      <c r="AG501">
        <v>0</v>
      </c>
      <c r="AH501">
        <v>3</v>
      </c>
      <c r="AI501">
        <v>2</v>
      </c>
      <c r="AJ501">
        <v>1</v>
      </c>
      <c r="AK501" t="s">
        <v>278</v>
      </c>
      <c r="AL501">
        <v>40.937311999999999</v>
      </c>
      <c r="AM501" t="s">
        <v>279</v>
      </c>
      <c r="AN501">
        <v>-72.238584000000003</v>
      </c>
      <c r="AO501">
        <v>25</v>
      </c>
      <c r="AP501">
        <v>975</v>
      </c>
      <c r="AQ501" t="s">
        <v>129</v>
      </c>
      <c r="AR501">
        <v>56</v>
      </c>
      <c r="AS501">
        <v>-63</v>
      </c>
      <c r="AT501">
        <v>-320</v>
      </c>
      <c r="BB501">
        <v>1200</v>
      </c>
      <c r="BC501">
        <v>1</v>
      </c>
      <c r="BD501" t="str">
        <f t="shared" si="218"/>
        <v xml:space="preserve">N46PD   </v>
      </c>
      <c r="BE501">
        <v>1</v>
      </c>
      <c r="BG501">
        <v>0</v>
      </c>
      <c r="BH501">
        <v>0</v>
      </c>
      <c r="BI501">
        <v>0</v>
      </c>
      <c r="BJ501">
        <v>875</v>
      </c>
      <c r="BK501">
        <v>-100</v>
      </c>
      <c r="BL501" t="s">
        <v>239</v>
      </c>
      <c r="BM501">
        <v>1</v>
      </c>
      <c r="BN501">
        <v>1</v>
      </c>
      <c r="BO501">
        <v>1</v>
      </c>
      <c r="BP501">
        <v>0</v>
      </c>
      <c r="BS501">
        <v>0</v>
      </c>
      <c r="BT501">
        <v>0</v>
      </c>
      <c r="BU501">
        <v>0</v>
      </c>
      <c r="CE501" t="str">
        <f t="shared" si="240"/>
        <v>16:21:12.068</v>
      </c>
      <c r="CF501">
        <v>68440084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6</v>
      </c>
      <c r="CY501">
        <v>7</v>
      </c>
      <c r="CZ501" t="s">
        <v>131</v>
      </c>
      <c r="DA501">
        <v>80</v>
      </c>
      <c r="DB501">
        <v>1</v>
      </c>
      <c r="DC501" t="s">
        <v>132</v>
      </c>
      <c r="DD501" t="s">
        <v>133</v>
      </c>
      <c r="DG501">
        <v>15201577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"10/06/2022 16:21:14.257"</f>
        <v>10/06/2022 16:21:14.257</v>
      </c>
      <c r="C502" t="str">
        <f t="shared" si="216"/>
        <v>FFDFD3C0</v>
      </c>
      <c r="D502" t="s">
        <v>134</v>
      </c>
      <c r="E502">
        <v>38</v>
      </c>
      <c r="H502">
        <v>125</v>
      </c>
      <c r="I502" t="s">
        <v>142</v>
      </c>
      <c r="J502" t="s">
        <v>136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ref="S502:S509" si="241">"16:21:13.984"</f>
        <v>16:21:13.984</v>
      </c>
      <c r="T502" t="str">
        <f t="shared" ref="T502:T509" si="242">"16:21:13.584"</f>
        <v>16:21:13.584</v>
      </c>
      <c r="U502" t="str">
        <f t="shared" si="217"/>
        <v>A5988B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125</v>
      </c>
      <c r="AG502">
        <v>0</v>
      </c>
      <c r="AH502">
        <v>3</v>
      </c>
      <c r="AI502">
        <v>2</v>
      </c>
      <c r="AJ502">
        <v>1</v>
      </c>
      <c r="AK502" t="s">
        <v>280</v>
      </c>
      <c r="AL502">
        <v>40.936731999999999</v>
      </c>
      <c r="AM502" t="s">
        <v>281</v>
      </c>
      <c r="AN502">
        <v>-72.237917999999993</v>
      </c>
      <c r="AO502">
        <v>25</v>
      </c>
      <c r="AP502">
        <v>975</v>
      </c>
      <c r="AQ502" t="s">
        <v>129</v>
      </c>
      <c r="AR502">
        <v>57</v>
      </c>
      <c r="AS502">
        <v>-63</v>
      </c>
      <c r="AT502">
        <v>128</v>
      </c>
      <c r="BB502">
        <v>1200</v>
      </c>
      <c r="BC502">
        <v>1</v>
      </c>
      <c r="BD502" t="str">
        <f t="shared" si="218"/>
        <v xml:space="preserve">N46PD   </v>
      </c>
      <c r="BE502">
        <v>1</v>
      </c>
      <c r="BG502">
        <v>0</v>
      </c>
      <c r="BH502">
        <v>0</v>
      </c>
      <c r="BI502">
        <v>0</v>
      </c>
      <c r="BJ502">
        <v>875</v>
      </c>
      <c r="BK502">
        <v>-100</v>
      </c>
      <c r="BL502" t="s">
        <v>239</v>
      </c>
      <c r="BM502">
        <v>1</v>
      </c>
      <c r="BN502">
        <v>1</v>
      </c>
      <c r="BO502">
        <v>1</v>
      </c>
      <c r="BP502">
        <v>0</v>
      </c>
      <c r="BS502">
        <v>0</v>
      </c>
      <c r="BT502">
        <v>0</v>
      </c>
      <c r="BU502">
        <v>0</v>
      </c>
      <c r="CE502" t="str">
        <f t="shared" ref="CE502:CE509" si="243">"16:21:13.987"</f>
        <v>16:21:13.987</v>
      </c>
      <c r="CF502">
        <v>987042066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5</v>
      </c>
      <c r="CY502">
        <v>7</v>
      </c>
      <c r="CZ502" t="s">
        <v>131</v>
      </c>
      <c r="DA502">
        <v>80</v>
      </c>
      <c r="DB502">
        <v>1</v>
      </c>
      <c r="DC502" t="s">
        <v>132</v>
      </c>
      <c r="DD502" t="s">
        <v>133</v>
      </c>
      <c r="DG502">
        <v>15203566</v>
      </c>
      <c r="DI502">
        <v>1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"10/06/2022 16:21:14.382"</f>
        <v>10/06/2022 16:21:14.382</v>
      </c>
      <c r="C503" t="str">
        <f t="shared" si="216"/>
        <v>FFDFD3C0</v>
      </c>
      <c r="D503" t="s">
        <v>123</v>
      </c>
      <c r="E503">
        <v>1</v>
      </c>
      <c r="H503">
        <v>157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241"/>
        <v>16:21:13.984</v>
      </c>
      <c r="T503" t="str">
        <f t="shared" si="242"/>
        <v>16:21:13.584</v>
      </c>
      <c r="U503" t="str">
        <f t="shared" si="217"/>
        <v>A5988B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125</v>
      </c>
      <c r="AG503">
        <v>0</v>
      </c>
      <c r="AH503">
        <v>3</v>
      </c>
      <c r="AI503">
        <v>2</v>
      </c>
      <c r="AJ503">
        <v>1</v>
      </c>
      <c r="AK503" t="s">
        <v>280</v>
      </c>
      <c r="AL503">
        <v>40.936731999999999</v>
      </c>
      <c r="AM503" t="s">
        <v>281</v>
      </c>
      <c r="AN503">
        <v>-72.237917999999993</v>
      </c>
      <c r="AO503">
        <v>25</v>
      </c>
      <c r="AP503">
        <v>975</v>
      </c>
      <c r="AQ503" t="s">
        <v>129</v>
      </c>
      <c r="AR503">
        <v>57</v>
      </c>
      <c r="AS503">
        <v>-63</v>
      </c>
      <c r="AT503">
        <v>128</v>
      </c>
      <c r="BB503">
        <v>1200</v>
      </c>
      <c r="BC503">
        <v>1</v>
      </c>
      <c r="BD503" t="str">
        <f t="shared" si="218"/>
        <v xml:space="preserve">N46PD   </v>
      </c>
      <c r="BE503">
        <v>1</v>
      </c>
      <c r="BG503">
        <v>0</v>
      </c>
      <c r="BH503">
        <v>0</v>
      </c>
      <c r="BI503">
        <v>0</v>
      </c>
      <c r="BJ503">
        <v>875</v>
      </c>
      <c r="BK503">
        <v>-100</v>
      </c>
      <c r="BL503" t="s">
        <v>239</v>
      </c>
      <c r="BM503">
        <v>1</v>
      </c>
      <c r="BN503">
        <v>1</v>
      </c>
      <c r="BO503">
        <v>1</v>
      </c>
      <c r="BP503">
        <v>0</v>
      </c>
      <c r="BS503">
        <v>0</v>
      </c>
      <c r="BT503">
        <v>0</v>
      </c>
      <c r="BU503">
        <v>0</v>
      </c>
      <c r="CE503" t="str">
        <f t="shared" si="243"/>
        <v>16:21:13.987</v>
      </c>
      <c r="CF503">
        <v>987042066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5</v>
      </c>
      <c r="CY503">
        <v>7</v>
      </c>
      <c r="CZ503" t="s">
        <v>131</v>
      </c>
      <c r="DA503">
        <v>80</v>
      </c>
      <c r="DB503">
        <v>1</v>
      </c>
      <c r="DC503" t="s">
        <v>132</v>
      </c>
      <c r="DD503" t="s">
        <v>133</v>
      </c>
      <c r="DG503">
        <v>15203566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"10/06/2022 16:21:14.382"</f>
        <v>10/06/2022 16:21:14.382</v>
      </c>
      <c r="C504" t="str">
        <f t="shared" si="216"/>
        <v>FFDFD3C0</v>
      </c>
      <c r="D504" t="s">
        <v>143</v>
      </c>
      <c r="E504">
        <v>15</v>
      </c>
      <c r="F504">
        <v>2015</v>
      </c>
      <c r="G504" t="s">
        <v>144</v>
      </c>
      <c r="J504" t="s">
        <v>145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241"/>
        <v>16:21:13.984</v>
      </c>
      <c r="T504" t="str">
        <f t="shared" si="242"/>
        <v>16:21:13.584</v>
      </c>
      <c r="U504" t="str">
        <f t="shared" si="217"/>
        <v>A5988B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125</v>
      </c>
      <c r="AG504">
        <v>0</v>
      </c>
      <c r="AH504">
        <v>3</v>
      </c>
      <c r="AI504">
        <v>2</v>
      </c>
      <c r="AJ504">
        <v>1</v>
      </c>
      <c r="AK504" t="s">
        <v>280</v>
      </c>
      <c r="AL504">
        <v>40.936731999999999</v>
      </c>
      <c r="AM504" t="s">
        <v>281</v>
      </c>
      <c r="AN504">
        <v>-72.237917999999993</v>
      </c>
      <c r="AO504">
        <v>25</v>
      </c>
      <c r="AP504">
        <v>975</v>
      </c>
      <c r="AQ504" t="s">
        <v>129</v>
      </c>
      <c r="AR504">
        <v>57</v>
      </c>
      <c r="AS504">
        <v>-63</v>
      </c>
      <c r="AT504">
        <v>128</v>
      </c>
      <c r="BB504">
        <v>1200</v>
      </c>
      <c r="BC504">
        <v>1</v>
      </c>
      <c r="BD504" t="str">
        <f t="shared" si="218"/>
        <v xml:space="preserve">N46PD   </v>
      </c>
      <c r="BE504">
        <v>1</v>
      </c>
      <c r="BG504">
        <v>0</v>
      </c>
      <c r="BH504">
        <v>0</v>
      </c>
      <c r="BI504">
        <v>0</v>
      </c>
      <c r="BJ504">
        <v>875</v>
      </c>
      <c r="BK504">
        <v>-100</v>
      </c>
      <c r="BL504" t="s">
        <v>239</v>
      </c>
      <c r="BM504">
        <v>1</v>
      </c>
      <c r="BN504">
        <v>1</v>
      </c>
      <c r="BO504">
        <v>1</v>
      </c>
      <c r="BP504">
        <v>0</v>
      </c>
      <c r="BS504">
        <v>0</v>
      </c>
      <c r="BT504">
        <v>0</v>
      </c>
      <c r="BU504">
        <v>0</v>
      </c>
      <c r="CE504" t="str">
        <f t="shared" si="243"/>
        <v>16:21:13.987</v>
      </c>
      <c r="CF504">
        <v>987042066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5</v>
      </c>
      <c r="CY504">
        <v>7</v>
      </c>
      <c r="CZ504" t="s">
        <v>131</v>
      </c>
      <c r="DA504">
        <v>80</v>
      </c>
      <c r="DB504">
        <v>1</v>
      </c>
      <c r="DC504" t="s">
        <v>132</v>
      </c>
      <c r="DD504" t="s">
        <v>133</v>
      </c>
      <c r="DG504">
        <v>15203566</v>
      </c>
      <c r="DI504">
        <v>1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"10/06/2022 16:21:14.413"</f>
        <v>10/06/2022 16:21:14.413</v>
      </c>
      <c r="C505" t="str">
        <f t="shared" si="216"/>
        <v>FFDFD3C0</v>
      </c>
      <c r="D505" t="s">
        <v>134</v>
      </c>
      <c r="E505">
        <v>33</v>
      </c>
      <c r="H505">
        <v>112</v>
      </c>
      <c r="I505" t="s">
        <v>135</v>
      </c>
      <c r="J505" t="s">
        <v>136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241"/>
        <v>16:21:13.984</v>
      </c>
      <c r="T505" t="str">
        <f t="shared" si="242"/>
        <v>16:21:13.584</v>
      </c>
      <c r="U505" t="str">
        <f t="shared" si="217"/>
        <v>A5988B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125</v>
      </c>
      <c r="AG505">
        <v>0</v>
      </c>
      <c r="AH505">
        <v>3</v>
      </c>
      <c r="AI505">
        <v>2</v>
      </c>
      <c r="AJ505">
        <v>1</v>
      </c>
      <c r="AK505" t="s">
        <v>280</v>
      </c>
      <c r="AL505">
        <v>40.936731999999999</v>
      </c>
      <c r="AM505" t="s">
        <v>281</v>
      </c>
      <c r="AN505">
        <v>-72.237917999999993</v>
      </c>
      <c r="AO505">
        <v>25</v>
      </c>
      <c r="AP505">
        <v>975</v>
      </c>
      <c r="AQ505" t="s">
        <v>129</v>
      </c>
      <c r="AR505">
        <v>57</v>
      </c>
      <c r="AS505">
        <v>-63</v>
      </c>
      <c r="AT505">
        <v>128</v>
      </c>
      <c r="BB505">
        <v>1200</v>
      </c>
      <c r="BC505">
        <v>1</v>
      </c>
      <c r="BD505" t="str">
        <f t="shared" si="218"/>
        <v xml:space="preserve">N46PD   </v>
      </c>
      <c r="BE505">
        <v>1</v>
      </c>
      <c r="BG505">
        <v>0</v>
      </c>
      <c r="BH505">
        <v>0</v>
      </c>
      <c r="BI505">
        <v>0</v>
      </c>
      <c r="BJ505">
        <v>875</v>
      </c>
      <c r="BK505">
        <v>-100</v>
      </c>
      <c r="BL505" t="s">
        <v>239</v>
      </c>
      <c r="BM505">
        <v>1</v>
      </c>
      <c r="BN505">
        <v>1</v>
      </c>
      <c r="BO505">
        <v>1</v>
      </c>
      <c r="BP505">
        <v>0</v>
      </c>
      <c r="BS505">
        <v>0</v>
      </c>
      <c r="BT505">
        <v>0</v>
      </c>
      <c r="BU505">
        <v>0</v>
      </c>
      <c r="CE505" t="str">
        <f t="shared" si="243"/>
        <v>16:21:13.987</v>
      </c>
      <c r="CF505">
        <v>987042066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5</v>
      </c>
      <c r="CY505">
        <v>7</v>
      </c>
      <c r="CZ505" t="s">
        <v>131</v>
      </c>
      <c r="DA505">
        <v>80</v>
      </c>
      <c r="DB505">
        <v>1</v>
      </c>
      <c r="DC505" t="s">
        <v>132</v>
      </c>
      <c r="DD505" t="s">
        <v>133</v>
      </c>
      <c r="DG505">
        <v>15203566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"10/06/2022 16:21:14.413"</f>
        <v>10/06/2022 16:21:14.413</v>
      </c>
      <c r="C506" t="str">
        <f t="shared" si="216"/>
        <v>FFDFD3C0</v>
      </c>
      <c r="D506" t="s">
        <v>139</v>
      </c>
      <c r="E506">
        <v>2</v>
      </c>
      <c r="F506">
        <v>1002</v>
      </c>
      <c r="G506" t="s">
        <v>124</v>
      </c>
      <c r="J506" t="s">
        <v>141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241"/>
        <v>16:21:13.984</v>
      </c>
      <c r="T506" t="str">
        <f t="shared" si="242"/>
        <v>16:21:13.584</v>
      </c>
      <c r="U506" t="str">
        <f t="shared" si="217"/>
        <v>A5988B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125</v>
      </c>
      <c r="AG506">
        <v>0</v>
      </c>
      <c r="AH506">
        <v>3</v>
      </c>
      <c r="AI506">
        <v>2</v>
      </c>
      <c r="AJ506">
        <v>1</v>
      </c>
      <c r="AK506" t="s">
        <v>280</v>
      </c>
      <c r="AL506">
        <v>40.936731999999999</v>
      </c>
      <c r="AM506" t="s">
        <v>281</v>
      </c>
      <c r="AN506">
        <v>-72.237917999999993</v>
      </c>
      <c r="AO506">
        <v>25</v>
      </c>
      <c r="AP506">
        <v>975</v>
      </c>
      <c r="AQ506" t="s">
        <v>129</v>
      </c>
      <c r="AR506">
        <v>57</v>
      </c>
      <c r="AS506">
        <v>-63</v>
      </c>
      <c r="AT506">
        <v>128</v>
      </c>
      <c r="BB506">
        <v>1200</v>
      </c>
      <c r="BC506">
        <v>1</v>
      </c>
      <c r="BD506" t="str">
        <f t="shared" si="218"/>
        <v xml:space="preserve">N46PD   </v>
      </c>
      <c r="BE506">
        <v>1</v>
      </c>
      <c r="BG506">
        <v>0</v>
      </c>
      <c r="BH506">
        <v>0</v>
      </c>
      <c r="BI506">
        <v>0</v>
      </c>
      <c r="BJ506">
        <v>875</v>
      </c>
      <c r="BK506">
        <v>-100</v>
      </c>
      <c r="BL506" t="s">
        <v>239</v>
      </c>
      <c r="BM506">
        <v>1</v>
      </c>
      <c r="BN506">
        <v>1</v>
      </c>
      <c r="BO506">
        <v>1</v>
      </c>
      <c r="BP506">
        <v>0</v>
      </c>
      <c r="BS506">
        <v>0</v>
      </c>
      <c r="BT506">
        <v>0</v>
      </c>
      <c r="BU506">
        <v>0</v>
      </c>
      <c r="CE506" t="str">
        <f t="shared" si="243"/>
        <v>16:21:13.987</v>
      </c>
      <c r="CF506">
        <v>987042066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5</v>
      </c>
      <c r="CY506">
        <v>7</v>
      </c>
      <c r="CZ506" t="s">
        <v>131</v>
      </c>
      <c r="DA506">
        <v>80</v>
      </c>
      <c r="DB506">
        <v>1</v>
      </c>
      <c r="DC506" t="s">
        <v>132</v>
      </c>
      <c r="DD506" t="s">
        <v>133</v>
      </c>
      <c r="DG506">
        <v>15203566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"10/06/2022 16:21:14.413"</f>
        <v>10/06/2022 16:21:14.413</v>
      </c>
      <c r="C507" t="str">
        <f t="shared" si="216"/>
        <v>FFDFD3C0</v>
      </c>
      <c r="D507" t="s">
        <v>139</v>
      </c>
      <c r="E507">
        <v>3</v>
      </c>
      <c r="F507">
        <v>1003</v>
      </c>
      <c r="G507" t="s">
        <v>146</v>
      </c>
      <c r="J507" t="s">
        <v>141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241"/>
        <v>16:21:13.984</v>
      </c>
      <c r="T507" t="str">
        <f t="shared" si="242"/>
        <v>16:21:13.584</v>
      </c>
      <c r="U507" t="str">
        <f t="shared" si="217"/>
        <v>A5988B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125</v>
      </c>
      <c r="AG507">
        <v>0</v>
      </c>
      <c r="AH507">
        <v>3</v>
      </c>
      <c r="AI507">
        <v>2</v>
      </c>
      <c r="AJ507">
        <v>1</v>
      </c>
      <c r="AK507" t="s">
        <v>280</v>
      </c>
      <c r="AL507">
        <v>40.936731999999999</v>
      </c>
      <c r="AM507" t="s">
        <v>281</v>
      </c>
      <c r="AN507">
        <v>-72.237917999999993</v>
      </c>
      <c r="AO507">
        <v>25</v>
      </c>
      <c r="AP507">
        <v>975</v>
      </c>
      <c r="AQ507" t="s">
        <v>129</v>
      </c>
      <c r="AR507">
        <v>57</v>
      </c>
      <c r="AS507">
        <v>-63</v>
      </c>
      <c r="AT507">
        <v>128</v>
      </c>
      <c r="BB507">
        <v>1200</v>
      </c>
      <c r="BC507">
        <v>1</v>
      </c>
      <c r="BD507" t="str">
        <f t="shared" si="218"/>
        <v xml:space="preserve">N46PD   </v>
      </c>
      <c r="BE507">
        <v>1</v>
      </c>
      <c r="BG507">
        <v>0</v>
      </c>
      <c r="BH507">
        <v>0</v>
      </c>
      <c r="BI507">
        <v>0</v>
      </c>
      <c r="BJ507">
        <v>875</v>
      </c>
      <c r="BK507">
        <v>-100</v>
      </c>
      <c r="BL507" t="s">
        <v>239</v>
      </c>
      <c r="BM507">
        <v>1</v>
      </c>
      <c r="BN507">
        <v>1</v>
      </c>
      <c r="BO507">
        <v>1</v>
      </c>
      <c r="BP507">
        <v>0</v>
      </c>
      <c r="BS507">
        <v>0</v>
      </c>
      <c r="BT507">
        <v>0</v>
      </c>
      <c r="BU507">
        <v>0</v>
      </c>
      <c r="CE507" t="str">
        <f t="shared" si="243"/>
        <v>16:21:13.987</v>
      </c>
      <c r="CF507">
        <v>987042066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131</v>
      </c>
      <c r="DA507">
        <v>80</v>
      </c>
      <c r="DB507">
        <v>1</v>
      </c>
      <c r="DC507" t="s">
        <v>132</v>
      </c>
      <c r="DD507" t="s">
        <v>133</v>
      </c>
      <c r="DG507">
        <v>15203566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"10/06/2022 16:21:14.413"</f>
        <v>10/06/2022 16:21:14.413</v>
      </c>
      <c r="C508" t="str">
        <f t="shared" si="216"/>
        <v>FFDFD3C0</v>
      </c>
      <c r="D508" t="s">
        <v>139</v>
      </c>
      <c r="E508">
        <v>4</v>
      </c>
      <c r="F508">
        <v>1004</v>
      </c>
      <c r="G508" t="s">
        <v>140</v>
      </c>
      <c r="J508" t="s">
        <v>141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241"/>
        <v>16:21:13.984</v>
      </c>
      <c r="T508" t="str">
        <f t="shared" si="242"/>
        <v>16:21:13.584</v>
      </c>
      <c r="U508" t="str">
        <f t="shared" si="217"/>
        <v>A5988B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125</v>
      </c>
      <c r="AG508">
        <v>0</v>
      </c>
      <c r="AH508">
        <v>3</v>
      </c>
      <c r="AI508">
        <v>2</v>
      </c>
      <c r="AJ508">
        <v>1</v>
      </c>
      <c r="AK508" t="s">
        <v>280</v>
      </c>
      <c r="AL508">
        <v>40.936731999999999</v>
      </c>
      <c r="AM508" t="s">
        <v>281</v>
      </c>
      <c r="AN508">
        <v>-72.237917999999993</v>
      </c>
      <c r="AO508">
        <v>25</v>
      </c>
      <c r="AP508">
        <v>975</v>
      </c>
      <c r="AQ508" t="s">
        <v>129</v>
      </c>
      <c r="AR508">
        <v>57</v>
      </c>
      <c r="AS508">
        <v>-63</v>
      </c>
      <c r="AT508">
        <v>128</v>
      </c>
      <c r="BB508">
        <v>1200</v>
      </c>
      <c r="BC508">
        <v>1</v>
      </c>
      <c r="BD508" t="str">
        <f t="shared" si="218"/>
        <v xml:space="preserve">N46PD   </v>
      </c>
      <c r="BE508">
        <v>1</v>
      </c>
      <c r="BG508">
        <v>0</v>
      </c>
      <c r="BH508">
        <v>0</v>
      </c>
      <c r="BI508">
        <v>0</v>
      </c>
      <c r="BJ508">
        <v>875</v>
      </c>
      <c r="BK508">
        <v>-100</v>
      </c>
      <c r="BL508" t="s">
        <v>239</v>
      </c>
      <c r="BM508">
        <v>1</v>
      </c>
      <c r="BN508">
        <v>1</v>
      </c>
      <c r="BO508">
        <v>1</v>
      </c>
      <c r="BP508">
        <v>0</v>
      </c>
      <c r="BS508">
        <v>0</v>
      </c>
      <c r="BT508">
        <v>0</v>
      </c>
      <c r="BU508">
        <v>0</v>
      </c>
      <c r="CE508" t="str">
        <f t="shared" si="243"/>
        <v>16:21:13.987</v>
      </c>
      <c r="CF508">
        <v>987042066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131</v>
      </c>
      <c r="DA508">
        <v>80</v>
      </c>
      <c r="DB508">
        <v>1</v>
      </c>
      <c r="DC508" t="s">
        <v>132</v>
      </c>
      <c r="DD508" t="s">
        <v>133</v>
      </c>
      <c r="DG508">
        <v>15203566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"10/06/2022 16:21:14.413"</f>
        <v>10/06/2022 16:21:14.413</v>
      </c>
      <c r="C509" t="str">
        <f t="shared" si="216"/>
        <v>FFDFD3C0</v>
      </c>
      <c r="D509" t="s">
        <v>143</v>
      </c>
      <c r="E509">
        <v>1</v>
      </c>
      <c r="F509">
        <v>2001</v>
      </c>
      <c r="G509" t="s">
        <v>147</v>
      </c>
      <c r="J509" t="s">
        <v>145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241"/>
        <v>16:21:13.984</v>
      </c>
      <c r="T509" t="str">
        <f t="shared" si="242"/>
        <v>16:21:13.584</v>
      </c>
      <c r="U509" t="str">
        <f t="shared" si="217"/>
        <v>A5988B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125</v>
      </c>
      <c r="AG509">
        <v>0</v>
      </c>
      <c r="AH509">
        <v>3</v>
      </c>
      <c r="AI509">
        <v>2</v>
      </c>
      <c r="AJ509">
        <v>1</v>
      </c>
      <c r="AK509" t="s">
        <v>280</v>
      </c>
      <c r="AL509">
        <v>40.936731999999999</v>
      </c>
      <c r="AM509" t="s">
        <v>281</v>
      </c>
      <c r="AN509">
        <v>-72.237917999999993</v>
      </c>
      <c r="AO509">
        <v>25</v>
      </c>
      <c r="AP509">
        <v>975</v>
      </c>
      <c r="AQ509" t="s">
        <v>129</v>
      </c>
      <c r="AR509">
        <v>57</v>
      </c>
      <c r="AS509">
        <v>-63</v>
      </c>
      <c r="AT509">
        <v>128</v>
      </c>
      <c r="BB509">
        <v>1200</v>
      </c>
      <c r="BC509">
        <v>1</v>
      </c>
      <c r="BD509" t="str">
        <f t="shared" si="218"/>
        <v xml:space="preserve">N46PD   </v>
      </c>
      <c r="BE509">
        <v>1</v>
      </c>
      <c r="BG509">
        <v>0</v>
      </c>
      <c r="BH509">
        <v>0</v>
      </c>
      <c r="BI509">
        <v>0</v>
      </c>
      <c r="BJ509">
        <v>875</v>
      </c>
      <c r="BK509">
        <v>-100</v>
      </c>
      <c r="BL509" t="s">
        <v>239</v>
      </c>
      <c r="BM509">
        <v>1</v>
      </c>
      <c r="BN509">
        <v>1</v>
      </c>
      <c r="BO509">
        <v>1</v>
      </c>
      <c r="BP509">
        <v>0</v>
      </c>
      <c r="BS509">
        <v>0</v>
      </c>
      <c r="BT509">
        <v>0</v>
      </c>
      <c r="BU509">
        <v>0</v>
      </c>
      <c r="CE509" t="str">
        <f t="shared" si="243"/>
        <v>16:21:13.987</v>
      </c>
      <c r="CF509">
        <v>987042066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131</v>
      </c>
      <c r="DA509">
        <v>80</v>
      </c>
      <c r="DB509">
        <v>1</v>
      </c>
      <c r="DC509" t="s">
        <v>132</v>
      </c>
      <c r="DD509" t="s">
        <v>133</v>
      </c>
      <c r="DG509">
        <v>15203566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"10/06/2022 16:21:15.132"</f>
        <v>10/06/2022 16:21:15.132</v>
      </c>
      <c r="C510" t="str">
        <f t="shared" si="216"/>
        <v>FFDFD3C0</v>
      </c>
      <c r="D510" t="s">
        <v>123</v>
      </c>
      <c r="E510">
        <v>1</v>
      </c>
      <c r="H510">
        <v>157</v>
      </c>
      <c r="I510" t="s">
        <v>124</v>
      </c>
      <c r="J510" t="s">
        <v>125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ref="S510:S517" si="244">"16:21:14.883"</f>
        <v>16:21:14.883</v>
      </c>
      <c r="T510" t="str">
        <f t="shared" ref="T510:T517" si="245">"16:21:14.483"</f>
        <v>16:21:14.483</v>
      </c>
      <c r="U510" t="str">
        <f t="shared" si="217"/>
        <v>A5988B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125</v>
      </c>
      <c r="AG510">
        <v>0</v>
      </c>
      <c r="AH510">
        <v>3</v>
      </c>
      <c r="AI510">
        <v>2</v>
      </c>
      <c r="AJ510">
        <v>1</v>
      </c>
      <c r="AK510" t="s">
        <v>282</v>
      </c>
      <c r="AL510">
        <v>40.936475000000002</v>
      </c>
      <c r="AM510" t="s">
        <v>283</v>
      </c>
      <c r="AN510">
        <v>-72.237617999999998</v>
      </c>
      <c r="AO510">
        <v>25</v>
      </c>
      <c r="AP510">
        <v>975</v>
      </c>
      <c r="AQ510" t="s">
        <v>129</v>
      </c>
      <c r="AR510">
        <v>57</v>
      </c>
      <c r="AS510">
        <v>-63</v>
      </c>
      <c r="AT510">
        <v>-64</v>
      </c>
      <c r="BB510">
        <v>1200</v>
      </c>
      <c r="BC510">
        <v>1</v>
      </c>
      <c r="BD510" t="str">
        <f t="shared" si="218"/>
        <v xml:space="preserve">N46PD   </v>
      </c>
      <c r="BE510">
        <v>1</v>
      </c>
      <c r="BG510">
        <v>0</v>
      </c>
      <c r="BH510">
        <v>0</v>
      </c>
      <c r="BI510">
        <v>0</v>
      </c>
      <c r="BJ510">
        <v>875</v>
      </c>
      <c r="BK510">
        <v>-100</v>
      </c>
      <c r="BL510" t="s">
        <v>239</v>
      </c>
      <c r="BM510">
        <v>1</v>
      </c>
      <c r="BN510">
        <v>1</v>
      </c>
      <c r="BO510">
        <v>1</v>
      </c>
      <c r="BP510">
        <v>0</v>
      </c>
      <c r="BS510">
        <v>0</v>
      </c>
      <c r="BT510">
        <v>0</v>
      </c>
      <c r="BU510">
        <v>0</v>
      </c>
      <c r="CE510" t="str">
        <f t="shared" ref="CE510:CE517" si="246">"16:21:14.887"</f>
        <v>16:21:14.887</v>
      </c>
      <c r="CF510">
        <v>886540393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5</v>
      </c>
      <c r="CY510">
        <v>7</v>
      </c>
      <c r="CZ510" t="s">
        <v>131</v>
      </c>
      <c r="DA510">
        <v>80</v>
      </c>
      <c r="DB510">
        <v>1</v>
      </c>
      <c r="DC510" t="s">
        <v>132</v>
      </c>
      <c r="DD510" t="s">
        <v>133</v>
      </c>
      <c r="DG510">
        <v>15204484</v>
      </c>
      <c r="DI510">
        <v>1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"10/06/2022 16:21:15.132"</f>
        <v>10/06/2022 16:21:15.132</v>
      </c>
      <c r="C511" t="str">
        <f t="shared" si="216"/>
        <v>FFDFD3C0</v>
      </c>
      <c r="D511" t="s">
        <v>143</v>
      </c>
      <c r="E511">
        <v>15</v>
      </c>
      <c r="F511">
        <v>2015</v>
      </c>
      <c r="G511" t="s">
        <v>144</v>
      </c>
      <c r="J511" t="s">
        <v>145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244"/>
        <v>16:21:14.883</v>
      </c>
      <c r="T511" t="str">
        <f t="shared" si="245"/>
        <v>16:21:14.483</v>
      </c>
      <c r="U511" t="str">
        <f t="shared" si="217"/>
        <v>A5988B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125</v>
      </c>
      <c r="AG511">
        <v>0</v>
      </c>
      <c r="AH511">
        <v>3</v>
      </c>
      <c r="AI511">
        <v>2</v>
      </c>
      <c r="AJ511">
        <v>1</v>
      </c>
      <c r="AK511" t="s">
        <v>282</v>
      </c>
      <c r="AL511">
        <v>40.936475000000002</v>
      </c>
      <c r="AM511" t="s">
        <v>283</v>
      </c>
      <c r="AN511">
        <v>-72.237617999999998</v>
      </c>
      <c r="AO511">
        <v>25</v>
      </c>
      <c r="AP511">
        <v>975</v>
      </c>
      <c r="AQ511" t="s">
        <v>129</v>
      </c>
      <c r="AR511">
        <v>57</v>
      </c>
      <c r="AS511">
        <v>-63</v>
      </c>
      <c r="AT511">
        <v>-64</v>
      </c>
      <c r="BB511">
        <v>1200</v>
      </c>
      <c r="BC511">
        <v>1</v>
      </c>
      <c r="BD511" t="str">
        <f t="shared" si="218"/>
        <v xml:space="preserve">N46PD   </v>
      </c>
      <c r="BE511">
        <v>1</v>
      </c>
      <c r="BG511">
        <v>0</v>
      </c>
      <c r="BH511">
        <v>0</v>
      </c>
      <c r="BI511">
        <v>0</v>
      </c>
      <c r="BJ511">
        <v>875</v>
      </c>
      <c r="BK511">
        <v>-100</v>
      </c>
      <c r="BL511" t="s">
        <v>239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t="str">
        <f t="shared" si="246"/>
        <v>16:21:14.887</v>
      </c>
      <c r="CF511">
        <v>886540393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5</v>
      </c>
      <c r="CY511">
        <v>7</v>
      </c>
      <c r="CZ511" t="s">
        <v>131</v>
      </c>
      <c r="DA511">
        <v>80</v>
      </c>
      <c r="DB511">
        <v>1</v>
      </c>
      <c r="DC511" t="s">
        <v>132</v>
      </c>
      <c r="DD511" t="s">
        <v>133</v>
      </c>
      <c r="DG511">
        <v>15204484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"10/06/2022 16:21:15.210"</f>
        <v>10/06/2022 16:21:15.210</v>
      </c>
      <c r="C512" t="str">
        <f t="shared" si="216"/>
        <v>FFDFD3C0</v>
      </c>
      <c r="D512" t="s">
        <v>139</v>
      </c>
      <c r="E512">
        <v>4</v>
      </c>
      <c r="F512">
        <v>1004</v>
      </c>
      <c r="G512" t="s">
        <v>140</v>
      </c>
      <c r="J512" t="s">
        <v>141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244"/>
        <v>16:21:14.883</v>
      </c>
      <c r="T512" t="str">
        <f t="shared" si="245"/>
        <v>16:21:14.483</v>
      </c>
      <c r="U512" t="str">
        <f t="shared" si="217"/>
        <v>A5988B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125</v>
      </c>
      <c r="AG512">
        <v>0</v>
      </c>
      <c r="AH512">
        <v>3</v>
      </c>
      <c r="AI512">
        <v>2</v>
      </c>
      <c r="AJ512">
        <v>1</v>
      </c>
      <c r="AK512" t="s">
        <v>282</v>
      </c>
      <c r="AL512">
        <v>40.936475000000002</v>
      </c>
      <c r="AM512" t="s">
        <v>283</v>
      </c>
      <c r="AN512">
        <v>-72.237617999999998</v>
      </c>
      <c r="AO512">
        <v>25</v>
      </c>
      <c r="AP512">
        <v>975</v>
      </c>
      <c r="AQ512" t="s">
        <v>129</v>
      </c>
      <c r="AR512">
        <v>57</v>
      </c>
      <c r="AS512">
        <v>-63</v>
      </c>
      <c r="AT512">
        <v>-64</v>
      </c>
      <c r="BB512">
        <v>1200</v>
      </c>
      <c r="BC512">
        <v>1</v>
      </c>
      <c r="BD512" t="str">
        <f t="shared" si="218"/>
        <v xml:space="preserve">N46PD   </v>
      </c>
      <c r="BE512">
        <v>1</v>
      </c>
      <c r="BG512">
        <v>0</v>
      </c>
      <c r="BH512">
        <v>0</v>
      </c>
      <c r="BI512">
        <v>0</v>
      </c>
      <c r="BJ512">
        <v>875</v>
      </c>
      <c r="BK512">
        <v>-100</v>
      </c>
      <c r="BL512" t="s">
        <v>239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t="str">
        <f t="shared" si="246"/>
        <v>16:21:14.887</v>
      </c>
      <c r="CF512">
        <v>886540393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5</v>
      </c>
      <c r="CY512">
        <v>7</v>
      </c>
      <c r="CZ512" t="s">
        <v>131</v>
      </c>
      <c r="DA512">
        <v>80</v>
      </c>
      <c r="DB512">
        <v>1</v>
      </c>
      <c r="DC512" t="s">
        <v>132</v>
      </c>
      <c r="DD512" t="s">
        <v>133</v>
      </c>
      <c r="DG512">
        <v>15204484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"10/06/2022 16:21:15.210"</f>
        <v>10/06/2022 16:21:15.210</v>
      </c>
      <c r="C513" t="str">
        <f t="shared" si="216"/>
        <v>FFDFD3C0</v>
      </c>
      <c r="D513" t="s">
        <v>134</v>
      </c>
      <c r="E513">
        <v>33</v>
      </c>
      <c r="H513">
        <v>112</v>
      </c>
      <c r="I513" t="s">
        <v>135</v>
      </c>
      <c r="J513" t="s">
        <v>136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244"/>
        <v>16:21:14.883</v>
      </c>
      <c r="T513" t="str">
        <f t="shared" si="245"/>
        <v>16:21:14.483</v>
      </c>
      <c r="U513" t="str">
        <f t="shared" si="217"/>
        <v>A5988B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125</v>
      </c>
      <c r="AG513">
        <v>0</v>
      </c>
      <c r="AH513">
        <v>3</v>
      </c>
      <c r="AI513">
        <v>2</v>
      </c>
      <c r="AJ513">
        <v>1</v>
      </c>
      <c r="AK513" t="s">
        <v>282</v>
      </c>
      <c r="AL513">
        <v>40.936475000000002</v>
      </c>
      <c r="AM513" t="s">
        <v>283</v>
      </c>
      <c r="AN513">
        <v>-72.237617999999998</v>
      </c>
      <c r="AO513">
        <v>25</v>
      </c>
      <c r="AP513">
        <v>975</v>
      </c>
      <c r="AQ513" t="s">
        <v>129</v>
      </c>
      <c r="AR513">
        <v>57</v>
      </c>
      <c r="AS513">
        <v>-63</v>
      </c>
      <c r="AT513">
        <v>-64</v>
      </c>
      <c r="BB513">
        <v>1200</v>
      </c>
      <c r="BC513">
        <v>1</v>
      </c>
      <c r="BD513" t="str">
        <f t="shared" si="218"/>
        <v xml:space="preserve">N46PD   </v>
      </c>
      <c r="BE513">
        <v>1</v>
      </c>
      <c r="BG513">
        <v>0</v>
      </c>
      <c r="BH513">
        <v>0</v>
      </c>
      <c r="BI513">
        <v>0</v>
      </c>
      <c r="BJ513">
        <v>875</v>
      </c>
      <c r="BK513">
        <v>-100</v>
      </c>
      <c r="BL513" t="s">
        <v>239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t="str">
        <f t="shared" si="246"/>
        <v>16:21:14.887</v>
      </c>
      <c r="CF513">
        <v>886540393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5</v>
      </c>
      <c r="CY513">
        <v>7</v>
      </c>
      <c r="CZ513" t="s">
        <v>131</v>
      </c>
      <c r="DA513">
        <v>80</v>
      </c>
      <c r="DB513">
        <v>1</v>
      </c>
      <c r="DC513" t="s">
        <v>132</v>
      </c>
      <c r="DD513" t="s">
        <v>133</v>
      </c>
      <c r="DG513">
        <v>15204484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"10/06/2022 16:21:15.210"</f>
        <v>10/06/2022 16:21:15.210</v>
      </c>
      <c r="C514" t="str">
        <f t="shared" ref="C514:C577" si="247">"FFDFD3C0"</f>
        <v>FFDFD3C0</v>
      </c>
      <c r="D514" t="s">
        <v>139</v>
      </c>
      <c r="E514">
        <v>2</v>
      </c>
      <c r="F514">
        <v>1002</v>
      </c>
      <c r="G514" t="s">
        <v>124</v>
      </c>
      <c r="J514" t="s">
        <v>141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244"/>
        <v>16:21:14.883</v>
      </c>
      <c r="T514" t="str">
        <f t="shared" si="245"/>
        <v>16:21:14.483</v>
      </c>
      <c r="U514" t="str">
        <f t="shared" ref="U514:U577" si="248">"A5988B"</f>
        <v>A5988B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125</v>
      </c>
      <c r="AG514">
        <v>0</v>
      </c>
      <c r="AH514">
        <v>3</v>
      </c>
      <c r="AI514">
        <v>2</v>
      </c>
      <c r="AJ514">
        <v>1</v>
      </c>
      <c r="AK514" t="s">
        <v>282</v>
      </c>
      <c r="AL514">
        <v>40.936475000000002</v>
      </c>
      <c r="AM514" t="s">
        <v>283</v>
      </c>
      <c r="AN514">
        <v>-72.237617999999998</v>
      </c>
      <c r="AO514">
        <v>25</v>
      </c>
      <c r="AP514">
        <v>975</v>
      </c>
      <c r="AQ514" t="s">
        <v>129</v>
      </c>
      <c r="AR514">
        <v>57</v>
      </c>
      <c r="AS514">
        <v>-63</v>
      </c>
      <c r="AT514">
        <v>-64</v>
      </c>
      <c r="BB514">
        <v>1200</v>
      </c>
      <c r="BC514">
        <v>1</v>
      </c>
      <c r="BD514" t="str">
        <f t="shared" ref="BD514:BD577" si="249">"N46PD   "</f>
        <v xml:space="preserve">N46PD   </v>
      </c>
      <c r="BE514">
        <v>1</v>
      </c>
      <c r="BG514">
        <v>0</v>
      </c>
      <c r="BH514">
        <v>0</v>
      </c>
      <c r="BI514">
        <v>0</v>
      </c>
      <c r="BJ514">
        <v>875</v>
      </c>
      <c r="BK514">
        <v>-100</v>
      </c>
      <c r="BL514" t="s">
        <v>239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 t="shared" si="246"/>
        <v>16:21:14.887</v>
      </c>
      <c r="CF514">
        <v>886540393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5</v>
      </c>
      <c r="CY514">
        <v>7</v>
      </c>
      <c r="CZ514" t="s">
        <v>131</v>
      </c>
      <c r="DA514">
        <v>80</v>
      </c>
      <c r="DB514">
        <v>1</v>
      </c>
      <c r="DC514" t="s">
        <v>132</v>
      </c>
      <c r="DD514" t="s">
        <v>133</v>
      </c>
      <c r="DG514">
        <v>15204484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"10/06/2022 16:21:15.210"</f>
        <v>10/06/2022 16:21:15.210</v>
      </c>
      <c r="C515" t="str">
        <f t="shared" si="247"/>
        <v>FFDFD3C0</v>
      </c>
      <c r="D515" t="s">
        <v>139</v>
      </c>
      <c r="E515">
        <v>3</v>
      </c>
      <c r="F515">
        <v>1003</v>
      </c>
      <c r="G515" t="s">
        <v>146</v>
      </c>
      <c r="J515" t="s">
        <v>141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244"/>
        <v>16:21:14.883</v>
      </c>
      <c r="T515" t="str">
        <f t="shared" si="245"/>
        <v>16:21:14.483</v>
      </c>
      <c r="U515" t="str">
        <f t="shared" si="248"/>
        <v>A5988B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125</v>
      </c>
      <c r="AG515">
        <v>0</v>
      </c>
      <c r="AH515">
        <v>3</v>
      </c>
      <c r="AI515">
        <v>2</v>
      </c>
      <c r="AJ515">
        <v>1</v>
      </c>
      <c r="AK515" t="s">
        <v>282</v>
      </c>
      <c r="AL515">
        <v>40.936475000000002</v>
      </c>
      <c r="AM515" t="s">
        <v>283</v>
      </c>
      <c r="AN515">
        <v>-72.237617999999998</v>
      </c>
      <c r="AO515">
        <v>25</v>
      </c>
      <c r="AP515">
        <v>975</v>
      </c>
      <c r="AQ515" t="s">
        <v>129</v>
      </c>
      <c r="AR515">
        <v>57</v>
      </c>
      <c r="AS515">
        <v>-63</v>
      </c>
      <c r="AT515">
        <v>-64</v>
      </c>
      <c r="BB515">
        <v>1200</v>
      </c>
      <c r="BC515">
        <v>1</v>
      </c>
      <c r="BD515" t="str">
        <f t="shared" si="249"/>
        <v xml:space="preserve">N46PD   </v>
      </c>
      <c r="BE515">
        <v>1</v>
      </c>
      <c r="BG515">
        <v>0</v>
      </c>
      <c r="BH515">
        <v>0</v>
      </c>
      <c r="BI515">
        <v>0</v>
      </c>
      <c r="BJ515">
        <v>875</v>
      </c>
      <c r="BK515">
        <v>-100</v>
      </c>
      <c r="BL515" t="s">
        <v>239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t="str">
        <f t="shared" si="246"/>
        <v>16:21:14.887</v>
      </c>
      <c r="CF515">
        <v>886540393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5</v>
      </c>
      <c r="CY515">
        <v>7</v>
      </c>
      <c r="CZ515" t="s">
        <v>131</v>
      </c>
      <c r="DA515">
        <v>80</v>
      </c>
      <c r="DB515">
        <v>1</v>
      </c>
      <c r="DC515" t="s">
        <v>132</v>
      </c>
      <c r="DD515" t="s">
        <v>133</v>
      </c>
      <c r="DG515">
        <v>15204484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"10/06/2022 16:21:15.241"</f>
        <v>10/06/2022 16:21:15.241</v>
      </c>
      <c r="C516" t="str">
        <f t="shared" si="247"/>
        <v>FFDFD3C0</v>
      </c>
      <c r="D516" t="s">
        <v>143</v>
      </c>
      <c r="E516">
        <v>1</v>
      </c>
      <c r="F516">
        <v>2001</v>
      </c>
      <c r="G516" t="s">
        <v>147</v>
      </c>
      <c r="J516" t="s">
        <v>145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244"/>
        <v>16:21:14.883</v>
      </c>
      <c r="T516" t="str">
        <f t="shared" si="245"/>
        <v>16:21:14.483</v>
      </c>
      <c r="U516" t="str">
        <f t="shared" si="248"/>
        <v>A5988B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125</v>
      </c>
      <c r="AG516">
        <v>0</v>
      </c>
      <c r="AH516">
        <v>3</v>
      </c>
      <c r="AI516">
        <v>2</v>
      </c>
      <c r="AJ516">
        <v>1</v>
      </c>
      <c r="AK516" t="s">
        <v>282</v>
      </c>
      <c r="AL516">
        <v>40.936475000000002</v>
      </c>
      <c r="AM516" t="s">
        <v>283</v>
      </c>
      <c r="AN516">
        <v>-72.237617999999998</v>
      </c>
      <c r="AO516">
        <v>25</v>
      </c>
      <c r="AP516">
        <v>975</v>
      </c>
      <c r="AQ516" t="s">
        <v>129</v>
      </c>
      <c r="AR516">
        <v>57</v>
      </c>
      <c r="AS516">
        <v>-63</v>
      </c>
      <c r="AT516">
        <v>-64</v>
      </c>
      <c r="BB516">
        <v>1200</v>
      </c>
      <c r="BC516">
        <v>1</v>
      </c>
      <c r="BD516" t="str">
        <f t="shared" si="249"/>
        <v xml:space="preserve">N46PD   </v>
      </c>
      <c r="BE516">
        <v>1</v>
      </c>
      <c r="BG516">
        <v>0</v>
      </c>
      <c r="BH516">
        <v>0</v>
      </c>
      <c r="BI516">
        <v>0</v>
      </c>
      <c r="BJ516">
        <v>875</v>
      </c>
      <c r="BK516">
        <v>-100</v>
      </c>
      <c r="BL516" t="s">
        <v>239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 t="shared" si="246"/>
        <v>16:21:14.887</v>
      </c>
      <c r="CF516">
        <v>886540393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5</v>
      </c>
      <c r="CY516">
        <v>7</v>
      </c>
      <c r="CZ516" t="s">
        <v>131</v>
      </c>
      <c r="DA516">
        <v>80</v>
      </c>
      <c r="DB516">
        <v>1</v>
      </c>
      <c r="DC516" t="s">
        <v>132</v>
      </c>
      <c r="DD516" t="s">
        <v>133</v>
      </c>
      <c r="DG516">
        <v>15204484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"10/06/2022 16:21:15.241"</f>
        <v>10/06/2022 16:21:15.241</v>
      </c>
      <c r="C517" t="str">
        <f t="shared" si="247"/>
        <v>FFDFD3C0</v>
      </c>
      <c r="D517" t="s">
        <v>134</v>
      </c>
      <c r="E517">
        <v>38</v>
      </c>
      <c r="H517">
        <v>125</v>
      </c>
      <c r="I517" t="s">
        <v>142</v>
      </c>
      <c r="J517" t="s">
        <v>136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244"/>
        <v>16:21:14.883</v>
      </c>
      <c r="T517" t="str">
        <f t="shared" si="245"/>
        <v>16:21:14.483</v>
      </c>
      <c r="U517" t="str">
        <f t="shared" si="248"/>
        <v>A5988B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125</v>
      </c>
      <c r="AG517">
        <v>0</v>
      </c>
      <c r="AH517">
        <v>3</v>
      </c>
      <c r="AI517">
        <v>2</v>
      </c>
      <c r="AJ517">
        <v>1</v>
      </c>
      <c r="AK517" t="s">
        <v>282</v>
      </c>
      <c r="AL517">
        <v>40.936475000000002</v>
      </c>
      <c r="AM517" t="s">
        <v>283</v>
      </c>
      <c r="AN517">
        <v>-72.237617999999998</v>
      </c>
      <c r="AO517">
        <v>25</v>
      </c>
      <c r="AP517">
        <v>975</v>
      </c>
      <c r="AQ517" t="s">
        <v>129</v>
      </c>
      <c r="AR517">
        <v>57</v>
      </c>
      <c r="AS517">
        <v>-63</v>
      </c>
      <c r="AT517">
        <v>-64</v>
      </c>
      <c r="BB517">
        <v>1200</v>
      </c>
      <c r="BC517">
        <v>1</v>
      </c>
      <c r="BD517" t="str">
        <f t="shared" si="249"/>
        <v xml:space="preserve">N46PD   </v>
      </c>
      <c r="BE517">
        <v>1</v>
      </c>
      <c r="BG517">
        <v>0</v>
      </c>
      <c r="BH517">
        <v>0</v>
      </c>
      <c r="BI517">
        <v>0</v>
      </c>
      <c r="BJ517">
        <v>875</v>
      </c>
      <c r="BK517">
        <v>-100</v>
      </c>
      <c r="BL517" t="s">
        <v>239</v>
      </c>
      <c r="BM517">
        <v>1</v>
      </c>
      <c r="BN517">
        <v>1</v>
      </c>
      <c r="BO517">
        <v>1</v>
      </c>
      <c r="BP517">
        <v>0</v>
      </c>
      <c r="BS517">
        <v>0</v>
      </c>
      <c r="BT517">
        <v>0</v>
      </c>
      <c r="BU517">
        <v>0</v>
      </c>
      <c r="CE517" t="str">
        <f t="shared" si="246"/>
        <v>16:21:14.887</v>
      </c>
      <c r="CF517">
        <v>886540393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5</v>
      </c>
      <c r="CY517">
        <v>7</v>
      </c>
      <c r="CZ517" t="s">
        <v>131</v>
      </c>
      <c r="DA517">
        <v>80</v>
      </c>
      <c r="DB517">
        <v>1</v>
      </c>
      <c r="DC517" t="s">
        <v>132</v>
      </c>
      <c r="DD517" t="s">
        <v>133</v>
      </c>
      <c r="DG517">
        <v>15204484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"10/06/2022 16:21:16.272"</f>
        <v>10/06/2022 16:21:16.272</v>
      </c>
      <c r="C518" t="str">
        <f t="shared" si="247"/>
        <v>FFDFD3C0</v>
      </c>
      <c r="D518" t="s">
        <v>139</v>
      </c>
      <c r="E518">
        <v>3</v>
      </c>
      <c r="F518">
        <v>1003</v>
      </c>
      <c r="G518" t="s">
        <v>146</v>
      </c>
      <c r="J518" t="s">
        <v>141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"16:21:15.945"</f>
        <v>16:21:15.945</v>
      </c>
      <c r="T518" t="str">
        <f>"16:21:15.445"</f>
        <v>16:21:15.445</v>
      </c>
      <c r="U518" t="str">
        <f t="shared" si="248"/>
        <v>A5988B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125</v>
      </c>
      <c r="AG518">
        <v>0</v>
      </c>
      <c r="AH518">
        <v>3</v>
      </c>
      <c r="AI518">
        <v>2</v>
      </c>
      <c r="AJ518">
        <v>1</v>
      </c>
      <c r="AK518" t="s">
        <v>284</v>
      </c>
      <c r="AL518">
        <v>40.936131000000003</v>
      </c>
      <c r="AM518" t="s">
        <v>285</v>
      </c>
      <c r="AN518">
        <v>-72.237232000000006</v>
      </c>
      <c r="AO518">
        <v>25</v>
      </c>
      <c r="AP518">
        <v>975</v>
      </c>
      <c r="AQ518" t="s">
        <v>129</v>
      </c>
      <c r="AR518">
        <v>57</v>
      </c>
      <c r="AS518">
        <v>-63</v>
      </c>
      <c r="AT518">
        <v>-128</v>
      </c>
      <c r="BB518">
        <v>1200</v>
      </c>
      <c r="BC518">
        <v>1</v>
      </c>
      <c r="BD518" t="str">
        <f t="shared" si="249"/>
        <v xml:space="preserve">N46PD   </v>
      </c>
      <c r="BE518">
        <v>1</v>
      </c>
      <c r="BG518">
        <v>0</v>
      </c>
      <c r="BH518">
        <v>0</v>
      </c>
      <c r="BI518">
        <v>0</v>
      </c>
      <c r="BJ518">
        <v>875</v>
      </c>
      <c r="BK518">
        <v>-100</v>
      </c>
      <c r="BL518" t="s">
        <v>239</v>
      </c>
      <c r="BM518">
        <v>1</v>
      </c>
      <c r="BN518">
        <v>1</v>
      </c>
      <c r="BO518">
        <v>1</v>
      </c>
      <c r="BP518">
        <v>0</v>
      </c>
      <c r="BS518">
        <v>0.04</v>
      </c>
      <c r="BT518">
        <v>0</v>
      </c>
      <c r="BU518">
        <v>0</v>
      </c>
      <c r="CE518" t="str">
        <f>"16:21:15.947"</f>
        <v>16:21:15.947</v>
      </c>
      <c r="CF518">
        <v>946604807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6</v>
      </c>
      <c r="CY518">
        <v>7</v>
      </c>
      <c r="CZ518" t="s">
        <v>131</v>
      </c>
      <c r="DA518">
        <v>80</v>
      </c>
      <c r="DB518">
        <v>1</v>
      </c>
      <c r="DC518" t="s">
        <v>132</v>
      </c>
      <c r="DD518" t="s">
        <v>133</v>
      </c>
      <c r="DG518">
        <v>15205641</v>
      </c>
      <c r="DI518">
        <v>1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"10/06/2022 16:21:16.272"</f>
        <v>10/06/2022 16:21:16.272</v>
      </c>
      <c r="C519" t="str">
        <f t="shared" si="247"/>
        <v>FFDFD3C0</v>
      </c>
      <c r="D519" t="s">
        <v>143</v>
      </c>
      <c r="E519">
        <v>1</v>
      </c>
      <c r="F519">
        <v>2001</v>
      </c>
      <c r="G519" t="s">
        <v>147</v>
      </c>
      <c r="J519" t="s">
        <v>145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"16:21:15.945"</f>
        <v>16:21:15.945</v>
      </c>
      <c r="T519" t="str">
        <f>"16:21:15.445"</f>
        <v>16:21:15.445</v>
      </c>
      <c r="U519" t="str">
        <f t="shared" si="248"/>
        <v>A5988B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125</v>
      </c>
      <c r="AG519">
        <v>0</v>
      </c>
      <c r="AH519">
        <v>3</v>
      </c>
      <c r="AI519">
        <v>2</v>
      </c>
      <c r="AJ519">
        <v>1</v>
      </c>
      <c r="AK519" t="s">
        <v>284</v>
      </c>
      <c r="AL519">
        <v>40.936131000000003</v>
      </c>
      <c r="AM519" t="s">
        <v>285</v>
      </c>
      <c r="AN519">
        <v>-72.237232000000006</v>
      </c>
      <c r="AO519">
        <v>25</v>
      </c>
      <c r="AP519">
        <v>975</v>
      </c>
      <c r="AQ519" t="s">
        <v>129</v>
      </c>
      <c r="AR519">
        <v>57</v>
      </c>
      <c r="AS519">
        <v>-63</v>
      </c>
      <c r="AT519">
        <v>-128</v>
      </c>
      <c r="BB519">
        <v>1200</v>
      </c>
      <c r="BC519">
        <v>1</v>
      </c>
      <c r="BD519" t="str">
        <f t="shared" si="249"/>
        <v xml:space="preserve">N46PD   </v>
      </c>
      <c r="BE519">
        <v>1</v>
      </c>
      <c r="BG519">
        <v>0</v>
      </c>
      <c r="BH519">
        <v>0</v>
      </c>
      <c r="BI519">
        <v>0</v>
      </c>
      <c r="BJ519">
        <v>875</v>
      </c>
      <c r="BK519">
        <v>-100</v>
      </c>
      <c r="BL519" t="s">
        <v>239</v>
      </c>
      <c r="BM519">
        <v>1</v>
      </c>
      <c r="BN519">
        <v>1</v>
      </c>
      <c r="BO519">
        <v>1</v>
      </c>
      <c r="BP519">
        <v>0</v>
      </c>
      <c r="BS519">
        <v>0.04</v>
      </c>
      <c r="BT519">
        <v>0</v>
      </c>
      <c r="BU519">
        <v>0</v>
      </c>
      <c r="CE519" t="str">
        <f>"16:21:15.947"</f>
        <v>16:21:15.947</v>
      </c>
      <c r="CF519">
        <v>946604807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6</v>
      </c>
      <c r="CY519">
        <v>7</v>
      </c>
      <c r="CZ519" t="s">
        <v>131</v>
      </c>
      <c r="DA519">
        <v>80</v>
      </c>
      <c r="DB519">
        <v>1</v>
      </c>
      <c r="DC519" t="s">
        <v>132</v>
      </c>
      <c r="DD519" t="s">
        <v>133</v>
      </c>
      <c r="DG519">
        <v>15205641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"10/06/2022 16:21:16.272"</f>
        <v>10/06/2022 16:21:16.272</v>
      </c>
      <c r="C520" t="str">
        <f t="shared" si="247"/>
        <v>FFDFD3C0</v>
      </c>
      <c r="D520" t="s">
        <v>134</v>
      </c>
      <c r="E520">
        <v>38</v>
      </c>
      <c r="H520">
        <v>125</v>
      </c>
      <c r="I520" t="s">
        <v>142</v>
      </c>
      <c r="J520" t="s">
        <v>136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"16:21:15.945"</f>
        <v>16:21:15.945</v>
      </c>
      <c r="T520" t="str">
        <f>"16:21:15.445"</f>
        <v>16:21:15.445</v>
      </c>
      <c r="U520" t="str">
        <f t="shared" si="248"/>
        <v>A5988B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125</v>
      </c>
      <c r="AG520">
        <v>0</v>
      </c>
      <c r="AH520">
        <v>3</v>
      </c>
      <c r="AI520">
        <v>2</v>
      </c>
      <c r="AJ520">
        <v>1</v>
      </c>
      <c r="AK520" t="s">
        <v>284</v>
      </c>
      <c r="AL520">
        <v>40.936131000000003</v>
      </c>
      <c r="AM520" t="s">
        <v>285</v>
      </c>
      <c r="AN520">
        <v>-72.237232000000006</v>
      </c>
      <c r="AO520">
        <v>25</v>
      </c>
      <c r="AP520">
        <v>975</v>
      </c>
      <c r="AQ520" t="s">
        <v>129</v>
      </c>
      <c r="AR520">
        <v>57</v>
      </c>
      <c r="AS520">
        <v>-63</v>
      </c>
      <c r="AT520">
        <v>-128</v>
      </c>
      <c r="BB520">
        <v>1200</v>
      </c>
      <c r="BC520">
        <v>1</v>
      </c>
      <c r="BD520" t="str">
        <f t="shared" si="249"/>
        <v xml:space="preserve">N46PD   </v>
      </c>
      <c r="BE520">
        <v>1</v>
      </c>
      <c r="BG520">
        <v>0</v>
      </c>
      <c r="BH520">
        <v>0</v>
      </c>
      <c r="BI520">
        <v>0</v>
      </c>
      <c r="BJ520">
        <v>875</v>
      </c>
      <c r="BK520">
        <v>-100</v>
      </c>
      <c r="BL520" t="s">
        <v>239</v>
      </c>
      <c r="BM520">
        <v>1</v>
      </c>
      <c r="BN520">
        <v>1</v>
      </c>
      <c r="BO520">
        <v>1</v>
      </c>
      <c r="BP520">
        <v>0</v>
      </c>
      <c r="BS520">
        <v>0.04</v>
      </c>
      <c r="BT520">
        <v>0</v>
      </c>
      <c r="BU520">
        <v>0</v>
      </c>
      <c r="CE520" t="str">
        <f>"16:21:15.947"</f>
        <v>16:21:15.947</v>
      </c>
      <c r="CF520">
        <v>946604807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6</v>
      </c>
      <c r="CY520">
        <v>7</v>
      </c>
      <c r="CZ520" t="s">
        <v>131</v>
      </c>
      <c r="DA520">
        <v>80</v>
      </c>
      <c r="DB520">
        <v>1</v>
      </c>
      <c r="DC520" t="s">
        <v>132</v>
      </c>
      <c r="DD520" t="s">
        <v>133</v>
      </c>
      <c r="DG520">
        <v>15205641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"10/06/2022 16:21:16.272"</f>
        <v>10/06/2022 16:21:16.272</v>
      </c>
      <c r="C521" t="str">
        <f t="shared" si="247"/>
        <v>FFDFD3C0</v>
      </c>
      <c r="D521" t="s">
        <v>123</v>
      </c>
      <c r="E521">
        <v>1</v>
      </c>
      <c r="H521">
        <v>157</v>
      </c>
      <c r="I521" t="s">
        <v>124</v>
      </c>
      <c r="J521" t="s">
        <v>125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"16:21:15.945"</f>
        <v>16:21:15.945</v>
      </c>
      <c r="T521" t="str">
        <f>"16:21:15.445"</f>
        <v>16:21:15.445</v>
      </c>
      <c r="U521" t="str">
        <f t="shared" si="248"/>
        <v>A5988B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125</v>
      </c>
      <c r="AG521">
        <v>0</v>
      </c>
      <c r="AH521">
        <v>3</v>
      </c>
      <c r="AI521">
        <v>2</v>
      </c>
      <c r="AJ521">
        <v>1</v>
      </c>
      <c r="AK521" t="s">
        <v>284</v>
      </c>
      <c r="AL521">
        <v>40.936131000000003</v>
      </c>
      <c r="AM521" t="s">
        <v>285</v>
      </c>
      <c r="AN521">
        <v>-72.237232000000006</v>
      </c>
      <c r="AO521">
        <v>25</v>
      </c>
      <c r="AP521">
        <v>975</v>
      </c>
      <c r="AQ521" t="s">
        <v>129</v>
      </c>
      <c r="AR521">
        <v>57</v>
      </c>
      <c r="AS521">
        <v>-63</v>
      </c>
      <c r="AT521">
        <v>-128</v>
      </c>
      <c r="BB521">
        <v>1200</v>
      </c>
      <c r="BC521">
        <v>1</v>
      </c>
      <c r="BD521" t="str">
        <f t="shared" si="249"/>
        <v xml:space="preserve">N46PD   </v>
      </c>
      <c r="BE521">
        <v>1</v>
      </c>
      <c r="BG521">
        <v>0</v>
      </c>
      <c r="BH521">
        <v>0</v>
      </c>
      <c r="BI521">
        <v>0</v>
      </c>
      <c r="BJ521">
        <v>875</v>
      </c>
      <c r="BK521">
        <v>-100</v>
      </c>
      <c r="BL521" t="s">
        <v>239</v>
      </c>
      <c r="BM521">
        <v>1</v>
      </c>
      <c r="BN521">
        <v>1</v>
      </c>
      <c r="BO521">
        <v>1</v>
      </c>
      <c r="BP521">
        <v>0</v>
      </c>
      <c r="BS521">
        <v>0.04</v>
      </c>
      <c r="BT521">
        <v>0</v>
      </c>
      <c r="BU521">
        <v>0</v>
      </c>
      <c r="CE521" t="str">
        <f>"16:21:15.947"</f>
        <v>16:21:15.947</v>
      </c>
      <c r="CF521">
        <v>946604807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6</v>
      </c>
      <c r="CY521">
        <v>7</v>
      </c>
      <c r="CZ521" t="s">
        <v>131</v>
      </c>
      <c r="DA521">
        <v>80</v>
      </c>
      <c r="DB521">
        <v>1</v>
      </c>
      <c r="DC521" t="s">
        <v>132</v>
      </c>
      <c r="DD521" t="s">
        <v>133</v>
      </c>
      <c r="DG521">
        <v>15205641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 t="shared" ref="A522:A529" si="250">"10/06/2022 16:21:17.381"</f>
        <v>10/06/2022 16:21:17.381</v>
      </c>
      <c r="C522" t="str">
        <f t="shared" si="247"/>
        <v>FFDFD3C0</v>
      </c>
      <c r="D522" t="s">
        <v>139</v>
      </c>
      <c r="E522">
        <v>2</v>
      </c>
      <c r="F522">
        <v>1002</v>
      </c>
      <c r="G522" t="s">
        <v>124</v>
      </c>
      <c r="J522" t="s">
        <v>141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ref="S522:S529" si="251">"16:21:16.922"</f>
        <v>16:21:16.922</v>
      </c>
      <c r="T522" t="str">
        <f t="shared" ref="T522:T529" si="252">"16:21:16.522"</f>
        <v>16:21:16.522</v>
      </c>
      <c r="U522" t="str">
        <f t="shared" si="248"/>
        <v>A5988B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125</v>
      </c>
      <c r="AG522">
        <v>0</v>
      </c>
      <c r="AH522">
        <v>3</v>
      </c>
      <c r="AI522">
        <v>2</v>
      </c>
      <c r="AJ522">
        <v>1</v>
      </c>
      <c r="AK522" t="s">
        <v>286</v>
      </c>
      <c r="AL522">
        <v>40.935873999999998</v>
      </c>
      <c r="AM522" t="s">
        <v>287</v>
      </c>
      <c r="AN522">
        <v>-72.236930999999998</v>
      </c>
      <c r="AO522">
        <v>25</v>
      </c>
      <c r="AP522">
        <v>975</v>
      </c>
      <c r="AQ522" t="s">
        <v>129</v>
      </c>
      <c r="AR522">
        <v>57</v>
      </c>
      <c r="AS522">
        <v>-63</v>
      </c>
      <c r="AT522">
        <v>0</v>
      </c>
      <c r="BB522">
        <v>1200</v>
      </c>
      <c r="BC522">
        <v>1</v>
      </c>
      <c r="BD522" t="str">
        <f t="shared" si="249"/>
        <v xml:space="preserve">N46PD   </v>
      </c>
      <c r="BE522">
        <v>1</v>
      </c>
      <c r="BG522">
        <v>0</v>
      </c>
      <c r="BH522">
        <v>0</v>
      </c>
      <c r="BI522">
        <v>0</v>
      </c>
      <c r="BJ522">
        <v>875</v>
      </c>
      <c r="BK522">
        <v>-100</v>
      </c>
      <c r="BL522" t="s">
        <v>239</v>
      </c>
      <c r="BM522">
        <v>1</v>
      </c>
      <c r="BN522">
        <v>1</v>
      </c>
      <c r="BO522">
        <v>1</v>
      </c>
      <c r="BP522">
        <v>0</v>
      </c>
      <c r="BS522">
        <v>0.04</v>
      </c>
      <c r="BT522">
        <v>0</v>
      </c>
      <c r="BU522">
        <v>0</v>
      </c>
      <c r="CE522" t="str">
        <f t="shared" ref="CE522:CE529" si="253">"16:21:16.926"</f>
        <v>16:21:16.926</v>
      </c>
      <c r="CF522">
        <v>926386168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4</v>
      </c>
      <c r="CY522">
        <v>7</v>
      </c>
      <c r="CZ522" t="s">
        <v>131</v>
      </c>
      <c r="DA522">
        <v>80</v>
      </c>
      <c r="DB522">
        <v>1</v>
      </c>
      <c r="DC522" t="s">
        <v>132</v>
      </c>
      <c r="DD522" t="s">
        <v>133</v>
      </c>
      <c r="DG522">
        <v>15206634</v>
      </c>
      <c r="DI522">
        <v>1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 t="shared" si="250"/>
        <v>10/06/2022 16:21:17.381</v>
      </c>
      <c r="C523" t="str">
        <f t="shared" si="247"/>
        <v>FFDFD3C0</v>
      </c>
      <c r="D523" t="s">
        <v>139</v>
      </c>
      <c r="E523">
        <v>3</v>
      </c>
      <c r="F523">
        <v>1003</v>
      </c>
      <c r="G523" t="s">
        <v>146</v>
      </c>
      <c r="J523" t="s">
        <v>141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251"/>
        <v>16:21:16.922</v>
      </c>
      <c r="T523" t="str">
        <f t="shared" si="252"/>
        <v>16:21:16.522</v>
      </c>
      <c r="U523" t="str">
        <f t="shared" si="248"/>
        <v>A5988B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125</v>
      </c>
      <c r="AG523">
        <v>0</v>
      </c>
      <c r="AH523">
        <v>3</v>
      </c>
      <c r="AI523">
        <v>2</v>
      </c>
      <c r="AJ523">
        <v>1</v>
      </c>
      <c r="AK523" t="s">
        <v>286</v>
      </c>
      <c r="AL523">
        <v>40.935873999999998</v>
      </c>
      <c r="AM523" t="s">
        <v>287</v>
      </c>
      <c r="AN523">
        <v>-72.236930999999998</v>
      </c>
      <c r="AO523">
        <v>25</v>
      </c>
      <c r="AP523">
        <v>975</v>
      </c>
      <c r="AQ523" t="s">
        <v>129</v>
      </c>
      <c r="AR523">
        <v>57</v>
      </c>
      <c r="AS523">
        <v>-63</v>
      </c>
      <c r="AT523">
        <v>0</v>
      </c>
      <c r="BB523">
        <v>1200</v>
      </c>
      <c r="BC523">
        <v>1</v>
      </c>
      <c r="BD523" t="str">
        <f t="shared" si="249"/>
        <v xml:space="preserve">N46PD   </v>
      </c>
      <c r="BE523">
        <v>1</v>
      </c>
      <c r="BG523">
        <v>0</v>
      </c>
      <c r="BH523">
        <v>0</v>
      </c>
      <c r="BI523">
        <v>0</v>
      </c>
      <c r="BJ523">
        <v>875</v>
      </c>
      <c r="BK523">
        <v>-100</v>
      </c>
      <c r="BL523" t="s">
        <v>239</v>
      </c>
      <c r="BM523">
        <v>1</v>
      </c>
      <c r="BN523">
        <v>1</v>
      </c>
      <c r="BO523">
        <v>1</v>
      </c>
      <c r="BP523">
        <v>0</v>
      </c>
      <c r="BS523">
        <v>0.04</v>
      </c>
      <c r="BT523">
        <v>0</v>
      </c>
      <c r="BU523">
        <v>0</v>
      </c>
      <c r="CE523" t="str">
        <f t="shared" si="253"/>
        <v>16:21:16.926</v>
      </c>
      <c r="CF523">
        <v>926386168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4</v>
      </c>
      <c r="CY523">
        <v>7</v>
      </c>
      <c r="CZ523" t="s">
        <v>131</v>
      </c>
      <c r="DA523">
        <v>80</v>
      </c>
      <c r="DB523">
        <v>1</v>
      </c>
      <c r="DC523" t="s">
        <v>132</v>
      </c>
      <c r="DD523" t="s">
        <v>133</v>
      </c>
      <c r="DG523">
        <v>15206634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 t="shared" si="250"/>
        <v>10/06/2022 16:21:17.381</v>
      </c>
      <c r="C524" t="str">
        <f t="shared" si="247"/>
        <v>FFDFD3C0</v>
      </c>
      <c r="D524" t="s">
        <v>143</v>
      </c>
      <c r="E524">
        <v>1</v>
      </c>
      <c r="F524">
        <v>2001</v>
      </c>
      <c r="G524" t="s">
        <v>147</v>
      </c>
      <c r="J524" t="s">
        <v>145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251"/>
        <v>16:21:16.922</v>
      </c>
      <c r="T524" t="str">
        <f t="shared" si="252"/>
        <v>16:21:16.522</v>
      </c>
      <c r="U524" t="str">
        <f t="shared" si="248"/>
        <v>A5988B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125</v>
      </c>
      <c r="AG524">
        <v>0</v>
      </c>
      <c r="AH524">
        <v>3</v>
      </c>
      <c r="AI524">
        <v>2</v>
      </c>
      <c r="AJ524">
        <v>1</v>
      </c>
      <c r="AK524" t="s">
        <v>286</v>
      </c>
      <c r="AL524">
        <v>40.935873999999998</v>
      </c>
      <c r="AM524" t="s">
        <v>287</v>
      </c>
      <c r="AN524">
        <v>-72.236930999999998</v>
      </c>
      <c r="AO524">
        <v>25</v>
      </c>
      <c r="AP524">
        <v>975</v>
      </c>
      <c r="AQ524" t="s">
        <v>129</v>
      </c>
      <c r="AR524">
        <v>57</v>
      </c>
      <c r="AS524">
        <v>-63</v>
      </c>
      <c r="AT524">
        <v>0</v>
      </c>
      <c r="BB524">
        <v>1200</v>
      </c>
      <c r="BC524">
        <v>1</v>
      </c>
      <c r="BD524" t="str">
        <f t="shared" si="249"/>
        <v xml:space="preserve">N46PD   </v>
      </c>
      <c r="BE524">
        <v>1</v>
      </c>
      <c r="BG524">
        <v>0</v>
      </c>
      <c r="BH524">
        <v>0</v>
      </c>
      <c r="BI524">
        <v>0</v>
      </c>
      <c r="BJ524">
        <v>875</v>
      </c>
      <c r="BK524">
        <v>-100</v>
      </c>
      <c r="BL524" t="s">
        <v>239</v>
      </c>
      <c r="BM524">
        <v>1</v>
      </c>
      <c r="BN524">
        <v>1</v>
      </c>
      <c r="BO524">
        <v>1</v>
      </c>
      <c r="BP524">
        <v>0</v>
      </c>
      <c r="BS524">
        <v>0.04</v>
      </c>
      <c r="BT524">
        <v>0</v>
      </c>
      <c r="BU524">
        <v>0</v>
      </c>
      <c r="CE524" t="str">
        <f t="shared" si="253"/>
        <v>16:21:16.926</v>
      </c>
      <c r="CF524">
        <v>926386168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4</v>
      </c>
      <c r="CY524">
        <v>7</v>
      </c>
      <c r="CZ524" t="s">
        <v>131</v>
      </c>
      <c r="DA524">
        <v>80</v>
      </c>
      <c r="DB524">
        <v>1</v>
      </c>
      <c r="DC524" t="s">
        <v>132</v>
      </c>
      <c r="DD524" t="s">
        <v>133</v>
      </c>
      <c r="DG524">
        <v>15206634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 t="shared" si="250"/>
        <v>10/06/2022 16:21:17.381</v>
      </c>
      <c r="C525" t="str">
        <f t="shared" si="247"/>
        <v>FFDFD3C0</v>
      </c>
      <c r="D525" t="s">
        <v>134</v>
      </c>
      <c r="E525">
        <v>38</v>
      </c>
      <c r="H525">
        <v>125</v>
      </c>
      <c r="I525" t="s">
        <v>142</v>
      </c>
      <c r="J525" t="s">
        <v>136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251"/>
        <v>16:21:16.922</v>
      </c>
      <c r="T525" t="str">
        <f t="shared" si="252"/>
        <v>16:21:16.522</v>
      </c>
      <c r="U525" t="str">
        <f t="shared" si="248"/>
        <v>A5988B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125</v>
      </c>
      <c r="AG525">
        <v>0</v>
      </c>
      <c r="AH525">
        <v>3</v>
      </c>
      <c r="AI525">
        <v>2</v>
      </c>
      <c r="AJ525">
        <v>1</v>
      </c>
      <c r="AK525" t="s">
        <v>286</v>
      </c>
      <c r="AL525">
        <v>40.935873999999998</v>
      </c>
      <c r="AM525" t="s">
        <v>287</v>
      </c>
      <c r="AN525">
        <v>-72.236930999999998</v>
      </c>
      <c r="AO525">
        <v>25</v>
      </c>
      <c r="AP525">
        <v>975</v>
      </c>
      <c r="AQ525" t="s">
        <v>129</v>
      </c>
      <c r="AR525">
        <v>57</v>
      </c>
      <c r="AS525">
        <v>-63</v>
      </c>
      <c r="AT525">
        <v>0</v>
      </c>
      <c r="BB525">
        <v>1200</v>
      </c>
      <c r="BC525">
        <v>1</v>
      </c>
      <c r="BD525" t="str">
        <f t="shared" si="249"/>
        <v xml:space="preserve">N46PD   </v>
      </c>
      <c r="BE525">
        <v>1</v>
      </c>
      <c r="BG525">
        <v>0</v>
      </c>
      <c r="BH525">
        <v>0</v>
      </c>
      <c r="BI525">
        <v>0</v>
      </c>
      <c r="BJ525">
        <v>875</v>
      </c>
      <c r="BK525">
        <v>-100</v>
      </c>
      <c r="BL525" t="s">
        <v>239</v>
      </c>
      <c r="BM525">
        <v>1</v>
      </c>
      <c r="BN525">
        <v>1</v>
      </c>
      <c r="BO525">
        <v>1</v>
      </c>
      <c r="BP525">
        <v>0</v>
      </c>
      <c r="BS525">
        <v>0.04</v>
      </c>
      <c r="BT525">
        <v>0</v>
      </c>
      <c r="BU525">
        <v>0</v>
      </c>
      <c r="CE525" t="str">
        <f t="shared" si="253"/>
        <v>16:21:16.926</v>
      </c>
      <c r="CF525">
        <v>926386168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4</v>
      </c>
      <c r="CY525">
        <v>7</v>
      </c>
      <c r="CZ525" t="s">
        <v>131</v>
      </c>
      <c r="DA525">
        <v>80</v>
      </c>
      <c r="DB525">
        <v>1</v>
      </c>
      <c r="DC525" t="s">
        <v>132</v>
      </c>
      <c r="DD525" t="s">
        <v>133</v>
      </c>
      <c r="DG525">
        <v>15206634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 t="shared" si="250"/>
        <v>10/06/2022 16:21:17.381</v>
      </c>
      <c r="C526" t="str">
        <f t="shared" si="247"/>
        <v>FFDFD3C0</v>
      </c>
      <c r="D526" t="s">
        <v>123</v>
      </c>
      <c r="E526">
        <v>1</v>
      </c>
      <c r="H526">
        <v>157</v>
      </c>
      <c r="I526" t="s">
        <v>124</v>
      </c>
      <c r="J526" t="s">
        <v>125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251"/>
        <v>16:21:16.922</v>
      </c>
      <c r="T526" t="str">
        <f t="shared" si="252"/>
        <v>16:21:16.522</v>
      </c>
      <c r="U526" t="str">
        <f t="shared" si="248"/>
        <v>A5988B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125</v>
      </c>
      <c r="AG526">
        <v>0</v>
      </c>
      <c r="AH526">
        <v>3</v>
      </c>
      <c r="AI526">
        <v>2</v>
      </c>
      <c r="AJ526">
        <v>1</v>
      </c>
      <c r="AK526" t="s">
        <v>286</v>
      </c>
      <c r="AL526">
        <v>40.935873999999998</v>
      </c>
      <c r="AM526" t="s">
        <v>287</v>
      </c>
      <c r="AN526">
        <v>-72.236930999999998</v>
      </c>
      <c r="AO526">
        <v>25</v>
      </c>
      <c r="AP526">
        <v>975</v>
      </c>
      <c r="AQ526" t="s">
        <v>129</v>
      </c>
      <c r="AR526">
        <v>57</v>
      </c>
      <c r="AS526">
        <v>-63</v>
      </c>
      <c r="AT526">
        <v>0</v>
      </c>
      <c r="BB526">
        <v>1200</v>
      </c>
      <c r="BC526">
        <v>1</v>
      </c>
      <c r="BD526" t="str">
        <f t="shared" si="249"/>
        <v xml:space="preserve">N46PD   </v>
      </c>
      <c r="BE526">
        <v>1</v>
      </c>
      <c r="BG526">
        <v>0</v>
      </c>
      <c r="BH526">
        <v>0</v>
      </c>
      <c r="BI526">
        <v>0</v>
      </c>
      <c r="BJ526">
        <v>875</v>
      </c>
      <c r="BK526">
        <v>-100</v>
      </c>
      <c r="BL526" t="s">
        <v>239</v>
      </c>
      <c r="BM526">
        <v>1</v>
      </c>
      <c r="BN526">
        <v>1</v>
      </c>
      <c r="BO526">
        <v>1</v>
      </c>
      <c r="BP526">
        <v>0</v>
      </c>
      <c r="BS526">
        <v>0.04</v>
      </c>
      <c r="BT526">
        <v>0</v>
      </c>
      <c r="BU526">
        <v>0</v>
      </c>
      <c r="CE526" t="str">
        <f t="shared" si="253"/>
        <v>16:21:16.926</v>
      </c>
      <c r="CF526">
        <v>926386168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4</v>
      </c>
      <c r="CY526">
        <v>7</v>
      </c>
      <c r="CZ526" t="s">
        <v>131</v>
      </c>
      <c r="DA526">
        <v>80</v>
      </c>
      <c r="DB526">
        <v>1</v>
      </c>
      <c r="DC526" t="s">
        <v>132</v>
      </c>
      <c r="DD526" t="s">
        <v>133</v>
      </c>
      <c r="DG526">
        <v>15206634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 t="shared" si="250"/>
        <v>10/06/2022 16:21:17.381</v>
      </c>
      <c r="C527" t="str">
        <f t="shared" si="247"/>
        <v>FFDFD3C0</v>
      </c>
      <c r="D527" t="s">
        <v>143</v>
      </c>
      <c r="E527">
        <v>15</v>
      </c>
      <c r="F527">
        <v>2015</v>
      </c>
      <c r="G527" t="s">
        <v>144</v>
      </c>
      <c r="J527" t="s">
        <v>145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251"/>
        <v>16:21:16.922</v>
      </c>
      <c r="T527" t="str">
        <f t="shared" si="252"/>
        <v>16:21:16.522</v>
      </c>
      <c r="U527" t="str">
        <f t="shared" si="248"/>
        <v>A5988B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125</v>
      </c>
      <c r="AG527">
        <v>0</v>
      </c>
      <c r="AH527">
        <v>3</v>
      </c>
      <c r="AI527">
        <v>2</v>
      </c>
      <c r="AJ527">
        <v>1</v>
      </c>
      <c r="AK527" t="s">
        <v>286</v>
      </c>
      <c r="AL527">
        <v>40.935873999999998</v>
      </c>
      <c r="AM527" t="s">
        <v>287</v>
      </c>
      <c r="AN527">
        <v>-72.236930999999998</v>
      </c>
      <c r="AO527">
        <v>25</v>
      </c>
      <c r="AP527">
        <v>975</v>
      </c>
      <c r="AQ527" t="s">
        <v>129</v>
      </c>
      <c r="AR527">
        <v>57</v>
      </c>
      <c r="AS527">
        <v>-63</v>
      </c>
      <c r="AT527">
        <v>0</v>
      </c>
      <c r="BB527">
        <v>1200</v>
      </c>
      <c r="BC527">
        <v>1</v>
      </c>
      <c r="BD527" t="str">
        <f t="shared" si="249"/>
        <v xml:space="preserve">N46PD   </v>
      </c>
      <c r="BE527">
        <v>1</v>
      </c>
      <c r="BG527">
        <v>0</v>
      </c>
      <c r="BH527">
        <v>0</v>
      </c>
      <c r="BI527">
        <v>0</v>
      </c>
      <c r="BJ527">
        <v>875</v>
      </c>
      <c r="BK527">
        <v>-100</v>
      </c>
      <c r="BL527" t="s">
        <v>239</v>
      </c>
      <c r="BM527">
        <v>1</v>
      </c>
      <c r="BN527">
        <v>1</v>
      </c>
      <c r="BO527">
        <v>1</v>
      </c>
      <c r="BP527">
        <v>0</v>
      </c>
      <c r="BS527">
        <v>0.04</v>
      </c>
      <c r="BT527">
        <v>0</v>
      </c>
      <c r="BU527">
        <v>0</v>
      </c>
      <c r="CE527" t="str">
        <f t="shared" si="253"/>
        <v>16:21:16.926</v>
      </c>
      <c r="CF527">
        <v>926386168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4</v>
      </c>
      <c r="CY527">
        <v>7</v>
      </c>
      <c r="CZ527" t="s">
        <v>131</v>
      </c>
      <c r="DA527">
        <v>80</v>
      </c>
      <c r="DB527">
        <v>1</v>
      </c>
      <c r="DC527" t="s">
        <v>132</v>
      </c>
      <c r="DD527" t="s">
        <v>133</v>
      </c>
      <c r="DG527">
        <v>15206634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 t="shared" si="250"/>
        <v>10/06/2022 16:21:17.381</v>
      </c>
      <c r="C528" t="str">
        <f t="shared" si="247"/>
        <v>FFDFD3C0</v>
      </c>
      <c r="D528" t="s">
        <v>139</v>
      </c>
      <c r="E528">
        <v>4</v>
      </c>
      <c r="F528">
        <v>1004</v>
      </c>
      <c r="G528" t="s">
        <v>140</v>
      </c>
      <c r="J528" t="s">
        <v>141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251"/>
        <v>16:21:16.922</v>
      </c>
      <c r="T528" t="str">
        <f t="shared" si="252"/>
        <v>16:21:16.522</v>
      </c>
      <c r="U528" t="str">
        <f t="shared" si="248"/>
        <v>A5988B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125</v>
      </c>
      <c r="AG528">
        <v>0</v>
      </c>
      <c r="AH528">
        <v>3</v>
      </c>
      <c r="AI528">
        <v>2</v>
      </c>
      <c r="AJ528">
        <v>1</v>
      </c>
      <c r="AK528" t="s">
        <v>286</v>
      </c>
      <c r="AL528">
        <v>40.935873999999998</v>
      </c>
      <c r="AM528" t="s">
        <v>287</v>
      </c>
      <c r="AN528">
        <v>-72.236930999999998</v>
      </c>
      <c r="AO528">
        <v>25</v>
      </c>
      <c r="AP528">
        <v>975</v>
      </c>
      <c r="AQ528" t="s">
        <v>129</v>
      </c>
      <c r="AR528">
        <v>57</v>
      </c>
      <c r="AS528">
        <v>-63</v>
      </c>
      <c r="AT528">
        <v>0</v>
      </c>
      <c r="BB528">
        <v>1200</v>
      </c>
      <c r="BC528">
        <v>1</v>
      </c>
      <c r="BD528" t="str">
        <f t="shared" si="249"/>
        <v xml:space="preserve">N46PD   </v>
      </c>
      <c r="BE528">
        <v>1</v>
      </c>
      <c r="BG528">
        <v>0</v>
      </c>
      <c r="BH528">
        <v>0</v>
      </c>
      <c r="BI528">
        <v>0</v>
      </c>
      <c r="BJ528">
        <v>875</v>
      </c>
      <c r="BK528">
        <v>-100</v>
      </c>
      <c r="BL528" t="s">
        <v>239</v>
      </c>
      <c r="BM528">
        <v>1</v>
      </c>
      <c r="BN528">
        <v>1</v>
      </c>
      <c r="BO528">
        <v>1</v>
      </c>
      <c r="BP528">
        <v>0</v>
      </c>
      <c r="BS528">
        <v>0.04</v>
      </c>
      <c r="BT528">
        <v>0</v>
      </c>
      <c r="BU528">
        <v>0</v>
      </c>
      <c r="CE528" t="str">
        <f t="shared" si="253"/>
        <v>16:21:16.926</v>
      </c>
      <c r="CF528">
        <v>926386168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4</v>
      </c>
      <c r="CY528">
        <v>7</v>
      </c>
      <c r="CZ528" t="s">
        <v>131</v>
      </c>
      <c r="DA528">
        <v>80</v>
      </c>
      <c r="DB528">
        <v>1</v>
      </c>
      <c r="DC528" t="s">
        <v>132</v>
      </c>
      <c r="DD528" t="s">
        <v>133</v>
      </c>
      <c r="DG528">
        <v>15206634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 t="shared" si="250"/>
        <v>10/06/2022 16:21:17.381</v>
      </c>
      <c r="C529" t="str">
        <f t="shared" si="247"/>
        <v>FFDFD3C0</v>
      </c>
      <c r="D529" t="s">
        <v>134</v>
      </c>
      <c r="E529">
        <v>33</v>
      </c>
      <c r="H529">
        <v>112</v>
      </c>
      <c r="I529" t="s">
        <v>135</v>
      </c>
      <c r="J529" t="s">
        <v>136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251"/>
        <v>16:21:16.922</v>
      </c>
      <c r="T529" t="str">
        <f t="shared" si="252"/>
        <v>16:21:16.522</v>
      </c>
      <c r="U529" t="str">
        <f t="shared" si="248"/>
        <v>A5988B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125</v>
      </c>
      <c r="AG529">
        <v>0</v>
      </c>
      <c r="AH529">
        <v>3</v>
      </c>
      <c r="AI529">
        <v>2</v>
      </c>
      <c r="AJ529">
        <v>1</v>
      </c>
      <c r="AK529" t="s">
        <v>286</v>
      </c>
      <c r="AL529">
        <v>40.935873999999998</v>
      </c>
      <c r="AM529" t="s">
        <v>287</v>
      </c>
      <c r="AN529">
        <v>-72.236930999999998</v>
      </c>
      <c r="AO529">
        <v>25</v>
      </c>
      <c r="AP529">
        <v>975</v>
      </c>
      <c r="AQ529" t="s">
        <v>129</v>
      </c>
      <c r="AR529">
        <v>57</v>
      </c>
      <c r="AS529">
        <v>-63</v>
      </c>
      <c r="AT529">
        <v>0</v>
      </c>
      <c r="BB529">
        <v>1200</v>
      </c>
      <c r="BC529">
        <v>1</v>
      </c>
      <c r="BD529" t="str">
        <f t="shared" si="249"/>
        <v xml:space="preserve">N46PD   </v>
      </c>
      <c r="BE529">
        <v>1</v>
      </c>
      <c r="BG529">
        <v>0</v>
      </c>
      <c r="BH529">
        <v>0</v>
      </c>
      <c r="BI529">
        <v>0</v>
      </c>
      <c r="BJ529">
        <v>875</v>
      </c>
      <c r="BK529">
        <v>-100</v>
      </c>
      <c r="BL529" t="s">
        <v>239</v>
      </c>
      <c r="BM529">
        <v>1</v>
      </c>
      <c r="BN529">
        <v>1</v>
      </c>
      <c r="BO529">
        <v>1</v>
      </c>
      <c r="BP529">
        <v>0</v>
      </c>
      <c r="BS529">
        <v>0.04</v>
      </c>
      <c r="BT529">
        <v>0</v>
      </c>
      <c r="BU529">
        <v>0</v>
      </c>
      <c r="CE529" t="str">
        <f t="shared" si="253"/>
        <v>16:21:16.926</v>
      </c>
      <c r="CF529">
        <v>926386168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4</v>
      </c>
      <c r="CY529">
        <v>7</v>
      </c>
      <c r="CZ529" t="s">
        <v>131</v>
      </c>
      <c r="DA529">
        <v>80</v>
      </c>
      <c r="DB529">
        <v>1</v>
      </c>
      <c r="DC529" t="s">
        <v>132</v>
      </c>
      <c r="DD529" t="s">
        <v>133</v>
      </c>
      <c r="DG529">
        <v>15206634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"10/06/2022 16:21:18.209"</f>
        <v>10/06/2022 16:21:18.209</v>
      </c>
      <c r="C530" t="str">
        <f t="shared" si="247"/>
        <v>FFDFD3C0</v>
      </c>
      <c r="D530" t="s">
        <v>134</v>
      </c>
      <c r="E530">
        <v>38</v>
      </c>
      <c r="H530">
        <v>125</v>
      </c>
      <c r="I530" t="s">
        <v>142</v>
      </c>
      <c r="J530" t="s">
        <v>136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ref="S530:S537" si="254">"16:21:17.875"</f>
        <v>16:21:17.875</v>
      </c>
      <c r="T530" t="str">
        <f t="shared" ref="T530:T537" si="255">"16:21:17.375"</f>
        <v>16:21:17.375</v>
      </c>
      <c r="U530" t="str">
        <f t="shared" si="248"/>
        <v>A5988B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125</v>
      </c>
      <c r="AG530">
        <v>0</v>
      </c>
      <c r="AH530">
        <v>3</v>
      </c>
      <c r="AI530">
        <v>2</v>
      </c>
      <c r="AJ530">
        <v>1</v>
      </c>
      <c r="AK530" t="s">
        <v>288</v>
      </c>
      <c r="AL530">
        <v>40.935616000000003</v>
      </c>
      <c r="AM530" t="s">
        <v>289</v>
      </c>
      <c r="AN530">
        <v>-72.236566999999994</v>
      </c>
      <c r="AO530">
        <v>25</v>
      </c>
      <c r="AP530">
        <v>975</v>
      </c>
      <c r="AQ530" t="s">
        <v>129</v>
      </c>
      <c r="AR530">
        <v>57</v>
      </c>
      <c r="AS530">
        <v>-64</v>
      </c>
      <c r="AT530">
        <v>0</v>
      </c>
      <c r="BB530">
        <v>1200</v>
      </c>
      <c r="BC530">
        <v>1</v>
      </c>
      <c r="BD530" t="str">
        <f t="shared" si="249"/>
        <v xml:space="preserve">N46PD   </v>
      </c>
      <c r="BE530">
        <v>1</v>
      </c>
      <c r="BG530">
        <v>0</v>
      </c>
      <c r="BH530">
        <v>0</v>
      </c>
      <c r="BI530">
        <v>0</v>
      </c>
      <c r="BJ530">
        <v>875</v>
      </c>
      <c r="BK530">
        <v>-100</v>
      </c>
      <c r="BL530" t="s">
        <v>239</v>
      </c>
      <c r="BM530">
        <v>1</v>
      </c>
      <c r="BN530">
        <v>1</v>
      </c>
      <c r="BO530">
        <v>1</v>
      </c>
      <c r="BP530">
        <v>0</v>
      </c>
      <c r="BS530">
        <v>0.04</v>
      </c>
      <c r="BT530">
        <v>0</v>
      </c>
      <c r="BU530">
        <v>0</v>
      </c>
      <c r="CE530" t="str">
        <f t="shared" ref="CE530:CE537" si="256">"16:21:17.878"</f>
        <v>16:21:17.878</v>
      </c>
      <c r="CF530">
        <v>878314287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6</v>
      </c>
      <c r="CY530">
        <v>7</v>
      </c>
      <c r="CZ530" t="s">
        <v>131</v>
      </c>
      <c r="DA530">
        <v>80</v>
      </c>
      <c r="DB530">
        <v>1</v>
      </c>
      <c r="DC530" t="s">
        <v>132</v>
      </c>
      <c r="DD530" t="s">
        <v>133</v>
      </c>
      <c r="DG530">
        <v>15207677</v>
      </c>
      <c r="DI530">
        <v>1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"10/06/2022 16:21:18.209"</f>
        <v>10/06/2022 16:21:18.209</v>
      </c>
      <c r="C531" t="str">
        <f t="shared" si="247"/>
        <v>FFDFD3C0</v>
      </c>
      <c r="D531" t="s">
        <v>123</v>
      </c>
      <c r="E531">
        <v>1</v>
      </c>
      <c r="H531">
        <v>157</v>
      </c>
      <c r="I531" t="s">
        <v>124</v>
      </c>
      <c r="J531" t="s">
        <v>125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254"/>
        <v>16:21:17.875</v>
      </c>
      <c r="T531" t="str">
        <f t="shared" si="255"/>
        <v>16:21:17.375</v>
      </c>
      <c r="U531" t="str">
        <f t="shared" si="248"/>
        <v>A5988B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125</v>
      </c>
      <c r="AG531">
        <v>0</v>
      </c>
      <c r="AH531">
        <v>3</v>
      </c>
      <c r="AI531">
        <v>2</v>
      </c>
      <c r="AJ531">
        <v>1</v>
      </c>
      <c r="AK531" t="s">
        <v>288</v>
      </c>
      <c r="AL531">
        <v>40.935616000000003</v>
      </c>
      <c r="AM531" t="s">
        <v>289</v>
      </c>
      <c r="AN531">
        <v>-72.236566999999994</v>
      </c>
      <c r="AO531">
        <v>25</v>
      </c>
      <c r="AP531">
        <v>975</v>
      </c>
      <c r="AQ531" t="s">
        <v>129</v>
      </c>
      <c r="AR531">
        <v>57</v>
      </c>
      <c r="AS531">
        <v>-64</v>
      </c>
      <c r="AT531">
        <v>0</v>
      </c>
      <c r="BB531">
        <v>1200</v>
      </c>
      <c r="BC531">
        <v>1</v>
      </c>
      <c r="BD531" t="str">
        <f t="shared" si="249"/>
        <v xml:space="preserve">N46PD   </v>
      </c>
      <c r="BE531">
        <v>1</v>
      </c>
      <c r="BG531">
        <v>0</v>
      </c>
      <c r="BH531">
        <v>0</v>
      </c>
      <c r="BI531">
        <v>0</v>
      </c>
      <c r="BJ531">
        <v>875</v>
      </c>
      <c r="BK531">
        <v>-100</v>
      </c>
      <c r="BL531" t="s">
        <v>239</v>
      </c>
      <c r="BM531">
        <v>1</v>
      </c>
      <c r="BN531">
        <v>1</v>
      </c>
      <c r="BO531">
        <v>1</v>
      </c>
      <c r="BP531">
        <v>0</v>
      </c>
      <c r="BS531">
        <v>0.04</v>
      </c>
      <c r="BT531">
        <v>0</v>
      </c>
      <c r="BU531">
        <v>0</v>
      </c>
      <c r="CE531" t="str">
        <f t="shared" si="256"/>
        <v>16:21:17.878</v>
      </c>
      <c r="CF531">
        <v>878314287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6</v>
      </c>
      <c r="CY531">
        <v>7</v>
      </c>
      <c r="CZ531" t="s">
        <v>131</v>
      </c>
      <c r="DA531">
        <v>80</v>
      </c>
      <c r="DB531">
        <v>1</v>
      </c>
      <c r="DC531" t="s">
        <v>132</v>
      </c>
      <c r="DD531" t="s">
        <v>133</v>
      </c>
      <c r="DG531">
        <v>15207677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"10/06/2022 16:21:18.209"</f>
        <v>10/06/2022 16:21:18.209</v>
      </c>
      <c r="C532" t="str">
        <f t="shared" si="247"/>
        <v>FFDFD3C0</v>
      </c>
      <c r="D532" t="s">
        <v>143</v>
      </c>
      <c r="E532">
        <v>15</v>
      </c>
      <c r="F532">
        <v>2015</v>
      </c>
      <c r="G532" t="s">
        <v>144</v>
      </c>
      <c r="J532" t="s">
        <v>145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254"/>
        <v>16:21:17.875</v>
      </c>
      <c r="T532" t="str">
        <f t="shared" si="255"/>
        <v>16:21:17.375</v>
      </c>
      <c r="U532" t="str">
        <f t="shared" si="248"/>
        <v>A5988B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125</v>
      </c>
      <c r="AG532">
        <v>0</v>
      </c>
      <c r="AH532">
        <v>3</v>
      </c>
      <c r="AI532">
        <v>2</v>
      </c>
      <c r="AJ532">
        <v>1</v>
      </c>
      <c r="AK532" t="s">
        <v>288</v>
      </c>
      <c r="AL532">
        <v>40.935616000000003</v>
      </c>
      <c r="AM532" t="s">
        <v>289</v>
      </c>
      <c r="AN532">
        <v>-72.236566999999994</v>
      </c>
      <c r="AO532">
        <v>25</v>
      </c>
      <c r="AP532">
        <v>975</v>
      </c>
      <c r="AQ532" t="s">
        <v>129</v>
      </c>
      <c r="AR532">
        <v>57</v>
      </c>
      <c r="AS532">
        <v>-64</v>
      </c>
      <c r="AT532">
        <v>0</v>
      </c>
      <c r="BB532">
        <v>1200</v>
      </c>
      <c r="BC532">
        <v>1</v>
      </c>
      <c r="BD532" t="str">
        <f t="shared" si="249"/>
        <v xml:space="preserve">N46PD   </v>
      </c>
      <c r="BE532">
        <v>1</v>
      </c>
      <c r="BG532">
        <v>0</v>
      </c>
      <c r="BH532">
        <v>0</v>
      </c>
      <c r="BI532">
        <v>0</v>
      </c>
      <c r="BJ532">
        <v>875</v>
      </c>
      <c r="BK532">
        <v>-100</v>
      </c>
      <c r="BL532" t="s">
        <v>239</v>
      </c>
      <c r="BM532">
        <v>1</v>
      </c>
      <c r="BN532">
        <v>1</v>
      </c>
      <c r="BO532">
        <v>1</v>
      </c>
      <c r="BP532">
        <v>0</v>
      </c>
      <c r="BS532">
        <v>0.04</v>
      </c>
      <c r="BT532">
        <v>0</v>
      </c>
      <c r="BU532">
        <v>0</v>
      </c>
      <c r="CE532" t="str">
        <f t="shared" si="256"/>
        <v>16:21:17.878</v>
      </c>
      <c r="CF532">
        <v>878314287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6</v>
      </c>
      <c r="CY532">
        <v>7</v>
      </c>
      <c r="CZ532" t="s">
        <v>131</v>
      </c>
      <c r="DA532">
        <v>80</v>
      </c>
      <c r="DB532">
        <v>1</v>
      </c>
      <c r="DC532" t="s">
        <v>132</v>
      </c>
      <c r="DD532" t="s">
        <v>133</v>
      </c>
      <c r="DG532">
        <v>15207677</v>
      </c>
      <c r="DI532">
        <v>1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"10/06/2022 16:21:18.209"</f>
        <v>10/06/2022 16:21:18.209</v>
      </c>
      <c r="C533" t="str">
        <f t="shared" si="247"/>
        <v>FFDFD3C0</v>
      </c>
      <c r="D533" t="s">
        <v>139</v>
      </c>
      <c r="E533">
        <v>4</v>
      </c>
      <c r="F533">
        <v>1004</v>
      </c>
      <c r="G533" t="s">
        <v>140</v>
      </c>
      <c r="J533" t="s">
        <v>141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254"/>
        <v>16:21:17.875</v>
      </c>
      <c r="T533" t="str">
        <f t="shared" si="255"/>
        <v>16:21:17.375</v>
      </c>
      <c r="U533" t="str">
        <f t="shared" si="248"/>
        <v>A5988B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125</v>
      </c>
      <c r="AG533">
        <v>0</v>
      </c>
      <c r="AH533">
        <v>3</v>
      </c>
      <c r="AI533">
        <v>2</v>
      </c>
      <c r="AJ533">
        <v>1</v>
      </c>
      <c r="AK533" t="s">
        <v>288</v>
      </c>
      <c r="AL533">
        <v>40.935616000000003</v>
      </c>
      <c r="AM533" t="s">
        <v>289</v>
      </c>
      <c r="AN533">
        <v>-72.236566999999994</v>
      </c>
      <c r="AO533">
        <v>25</v>
      </c>
      <c r="AP533">
        <v>975</v>
      </c>
      <c r="AQ533" t="s">
        <v>129</v>
      </c>
      <c r="AR533">
        <v>57</v>
      </c>
      <c r="AS533">
        <v>-64</v>
      </c>
      <c r="AT533">
        <v>0</v>
      </c>
      <c r="BB533">
        <v>1200</v>
      </c>
      <c r="BC533">
        <v>1</v>
      </c>
      <c r="BD533" t="str">
        <f t="shared" si="249"/>
        <v xml:space="preserve">N46PD   </v>
      </c>
      <c r="BE533">
        <v>1</v>
      </c>
      <c r="BG533">
        <v>0</v>
      </c>
      <c r="BH533">
        <v>0</v>
      </c>
      <c r="BI533">
        <v>0</v>
      </c>
      <c r="BJ533">
        <v>875</v>
      </c>
      <c r="BK533">
        <v>-100</v>
      </c>
      <c r="BL533" t="s">
        <v>239</v>
      </c>
      <c r="BM533">
        <v>1</v>
      </c>
      <c r="BN533">
        <v>1</v>
      </c>
      <c r="BO533">
        <v>1</v>
      </c>
      <c r="BP533">
        <v>0</v>
      </c>
      <c r="BS533">
        <v>0.04</v>
      </c>
      <c r="BT533">
        <v>0</v>
      </c>
      <c r="BU533">
        <v>0</v>
      </c>
      <c r="CE533" t="str">
        <f t="shared" si="256"/>
        <v>16:21:17.878</v>
      </c>
      <c r="CF533">
        <v>878314287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6</v>
      </c>
      <c r="CY533">
        <v>7</v>
      </c>
      <c r="CZ533" t="s">
        <v>131</v>
      </c>
      <c r="DA533">
        <v>80</v>
      </c>
      <c r="DB533">
        <v>1</v>
      </c>
      <c r="DC533" t="s">
        <v>132</v>
      </c>
      <c r="DD533" t="s">
        <v>133</v>
      </c>
      <c r="DG533">
        <v>15207677</v>
      </c>
      <c r="DI533">
        <v>1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"10/06/2022 16:21:18.334"</f>
        <v>10/06/2022 16:21:18.334</v>
      </c>
      <c r="C534" t="str">
        <f t="shared" si="247"/>
        <v>FFDFD3C0</v>
      </c>
      <c r="D534" t="s">
        <v>139</v>
      </c>
      <c r="E534">
        <v>2</v>
      </c>
      <c r="F534">
        <v>1002</v>
      </c>
      <c r="G534" t="s">
        <v>124</v>
      </c>
      <c r="J534" t="s">
        <v>141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254"/>
        <v>16:21:17.875</v>
      </c>
      <c r="T534" t="str">
        <f t="shared" si="255"/>
        <v>16:21:17.375</v>
      </c>
      <c r="U534" t="str">
        <f t="shared" si="248"/>
        <v>A5988B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125</v>
      </c>
      <c r="AG534">
        <v>0</v>
      </c>
      <c r="AH534">
        <v>3</v>
      </c>
      <c r="AI534">
        <v>2</v>
      </c>
      <c r="AJ534">
        <v>1</v>
      </c>
      <c r="AK534" t="s">
        <v>288</v>
      </c>
      <c r="AL534">
        <v>40.935616000000003</v>
      </c>
      <c r="AM534" t="s">
        <v>289</v>
      </c>
      <c r="AN534">
        <v>-72.236566999999994</v>
      </c>
      <c r="AO534">
        <v>25</v>
      </c>
      <c r="AP534">
        <v>975</v>
      </c>
      <c r="AQ534" t="s">
        <v>129</v>
      </c>
      <c r="AR534">
        <v>57</v>
      </c>
      <c r="AS534">
        <v>-64</v>
      </c>
      <c r="AT534">
        <v>0</v>
      </c>
      <c r="BB534">
        <v>1200</v>
      </c>
      <c r="BC534">
        <v>1</v>
      </c>
      <c r="BD534" t="str">
        <f t="shared" si="249"/>
        <v xml:space="preserve">N46PD   </v>
      </c>
      <c r="BE534">
        <v>1</v>
      </c>
      <c r="BG534">
        <v>0</v>
      </c>
      <c r="BH534">
        <v>0</v>
      </c>
      <c r="BI534">
        <v>0</v>
      </c>
      <c r="BJ534">
        <v>875</v>
      </c>
      <c r="BK534">
        <v>-100</v>
      </c>
      <c r="BL534" t="s">
        <v>239</v>
      </c>
      <c r="BM534">
        <v>1</v>
      </c>
      <c r="BN534">
        <v>1</v>
      </c>
      <c r="BO534">
        <v>1</v>
      </c>
      <c r="BP534">
        <v>0</v>
      </c>
      <c r="BS534">
        <v>0.04</v>
      </c>
      <c r="BT534">
        <v>0</v>
      </c>
      <c r="BU534">
        <v>0</v>
      </c>
      <c r="CE534" t="str">
        <f t="shared" si="256"/>
        <v>16:21:17.878</v>
      </c>
      <c r="CF534">
        <v>878314287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6</v>
      </c>
      <c r="CY534">
        <v>7</v>
      </c>
      <c r="CZ534" t="s">
        <v>131</v>
      </c>
      <c r="DA534">
        <v>80</v>
      </c>
      <c r="DB534">
        <v>1</v>
      </c>
      <c r="DC534" t="s">
        <v>132</v>
      </c>
      <c r="DD534" t="s">
        <v>133</v>
      </c>
      <c r="DG534">
        <v>15207677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"10/06/2022 16:21:18.334"</f>
        <v>10/06/2022 16:21:18.334</v>
      </c>
      <c r="C535" t="str">
        <f t="shared" si="247"/>
        <v>FFDFD3C0</v>
      </c>
      <c r="D535" t="s">
        <v>134</v>
      </c>
      <c r="E535">
        <v>33</v>
      </c>
      <c r="H535">
        <v>112</v>
      </c>
      <c r="I535" t="s">
        <v>135</v>
      </c>
      <c r="J535" t="s">
        <v>136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254"/>
        <v>16:21:17.875</v>
      </c>
      <c r="T535" t="str">
        <f t="shared" si="255"/>
        <v>16:21:17.375</v>
      </c>
      <c r="U535" t="str">
        <f t="shared" si="248"/>
        <v>A5988B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125</v>
      </c>
      <c r="AG535">
        <v>0</v>
      </c>
      <c r="AH535">
        <v>3</v>
      </c>
      <c r="AI535">
        <v>2</v>
      </c>
      <c r="AJ535">
        <v>1</v>
      </c>
      <c r="AK535" t="s">
        <v>288</v>
      </c>
      <c r="AL535">
        <v>40.935616000000003</v>
      </c>
      <c r="AM535" t="s">
        <v>289</v>
      </c>
      <c r="AN535">
        <v>-72.236566999999994</v>
      </c>
      <c r="AO535">
        <v>25</v>
      </c>
      <c r="AP535">
        <v>975</v>
      </c>
      <c r="AQ535" t="s">
        <v>129</v>
      </c>
      <c r="AR535">
        <v>57</v>
      </c>
      <c r="AS535">
        <v>-64</v>
      </c>
      <c r="AT535">
        <v>0</v>
      </c>
      <c r="BB535">
        <v>1200</v>
      </c>
      <c r="BC535">
        <v>1</v>
      </c>
      <c r="BD535" t="str">
        <f t="shared" si="249"/>
        <v xml:space="preserve">N46PD   </v>
      </c>
      <c r="BE535">
        <v>1</v>
      </c>
      <c r="BG535">
        <v>0</v>
      </c>
      <c r="BH535">
        <v>0</v>
      </c>
      <c r="BI535">
        <v>0</v>
      </c>
      <c r="BJ535">
        <v>875</v>
      </c>
      <c r="BK535">
        <v>-100</v>
      </c>
      <c r="BL535" t="s">
        <v>239</v>
      </c>
      <c r="BM535">
        <v>1</v>
      </c>
      <c r="BN535">
        <v>1</v>
      </c>
      <c r="BO535">
        <v>1</v>
      </c>
      <c r="BP535">
        <v>0</v>
      </c>
      <c r="BS535">
        <v>0.04</v>
      </c>
      <c r="BT535">
        <v>0</v>
      </c>
      <c r="BU535">
        <v>0</v>
      </c>
      <c r="CE535" t="str">
        <f t="shared" si="256"/>
        <v>16:21:17.878</v>
      </c>
      <c r="CF535">
        <v>878314287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131</v>
      </c>
      <c r="DA535">
        <v>80</v>
      </c>
      <c r="DB535">
        <v>1</v>
      </c>
      <c r="DC535" t="s">
        <v>132</v>
      </c>
      <c r="DD535" t="s">
        <v>133</v>
      </c>
      <c r="DG535">
        <v>15207677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"10/06/2022 16:21:18.334"</f>
        <v>10/06/2022 16:21:18.334</v>
      </c>
      <c r="C536" t="str">
        <f t="shared" si="247"/>
        <v>FFDFD3C0</v>
      </c>
      <c r="D536" t="s">
        <v>139</v>
      </c>
      <c r="E536">
        <v>3</v>
      </c>
      <c r="F536">
        <v>1003</v>
      </c>
      <c r="G536" t="s">
        <v>146</v>
      </c>
      <c r="J536" t="s">
        <v>141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254"/>
        <v>16:21:17.875</v>
      </c>
      <c r="T536" t="str">
        <f t="shared" si="255"/>
        <v>16:21:17.375</v>
      </c>
      <c r="U536" t="str">
        <f t="shared" si="248"/>
        <v>A5988B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125</v>
      </c>
      <c r="AG536">
        <v>0</v>
      </c>
      <c r="AH536">
        <v>3</v>
      </c>
      <c r="AI536">
        <v>2</v>
      </c>
      <c r="AJ536">
        <v>1</v>
      </c>
      <c r="AK536" t="s">
        <v>288</v>
      </c>
      <c r="AL536">
        <v>40.935616000000003</v>
      </c>
      <c r="AM536" t="s">
        <v>289</v>
      </c>
      <c r="AN536">
        <v>-72.236566999999994</v>
      </c>
      <c r="AO536">
        <v>25</v>
      </c>
      <c r="AP536">
        <v>975</v>
      </c>
      <c r="AQ536" t="s">
        <v>129</v>
      </c>
      <c r="AR536">
        <v>57</v>
      </c>
      <c r="AS536">
        <v>-64</v>
      </c>
      <c r="AT536">
        <v>0</v>
      </c>
      <c r="BB536">
        <v>1200</v>
      </c>
      <c r="BC536">
        <v>1</v>
      </c>
      <c r="BD536" t="str">
        <f t="shared" si="249"/>
        <v xml:space="preserve">N46PD   </v>
      </c>
      <c r="BE536">
        <v>1</v>
      </c>
      <c r="BG536">
        <v>0</v>
      </c>
      <c r="BH536">
        <v>0</v>
      </c>
      <c r="BI536">
        <v>0</v>
      </c>
      <c r="BJ536">
        <v>875</v>
      </c>
      <c r="BK536">
        <v>-100</v>
      </c>
      <c r="BL536" t="s">
        <v>239</v>
      </c>
      <c r="BM536">
        <v>1</v>
      </c>
      <c r="BN536">
        <v>1</v>
      </c>
      <c r="BO536">
        <v>1</v>
      </c>
      <c r="BP536">
        <v>0</v>
      </c>
      <c r="BS536">
        <v>0.04</v>
      </c>
      <c r="BT536">
        <v>0</v>
      </c>
      <c r="BU536">
        <v>0</v>
      </c>
      <c r="CE536" t="str">
        <f t="shared" si="256"/>
        <v>16:21:17.878</v>
      </c>
      <c r="CF536">
        <v>878314287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6</v>
      </c>
      <c r="CY536">
        <v>7</v>
      </c>
      <c r="CZ536" t="s">
        <v>131</v>
      </c>
      <c r="DA536">
        <v>80</v>
      </c>
      <c r="DB536">
        <v>1</v>
      </c>
      <c r="DC536" t="s">
        <v>132</v>
      </c>
      <c r="DD536" t="s">
        <v>133</v>
      </c>
      <c r="DG536">
        <v>15207677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"10/06/2022 16:21:18.334"</f>
        <v>10/06/2022 16:21:18.334</v>
      </c>
      <c r="C537" t="str">
        <f t="shared" si="247"/>
        <v>FFDFD3C0</v>
      </c>
      <c r="D537" t="s">
        <v>143</v>
      </c>
      <c r="E537">
        <v>1</v>
      </c>
      <c r="F537">
        <v>2001</v>
      </c>
      <c r="G537" t="s">
        <v>147</v>
      </c>
      <c r="J537" t="s">
        <v>145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254"/>
        <v>16:21:17.875</v>
      </c>
      <c r="T537" t="str">
        <f t="shared" si="255"/>
        <v>16:21:17.375</v>
      </c>
      <c r="U537" t="str">
        <f t="shared" si="248"/>
        <v>A5988B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125</v>
      </c>
      <c r="AG537">
        <v>0</v>
      </c>
      <c r="AH537">
        <v>3</v>
      </c>
      <c r="AI537">
        <v>2</v>
      </c>
      <c r="AJ537">
        <v>1</v>
      </c>
      <c r="AK537" t="s">
        <v>288</v>
      </c>
      <c r="AL537">
        <v>40.935616000000003</v>
      </c>
      <c r="AM537" t="s">
        <v>289</v>
      </c>
      <c r="AN537">
        <v>-72.236566999999994</v>
      </c>
      <c r="AO537">
        <v>25</v>
      </c>
      <c r="AP537">
        <v>975</v>
      </c>
      <c r="AQ537" t="s">
        <v>129</v>
      </c>
      <c r="AR537">
        <v>57</v>
      </c>
      <c r="AS537">
        <v>-64</v>
      </c>
      <c r="AT537">
        <v>0</v>
      </c>
      <c r="BB537">
        <v>1200</v>
      </c>
      <c r="BC537">
        <v>1</v>
      </c>
      <c r="BD537" t="str">
        <f t="shared" si="249"/>
        <v xml:space="preserve">N46PD   </v>
      </c>
      <c r="BE537">
        <v>1</v>
      </c>
      <c r="BG537">
        <v>0</v>
      </c>
      <c r="BH537">
        <v>0</v>
      </c>
      <c r="BI537">
        <v>0</v>
      </c>
      <c r="BJ537">
        <v>875</v>
      </c>
      <c r="BK537">
        <v>-100</v>
      </c>
      <c r="BL537" t="s">
        <v>239</v>
      </c>
      <c r="BM537">
        <v>1</v>
      </c>
      <c r="BN537">
        <v>1</v>
      </c>
      <c r="BO537">
        <v>1</v>
      </c>
      <c r="BP537">
        <v>0</v>
      </c>
      <c r="BS537">
        <v>0.04</v>
      </c>
      <c r="BT537">
        <v>0</v>
      </c>
      <c r="BU537">
        <v>0</v>
      </c>
      <c r="CE537" t="str">
        <f t="shared" si="256"/>
        <v>16:21:17.878</v>
      </c>
      <c r="CF537">
        <v>878314287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6</v>
      </c>
      <c r="CY537">
        <v>7</v>
      </c>
      <c r="CZ537" t="s">
        <v>131</v>
      </c>
      <c r="DA537">
        <v>80</v>
      </c>
      <c r="DB537">
        <v>1</v>
      </c>
      <c r="DC537" t="s">
        <v>132</v>
      </c>
      <c r="DD537" t="s">
        <v>133</v>
      </c>
      <c r="DG537">
        <v>15207677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"10/06/2022 16:21:19.210"</f>
        <v>10/06/2022 16:21:19.210</v>
      </c>
      <c r="C538" t="str">
        <f t="shared" si="247"/>
        <v>FFDFD3C0</v>
      </c>
      <c r="D538" t="s">
        <v>134</v>
      </c>
      <c r="E538">
        <v>38</v>
      </c>
      <c r="H538">
        <v>125</v>
      </c>
      <c r="I538" t="s">
        <v>142</v>
      </c>
      <c r="J538" t="s">
        <v>136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ref="S538:S545" si="257">"16:21:18.938"</f>
        <v>16:21:18.938</v>
      </c>
      <c r="T538" t="str">
        <f t="shared" ref="T538:T545" si="258">"16:21:18.438"</f>
        <v>16:21:18.438</v>
      </c>
      <c r="U538" t="str">
        <f t="shared" si="248"/>
        <v>A5988B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125</v>
      </c>
      <c r="AG538">
        <v>0</v>
      </c>
      <c r="AH538">
        <v>3</v>
      </c>
      <c r="AI538">
        <v>2</v>
      </c>
      <c r="AJ538">
        <v>1</v>
      </c>
      <c r="AK538" t="s">
        <v>290</v>
      </c>
      <c r="AL538">
        <v>40.935295000000004</v>
      </c>
      <c r="AM538" t="s">
        <v>291</v>
      </c>
      <c r="AN538">
        <v>-72.236202000000006</v>
      </c>
      <c r="AO538">
        <v>25</v>
      </c>
      <c r="AP538">
        <v>975</v>
      </c>
      <c r="AQ538" t="s">
        <v>129</v>
      </c>
      <c r="AR538">
        <v>57</v>
      </c>
      <c r="AS538">
        <v>-64</v>
      </c>
      <c r="AT538">
        <v>-192</v>
      </c>
      <c r="BB538">
        <v>1200</v>
      </c>
      <c r="BC538">
        <v>1</v>
      </c>
      <c r="BD538" t="str">
        <f t="shared" si="249"/>
        <v xml:space="preserve">N46PD   </v>
      </c>
      <c r="BE538">
        <v>1</v>
      </c>
      <c r="BG538">
        <v>0</v>
      </c>
      <c r="BH538">
        <v>0</v>
      </c>
      <c r="BI538">
        <v>0</v>
      </c>
      <c r="BJ538">
        <v>875</v>
      </c>
      <c r="BK538">
        <v>-100</v>
      </c>
      <c r="BL538" t="s">
        <v>239</v>
      </c>
      <c r="BM538">
        <v>1</v>
      </c>
      <c r="BN538">
        <v>1</v>
      </c>
      <c r="BO538">
        <v>1</v>
      </c>
      <c r="BP538">
        <v>0</v>
      </c>
      <c r="BS538">
        <v>0.04</v>
      </c>
      <c r="BT538">
        <v>0</v>
      </c>
      <c r="BU538">
        <v>0</v>
      </c>
      <c r="CE538" t="str">
        <f t="shared" ref="CE538:CE545" si="259">"16:21:18.938"</f>
        <v>16:21:18.938</v>
      </c>
      <c r="CF538">
        <v>938378666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131</v>
      </c>
      <c r="DA538">
        <v>80</v>
      </c>
      <c r="DB538">
        <v>1</v>
      </c>
      <c r="DC538" t="s">
        <v>132</v>
      </c>
      <c r="DD538" t="s">
        <v>133</v>
      </c>
      <c r="DG538">
        <v>15208708</v>
      </c>
      <c r="DI538">
        <v>1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 t="shared" ref="A539:A545" si="260">"10/06/2022 16:21:19.273"</f>
        <v>10/06/2022 16:21:19.273</v>
      </c>
      <c r="C539" t="str">
        <f t="shared" si="247"/>
        <v>FFDFD3C0</v>
      </c>
      <c r="D539" t="s">
        <v>123</v>
      </c>
      <c r="E539">
        <v>1</v>
      </c>
      <c r="H539">
        <v>157</v>
      </c>
      <c r="I539" t="s">
        <v>124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257"/>
        <v>16:21:18.938</v>
      </c>
      <c r="T539" t="str">
        <f t="shared" si="258"/>
        <v>16:21:18.438</v>
      </c>
      <c r="U539" t="str">
        <f t="shared" si="248"/>
        <v>A5988B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125</v>
      </c>
      <c r="AG539">
        <v>0</v>
      </c>
      <c r="AH539">
        <v>3</v>
      </c>
      <c r="AI539">
        <v>2</v>
      </c>
      <c r="AJ539">
        <v>1</v>
      </c>
      <c r="AK539" t="s">
        <v>290</v>
      </c>
      <c r="AL539">
        <v>40.935295000000004</v>
      </c>
      <c r="AM539" t="s">
        <v>291</v>
      </c>
      <c r="AN539">
        <v>-72.236202000000006</v>
      </c>
      <c r="AO539">
        <v>25</v>
      </c>
      <c r="AP539">
        <v>975</v>
      </c>
      <c r="AQ539" t="s">
        <v>129</v>
      </c>
      <c r="AR539">
        <v>57</v>
      </c>
      <c r="AS539">
        <v>-64</v>
      </c>
      <c r="AT539">
        <v>-192</v>
      </c>
      <c r="BB539">
        <v>1200</v>
      </c>
      <c r="BC539">
        <v>1</v>
      </c>
      <c r="BD539" t="str">
        <f t="shared" si="249"/>
        <v xml:space="preserve">N46PD   </v>
      </c>
      <c r="BE539">
        <v>1</v>
      </c>
      <c r="BG539">
        <v>0</v>
      </c>
      <c r="BH539">
        <v>0</v>
      </c>
      <c r="BI539">
        <v>0</v>
      </c>
      <c r="BJ539">
        <v>875</v>
      </c>
      <c r="BK539">
        <v>-100</v>
      </c>
      <c r="BL539" t="s">
        <v>239</v>
      </c>
      <c r="BM539">
        <v>1</v>
      </c>
      <c r="BN539">
        <v>1</v>
      </c>
      <c r="BO539">
        <v>1</v>
      </c>
      <c r="BP539">
        <v>0</v>
      </c>
      <c r="BS539">
        <v>0.04</v>
      </c>
      <c r="BT539">
        <v>0</v>
      </c>
      <c r="BU539">
        <v>0</v>
      </c>
      <c r="CE539" t="str">
        <f t="shared" si="259"/>
        <v>16:21:18.938</v>
      </c>
      <c r="CF539">
        <v>938378666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131</v>
      </c>
      <c r="DA539">
        <v>80</v>
      </c>
      <c r="DB539">
        <v>1</v>
      </c>
      <c r="DC539" t="s">
        <v>132</v>
      </c>
      <c r="DD539" t="s">
        <v>133</v>
      </c>
      <c r="DG539">
        <v>15208708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 t="shared" si="260"/>
        <v>10/06/2022 16:21:19.273</v>
      </c>
      <c r="C540" t="str">
        <f t="shared" si="247"/>
        <v>FFDFD3C0</v>
      </c>
      <c r="D540" t="s">
        <v>143</v>
      </c>
      <c r="E540">
        <v>15</v>
      </c>
      <c r="F540">
        <v>2015</v>
      </c>
      <c r="G540" t="s">
        <v>144</v>
      </c>
      <c r="J540" t="s">
        <v>145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257"/>
        <v>16:21:18.938</v>
      </c>
      <c r="T540" t="str">
        <f t="shared" si="258"/>
        <v>16:21:18.438</v>
      </c>
      <c r="U540" t="str">
        <f t="shared" si="248"/>
        <v>A5988B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125</v>
      </c>
      <c r="AG540">
        <v>0</v>
      </c>
      <c r="AH540">
        <v>3</v>
      </c>
      <c r="AI540">
        <v>2</v>
      </c>
      <c r="AJ540">
        <v>1</v>
      </c>
      <c r="AK540" t="s">
        <v>290</v>
      </c>
      <c r="AL540">
        <v>40.935295000000004</v>
      </c>
      <c r="AM540" t="s">
        <v>291</v>
      </c>
      <c r="AN540">
        <v>-72.236202000000006</v>
      </c>
      <c r="AO540">
        <v>25</v>
      </c>
      <c r="AP540">
        <v>975</v>
      </c>
      <c r="AQ540" t="s">
        <v>129</v>
      </c>
      <c r="AR540">
        <v>57</v>
      </c>
      <c r="AS540">
        <v>-64</v>
      </c>
      <c r="AT540">
        <v>-192</v>
      </c>
      <c r="BB540">
        <v>1200</v>
      </c>
      <c r="BC540">
        <v>1</v>
      </c>
      <c r="BD540" t="str">
        <f t="shared" si="249"/>
        <v xml:space="preserve">N46PD   </v>
      </c>
      <c r="BE540">
        <v>1</v>
      </c>
      <c r="BG540">
        <v>0</v>
      </c>
      <c r="BH540">
        <v>0</v>
      </c>
      <c r="BI540">
        <v>0</v>
      </c>
      <c r="BJ540">
        <v>875</v>
      </c>
      <c r="BK540">
        <v>-100</v>
      </c>
      <c r="BL540" t="s">
        <v>239</v>
      </c>
      <c r="BM540">
        <v>1</v>
      </c>
      <c r="BN540">
        <v>1</v>
      </c>
      <c r="BO540">
        <v>1</v>
      </c>
      <c r="BP540">
        <v>0</v>
      </c>
      <c r="BS540">
        <v>0.04</v>
      </c>
      <c r="BT540">
        <v>0</v>
      </c>
      <c r="BU540">
        <v>0</v>
      </c>
      <c r="CE540" t="str">
        <f t="shared" si="259"/>
        <v>16:21:18.938</v>
      </c>
      <c r="CF540">
        <v>938378666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131</v>
      </c>
      <c r="DA540">
        <v>80</v>
      </c>
      <c r="DB540">
        <v>1</v>
      </c>
      <c r="DC540" t="s">
        <v>132</v>
      </c>
      <c r="DD540" t="s">
        <v>133</v>
      </c>
      <c r="DG540">
        <v>15208708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 t="shared" si="260"/>
        <v>10/06/2022 16:21:19.273</v>
      </c>
      <c r="C541" t="str">
        <f t="shared" si="247"/>
        <v>FFDFD3C0</v>
      </c>
      <c r="D541" t="s">
        <v>139</v>
      </c>
      <c r="E541">
        <v>4</v>
      </c>
      <c r="F541">
        <v>1004</v>
      </c>
      <c r="G541" t="s">
        <v>140</v>
      </c>
      <c r="J541" t="s">
        <v>141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257"/>
        <v>16:21:18.938</v>
      </c>
      <c r="T541" t="str">
        <f t="shared" si="258"/>
        <v>16:21:18.438</v>
      </c>
      <c r="U541" t="str">
        <f t="shared" si="248"/>
        <v>A5988B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125</v>
      </c>
      <c r="AG541">
        <v>0</v>
      </c>
      <c r="AH541">
        <v>3</v>
      </c>
      <c r="AI541">
        <v>2</v>
      </c>
      <c r="AJ541">
        <v>1</v>
      </c>
      <c r="AK541" t="s">
        <v>290</v>
      </c>
      <c r="AL541">
        <v>40.935295000000004</v>
      </c>
      <c r="AM541" t="s">
        <v>291</v>
      </c>
      <c r="AN541">
        <v>-72.236202000000006</v>
      </c>
      <c r="AO541">
        <v>25</v>
      </c>
      <c r="AP541">
        <v>975</v>
      </c>
      <c r="AQ541" t="s">
        <v>129</v>
      </c>
      <c r="AR541">
        <v>57</v>
      </c>
      <c r="AS541">
        <v>-64</v>
      </c>
      <c r="AT541">
        <v>-192</v>
      </c>
      <c r="BB541">
        <v>1200</v>
      </c>
      <c r="BC541">
        <v>1</v>
      </c>
      <c r="BD541" t="str">
        <f t="shared" si="249"/>
        <v xml:space="preserve">N46PD   </v>
      </c>
      <c r="BE541">
        <v>1</v>
      </c>
      <c r="BG541">
        <v>0</v>
      </c>
      <c r="BH541">
        <v>0</v>
      </c>
      <c r="BI541">
        <v>0</v>
      </c>
      <c r="BJ541">
        <v>875</v>
      </c>
      <c r="BK541">
        <v>-100</v>
      </c>
      <c r="BL541" t="s">
        <v>239</v>
      </c>
      <c r="BM541">
        <v>1</v>
      </c>
      <c r="BN541">
        <v>1</v>
      </c>
      <c r="BO541">
        <v>1</v>
      </c>
      <c r="BP541">
        <v>0</v>
      </c>
      <c r="BS541">
        <v>0.04</v>
      </c>
      <c r="BT541">
        <v>0</v>
      </c>
      <c r="BU541">
        <v>0</v>
      </c>
      <c r="CE541" t="str">
        <f t="shared" si="259"/>
        <v>16:21:18.938</v>
      </c>
      <c r="CF541">
        <v>938378666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131</v>
      </c>
      <c r="DA541">
        <v>80</v>
      </c>
      <c r="DB541">
        <v>1</v>
      </c>
      <c r="DC541" t="s">
        <v>132</v>
      </c>
      <c r="DD541" t="s">
        <v>133</v>
      </c>
      <c r="DG541">
        <v>15208708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 t="shared" si="260"/>
        <v>10/06/2022 16:21:19.273</v>
      </c>
      <c r="C542" t="str">
        <f t="shared" si="247"/>
        <v>FFDFD3C0</v>
      </c>
      <c r="D542" t="s">
        <v>139</v>
      </c>
      <c r="E542">
        <v>2</v>
      </c>
      <c r="F542">
        <v>1002</v>
      </c>
      <c r="G542" t="s">
        <v>124</v>
      </c>
      <c r="J542" t="s">
        <v>141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257"/>
        <v>16:21:18.938</v>
      </c>
      <c r="T542" t="str">
        <f t="shared" si="258"/>
        <v>16:21:18.438</v>
      </c>
      <c r="U542" t="str">
        <f t="shared" si="248"/>
        <v>A5988B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125</v>
      </c>
      <c r="AG542">
        <v>0</v>
      </c>
      <c r="AH542">
        <v>3</v>
      </c>
      <c r="AI542">
        <v>2</v>
      </c>
      <c r="AJ542">
        <v>1</v>
      </c>
      <c r="AK542" t="s">
        <v>290</v>
      </c>
      <c r="AL542">
        <v>40.935295000000004</v>
      </c>
      <c r="AM542" t="s">
        <v>291</v>
      </c>
      <c r="AN542">
        <v>-72.236202000000006</v>
      </c>
      <c r="AO542">
        <v>25</v>
      </c>
      <c r="AP542">
        <v>975</v>
      </c>
      <c r="AQ542" t="s">
        <v>129</v>
      </c>
      <c r="AR542">
        <v>57</v>
      </c>
      <c r="AS542">
        <v>-64</v>
      </c>
      <c r="AT542">
        <v>-192</v>
      </c>
      <c r="BB542">
        <v>1200</v>
      </c>
      <c r="BC542">
        <v>1</v>
      </c>
      <c r="BD542" t="str">
        <f t="shared" si="249"/>
        <v xml:space="preserve">N46PD   </v>
      </c>
      <c r="BE542">
        <v>1</v>
      </c>
      <c r="BG542">
        <v>0</v>
      </c>
      <c r="BH542">
        <v>0</v>
      </c>
      <c r="BI542">
        <v>0</v>
      </c>
      <c r="BJ542">
        <v>875</v>
      </c>
      <c r="BK542">
        <v>-100</v>
      </c>
      <c r="BL542" t="s">
        <v>239</v>
      </c>
      <c r="BM542">
        <v>1</v>
      </c>
      <c r="BN542">
        <v>1</v>
      </c>
      <c r="BO542">
        <v>1</v>
      </c>
      <c r="BP542">
        <v>0</v>
      </c>
      <c r="BS542">
        <v>0.04</v>
      </c>
      <c r="BT542">
        <v>0</v>
      </c>
      <c r="BU542">
        <v>0</v>
      </c>
      <c r="CE542" t="str">
        <f t="shared" si="259"/>
        <v>16:21:18.938</v>
      </c>
      <c r="CF542">
        <v>938378666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6</v>
      </c>
      <c r="CY542">
        <v>7</v>
      </c>
      <c r="CZ542" t="s">
        <v>131</v>
      </c>
      <c r="DA542">
        <v>80</v>
      </c>
      <c r="DB542">
        <v>1</v>
      </c>
      <c r="DC542" t="s">
        <v>132</v>
      </c>
      <c r="DD542" t="s">
        <v>133</v>
      </c>
      <c r="DG542">
        <v>15208708</v>
      </c>
      <c r="DI542">
        <v>1</v>
      </c>
      <c r="DJ542">
        <v>0</v>
      </c>
      <c r="DK542">
        <v>1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 t="shared" si="260"/>
        <v>10/06/2022 16:21:19.273</v>
      </c>
      <c r="C543" t="str">
        <f t="shared" si="247"/>
        <v>FFDFD3C0</v>
      </c>
      <c r="D543" t="s">
        <v>134</v>
      </c>
      <c r="E543">
        <v>33</v>
      </c>
      <c r="H543">
        <v>112</v>
      </c>
      <c r="I543" t="s">
        <v>135</v>
      </c>
      <c r="J543" t="s">
        <v>136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257"/>
        <v>16:21:18.938</v>
      </c>
      <c r="T543" t="str">
        <f t="shared" si="258"/>
        <v>16:21:18.438</v>
      </c>
      <c r="U543" t="str">
        <f t="shared" si="248"/>
        <v>A5988B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125</v>
      </c>
      <c r="AG543">
        <v>0</v>
      </c>
      <c r="AH543">
        <v>3</v>
      </c>
      <c r="AI543">
        <v>2</v>
      </c>
      <c r="AJ543">
        <v>1</v>
      </c>
      <c r="AK543" t="s">
        <v>290</v>
      </c>
      <c r="AL543">
        <v>40.935295000000004</v>
      </c>
      <c r="AM543" t="s">
        <v>291</v>
      </c>
      <c r="AN543">
        <v>-72.236202000000006</v>
      </c>
      <c r="AO543">
        <v>25</v>
      </c>
      <c r="AP543">
        <v>975</v>
      </c>
      <c r="AQ543" t="s">
        <v>129</v>
      </c>
      <c r="AR543">
        <v>57</v>
      </c>
      <c r="AS543">
        <v>-64</v>
      </c>
      <c r="AT543">
        <v>-192</v>
      </c>
      <c r="BB543">
        <v>1200</v>
      </c>
      <c r="BC543">
        <v>1</v>
      </c>
      <c r="BD543" t="str">
        <f t="shared" si="249"/>
        <v xml:space="preserve">N46PD   </v>
      </c>
      <c r="BE543">
        <v>1</v>
      </c>
      <c r="BG543">
        <v>0</v>
      </c>
      <c r="BH543">
        <v>0</v>
      </c>
      <c r="BI543">
        <v>0</v>
      </c>
      <c r="BJ543">
        <v>875</v>
      </c>
      <c r="BK543">
        <v>-100</v>
      </c>
      <c r="BL543" t="s">
        <v>239</v>
      </c>
      <c r="BM543">
        <v>1</v>
      </c>
      <c r="BN543">
        <v>1</v>
      </c>
      <c r="BO543">
        <v>1</v>
      </c>
      <c r="BP543">
        <v>0</v>
      </c>
      <c r="BS543">
        <v>0.04</v>
      </c>
      <c r="BT543">
        <v>0</v>
      </c>
      <c r="BU543">
        <v>0</v>
      </c>
      <c r="CE543" t="str">
        <f t="shared" si="259"/>
        <v>16:21:18.938</v>
      </c>
      <c r="CF543">
        <v>938378666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6</v>
      </c>
      <c r="CY543">
        <v>7</v>
      </c>
      <c r="CZ543" t="s">
        <v>131</v>
      </c>
      <c r="DA543">
        <v>80</v>
      </c>
      <c r="DB543">
        <v>1</v>
      </c>
      <c r="DC543" t="s">
        <v>132</v>
      </c>
      <c r="DD543" t="s">
        <v>133</v>
      </c>
      <c r="DG543">
        <v>15208708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 t="shared" si="260"/>
        <v>10/06/2022 16:21:19.273</v>
      </c>
      <c r="C544" t="str">
        <f t="shared" si="247"/>
        <v>FFDFD3C0</v>
      </c>
      <c r="D544" t="s">
        <v>139</v>
      </c>
      <c r="E544">
        <v>3</v>
      </c>
      <c r="F544">
        <v>1003</v>
      </c>
      <c r="G544" t="s">
        <v>146</v>
      </c>
      <c r="J544" t="s">
        <v>141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257"/>
        <v>16:21:18.938</v>
      </c>
      <c r="T544" t="str">
        <f t="shared" si="258"/>
        <v>16:21:18.438</v>
      </c>
      <c r="U544" t="str">
        <f t="shared" si="248"/>
        <v>A5988B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125</v>
      </c>
      <c r="AG544">
        <v>0</v>
      </c>
      <c r="AH544">
        <v>3</v>
      </c>
      <c r="AI544">
        <v>2</v>
      </c>
      <c r="AJ544">
        <v>1</v>
      </c>
      <c r="AK544" t="s">
        <v>290</v>
      </c>
      <c r="AL544">
        <v>40.935295000000004</v>
      </c>
      <c r="AM544" t="s">
        <v>291</v>
      </c>
      <c r="AN544">
        <v>-72.236202000000006</v>
      </c>
      <c r="AO544">
        <v>25</v>
      </c>
      <c r="AP544">
        <v>975</v>
      </c>
      <c r="AQ544" t="s">
        <v>129</v>
      </c>
      <c r="AR544">
        <v>57</v>
      </c>
      <c r="AS544">
        <v>-64</v>
      </c>
      <c r="AT544">
        <v>-192</v>
      </c>
      <c r="BB544">
        <v>1200</v>
      </c>
      <c r="BC544">
        <v>1</v>
      </c>
      <c r="BD544" t="str">
        <f t="shared" si="249"/>
        <v xml:space="preserve">N46PD   </v>
      </c>
      <c r="BE544">
        <v>1</v>
      </c>
      <c r="BG544">
        <v>0</v>
      </c>
      <c r="BH544">
        <v>0</v>
      </c>
      <c r="BI544">
        <v>0</v>
      </c>
      <c r="BJ544">
        <v>875</v>
      </c>
      <c r="BK544">
        <v>-100</v>
      </c>
      <c r="BL544" t="s">
        <v>239</v>
      </c>
      <c r="BM544">
        <v>1</v>
      </c>
      <c r="BN544">
        <v>1</v>
      </c>
      <c r="BO544">
        <v>1</v>
      </c>
      <c r="BP544">
        <v>0</v>
      </c>
      <c r="BS544">
        <v>0.04</v>
      </c>
      <c r="BT544">
        <v>0</v>
      </c>
      <c r="BU544">
        <v>0</v>
      </c>
      <c r="CE544" t="str">
        <f t="shared" si="259"/>
        <v>16:21:18.938</v>
      </c>
      <c r="CF544">
        <v>938378666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6</v>
      </c>
      <c r="CY544">
        <v>7</v>
      </c>
      <c r="CZ544" t="s">
        <v>131</v>
      </c>
      <c r="DA544">
        <v>80</v>
      </c>
      <c r="DB544">
        <v>1</v>
      </c>
      <c r="DC544" t="s">
        <v>132</v>
      </c>
      <c r="DD544" t="s">
        <v>133</v>
      </c>
      <c r="DG544">
        <v>15208708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 t="shared" si="260"/>
        <v>10/06/2022 16:21:19.273</v>
      </c>
      <c r="C545" t="str">
        <f t="shared" si="247"/>
        <v>FFDFD3C0</v>
      </c>
      <c r="D545" t="s">
        <v>143</v>
      </c>
      <c r="E545">
        <v>1</v>
      </c>
      <c r="F545">
        <v>2001</v>
      </c>
      <c r="G545" t="s">
        <v>147</v>
      </c>
      <c r="J545" t="s">
        <v>145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257"/>
        <v>16:21:18.938</v>
      </c>
      <c r="T545" t="str">
        <f t="shared" si="258"/>
        <v>16:21:18.438</v>
      </c>
      <c r="U545" t="str">
        <f t="shared" si="248"/>
        <v>A5988B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125</v>
      </c>
      <c r="AG545">
        <v>0</v>
      </c>
      <c r="AH545">
        <v>3</v>
      </c>
      <c r="AI545">
        <v>2</v>
      </c>
      <c r="AJ545">
        <v>1</v>
      </c>
      <c r="AK545" t="s">
        <v>290</v>
      </c>
      <c r="AL545">
        <v>40.935295000000004</v>
      </c>
      <c r="AM545" t="s">
        <v>291</v>
      </c>
      <c r="AN545">
        <v>-72.236202000000006</v>
      </c>
      <c r="AO545">
        <v>25</v>
      </c>
      <c r="AP545">
        <v>975</v>
      </c>
      <c r="AQ545" t="s">
        <v>129</v>
      </c>
      <c r="AR545">
        <v>57</v>
      </c>
      <c r="AS545">
        <v>-64</v>
      </c>
      <c r="AT545">
        <v>-192</v>
      </c>
      <c r="BB545">
        <v>1200</v>
      </c>
      <c r="BC545">
        <v>1</v>
      </c>
      <c r="BD545" t="str">
        <f t="shared" si="249"/>
        <v xml:space="preserve">N46PD   </v>
      </c>
      <c r="BE545">
        <v>1</v>
      </c>
      <c r="BG545">
        <v>0</v>
      </c>
      <c r="BH545">
        <v>0</v>
      </c>
      <c r="BI545">
        <v>0</v>
      </c>
      <c r="BJ545">
        <v>875</v>
      </c>
      <c r="BK545">
        <v>-100</v>
      </c>
      <c r="BL545" t="s">
        <v>239</v>
      </c>
      <c r="BM545">
        <v>1</v>
      </c>
      <c r="BN545">
        <v>1</v>
      </c>
      <c r="BO545">
        <v>1</v>
      </c>
      <c r="BP545">
        <v>0</v>
      </c>
      <c r="BS545">
        <v>0.04</v>
      </c>
      <c r="BT545">
        <v>0</v>
      </c>
      <c r="BU545">
        <v>0</v>
      </c>
      <c r="CE545" t="str">
        <f t="shared" si="259"/>
        <v>16:21:18.938</v>
      </c>
      <c r="CF545">
        <v>938378666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6</v>
      </c>
      <c r="CY545">
        <v>7</v>
      </c>
      <c r="CZ545" t="s">
        <v>131</v>
      </c>
      <c r="DA545">
        <v>80</v>
      </c>
      <c r="DB545">
        <v>1</v>
      </c>
      <c r="DC545" t="s">
        <v>132</v>
      </c>
      <c r="DD545" t="s">
        <v>133</v>
      </c>
      <c r="DG545">
        <v>15208708</v>
      </c>
      <c r="DI545">
        <v>1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 t="shared" ref="A546:A553" si="261">"10/06/2022 16:21:20.523"</f>
        <v>10/06/2022 16:21:20.523</v>
      </c>
      <c r="C546" t="str">
        <f t="shared" si="247"/>
        <v>FFDFD3C0</v>
      </c>
      <c r="D546" t="s">
        <v>139</v>
      </c>
      <c r="E546">
        <v>4</v>
      </c>
      <c r="F546">
        <v>1004</v>
      </c>
      <c r="G546" t="s">
        <v>140</v>
      </c>
      <c r="J546" t="s">
        <v>141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ref="S546:S553" si="262">"16:21:20.289"</f>
        <v>16:21:20.289</v>
      </c>
      <c r="T546" t="str">
        <f t="shared" ref="T546:T553" si="263">"16:21:19.489"</f>
        <v>16:21:19.489</v>
      </c>
      <c r="U546" t="str">
        <f t="shared" si="248"/>
        <v>A5988B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125</v>
      </c>
      <c r="AG546">
        <v>0</v>
      </c>
      <c r="AH546">
        <v>3</v>
      </c>
      <c r="AI546">
        <v>2</v>
      </c>
      <c r="AJ546">
        <v>1</v>
      </c>
      <c r="AK546" t="s">
        <v>292</v>
      </c>
      <c r="AL546">
        <v>40.934865000000002</v>
      </c>
      <c r="AM546" t="s">
        <v>293</v>
      </c>
      <c r="AN546">
        <v>-72.235708000000002</v>
      </c>
      <c r="AO546">
        <v>25</v>
      </c>
      <c r="AP546">
        <v>975</v>
      </c>
      <c r="AQ546" t="s">
        <v>129</v>
      </c>
      <c r="AR546">
        <v>57</v>
      </c>
      <c r="AS546">
        <v>-64</v>
      </c>
      <c r="AT546">
        <v>0</v>
      </c>
      <c r="BB546">
        <v>1200</v>
      </c>
      <c r="BC546">
        <v>1</v>
      </c>
      <c r="BD546" t="str">
        <f t="shared" si="249"/>
        <v xml:space="preserve">N46PD   </v>
      </c>
      <c r="BE546">
        <v>1</v>
      </c>
      <c r="BG546">
        <v>0</v>
      </c>
      <c r="BH546">
        <v>0</v>
      </c>
      <c r="BI546">
        <v>0</v>
      </c>
      <c r="BJ546">
        <v>850</v>
      </c>
      <c r="BK546">
        <v>-125</v>
      </c>
      <c r="BL546" t="s">
        <v>239</v>
      </c>
      <c r="BM546">
        <v>1</v>
      </c>
      <c r="BN546">
        <v>1</v>
      </c>
      <c r="BO546">
        <v>1</v>
      </c>
      <c r="BP546">
        <v>0</v>
      </c>
      <c r="BS546">
        <v>0.04</v>
      </c>
      <c r="BT546">
        <v>0</v>
      </c>
      <c r="BU546">
        <v>0</v>
      </c>
      <c r="CE546" t="str">
        <f t="shared" ref="CE546:CE553" si="264">"16:21:20.292"</f>
        <v>16:21:20.292</v>
      </c>
      <c r="CF546">
        <v>291722242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5</v>
      </c>
      <c r="CY546">
        <v>7</v>
      </c>
      <c r="CZ546" t="s">
        <v>131</v>
      </c>
      <c r="DA546">
        <v>80</v>
      </c>
      <c r="DB546">
        <v>1</v>
      </c>
      <c r="DC546" t="s">
        <v>132</v>
      </c>
      <c r="DD546" t="s">
        <v>133</v>
      </c>
      <c r="DG546">
        <v>15210224</v>
      </c>
      <c r="DI546">
        <v>1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 t="shared" si="261"/>
        <v>10/06/2022 16:21:20.523</v>
      </c>
      <c r="C547" t="str">
        <f t="shared" si="247"/>
        <v>FFDFD3C0</v>
      </c>
      <c r="D547" t="s">
        <v>139</v>
      </c>
      <c r="E547">
        <v>2</v>
      </c>
      <c r="F547">
        <v>1002</v>
      </c>
      <c r="G547" t="s">
        <v>124</v>
      </c>
      <c r="J547" t="s">
        <v>141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262"/>
        <v>16:21:20.289</v>
      </c>
      <c r="T547" t="str">
        <f t="shared" si="263"/>
        <v>16:21:19.489</v>
      </c>
      <c r="U547" t="str">
        <f t="shared" si="248"/>
        <v>A5988B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125</v>
      </c>
      <c r="AG547">
        <v>0</v>
      </c>
      <c r="AH547">
        <v>3</v>
      </c>
      <c r="AI547">
        <v>2</v>
      </c>
      <c r="AJ547">
        <v>1</v>
      </c>
      <c r="AK547" t="s">
        <v>292</v>
      </c>
      <c r="AL547">
        <v>40.934865000000002</v>
      </c>
      <c r="AM547" t="s">
        <v>293</v>
      </c>
      <c r="AN547">
        <v>-72.235708000000002</v>
      </c>
      <c r="AO547">
        <v>25</v>
      </c>
      <c r="AP547">
        <v>975</v>
      </c>
      <c r="AQ547" t="s">
        <v>129</v>
      </c>
      <c r="AR547">
        <v>57</v>
      </c>
      <c r="AS547">
        <v>-64</v>
      </c>
      <c r="AT547">
        <v>0</v>
      </c>
      <c r="BB547">
        <v>1200</v>
      </c>
      <c r="BC547">
        <v>1</v>
      </c>
      <c r="BD547" t="str">
        <f t="shared" si="249"/>
        <v xml:space="preserve">N46PD   </v>
      </c>
      <c r="BE547">
        <v>1</v>
      </c>
      <c r="BG547">
        <v>0</v>
      </c>
      <c r="BH547">
        <v>0</v>
      </c>
      <c r="BI547">
        <v>0</v>
      </c>
      <c r="BJ547">
        <v>850</v>
      </c>
      <c r="BK547">
        <v>-125</v>
      </c>
      <c r="BL547" t="s">
        <v>239</v>
      </c>
      <c r="BM547">
        <v>1</v>
      </c>
      <c r="BN547">
        <v>1</v>
      </c>
      <c r="BO547">
        <v>1</v>
      </c>
      <c r="BP547">
        <v>0</v>
      </c>
      <c r="BS547">
        <v>0.04</v>
      </c>
      <c r="BT547">
        <v>0</v>
      </c>
      <c r="BU547">
        <v>0</v>
      </c>
      <c r="CE547" t="str">
        <f t="shared" si="264"/>
        <v>16:21:20.292</v>
      </c>
      <c r="CF547">
        <v>291722242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5</v>
      </c>
      <c r="CY547">
        <v>7</v>
      </c>
      <c r="CZ547" t="s">
        <v>131</v>
      </c>
      <c r="DA547">
        <v>80</v>
      </c>
      <c r="DB547">
        <v>1</v>
      </c>
      <c r="DC547" t="s">
        <v>132</v>
      </c>
      <c r="DD547" t="s">
        <v>133</v>
      </c>
      <c r="DG547">
        <v>15210224</v>
      </c>
      <c r="DI547">
        <v>1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 t="shared" si="261"/>
        <v>10/06/2022 16:21:20.523</v>
      </c>
      <c r="C548" t="str">
        <f t="shared" si="247"/>
        <v>FFDFD3C0</v>
      </c>
      <c r="D548" t="s">
        <v>139</v>
      </c>
      <c r="E548">
        <v>3</v>
      </c>
      <c r="F548">
        <v>1003</v>
      </c>
      <c r="G548" t="s">
        <v>146</v>
      </c>
      <c r="J548" t="s">
        <v>141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262"/>
        <v>16:21:20.289</v>
      </c>
      <c r="T548" t="str">
        <f t="shared" si="263"/>
        <v>16:21:19.489</v>
      </c>
      <c r="U548" t="str">
        <f t="shared" si="248"/>
        <v>A5988B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125</v>
      </c>
      <c r="AG548">
        <v>0</v>
      </c>
      <c r="AH548">
        <v>3</v>
      </c>
      <c r="AI548">
        <v>2</v>
      </c>
      <c r="AJ548">
        <v>1</v>
      </c>
      <c r="AK548" t="s">
        <v>292</v>
      </c>
      <c r="AL548">
        <v>40.934865000000002</v>
      </c>
      <c r="AM548" t="s">
        <v>293</v>
      </c>
      <c r="AN548">
        <v>-72.235708000000002</v>
      </c>
      <c r="AO548">
        <v>25</v>
      </c>
      <c r="AP548">
        <v>975</v>
      </c>
      <c r="AQ548" t="s">
        <v>129</v>
      </c>
      <c r="AR548">
        <v>57</v>
      </c>
      <c r="AS548">
        <v>-64</v>
      </c>
      <c r="AT548">
        <v>0</v>
      </c>
      <c r="BB548">
        <v>1200</v>
      </c>
      <c r="BC548">
        <v>1</v>
      </c>
      <c r="BD548" t="str">
        <f t="shared" si="249"/>
        <v xml:space="preserve">N46PD   </v>
      </c>
      <c r="BE548">
        <v>1</v>
      </c>
      <c r="BG548">
        <v>0</v>
      </c>
      <c r="BH548">
        <v>0</v>
      </c>
      <c r="BI548">
        <v>0</v>
      </c>
      <c r="BJ548">
        <v>850</v>
      </c>
      <c r="BK548">
        <v>-125</v>
      </c>
      <c r="BL548" t="s">
        <v>239</v>
      </c>
      <c r="BM548">
        <v>1</v>
      </c>
      <c r="BN548">
        <v>1</v>
      </c>
      <c r="BO548">
        <v>1</v>
      </c>
      <c r="BP548">
        <v>0</v>
      </c>
      <c r="BS548">
        <v>0.04</v>
      </c>
      <c r="BT548">
        <v>0</v>
      </c>
      <c r="BU548">
        <v>0</v>
      </c>
      <c r="CE548" t="str">
        <f t="shared" si="264"/>
        <v>16:21:20.292</v>
      </c>
      <c r="CF548">
        <v>291722242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5</v>
      </c>
      <c r="CY548">
        <v>7</v>
      </c>
      <c r="CZ548" t="s">
        <v>131</v>
      </c>
      <c r="DA548">
        <v>80</v>
      </c>
      <c r="DB548">
        <v>1</v>
      </c>
      <c r="DC548" t="s">
        <v>132</v>
      </c>
      <c r="DD548" t="s">
        <v>133</v>
      </c>
      <c r="DG548">
        <v>15210224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 t="shared" si="261"/>
        <v>10/06/2022 16:21:20.523</v>
      </c>
      <c r="C549" t="str">
        <f t="shared" si="247"/>
        <v>FFDFD3C0</v>
      </c>
      <c r="D549" t="s">
        <v>143</v>
      </c>
      <c r="E549">
        <v>1</v>
      </c>
      <c r="F549">
        <v>2001</v>
      </c>
      <c r="G549" t="s">
        <v>147</v>
      </c>
      <c r="J549" t="s">
        <v>145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262"/>
        <v>16:21:20.289</v>
      </c>
      <c r="T549" t="str">
        <f t="shared" si="263"/>
        <v>16:21:19.489</v>
      </c>
      <c r="U549" t="str">
        <f t="shared" si="248"/>
        <v>A5988B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125</v>
      </c>
      <c r="AG549">
        <v>0</v>
      </c>
      <c r="AH549">
        <v>3</v>
      </c>
      <c r="AI549">
        <v>2</v>
      </c>
      <c r="AJ549">
        <v>1</v>
      </c>
      <c r="AK549" t="s">
        <v>292</v>
      </c>
      <c r="AL549">
        <v>40.934865000000002</v>
      </c>
      <c r="AM549" t="s">
        <v>293</v>
      </c>
      <c r="AN549">
        <v>-72.235708000000002</v>
      </c>
      <c r="AO549">
        <v>25</v>
      </c>
      <c r="AP549">
        <v>975</v>
      </c>
      <c r="AQ549" t="s">
        <v>129</v>
      </c>
      <c r="AR549">
        <v>57</v>
      </c>
      <c r="AS549">
        <v>-64</v>
      </c>
      <c r="AT549">
        <v>0</v>
      </c>
      <c r="BB549">
        <v>1200</v>
      </c>
      <c r="BC549">
        <v>1</v>
      </c>
      <c r="BD549" t="str">
        <f t="shared" si="249"/>
        <v xml:space="preserve">N46PD   </v>
      </c>
      <c r="BE549">
        <v>1</v>
      </c>
      <c r="BG549">
        <v>0</v>
      </c>
      <c r="BH549">
        <v>0</v>
      </c>
      <c r="BI549">
        <v>0</v>
      </c>
      <c r="BJ549">
        <v>850</v>
      </c>
      <c r="BK549">
        <v>-125</v>
      </c>
      <c r="BL549" t="s">
        <v>239</v>
      </c>
      <c r="BM549">
        <v>1</v>
      </c>
      <c r="BN549">
        <v>1</v>
      </c>
      <c r="BO549">
        <v>1</v>
      </c>
      <c r="BP549">
        <v>0</v>
      </c>
      <c r="BS549">
        <v>0.04</v>
      </c>
      <c r="BT549">
        <v>0</v>
      </c>
      <c r="BU549">
        <v>0</v>
      </c>
      <c r="CE549" t="str">
        <f t="shared" si="264"/>
        <v>16:21:20.292</v>
      </c>
      <c r="CF549">
        <v>291722242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5</v>
      </c>
      <c r="CY549">
        <v>7</v>
      </c>
      <c r="CZ549" t="s">
        <v>131</v>
      </c>
      <c r="DA549">
        <v>80</v>
      </c>
      <c r="DB549">
        <v>1</v>
      </c>
      <c r="DC549" t="s">
        <v>132</v>
      </c>
      <c r="DD549" t="s">
        <v>133</v>
      </c>
      <c r="DG549">
        <v>15210224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 t="shared" si="261"/>
        <v>10/06/2022 16:21:20.523</v>
      </c>
      <c r="C550" t="str">
        <f t="shared" si="247"/>
        <v>FFDFD3C0</v>
      </c>
      <c r="D550" t="s">
        <v>134</v>
      </c>
      <c r="E550">
        <v>33</v>
      </c>
      <c r="H550">
        <v>112</v>
      </c>
      <c r="I550" t="s">
        <v>135</v>
      </c>
      <c r="J550" t="s">
        <v>136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262"/>
        <v>16:21:20.289</v>
      </c>
      <c r="T550" t="str">
        <f t="shared" si="263"/>
        <v>16:21:19.489</v>
      </c>
      <c r="U550" t="str">
        <f t="shared" si="248"/>
        <v>A5988B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125</v>
      </c>
      <c r="AG550">
        <v>0</v>
      </c>
      <c r="AH550">
        <v>3</v>
      </c>
      <c r="AI550">
        <v>2</v>
      </c>
      <c r="AJ550">
        <v>1</v>
      </c>
      <c r="AK550" t="s">
        <v>292</v>
      </c>
      <c r="AL550">
        <v>40.934865000000002</v>
      </c>
      <c r="AM550" t="s">
        <v>293</v>
      </c>
      <c r="AN550">
        <v>-72.235708000000002</v>
      </c>
      <c r="AO550">
        <v>25</v>
      </c>
      <c r="AP550">
        <v>975</v>
      </c>
      <c r="AQ550" t="s">
        <v>129</v>
      </c>
      <c r="AR550">
        <v>57</v>
      </c>
      <c r="AS550">
        <v>-64</v>
      </c>
      <c r="AT550">
        <v>0</v>
      </c>
      <c r="BB550">
        <v>1200</v>
      </c>
      <c r="BC550">
        <v>1</v>
      </c>
      <c r="BD550" t="str">
        <f t="shared" si="249"/>
        <v xml:space="preserve">N46PD   </v>
      </c>
      <c r="BE550">
        <v>1</v>
      </c>
      <c r="BG550">
        <v>0</v>
      </c>
      <c r="BH550">
        <v>0</v>
      </c>
      <c r="BI550">
        <v>0</v>
      </c>
      <c r="BJ550">
        <v>850</v>
      </c>
      <c r="BK550">
        <v>-125</v>
      </c>
      <c r="BL550" t="s">
        <v>239</v>
      </c>
      <c r="BM550">
        <v>1</v>
      </c>
      <c r="BN550">
        <v>1</v>
      </c>
      <c r="BO550">
        <v>1</v>
      </c>
      <c r="BP550">
        <v>0</v>
      </c>
      <c r="BS550">
        <v>0.04</v>
      </c>
      <c r="BT550">
        <v>0</v>
      </c>
      <c r="BU550">
        <v>0</v>
      </c>
      <c r="CE550" t="str">
        <f t="shared" si="264"/>
        <v>16:21:20.292</v>
      </c>
      <c r="CF550">
        <v>291722242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5</v>
      </c>
      <c r="CY550">
        <v>7</v>
      </c>
      <c r="CZ550" t="s">
        <v>131</v>
      </c>
      <c r="DA550">
        <v>80</v>
      </c>
      <c r="DB550">
        <v>1</v>
      </c>
      <c r="DC550" t="s">
        <v>132</v>
      </c>
      <c r="DD550" t="s">
        <v>133</v>
      </c>
      <c r="DG550">
        <v>15210224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 t="shared" si="261"/>
        <v>10/06/2022 16:21:20.523</v>
      </c>
      <c r="C551" t="str">
        <f t="shared" si="247"/>
        <v>FFDFD3C0</v>
      </c>
      <c r="D551" t="s">
        <v>134</v>
      </c>
      <c r="E551">
        <v>38</v>
      </c>
      <c r="H551">
        <v>125</v>
      </c>
      <c r="I551" t="s">
        <v>142</v>
      </c>
      <c r="J551" t="s">
        <v>136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262"/>
        <v>16:21:20.289</v>
      </c>
      <c r="T551" t="str">
        <f t="shared" si="263"/>
        <v>16:21:19.489</v>
      </c>
      <c r="U551" t="str">
        <f t="shared" si="248"/>
        <v>A5988B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125</v>
      </c>
      <c r="AG551">
        <v>0</v>
      </c>
      <c r="AH551">
        <v>3</v>
      </c>
      <c r="AI551">
        <v>2</v>
      </c>
      <c r="AJ551">
        <v>1</v>
      </c>
      <c r="AK551" t="s">
        <v>292</v>
      </c>
      <c r="AL551">
        <v>40.934865000000002</v>
      </c>
      <c r="AM551" t="s">
        <v>293</v>
      </c>
      <c r="AN551">
        <v>-72.235708000000002</v>
      </c>
      <c r="AO551">
        <v>25</v>
      </c>
      <c r="AP551">
        <v>975</v>
      </c>
      <c r="AQ551" t="s">
        <v>129</v>
      </c>
      <c r="AR551">
        <v>57</v>
      </c>
      <c r="AS551">
        <v>-64</v>
      </c>
      <c r="AT551">
        <v>0</v>
      </c>
      <c r="BB551">
        <v>1200</v>
      </c>
      <c r="BC551">
        <v>1</v>
      </c>
      <c r="BD551" t="str">
        <f t="shared" si="249"/>
        <v xml:space="preserve">N46PD   </v>
      </c>
      <c r="BE551">
        <v>1</v>
      </c>
      <c r="BG551">
        <v>0</v>
      </c>
      <c r="BH551">
        <v>0</v>
      </c>
      <c r="BI551">
        <v>0</v>
      </c>
      <c r="BJ551">
        <v>850</v>
      </c>
      <c r="BK551">
        <v>-125</v>
      </c>
      <c r="BL551" t="s">
        <v>239</v>
      </c>
      <c r="BM551">
        <v>1</v>
      </c>
      <c r="BN551">
        <v>1</v>
      </c>
      <c r="BO551">
        <v>1</v>
      </c>
      <c r="BP551">
        <v>0</v>
      </c>
      <c r="BS551">
        <v>0.04</v>
      </c>
      <c r="BT551">
        <v>0</v>
      </c>
      <c r="BU551">
        <v>0</v>
      </c>
      <c r="CE551" t="str">
        <f t="shared" si="264"/>
        <v>16:21:20.292</v>
      </c>
      <c r="CF551">
        <v>291722242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5</v>
      </c>
      <c r="CY551">
        <v>7</v>
      </c>
      <c r="CZ551" t="s">
        <v>131</v>
      </c>
      <c r="DA551">
        <v>80</v>
      </c>
      <c r="DB551">
        <v>1</v>
      </c>
      <c r="DC551" t="s">
        <v>132</v>
      </c>
      <c r="DD551" t="s">
        <v>133</v>
      </c>
      <c r="DG551">
        <v>15210224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 t="shared" si="261"/>
        <v>10/06/2022 16:21:20.523</v>
      </c>
      <c r="C552" t="str">
        <f t="shared" si="247"/>
        <v>FFDFD3C0</v>
      </c>
      <c r="D552" t="s">
        <v>143</v>
      </c>
      <c r="E552">
        <v>15</v>
      </c>
      <c r="F552">
        <v>2015</v>
      </c>
      <c r="G552" t="s">
        <v>144</v>
      </c>
      <c r="J552" t="s">
        <v>145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262"/>
        <v>16:21:20.289</v>
      </c>
      <c r="T552" t="str">
        <f t="shared" si="263"/>
        <v>16:21:19.489</v>
      </c>
      <c r="U552" t="str">
        <f t="shared" si="248"/>
        <v>A5988B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125</v>
      </c>
      <c r="AG552">
        <v>0</v>
      </c>
      <c r="AH552">
        <v>3</v>
      </c>
      <c r="AI552">
        <v>2</v>
      </c>
      <c r="AJ552">
        <v>1</v>
      </c>
      <c r="AK552" t="s">
        <v>292</v>
      </c>
      <c r="AL552">
        <v>40.934865000000002</v>
      </c>
      <c r="AM552" t="s">
        <v>293</v>
      </c>
      <c r="AN552">
        <v>-72.235708000000002</v>
      </c>
      <c r="AO552">
        <v>25</v>
      </c>
      <c r="AP552">
        <v>975</v>
      </c>
      <c r="AQ552" t="s">
        <v>129</v>
      </c>
      <c r="AR552">
        <v>57</v>
      </c>
      <c r="AS552">
        <v>-64</v>
      </c>
      <c r="AT552">
        <v>0</v>
      </c>
      <c r="BB552">
        <v>1200</v>
      </c>
      <c r="BC552">
        <v>1</v>
      </c>
      <c r="BD552" t="str">
        <f t="shared" si="249"/>
        <v xml:space="preserve">N46PD   </v>
      </c>
      <c r="BE552">
        <v>1</v>
      </c>
      <c r="BG552">
        <v>0</v>
      </c>
      <c r="BH552">
        <v>0</v>
      </c>
      <c r="BI552">
        <v>0</v>
      </c>
      <c r="BJ552">
        <v>850</v>
      </c>
      <c r="BK552">
        <v>-125</v>
      </c>
      <c r="BL552" t="s">
        <v>239</v>
      </c>
      <c r="BM552">
        <v>1</v>
      </c>
      <c r="BN552">
        <v>1</v>
      </c>
      <c r="BO552">
        <v>1</v>
      </c>
      <c r="BP552">
        <v>0</v>
      </c>
      <c r="BS552">
        <v>0.04</v>
      </c>
      <c r="BT552">
        <v>0</v>
      </c>
      <c r="BU552">
        <v>0</v>
      </c>
      <c r="CE552" t="str">
        <f t="shared" si="264"/>
        <v>16:21:20.292</v>
      </c>
      <c r="CF552">
        <v>291722242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5</v>
      </c>
      <c r="CY552">
        <v>7</v>
      </c>
      <c r="CZ552" t="s">
        <v>131</v>
      </c>
      <c r="DA552">
        <v>80</v>
      </c>
      <c r="DB552">
        <v>1</v>
      </c>
      <c r="DC552" t="s">
        <v>132</v>
      </c>
      <c r="DD552" t="s">
        <v>133</v>
      </c>
      <c r="DG552">
        <v>15210224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 t="shared" si="261"/>
        <v>10/06/2022 16:21:20.523</v>
      </c>
      <c r="C553" t="str">
        <f t="shared" si="247"/>
        <v>FFDFD3C0</v>
      </c>
      <c r="D553" t="s">
        <v>123</v>
      </c>
      <c r="E553">
        <v>1</v>
      </c>
      <c r="H553">
        <v>157</v>
      </c>
      <c r="I553" t="s">
        <v>124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262"/>
        <v>16:21:20.289</v>
      </c>
      <c r="T553" t="str">
        <f t="shared" si="263"/>
        <v>16:21:19.489</v>
      </c>
      <c r="U553" t="str">
        <f t="shared" si="248"/>
        <v>A5988B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125</v>
      </c>
      <c r="AG553">
        <v>0</v>
      </c>
      <c r="AH553">
        <v>3</v>
      </c>
      <c r="AI553">
        <v>2</v>
      </c>
      <c r="AJ553">
        <v>1</v>
      </c>
      <c r="AK553" t="s">
        <v>292</v>
      </c>
      <c r="AL553">
        <v>40.934865000000002</v>
      </c>
      <c r="AM553" t="s">
        <v>293</v>
      </c>
      <c r="AN553">
        <v>-72.235708000000002</v>
      </c>
      <c r="AO553">
        <v>25</v>
      </c>
      <c r="AP553">
        <v>975</v>
      </c>
      <c r="AQ553" t="s">
        <v>129</v>
      </c>
      <c r="AR553">
        <v>57</v>
      </c>
      <c r="AS553">
        <v>-64</v>
      </c>
      <c r="AT553">
        <v>0</v>
      </c>
      <c r="BB553">
        <v>1200</v>
      </c>
      <c r="BC553">
        <v>1</v>
      </c>
      <c r="BD553" t="str">
        <f t="shared" si="249"/>
        <v xml:space="preserve">N46PD   </v>
      </c>
      <c r="BE553">
        <v>1</v>
      </c>
      <c r="BG553">
        <v>0</v>
      </c>
      <c r="BH553">
        <v>0</v>
      </c>
      <c r="BI553">
        <v>0</v>
      </c>
      <c r="BJ553">
        <v>850</v>
      </c>
      <c r="BK553">
        <v>-125</v>
      </c>
      <c r="BL553" t="s">
        <v>239</v>
      </c>
      <c r="BM553">
        <v>1</v>
      </c>
      <c r="BN553">
        <v>1</v>
      </c>
      <c r="BO553">
        <v>1</v>
      </c>
      <c r="BP553">
        <v>0</v>
      </c>
      <c r="BS553">
        <v>0.04</v>
      </c>
      <c r="BT553">
        <v>0</v>
      </c>
      <c r="BU553">
        <v>0</v>
      </c>
      <c r="CE553" t="str">
        <f t="shared" si="264"/>
        <v>16:21:20.292</v>
      </c>
      <c r="CF553">
        <v>291722242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5</v>
      </c>
      <c r="CY553">
        <v>7</v>
      </c>
      <c r="CZ553" t="s">
        <v>131</v>
      </c>
      <c r="DA553">
        <v>80</v>
      </c>
      <c r="DB553">
        <v>1</v>
      </c>
      <c r="DC553" t="s">
        <v>132</v>
      </c>
      <c r="DD553" t="s">
        <v>133</v>
      </c>
      <c r="DG553">
        <v>15210224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 t="shared" ref="A554:A561" si="265">"10/06/2022 16:21:21.585"</f>
        <v>10/06/2022 16:21:21.585</v>
      </c>
      <c r="C554" t="str">
        <f t="shared" si="247"/>
        <v>FFDFD3C0</v>
      </c>
      <c r="D554" t="s">
        <v>134</v>
      </c>
      <c r="E554">
        <v>33</v>
      </c>
      <c r="H554">
        <v>112</v>
      </c>
      <c r="I554" t="s">
        <v>135</v>
      </c>
      <c r="J554" t="s">
        <v>136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ref="S554:S561" si="266">"16:21:21.344"</f>
        <v>16:21:21.344</v>
      </c>
      <c r="T554" t="str">
        <f t="shared" ref="T554:T561" si="267">"16:21:20.844"</f>
        <v>16:21:20.844</v>
      </c>
      <c r="U554" t="str">
        <f t="shared" si="248"/>
        <v>A5988B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125</v>
      </c>
      <c r="AG554">
        <v>0</v>
      </c>
      <c r="AH554">
        <v>3</v>
      </c>
      <c r="AI554">
        <v>2</v>
      </c>
      <c r="AJ554">
        <v>1</v>
      </c>
      <c r="AK554" t="s">
        <v>294</v>
      </c>
      <c r="AL554">
        <v>40.934544000000002</v>
      </c>
      <c r="AM554" t="s">
        <v>295</v>
      </c>
      <c r="AN554">
        <v>-72.235365000000002</v>
      </c>
      <c r="AO554">
        <v>25</v>
      </c>
      <c r="AP554">
        <v>950</v>
      </c>
      <c r="AQ554" t="s">
        <v>129</v>
      </c>
      <c r="AR554">
        <v>57</v>
      </c>
      <c r="AS554">
        <v>-65</v>
      </c>
      <c r="AT554">
        <v>-192</v>
      </c>
      <c r="BB554">
        <v>1200</v>
      </c>
      <c r="BC554">
        <v>1</v>
      </c>
      <c r="BD554" t="str">
        <f t="shared" si="249"/>
        <v xml:space="preserve">N46PD   </v>
      </c>
      <c r="BE554">
        <v>1</v>
      </c>
      <c r="BG554">
        <v>0</v>
      </c>
      <c r="BH554">
        <v>0</v>
      </c>
      <c r="BI554">
        <v>0</v>
      </c>
      <c r="BJ554">
        <v>850</v>
      </c>
      <c r="BK554">
        <v>-100</v>
      </c>
      <c r="BL554" t="s">
        <v>239</v>
      </c>
      <c r="BM554">
        <v>1</v>
      </c>
      <c r="BN554">
        <v>1</v>
      </c>
      <c r="BO554">
        <v>1</v>
      </c>
      <c r="BP554">
        <v>0</v>
      </c>
      <c r="BS554">
        <v>0.04</v>
      </c>
      <c r="BT554">
        <v>0</v>
      </c>
      <c r="BU554">
        <v>0</v>
      </c>
      <c r="CE554" t="str">
        <f t="shared" ref="CE554:CE561" si="268">"16:21:21.347"</f>
        <v>16:21:21.347</v>
      </c>
      <c r="CF554">
        <v>346871421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6</v>
      </c>
      <c r="CY554">
        <v>7</v>
      </c>
      <c r="CZ554" t="s">
        <v>131</v>
      </c>
      <c r="DA554">
        <v>80</v>
      </c>
      <c r="DB554">
        <v>1</v>
      </c>
      <c r="DC554" t="s">
        <v>132</v>
      </c>
      <c r="DD554" t="s">
        <v>133</v>
      </c>
      <c r="DG554">
        <v>15211326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 t="shared" si="265"/>
        <v>10/06/2022 16:21:21.585</v>
      </c>
      <c r="C555" t="str">
        <f t="shared" si="247"/>
        <v>FFDFD3C0</v>
      </c>
      <c r="D555" t="s">
        <v>143</v>
      </c>
      <c r="E555">
        <v>1</v>
      </c>
      <c r="F555">
        <v>2001</v>
      </c>
      <c r="G555" t="s">
        <v>147</v>
      </c>
      <c r="J555" t="s">
        <v>145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266"/>
        <v>16:21:21.344</v>
      </c>
      <c r="T555" t="str">
        <f t="shared" si="267"/>
        <v>16:21:20.844</v>
      </c>
      <c r="U555" t="str">
        <f t="shared" si="248"/>
        <v>A5988B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125</v>
      </c>
      <c r="AG555">
        <v>0</v>
      </c>
      <c r="AH555">
        <v>3</v>
      </c>
      <c r="AI555">
        <v>2</v>
      </c>
      <c r="AJ555">
        <v>1</v>
      </c>
      <c r="AK555" t="s">
        <v>294</v>
      </c>
      <c r="AL555">
        <v>40.934544000000002</v>
      </c>
      <c r="AM555" t="s">
        <v>295</v>
      </c>
      <c r="AN555">
        <v>-72.235365000000002</v>
      </c>
      <c r="AO555">
        <v>25</v>
      </c>
      <c r="AP555">
        <v>950</v>
      </c>
      <c r="AQ555" t="s">
        <v>129</v>
      </c>
      <c r="AR555">
        <v>57</v>
      </c>
      <c r="AS555">
        <v>-65</v>
      </c>
      <c r="AT555">
        <v>-192</v>
      </c>
      <c r="BB555">
        <v>1200</v>
      </c>
      <c r="BC555">
        <v>1</v>
      </c>
      <c r="BD555" t="str">
        <f t="shared" si="249"/>
        <v xml:space="preserve">N46PD   </v>
      </c>
      <c r="BE555">
        <v>1</v>
      </c>
      <c r="BG555">
        <v>0</v>
      </c>
      <c r="BH555">
        <v>0</v>
      </c>
      <c r="BI555">
        <v>0</v>
      </c>
      <c r="BJ555">
        <v>850</v>
      </c>
      <c r="BK555">
        <v>-100</v>
      </c>
      <c r="BL555" t="s">
        <v>239</v>
      </c>
      <c r="BM555">
        <v>1</v>
      </c>
      <c r="BN555">
        <v>1</v>
      </c>
      <c r="BO555">
        <v>1</v>
      </c>
      <c r="BP555">
        <v>0</v>
      </c>
      <c r="BS555">
        <v>0.04</v>
      </c>
      <c r="BT555">
        <v>0</v>
      </c>
      <c r="BU555">
        <v>0</v>
      </c>
      <c r="CE555" t="str">
        <f t="shared" si="268"/>
        <v>16:21:21.347</v>
      </c>
      <c r="CF555">
        <v>346871421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80</v>
      </c>
      <c r="DB555">
        <v>1</v>
      </c>
      <c r="DC555" t="s">
        <v>132</v>
      </c>
      <c r="DD555" t="s">
        <v>133</v>
      </c>
      <c r="DG555">
        <v>15211326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 t="shared" si="265"/>
        <v>10/06/2022 16:21:21.585</v>
      </c>
      <c r="C556" t="str">
        <f t="shared" si="247"/>
        <v>FFDFD3C0</v>
      </c>
      <c r="D556" t="s">
        <v>134</v>
      </c>
      <c r="E556">
        <v>38</v>
      </c>
      <c r="H556">
        <v>125</v>
      </c>
      <c r="I556" t="s">
        <v>142</v>
      </c>
      <c r="J556" t="s">
        <v>136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266"/>
        <v>16:21:21.344</v>
      </c>
      <c r="T556" t="str">
        <f t="shared" si="267"/>
        <v>16:21:20.844</v>
      </c>
      <c r="U556" t="str">
        <f t="shared" si="248"/>
        <v>A5988B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125</v>
      </c>
      <c r="AG556">
        <v>0</v>
      </c>
      <c r="AH556">
        <v>3</v>
      </c>
      <c r="AI556">
        <v>2</v>
      </c>
      <c r="AJ556">
        <v>1</v>
      </c>
      <c r="AK556" t="s">
        <v>294</v>
      </c>
      <c r="AL556">
        <v>40.934544000000002</v>
      </c>
      <c r="AM556" t="s">
        <v>295</v>
      </c>
      <c r="AN556">
        <v>-72.235365000000002</v>
      </c>
      <c r="AO556">
        <v>25</v>
      </c>
      <c r="AP556">
        <v>950</v>
      </c>
      <c r="AQ556" t="s">
        <v>129</v>
      </c>
      <c r="AR556">
        <v>57</v>
      </c>
      <c r="AS556">
        <v>-65</v>
      </c>
      <c r="AT556">
        <v>-192</v>
      </c>
      <c r="BB556">
        <v>1200</v>
      </c>
      <c r="BC556">
        <v>1</v>
      </c>
      <c r="BD556" t="str">
        <f t="shared" si="249"/>
        <v xml:space="preserve">N46PD   </v>
      </c>
      <c r="BE556">
        <v>1</v>
      </c>
      <c r="BG556">
        <v>0</v>
      </c>
      <c r="BH556">
        <v>0</v>
      </c>
      <c r="BI556">
        <v>0</v>
      </c>
      <c r="BJ556">
        <v>850</v>
      </c>
      <c r="BK556">
        <v>-100</v>
      </c>
      <c r="BL556" t="s">
        <v>239</v>
      </c>
      <c r="BM556">
        <v>1</v>
      </c>
      <c r="BN556">
        <v>1</v>
      </c>
      <c r="BO556">
        <v>1</v>
      </c>
      <c r="BP556">
        <v>0</v>
      </c>
      <c r="BS556">
        <v>0.04</v>
      </c>
      <c r="BT556">
        <v>0</v>
      </c>
      <c r="BU556">
        <v>0</v>
      </c>
      <c r="CE556" t="str">
        <f t="shared" si="268"/>
        <v>16:21:21.347</v>
      </c>
      <c r="CF556">
        <v>346871421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80</v>
      </c>
      <c r="DB556">
        <v>1</v>
      </c>
      <c r="DC556" t="s">
        <v>132</v>
      </c>
      <c r="DD556" t="s">
        <v>133</v>
      </c>
      <c r="DG556">
        <v>15211326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 t="shared" si="265"/>
        <v>10/06/2022 16:21:21.585</v>
      </c>
      <c r="C557" t="str">
        <f t="shared" si="247"/>
        <v>FFDFD3C0</v>
      </c>
      <c r="D557" t="s">
        <v>143</v>
      </c>
      <c r="E557">
        <v>15</v>
      </c>
      <c r="F557">
        <v>2015</v>
      </c>
      <c r="G557" t="s">
        <v>144</v>
      </c>
      <c r="J557" t="s">
        <v>145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266"/>
        <v>16:21:21.344</v>
      </c>
      <c r="T557" t="str">
        <f t="shared" si="267"/>
        <v>16:21:20.844</v>
      </c>
      <c r="U557" t="str">
        <f t="shared" si="248"/>
        <v>A5988B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125</v>
      </c>
      <c r="AG557">
        <v>0</v>
      </c>
      <c r="AH557">
        <v>3</v>
      </c>
      <c r="AI557">
        <v>2</v>
      </c>
      <c r="AJ557">
        <v>1</v>
      </c>
      <c r="AK557" t="s">
        <v>294</v>
      </c>
      <c r="AL557">
        <v>40.934544000000002</v>
      </c>
      <c r="AM557" t="s">
        <v>295</v>
      </c>
      <c r="AN557">
        <v>-72.235365000000002</v>
      </c>
      <c r="AO557">
        <v>25</v>
      </c>
      <c r="AP557">
        <v>950</v>
      </c>
      <c r="AQ557" t="s">
        <v>129</v>
      </c>
      <c r="AR557">
        <v>57</v>
      </c>
      <c r="AS557">
        <v>-65</v>
      </c>
      <c r="AT557">
        <v>-192</v>
      </c>
      <c r="BB557">
        <v>1200</v>
      </c>
      <c r="BC557">
        <v>1</v>
      </c>
      <c r="BD557" t="str">
        <f t="shared" si="249"/>
        <v xml:space="preserve">N46PD   </v>
      </c>
      <c r="BE557">
        <v>1</v>
      </c>
      <c r="BG557">
        <v>0</v>
      </c>
      <c r="BH557">
        <v>0</v>
      </c>
      <c r="BI557">
        <v>0</v>
      </c>
      <c r="BJ557">
        <v>850</v>
      </c>
      <c r="BK557">
        <v>-100</v>
      </c>
      <c r="BL557" t="s">
        <v>239</v>
      </c>
      <c r="BM557">
        <v>1</v>
      </c>
      <c r="BN557">
        <v>1</v>
      </c>
      <c r="BO557">
        <v>1</v>
      </c>
      <c r="BP557">
        <v>0</v>
      </c>
      <c r="BS557">
        <v>0.04</v>
      </c>
      <c r="BT557">
        <v>0</v>
      </c>
      <c r="BU557">
        <v>0</v>
      </c>
      <c r="CE557" t="str">
        <f t="shared" si="268"/>
        <v>16:21:21.347</v>
      </c>
      <c r="CF557">
        <v>346871421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131</v>
      </c>
      <c r="DA557">
        <v>80</v>
      </c>
      <c r="DB557">
        <v>1</v>
      </c>
      <c r="DC557" t="s">
        <v>132</v>
      </c>
      <c r="DD557" t="s">
        <v>133</v>
      </c>
      <c r="DG557">
        <v>15211326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 t="shared" si="265"/>
        <v>10/06/2022 16:21:21.585</v>
      </c>
      <c r="C558" t="str">
        <f t="shared" si="247"/>
        <v>FFDFD3C0</v>
      </c>
      <c r="D558" t="s">
        <v>123</v>
      </c>
      <c r="E558">
        <v>1</v>
      </c>
      <c r="H558">
        <v>157</v>
      </c>
      <c r="I558" t="s">
        <v>124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266"/>
        <v>16:21:21.344</v>
      </c>
      <c r="T558" t="str">
        <f t="shared" si="267"/>
        <v>16:21:20.844</v>
      </c>
      <c r="U558" t="str">
        <f t="shared" si="248"/>
        <v>A5988B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125</v>
      </c>
      <c r="AG558">
        <v>0</v>
      </c>
      <c r="AH558">
        <v>3</v>
      </c>
      <c r="AI558">
        <v>2</v>
      </c>
      <c r="AJ558">
        <v>1</v>
      </c>
      <c r="AK558" t="s">
        <v>294</v>
      </c>
      <c r="AL558">
        <v>40.934544000000002</v>
      </c>
      <c r="AM558" t="s">
        <v>295</v>
      </c>
      <c r="AN558">
        <v>-72.235365000000002</v>
      </c>
      <c r="AO558">
        <v>25</v>
      </c>
      <c r="AP558">
        <v>950</v>
      </c>
      <c r="AQ558" t="s">
        <v>129</v>
      </c>
      <c r="AR558">
        <v>57</v>
      </c>
      <c r="AS558">
        <v>-65</v>
      </c>
      <c r="AT558">
        <v>-192</v>
      </c>
      <c r="BB558">
        <v>1200</v>
      </c>
      <c r="BC558">
        <v>1</v>
      </c>
      <c r="BD558" t="str">
        <f t="shared" si="249"/>
        <v xml:space="preserve">N46PD   </v>
      </c>
      <c r="BE558">
        <v>1</v>
      </c>
      <c r="BG558">
        <v>0</v>
      </c>
      <c r="BH558">
        <v>0</v>
      </c>
      <c r="BI558">
        <v>0</v>
      </c>
      <c r="BJ558">
        <v>850</v>
      </c>
      <c r="BK558">
        <v>-100</v>
      </c>
      <c r="BL558" t="s">
        <v>239</v>
      </c>
      <c r="BM558">
        <v>1</v>
      </c>
      <c r="BN558">
        <v>1</v>
      </c>
      <c r="BO558">
        <v>1</v>
      </c>
      <c r="BP558">
        <v>0</v>
      </c>
      <c r="BS558">
        <v>0.04</v>
      </c>
      <c r="BT558">
        <v>0</v>
      </c>
      <c r="BU558">
        <v>0</v>
      </c>
      <c r="CE558" t="str">
        <f t="shared" si="268"/>
        <v>16:21:21.347</v>
      </c>
      <c r="CF558">
        <v>346871421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131</v>
      </c>
      <c r="DA558">
        <v>80</v>
      </c>
      <c r="DB558">
        <v>1</v>
      </c>
      <c r="DC558" t="s">
        <v>132</v>
      </c>
      <c r="DD558" t="s">
        <v>133</v>
      </c>
      <c r="DG558">
        <v>15211326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 t="shared" si="265"/>
        <v>10/06/2022 16:21:21.585</v>
      </c>
      <c r="C559" t="str">
        <f t="shared" si="247"/>
        <v>FFDFD3C0</v>
      </c>
      <c r="D559" t="s">
        <v>139</v>
      </c>
      <c r="E559">
        <v>4</v>
      </c>
      <c r="F559">
        <v>1004</v>
      </c>
      <c r="G559" t="s">
        <v>140</v>
      </c>
      <c r="J559" t="s">
        <v>141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266"/>
        <v>16:21:21.344</v>
      </c>
      <c r="T559" t="str">
        <f t="shared" si="267"/>
        <v>16:21:20.844</v>
      </c>
      <c r="U559" t="str">
        <f t="shared" si="248"/>
        <v>A5988B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125</v>
      </c>
      <c r="AG559">
        <v>0</v>
      </c>
      <c r="AH559">
        <v>3</v>
      </c>
      <c r="AI559">
        <v>2</v>
      </c>
      <c r="AJ559">
        <v>1</v>
      </c>
      <c r="AK559" t="s">
        <v>294</v>
      </c>
      <c r="AL559">
        <v>40.934544000000002</v>
      </c>
      <c r="AM559" t="s">
        <v>295</v>
      </c>
      <c r="AN559">
        <v>-72.235365000000002</v>
      </c>
      <c r="AO559">
        <v>25</v>
      </c>
      <c r="AP559">
        <v>950</v>
      </c>
      <c r="AQ559" t="s">
        <v>129</v>
      </c>
      <c r="AR559">
        <v>57</v>
      </c>
      <c r="AS559">
        <v>-65</v>
      </c>
      <c r="AT559">
        <v>-192</v>
      </c>
      <c r="BB559">
        <v>1200</v>
      </c>
      <c r="BC559">
        <v>1</v>
      </c>
      <c r="BD559" t="str">
        <f t="shared" si="249"/>
        <v xml:space="preserve">N46PD   </v>
      </c>
      <c r="BE559">
        <v>1</v>
      </c>
      <c r="BG559">
        <v>0</v>
      </c>
      <c r="BH559">
        <v>0</v>
      </c>
      <c r="BI559">
        <v>0</v>
      </c>
      <c r="BJ559">
        <v>850</v>
      </c>
      <c r="BK559">
        <v>-100</v>
      </c>
      <c r="BL559" t="s">
        <v>239</v>
      </c>
      <c r="BM559">
        <v>1</v>
      </c>
      <c r="BN559">
        <v>1</v>
      </c>
      <c r="BO559">
        <v>1</v>
      </c>
      <c r="BP559">
        <v>0</v>
      </c>
      <c r="BS559">
        <v>0.04</v>
      </c>
      <c r="BT559">
        <v>0</v>
      </c>
      <c r="BU559">
        <v>0</v>
      </c>
      <c r="CE559" t="str">
        <f t="shared" si="268"/>
        <v>16:21:21.347</v>
      </c>
      <c r="CF559">
        <v>346871421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80</v>
      </c>
      <c r="DB559">
        <v>1</v>
      </c>
      <c r="DC559" t="s">
        <v>132</v>
      </c>
      <c r="DD559" t="s">
        <v>133</v>
      </c>
      <c r="DG559">
        <v>15211326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 t="shared" si="265"/>
        <v>10/06/2022 16:21:21.585</v>
      </c>
      <c r="C560" t="str">
        <f t="shared" si="247"/>
        <v>FFDFD3C0</v>
      </c>
      <c r="D560" t="s">
        <v>139</v>
      </c>
      <c r="E560">
        <v>2</v>
      </c>
      <c r="F560">
        <v>1002</v>
      </c>
      <c r="G560" t="s">
        <v>124</v>
      </c>
      <c r="J560" t="s">
        <v>141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si="266"/>
        <v>16:21:21.344</v>
      </c>
      <c r="T560" t="str">
        <f t="shared" si="267"/>
        <v>16:21:20.844</v>
      </c>
      <c r="U560" t="str">
        <f t="shared" si="248"/>
        <v>A5988B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125</v>
      </c>
      <c r="AG560">
        <v>0</v>
      </c>
      <c r="AH560">
        <v>3</v>
      </c>
      <c r="AI560">
        <v>2</v>
      </c>
      <c r="AJ560">
        <v>1</v>
      </c>
      <c r="AK560" t="s">
        <v>294</v>
      </c>
      <c r="AL560">
        <v>40.934544000000002</v>
      </c>
      <c r="AM560" t="s">
        <v>295</v>
      </c>
      <c r="AN560">
        <v>-72.235365000000002</v>
      </c>
      <c r="AO560">
        <v>25</v>
      </c>
      <c r="AP560">
        <v>950</v>
      </c>
      <c r="AQ560" t="s">
        <v>129</v>
      </c>
      <c r="AR560">
        <v>57</v>
      </c>
      <c r="AS560">
        <v>-65</v>
      </c>
      <c r="AT560">
        <v>-192</v>
      </c>
      <c r="BB560">
        <v>1200</v>
      </c>
      <c r="BC560">
        <v>1</v>
      </c>
      <c r="BD560" t="str">
        <f t="shared" si="249"/>
        <v xml:space="preserve">N46PD   </v>
      </c>
      <c r="BE560">
        <v>1</v>
      </c>
      <c r="BG560">
        <v>0</v>
      </c>
      <c r="BH560">
        <v>0</v>
      </c>
      <c r="BI560">
        <v>0</v>
      </c>
      <c r="BJ560">
        <v>850</v>
      </c>
      <c r="BK560">
        <v>-100</v>
      </c>
      <c r="BL560" t="s">
        <v>239</v>
      </c>
      <c r="BM560">
        <v>1</v>
      </c>
      <c r="BN560">
        <v>1</v>
      </c>
      <c r="BO560">
        <v>1</v>
      </c>
      <c r="BP560">
        <v>0</v>
      </c>
      <c r="BS560">
        <v>0.04</v>
      </c>
      <c r="BT560">
        <v>0</v>
      </c>
      <c r="BU560">
        <v>0</v>
      </c>
      <c r="CE560" t="str">
        <f t="shared" si="268"/>
        <v>16:21:21.347</v>
      </c>
      <c r="CF560">
        <v>346871421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131</v>
      </c>
      <c r="DA560">
        <v>80</v>
      </c>
      <c r="DB560">
        <v>1</v>
      </c>
      <c r="DC560" t="s">
        <v>132</v>
      </c>
      <c r="DD560" t="s">
        <v>133</v>
      </c>
      <c r="DG560">
        <v>15211326</v>
      </c>
      <c r="DI560">
        <v>1</v>
      </c>
      <c r="DJ560">
        <v>0</v>
      </c>
      <c r="DK560">
        <v>1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 t="shared" si="265"/>
        <v>10/06/2022 16:21:21.585</v>
      </c>
      <c r="C561" t="str">
        <f t="shared" si="247"/>
        <v>FFDFD3C0</v>
      </c>
      <c r="D561" t="s">
        <v>139</v>
      </c>
      <c r="E561">
        <v>3</v>
      </c>
      <c r="F561">
        <v>1003</v>
      </c>
      <c r="G561" t="s">
        <v>146</v>
      </c>
      <c r="J561" t="s">
        <v>141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266"/>
        <v>16:21:21.344</v>
      </c>
      <c r="T561" t="str">
        <f t="shared" si="267"/>
        <v>16:21:20.844</v>
      </c>
      <c r="U561" t="str">
        <f t="shared" si="248"/>
        <v>A5988B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125</v>
      </c>
      <c r="AG561">
        <v>0</v>
      </c>
      <c r="AH561">
        <v>3</v>
      </c>
      <c r="AI561">
        <v>2</v>
      </c>
      <c r="AJ561">
        <v>1</v>
      </c>
      <c r="AK561" t="s">
        <v>294</v>
      </c>
      <c r="AL561">
        <v>40.934544000000002</v>
      </c>
      <c r="AM561" t="s">
        <v>295</v>
      </c>
      <c r="AN561">
        <v>-72.235365000000002</v>
      </c>
      <c r="AO561">
        <v>25</v>
      </c>
      <c r="AP561">
        <v>950</v>
      </c>
      <c r="AQ561" t="s">
        <v>129</v>
      </c>
      <c r="AR561">
        <v>57</v>
      </c>
      <c r="AS561">
        <v>-65</v>
      </c>
      <c r="AT561">
        <v>-192</v>
      </c>
      <c r="BB561">
        <v>1200</v>
      </c>
      <c r="BC561">
        <v>1</v>
      </c>
      <c r="BD561" t="str">
        <f t="shared" si="249"/>
        <v xml:space="preserve">N46PD   </v>
      </c>
      <c r="BE561">
        <v>1</v>
      </c>
      <c r="BG561">
        <v>0</v>
      </c>
      <c r="BH561">
        <v>0</v>
      </c>
      <c r="BI561">
        <v>0</v>
      </c>
      <c r="BJ561">
        <v>850</v>
      </c>
      <c r="BK561">
        <v>-100</v>
      </c>
      <c r="BL561" t="s">
        <v>239</v>
      </c>
      <c r="BM561">
        <v>1</v>
      </c>
      <c r="BN561">
        <v>1</v>
      </c>
      <c r="BO561">
        <v>1</v>
      </c>
      <c r="BP561">
        <v>0</v>
      </c>
      <c r="BS561">
        <v>0.04</v>
      </c>
      <c r="BT561">
        <v>0</v>
      </c>
      <c r="BU561">
        <v>0</v>
      </c>
      <c r="CE561" t="str">
        <f t="shared" si="268"/>
        <v>16:21:21.347</v>
      </c>
      <c r="CF561">
        <v>346871421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6</v>
      </c>
      <c r="CY561">
        <v>7</v>
      </c>
      <c r="CZ561" t="s">
        <v>131</v>
      </c>
      <c r="DA561">
        <v>80</v>
      </c>
      <c r="DB561">
        <v>1</v>
      </c>
      <c r="DC561" t="s">
        <v>132</v>
      </c>
      <c r="DD561" t="s">
        <v>133</v>
      </c>
      <c r="DG561">
        <v>15211326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 t="shared" ref="A562:A569" si="269">"10/06/2022 16:21:22.569"</f>
        <v>10/06/2022 16:21:22.569</v>
      </c>
      <c r="C562" t="str">
        <f t="shared" si="247"/>
        <v>FFDFD3C0</v>
      </c>
      <c r="D562" t="s">
        <v>123</v>
      </c>
      <c r="E562">
        <v>1</v>
      </c>
      <c r="H562">
        <v>157</v>
      </c>
      <c r="I562" t="s">
        <v>124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ref="S562:S569" si="270">"16:21:22.344"</f>
        <v>16:21:22.344</v>
      </c>
      <c r="T562" t="str">
        <f t="shared" ref="T562:T569" si="271">"16:21:21.844"</f>
        <v>16:21:21.844</v>
      </c>
      <c r="U562" t="str">
        <f t="shared" si="248"/>
        <v>A5988B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125</v>
      </c>
      <c r="AG562">
        <v>0</v>
      </c>
      <c r="AH562">
        <v>3</v>
      </c>
      <c r="AI562">
        <v>2</v>
      </c>
      <c r="AJ562">
        <v>1</v>
      </c>
      <c r="AK562" t="s">
        <v>296</v>
      </c>
      <c r="AL562">
        <v>40.934265000000003</v>
      </c>
      <c r="AM562" t="s">
        <v>297</v>
      </c>
      <c r="AN562">
        <v>-72.235043000000005</v>
      </c>
      <c r="AO562">
        <v>25</v>
      </c>
      <c r="AP562">
        <v>975</v>
      </c>
      <c r="AQ562" t="s">
        <v>129</v>
      </c>
      <c r="AR562">
        <v>57</v>
      </c>
      <c r="AS562">
        <v>-64</v>
      </c>
      <c r="AT562">
        <v>320</v>
      </c>
      <c r="BB562">
        <v>1200</v>
      </c>
      <c r="BC562">
        <v>1</v>
      </c>
      <c r="BD562" t="str">
        <f t="shared" si="249"/>
        <v xml:space="preserve">N46PD   </v>
      </c>
      <c r="BE562">
        <v>1</v>
      </c>
      <c r="BG562">
        <v>0</v>
      </c>
      <c r="BH562">
        <v>0</v>
      </c>
      <c r="BI562">
        <v>0</v>
      </c>
      <c r="BJ562">
        <v>850</v>
      </c>
      <c r="BK562">
        <v>-125</v>
      </c>
      <c r="BL562" t="s">
        <v>239</v>
      </c>
      <c r="BM562">
        <v>1</v>
      </c>
      <c r="BN562">
        <v>1</v>
      </c>
      <c r="BO562">
        <v>1</v>
      </c>
      <c r="BP562">
        <v>0</v>
      </c>
      <c r="BS562">
        <v>0.04</v>
      </c>
      <c r="BT562">
        <v>0</v>
      </c>
      <c r="BU562">
        <v>0</v>
      </c>
      <c r="CE562" t="str">
        <f t="shared" ref="CE562:CE569" si="272">"16:21:22.351"</f>
        <v>16:21:22.351</v>
      </c>
      <c r="CF562">
        <v>351229203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4</v>
      </c>
      <c r="CY562">
        <v>7</v>
      </c>
      <c r="CZ562" t="s">
        <v>131</v>
      </c>
      <c r="DA562">
        <v>80</v>
      </c>
      <c r="DB562">
        <v>1</v>
      </c>
      <c r="DC562" t="s">
        <v>132</v>
      </c>
      <c r="DD562" t="s">
        <v>133</v>
      </c>
      <c r="DG562">
        <v>15212374</v>
      </c>
      <c r="DI562">
        <v>1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 t="shared" si="269"/>
        <v>10/06/2022 16:21:22.569</v>
      </c>
      <c r="C563" t="str">
        <f t="shared" si="247"/>
        <v>FFDFD3C0</v>
      </c>
      <c r="D563" t="s">
        <v>139</v>
      </c>
      <c r="E563">
        <v>4</v>
      </c>
      <c r="F563">
        <v>1004</v>
      </c>
      <c r="G563" t="s">
        <v>140</v>
      </c>
      <c r="J563" t="s">
        <v>141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270"/>
        <v>16:21:22.344</v>
      </c>
      <c r="T563" t="str">
        <f t="shared" si="271"/>
        <v>16:21:21.844</v>
      </c>
      <c r="U563" t="str">
        <f t="shared" si="248"/>
        <v>A5988B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125</v>
      </c>
      <c r="AG563">
        <v>0</v>
      </c>
      <c r="AH563">
        <v>3</v>
      </c>
      <c r="AI563">
        <v>2</v>
      </c>
      <c r="AJ563">
        <v>1</v>
      </c>
      <c r="AK563" t="s">
        <v>296</v>
      </c>
      <c r="AL563">
        <v>40.934265000000003</v>
      </c>
      <c r="AM563" t="s">
        <v>297</v>
      </c>
      <c r="AN563">
        <v>-72.235043000000005</v>
      </c>
      <c r="AO563">
        <v>25</v>
      </c>
      <c r="AP563">
        <v>975</v>
      </c>
      <c r="AQ563" t="s">
        <v>129</v>
      </c>
      <c r="AR563">
        <v>57</v>
      </c>
      <c r="AS563">
        <v>-64</v>
      </c>
      <c r="AT563">
        <v>320</v>
      </c>
      <c r="BB563">
        <v>1200</v>
      </c>
      <c r="BC563">
        <v>1</v>
      </c>
      <c r="BD563" t="str">
        <f t="shared" si="249"/>
        <v xml:space="preserve">N46PD   </v>
      </c>
      <c r="BE563">
        <v>1</v>
      </c>
      <c r="BG563">
        <v>0</v>
      </c>
      <c r="BH563">
        <v>0</v>
      </c>
      <c r="BI563">
        <v>0</v>
      </c>
      <c r="BJ563">
        <v>850</v>
      </c>
      <c r="BK563">
        <v>-125</v>
      </c>
      <c r="BL563" t="s">
        <v>239</v>
      </c>
      <c r="BM563">
        <v>1</v>
      </c>
      <c r="BN563">
        <v>1</v>
      </c>
      <c r="BO563">
        <v>1</v>
      </c>
      <c r="BP563">
        <v>0</v>
      </c>
      <c r="BS563">
        <v>0.04</v>
      </c>
      <c r="BT563">
        <v>0</v>
      </c>
      <c r="BU563">
        <v>0</v>
      </c>
      <c r="CE563" t="str">
        <f t="shared" si="272"/>
        <v>16:21:22.351</v>
      </c>
      <c r="CF563">
        <v>351229203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4</v>
      </c>
      <c r="CY563">
        <v>7</v>
      </c>
      <c r="CZ563" t="s">
        <v>131</v>
      </c>
      <c r="DA563">
        <v>80</v>
      </c>
      <c r="DB563">
        <v>1</v>
      </c>
      <c r="DC563" t="s">
        <v>132</v>
      </c>
      <c r="DD563" t="s">
        <v>133</v>
      </c>
      <c r="DG563">
        <v>15212374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 t="shared" si="269"/>
        <v>10/06/2022 16:21:22.569</v>
      </c>
      <c r="C564" t="str">
        <f t="shared" si="247"/>
        <v>FFDFD3C0</v>
      </c>
      <c r="D564" t="s">
        <v>139</v>
      </c>
      <c r="E564">
        <v>2</v>
      </c>
      <c r="F564">
        <v>1002</v>
      </c>
      <c r="G564" t="s">
        <v>124</v>
      </c>
      <c r="J564" t="s">
        <v>141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270"/>
        <v>16:21:22.344</v>
      </c>
      <c r="T564" t="str">
        <f t="shared" si="271"/>
        <v>16:21:21.844</v>
      </c>
      <c r="U564" t="str">
        <f t="shared" si="248"/>
        <v>A5988B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125</v>
      </c>
      <c r="AG564">
        <v>0</v>
      </c>
      <c r="AH564">
        <v>3</v>
      </c>
      <c r="AI564">
        <v>2</v>
      </c>
      <c r="AJ564">
        <v>1</v>
      </c>
      <c r="AK564" t="s">
        <v>296</v>
      </c>
      <c r="AL564">
        <v>40.934265000000003</v>
      </c>
      <c r="AM564" t="s">
        <v>297</v>
      </c>
      <c r="AN564">
        <v>-72.235043000000005</v>
      </c>
      <c r="AO564">
        <v>25</v>
      </c>
      <c r="AP564">
        <v>975</v>
      </c>
      <c r="AQ564" t="s">
        <v>129</v>
      </c>
      <c r="AR564">
        <v>57</v>
      </c>
      <c r="AS564">
        <v>-64</v>
      </c>
      <c r="AT564">
        <v>320</v>
      </c>
      <c r="BB564">
        <v>1200</v>
      </c>
      <c r="BC564">
        <v>1</v>
      </c>
      <c r="BD564" t="str">
        <f t="shared" si="249"/>
        <v xml:space="preserve">N46PD   </v>
      </c>
      <c r="BE564">
        <v>1</v>
      </c>
      <c r="BG564">
        <v>0</v>
      </c>
      <c r="BH564">
        <v>0</v>
      </c>
      <c r="BI564">
        <v>0</v>
      </c>
      <c r="BJ564">
        <v>850</v>
      </c>
      <c r="BK564">
        <v>-125</v>
      </c>
      <c r="BL564" t="s">
        <v>239</v>
      </c>
      <c r="BM564">
        <v>1</v>
      </c>
      <c r="BN564">
        <v>1</v>
      </c>
      <c r="BO564">
        <v>1</v>
      </c>
      <c r="BP564">
        <v>0</v>
      </c>
      <c r="BS564">
        <v>0.04</v>
      </c>
      <c r="BT564">
        <v>0</v>
      </c>
      <c r="BU564">
        <v>0</v>
      </c>
      <c r="CE564" t="str">
        <f t="shared" si="272"/>
        <v>16:21:22.351</v>
      </c>
      <c r="CF564">
        <v>351229203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4</v>
      </c>
      <c r="CY564">
        <v>7</v>
      </c>
      <c r="CZ564" t="s">
        <v>131</v>
      </c>
      <c r="DA564">
        <v>80</v>
      </c>
      <c r="DB564">
        <v>1</v>
      </c>
      <c r="DC564" t="s">
        <v>132</v>
      </c>
      <c r="DD564" t="s">
        <v>133</v>
      </c>
      <c r="DG564">
        <v>15212374</v>
      </c>
      <c r="DI564">
        <v>1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 t="shared" si="269"/>
        <v>10/06/2022 16:21:22.569</v>
      </c>
      <c r="C565" t="str">
        <f t="shared" si="247"/>
        <v>FFDFD3C0</v>
      </c>
      <c r="D565" t="s">
        <v>139</v>
      </c>
      <c r="E565">
        <v>3</v>
      </c>
      <c r="F565">
        <v>1003</v>
      </c>
      <c r="G565" t="s">
        <v>146</v>
      </c>
      <c r="J565" t="s">
        <v>141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270"/>
        <v>16:21:22.344</v>
      </c>
      <c r="T565" t="str">
        <f t="shared" si="271"/>
        <v>16:21:21.844</v>
      </c>
      <c r="U565" t="str">
        <f t="shared" si="248"/>
        <v>A5988B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125</v>
      </c>
      <c r="AG565">
        <v>0</v>
      </c>
      <c r="AH565">
        <v>3</v>
      </c>
      <c r="AI565">
        <v>2</v>
      </c>
      <c r="AJ565">
        <v>1</v>
      </c>
      <c r="AK565" t="s">
        <v>296</v>
      </c>
      <c r="AL565">
        <v>40.934265000000003</v>
      </c>
      <c r="AM565" t="s">
        <v>297</v>
      </c>
      <c r="AN565">
        <v>-72.235043000000005</v>
      </c>
      <c r="AO565">
        <v>25</v>
      </c>
      <c r="AP565">
        <v>975</v>
      </c>
      <c r="AQ565" t="s">
        <v>129</v>
      </c>
      <c r="AR565">
        <v>57</v>
      </c>
      <c r="AS565">
        <v>-64</v>
      </c>
      <c r="AT565">
        <v>320</v>
      </c>
      <c r="BB565">
        <v>1200</v>
      </c>
      <c r="BC565">
        <v>1</v>
      </c>
      <c r="BD565" t="str">
        <f t="shared" si="249"/>
        <v xml:space="preserve">N46PD   </v>
      </c>
      <c r="BE565">
        <v>1</v>
      </c>
      <c r="BG565">
        <v>0</v>
      </c>
      <c r="BH565">
        <v>0</v>
      </c>
      <c r="BI565">
        <v>0</v>
      </c>
      <c r="BJ565">
        <v>850</v>
      </c>
      <c r="BK565">
        <v>-125</v>
      </c>
      <c r="BL565" t="s">
        <v>239</v>
      </c>
      <c r="BM565">
        <v>1</v>
      </c>
      <c r="BN565">
        <v>1</v>
      </c>
      <c r="BO565">
        <v>1</v>
      </c>
      <c r="BP565">
        <v>0</v>
      </c>
      <c r="BS565">
        <v>0.04</v>
      </c>
      <c r="BT565">
        <v>0</v>
      </c>
      <c r="BU565">
        <v>0</v>
      </c>
      <c r="CE565" t="str">
        <f t="shared" si="272"/>
        <v>16:21:22.351</v>
      </c>
      <c r="CF565">
        <v>351229203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4</v>
      </c>
      <c r="CY565">
        <v>7</v>
      </c>
      <c r="CZ565" t="s">
        <v>131</v>
      </c>
      <c r="DA565">
        <v>80</v>
      </c>
      <c r="DB565">
        <v>1</v>
      </c>
      <c r="DC565" t="s">
        <v>132</v>
      </c>
      <c r="DD565" t="s">
        <v>133</v>
      </c>
      <c r="DG565">
        <v>15212374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 t="shared" si="269"/>
        <v>10/06/2022 16:21:22.569</v>
      </c>
      <c r="C566" t="str">
        <f t="shared" si="247"/>
        <v>FFDFD3C0</v>
      </c>
      <c r="D566" t="s">
        <v>143</v>
      </c>
      <c r="E566">
        <v>1</v>
      </c>
      <c r="F566">
        <v>2001</v>
      </c>
      <c r="G566" t="s">
        <v>147</v>
      </c>
      <c r="J566" t="s">
        <v>145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270"/>
        <v>16:21:22.344</v>
      </c>
      <c r="T566" t="str">
        <f t="shared" si="271"/>
        <v>16:21:21.844</v>
      </c>
      <c r="U566" t="str">
        <f t="shared" si="248"/>
        <v>A5988B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125</v>
      </c>
      <c r="AG566">
        <v>0</v>
      </c>
      <c r="AH566">
        <v>3</v>
      </c>
      <c r="AI566">
        <v>2</v>
      </c>
      <c r="AJ566">
        <v>1</v>
      </c>
      <c r="AK566" t="s">
        <v>296</v>
      </c>
      <c r="AL566">
        <v>40.934265000000003</v>
      </c>
      <c r="AM566" t="s">
        <v>297</v>
      </c>
      <c r="AN566">
        <v>-72.235043000000005</v>
      </c>
      <c r="AO566">
        <v>25</v>
      </c>
      <c r="AP566">
        <v>975</v>
      </c>
      <c r="AQ566" t="s">
        <v>129</v>
      </c>
      <c r="AR566">
        <v>57</v>
      </c>
      <c r="AS566">
        <v>-64</v>
      </c>
      <c r="AT566">
        <v>320</v>
      </c>
      <c r="BB566">
        <v>1200</v>
      </c>
      <c r="BC566">
        <v>1</v>
      </c>
      <c r="BD566" t="str">
        <f t="shared" si="249"/>
        <v xml:space="preserve">N46PD   </v>
      </c>
      <c r="BE566">
        <v>1</v>
      </c>
      <c r="BG566">
        <v>0</v>
      </c>
      <c r="BH566">
        <v>0</v>
      </c>
      <c r="BI566">
        <v>0</v>
      </c>
      <c r="BJ566">
        <v>850</v>
      </c>
      <c r="BK566">
        <v>-125</v>
      </c>
      <c r="BL566" t="s">
        <v>239</v>
      </c>
      <c r="BM566">
        <v>1</v>
      </c>
      <c r="BN566">
        <v>1</v>
      </c>
      <c r="BO566">
        <v>1</v>
      </c>
      <c r="BP566">
        <v>0</v>
      </c>
      <c r="BS566">
        <v>0.04</v>
      </c>
      <c r="BT566">
        <v>0</v>
      </c>
      <c r="BU566">
        <v>0</v>
      </c>
      <c r="CE566" t="str">
        <f t="shared" si="272"/>
        <v>16:21:22.351</v>
      </c>
      <c r="CF566">
        <v>351229203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4</v>
      </c>
      <c r="CY566">
        <v>7</v>
      </c>
      <c r="CZ566" t="s">
        <v>131</v>
      </c>
      <c r="DA566">
        <v>80</v>
      </c>
      <c r="DB566">
        <v>1</v>
      </c>
      <c r="DC566" t="s">
        <v>132</v>
      </c>
      <c r="DD566" t="s">
        <v>133</v>
      </c>
      <c r="DG566">
        <v>15212374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 t="shared" si="269"/>
        <v>10/06/2022 16:21:22.569</v>
      </c>
      <c r="C567" t="str">
        <f t="shared" si="247"/>
        <v>FFDFD3C0</v>
      </c>
      <c r="D567" t="s">
        <v>134</v>
      </c>
      <c r="E567">
        <v>33</v>
      </c>
      <c r="H567">
        <v>112</v>
      </c>
      <c r="I567" t="s">
        <v>135</v>
      </c>
      <c r="J567" t="s">
        <v>136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270"/>
        <v>16:21:22.344</v>
      </c>
      <c r="T567" t="str">
        <f t="shared" si="271"/>
        <v>16:21:21.844</v>
      </c>
      <c r="U567" t="str">
        <f t="shared" si="248"/>
        <v>A5988B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125</v>
      </c>
      <c r="AG567">
        <v>0</v>
      </c>
      <c r="AH567">
        <v>3</v>
      </c>
      <c r="AI567">
        <v>2</v>
      </c>
      <c r="AJ567">
        <v>1</v>
      </c>
      <c r="AK567" t="s">
        <v>296</v>
      </c>
      <c r="AL567">
        <v>40.934265000000003</v>
      </c>
      <c r="AM567" t="s">
        <v>297</v>
      </c>
      <c r="AN567">
        <v>-72.235043000000005</v>
      </c>
      <c r="AO567">
        <v>25</v>
      </c>
      <c r="AP567">
        <v>975</v>
      </c>
      <c r="AQ567" t="s">
        <v>129</v>
      </c>
      <c r="AR567">
        <v>57</v>
      </c>
      <c r="AS567">
        <v>-64</v>
      </c>
      <c r="AT567">
        <v>320</v>
      </c>
      <c r="BB567">
        <v>1200</v>
      </c>
      <c r="BC567">
        <v>1</v>
      </c>
      <c r="BD567" t="str">
        <f t="shared" si="249"/>
        <v xml:space="preserve">N46PD   </v>
      </c>
      <c r="BE567">
        <v>1</v>
      </c>
      <c r="BG567">
        <v>0</v>
      </c>
      <c r="BH567">
        <v>0</v>
      </c>
      <c r="BI567">
        <v>0</v>
      </c>
      <c r="BJ567">
        <v>850</v>
      </c>
      <c r="BK567">
        <v>-125</v>
      </c>
      <c r="BL567" t="s">
        <v>239</v>
      </c>
      <c r="BM567">
        <v>1</v>
      </c>
      <c r="BN567">
        <v>1</v>
      </c>
      <c r="BO567">
        <v>1</v>
      </c>
      <c r="BP567">
        <v>0</v>
      </c>
      <c r="BS567">
        <v>0.04</v>
      </c>
      <c r="BT567">
        <v>0</v>
      </c>
      <c r="BU567">
        <v>0</v>
      </c>
      <c r="CE567" t="str">
        <f t="shared" si="272"/>
        <v>16:21:22.351</v>
      </c>
      <c r="CF567">
        <v>351229203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4</v>
      </c>
      <c r="CY567">
        <v>7</v>
      </c>
      <c r="CZ567" t="s">
        <v>131</v>
      </c>
      <c r="DA567">
        <v>80</v>
      </c>
      <c r="DB567">
        <v>1</v>
      </c>
      <c r="DC567" t="s">
        <v>132</v>
      </c>
      <c r="DD567" t="s">
        <v>133</v>
      </c>
      <c r="DG567">
        <v>15212374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 t="shared" si="269"/>
        <v>10/06/2022 16:21:22.569</v>
      </c>
      <c r="C568" t="str">
        <f t="shared" si="247"/>
        <v>FFDFD3C0</v>
      </c>
      <c r="D568" t="s">
        <v>143</v>
      </c>
      <c r="E568">
        <v>15</v>
      </c>
      <c r="F568">
        <v>2015</v>
      </c>
      <c r="G568" t="s">
        <v>144</v>
      </c>
      <c r="J568" t="s">
        <v>145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270"/>
        <v>16:21:22.344</v>
      </c>
      <c r="T568" t="str">
        <f t="shared" si="271"/>
        <v>16:21:21.844</v>
      </c>
      <c r="U568" t="str">
        <f t="shared" si="248"/>
        <v>A5988B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125</v>
      </c>
      <c r="AG568">
        <v>0</v>
      </c>
      <c r="AH568">
        <v>3</v>
      </c>
      <c r="AI568">
        <v>2</v>
      </c>
      <c r="AJ568">
        <v>1</v>
      </c>
      <c r="AK568" t="s">
        <v>296</v>
      </c>
      <c r="AL568">
        <v>40.934265000000003</v>
      </c>
      <c r="AM568" t="s">
        <v>297</v>
      </c>
      <c r="AN568">
        <v>-72.235043000000005</v>
      </c>
      <c r="AO568">
        <v>25</v>
      </c>
      <c r="AP568">
        <v>975</v>
      </c>
      <c r="AQ568" t="s">
        <v>129</v>
      </c>
      <c r="AR568">
        <v>57</v>
      </c>
      <c r="AS568">
        <v>-64</v>
      </c>
      <c r="AT568">
        <v>320</v>
      </c>
      <c r="BB568">
        <v>1200</v>
      </c>
      <c r="BC568">
        <v>1</v>
      </c>
      <c r="BD568" t="str">
        <f t="shared" si="249"/>
        <v xml:space="preserve">N46PD   </v>
      </c>
      <c r="BE568">
        <v>1</v>
      </c>
      <c r="BG568">
        <v>0</v>
      </c>
      <c r="BH568">
        <v>0</v>
      </c>
      <c r="BI568">
        <v>0</v>
      </c>
      <c r="BJ568">
        <v>850</v>
      </c>
      <c r="BK568">
        <v>-125</v>
      </c>
      <c r="BL568" t="s">
        <v>239</v>
      </c>
      <c r="BM568">
        <v>1</v>
      </c>
      <c r="BN568">
        <v>1</v>
      </c>
      <c r="BO568">
        <v>1</v>
      </c>
      <c r="BP568">
        <v>0</v>
      </c>
      <c r="BS568">
        <v>0.04</v>
      </c>
      <c r="BT568">
        <v>0</v>
      </c>
      <c r="BU568">
        <v>0</v>
      </c>
      <c r="CE568" t="str">
        <f t="shared" si="272"/>
        <v>16:21:22.351</v>
      </c>
      <c r="CF568">
        <v>351229203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4</v>
      </c>
      <c r="CY568">
        <v>7</v>
      </c>
      <c r="CZ568" t="s">
        <v>131</v>
      </c>
      <c r="DA568">
        <v>80</v>
      </c>
      <c r="DB568">
        <v>1</v>
      </c>
      <c r="DC568" t="s">
        <v>132</v>
      </c>
      <c r="DD568" t="s">
        <v>133</v>
      </c>
      <c r="DG568">
        <v>15212374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 t="shared" si="269"/>
        <v>10/06/2022 16:21:22.569</v>
      </c>
      <c r="C569" t="str">
        <f t="shared" si="247"/>
        <v>FFDFD3C0</v>
      </c>
      <c r="D569" t="s">
        <v>134</v>
      </c>
      <c r="E569">
        <v>38</v>
      </c>
      <c r="H569">
        <v>125</v>
      </c>
      <c r="I569" t="s">
        <v>142</v>
      </c>
      <c r="J569" t="s">
        <v>136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270"/>
        <v>16:21:22.344</v>
      </c>
      <c r="T569" t="str">
        <f t="shared" si="271"/>
        <v>16:21:21.844</v>
      </c>
      <c r="U569" t="str">
        <f t="shared" si="248"/>
        <v>A5988B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125</v>
      </c>
      <c r="AG569">
        <v>0</v>
      </c>
      <c r="AH569">
        <v>3</v>
      </c>
      <c r="AI569">
        <v>2</v>
      </c>
      <c r="AJ569">
        <v>1</v>
      </c>
      <c r="AK569" t="s">
        <v>296</v>
      </c>
      <c r="AL569">
        <v>40.934265000000003</v>
      </c>
      <c r="AM569" t="s">
        <v>297</v>
      </c>
      <c r="AN569">
        <v>-72.235043000000005</v>
      </c>
      <c r="AO569">
        <v>25</v>
      </c>
      <c r="AP569">
        <v>975</v>
      </c>
      <c r="AQ569" t="s">
        <v>129</v>
      </c>
      <c r="AR569">
        <v>57</v>
      </c>
      <c r="AS569">
        <v>-64</v>
      </c>
      <c r="AT569">
        <v>320</v>
      </c>
      <c r="BB569">
        <v>1200</v>
      </c>
      <c r="BC569">
        <v>1</v>
      </c>
      <c r="BD569" t="str">
        <f t="shared" si="249"/>
        <v xml:space="preserve">N46PD   </v>
      </c>
      <c r="BE569">
        <v>1</v>
      </c>
      <c r="BG569">
        <v>0</v>
      </c>
      <c r="BH569">
        <v>0</v>
      </c>
      <c r="BI569">
        <v>0</v>
      </c>
      <c r="BJ569">
        <v>850</v>
      </c>
      <c r="BK569">
        <v>-125</v>
      </c>
      <c r="BL569" t="s">
        <v>239</v>
      </c>
      <c r="BM569">
        <v>1</v>
      </c>
      <c r="BN569">
        <v>1</v>
      </c>
      <c r="BO569">
        <v>1</v>
      </c>
      <c r="BP569">
        <v>0</v>
      </c>
      <c r="BS569">
        <v>0.04</v>
      </c>
      <c r="BT569">
        <v>0</v>
      </c>
      <c r="BU569">
        <v>0</v>
      </c>
      <c r="CE569" t="str">
        <f t="shared" si="272"/>
        <v>16:21:22.351</v>
      </c>
      <c r="CF569">
        <v>351229203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4</v>
      </c>
      <c r="CY569">
        <v>7</v>
      </c>
      <c r="CZ569" t="s">
        <v>131</v>
      </c>
      <c r="DA569">
        <v>80</v>
      </c>
      <c r="DB569">
        <v>1</v>
      </c>
      <c r="DC569" t="s">
        <v>132</v>
      </c>
      <c r="DD569" t="s">
        <v>133</v>
      </c>
      <c r="DG569">
        <v>15212374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 t="shared" ref="A570:A577" si="273">"10/06/2022 16:21:23.819"</f>
        <v>10/06/2022 16:21:23.819</v>
      </c>
      <c r="C570" t="str">
        <f t="shared" si="247"/>
        <v>FFDFD3C0</v>
      </c>
      <c r="D570" t="s">
        <v>123</v>
      </c>
      <c r="E570">
        <v>1</v>
      </c>
      <c r="H570">
        <v>157</v>
      </c>
      <c r="I570" t="s">
        <v>124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ref="S570:S577" si="274">"16:21:23.430"</f>
        <v>16:21:23.430</v>
      </c>
      <c r="T570" t="str">
        <f t="shared" ref="T570:T577" si="275">"16:21:22.930"</f>
        <v>16:21:22.930</v>
      </c>
      <c r="U570" t="str">
        <f t="shared" si="248"/>
        <v>A5988B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125</v>
      </c>
      <c r="AG570">
        <v>0</v>
      </c>
      <c r="AH570">
        <v>3</v>
      </c>
      <c r="AI570">
        <v>2</v>
      </c>
      <c r="AJ570">
        <v>1</v>
      </c>
      <c r="AK570" t="s">
        <v>298</v>
      </c>
      <c r="AL570">
        <v>40.933942999999999</v>
      </c>
      <c r="AM570" t="s">
        <v>299</v>
      </c>
      <c r="AN570">
        <v>-72.234678000000002</v>
      </c>
      <c r="AO570">
        <v>25</v>
      </c>
      <c r="AP570">
        <v>975</v>
      </c>
      <c r="AQ570" t="s">
        <v>129</v>
      </c>
      <c r="AR570">
        <v>57</v>
      </c>
      <c r="AS570">
        <v>-63</v>
      </c>
      <c r="AT570">
        <v>256</v>
      </c>
      <c r="BB570">
        <v>1200</v>
      </c>
      <c r="BC570">
        <v>1</v>
      </c>
      <c r="BD570" t="str">
        <f t="shared" si="249"/>
        <v xml:space="preserve">N46PD   </v>
      </c>
      <c r="BE570">
        <v>1</v>
      </c>
      <c r="BG570">
        <v>0</v>
      </c>
      <c r="BH570">
        <v>0</v>
      </c>
      <c r="BI570">
        <v>0</v>
      </c>
      <c r="BJ570">
        <v>850</v>
      </c>
      <c r="BK570">
        <v>-125</v>
      </c>
      <c r="BL570" t="s">
        <v>239</v>
      </c>
      <c r="BM570">
        <v>1</v>
      </c>
      <c r="BN570">
        <v>1</v>
      </c>
      <c r="BO570">
        <v>1</v>
      </c>
      <c r="BP570">
        <v>0</v>
      </c>
      <c r="BS570">
        <v>0.04</v>
      </c>
      <c r="BT570">
        <v>0</v>
      </c>
      <c r="BU570">
        <v>0</v>
      </c>
      <c r="CE570" t="str">
        <f t="shared" ref="CE570:CE577" si="276">"16:21:23.431"</f>
        <v>16:21:23.431</v>
      </c>
      <c r="CF570">
        <v>430954824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5</v>
      </c>
      <c r="CY570">
        <v>7</v>
      </c>
      <c r="CZ570" t="s">
        <v>131</v>
      </c>
      <c r="DA570">
        <v>80</v>
      </c>
      <c r="DB570">
        <v>1</v>
      </c>
      <c r="DC570" t="s">
        <v>132</v>
      </c>
      <c r="DD570" t="s">
        <v>133</v>
      </c>
      <c r="DG570">
        <v>15213461</v>
      </c>
      <c r="DI570">
        <v>1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 t="shared" si="273"/>
        <v>10/06/2022 16:21:23.819</v>
      </c>
      <c r="C571" t="str">
        <f t="shared" si="247"/>
        <v>FFDFD3C0</v>
      </c>
      <c r="D571" t="s">
        <v>139</v>
      </c>
      <c r="E571">
        <v>4</v>
      </c>
      <c r="F571">
        <v>1004</v>
      </c>
      <c r="G571" t="s">
        <v>140</v>
      </c>
      <c r="J571" t="s">
        <v>141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274"/>
        <v>16:21:23.430</v>
      </c>
      <c r="T571" t="str">
        <f t="shared" si="275"/>
        <v>16:21:22.930</v>
      </c>
      <c r="U571" t="str">
        <f t="shared" si="248"/>
        <v>A5988B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125</v>
      </c>
      <c r="AG571">
        <v>0</v>
      </c>
      <c r="AH571">
        <v>3</v>
      </c>
      <c r="AI571">
        <v>2</v>
      </c>
      <c r="AJ571">
        <v>1</v>
      </c>
      <c r="AK571" t="s">
        <v>298</v>
      </c>
      <c r="AL571">
        <v>40.933942999999999</v>
      </c>
      <c r="AM571" t="s">
        <v>299</v>
      </c>
      <c r="AN571">
        <v>-72.234678000000002</v>
      </c>
      <c r="AO571">
        <v>25</v>
      </c>
      <c r="AP571">
        <v>975</v>
      </c>
      <c r="AQ571" t="s">
        <v>129</v>
      </c>
      <c r="AR571">
        <v>57</v>
      </c>
      <c r="AS571">
        <v>-63</v>
      </c>
      <c r="AT571">
        <v>256</v>
      </c>
      <c r="BB571">
        <v>1200</v>
      </c>
      <c r="BC571">
        <v>1</v>
      </c>
      <c r="BD571" t="str">
        <f t="shared" si="249"/>
        <v xml:space="preserve">N46PD   </v>
      </c>
      <c r="BE571">
        <v>1</v>
      </c>
      <c r="BG571">
        <v>0</v>
      </c>
      <c r="BH571">
        <v>0</v>
      </c>
      <c r="BI571">
        <v>0</v>
      </c>
      <c r="BJ571">
        <v>850</v>
      </c>
      <c r="BK571">
        <v>-125</v>
      </c>
      <c r="BL571" t="s">
        <v>239</v>
      </c>
      <c r="BM571">
        <v>1</v>
      </c>
      <c r="BN571">
        <v>1</v>
      </c>
      <c r="BO571">
        <v>1</v>
      </c>
      <c r="BP571">
        <v>0</v>
      </c>
      <c r="BS571">
        <v>0.04</v>
      </c>
      <c r="BT571">
        <v>0</v>
      </c>
      <c r="BU571">
        <v>0</v>
      </c>
      <c r="CE571" t="str">
        <f t="shared" si="276"/>
        <v>16:21:23.431</v>
      </c>
      <c r="CF571">
        <v>430954824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5</v>
      </c>
      <c r="CY571">
        <v>7</v>
      </c>
      <c r="CZ571" t="s">
        <v>131</v>
      </c>
      <c r="DA571">
        <v>80</v>
      </c>
      <c r="DB571">
        <v>1</v>
      </c>
      <c r="DC571" t="s">
        <v>132</v>
      </c>
      <c r="DD571" t="s">
        <v>133</v>
      </c>
      <c r="DG571">
        <v>15213461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 t="shared" si="273"/>
        <v>10/06/2022 16:21:23.819</v>
      </c>
      <c r="C572" t="str">
        <f t="shared" si="247"/>
        <v>FFDFD3C0</v>
      </c>
      <c r="D572" t="s">
        <v>139</v>
      </c>
      <c r="E572">
        <v>2</v>
      </c>
      <c r="F572">
        <v>1002</v>
      </c>
      <c r="G572" t="s">
        <v>124</v>
      </c>
      <c r="J572" t="s">
        <v>141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si="274"/>
        <v>16:21:23.430</v>
      </c>
      <c r="T572" t="str">
        <f t="shared" si="275"/>
        <v>16:21:22.930</v>
      </c>
      <c r="U572" t="str">
        <f t="shared" si="248"/>
        <v>A5988B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125</v>
      </c>
      <c r="AG572">
        <v>0</v>
      </c>
      <c r="AH572">
        <v>3</v>
      </c>
      <c r="AI572">
        <v>2</v>
      </c>
      <c r="AJ572">
        <v>1</v>
      </c>
      <c r="AK572" t="s">
        <v>298</v>
      </c>
      <c r="AL572">
        <v>40.933942999999999</v>
      </c>
      <c r="AM572" t="s">
        <v>299</v>
      </c>
      <c r="AN572">
        <v>-72.234678000000002</v>
      </c>
      <c r="AO572">
        <v>25</v>
      </c>
      <c r="AP572">
        <v>975</v>
      </c>
      <c r="AQ572" t="s">
        <v>129</v>
      </c>
      <c r="AR572">
        <v>57</v>
      </c>
      <c r="AS572">
        <v>-63</v>
      </c>
      <c r="AT572">
        <v>256</v>
      </c>
      <c r="BB572">
        <v>1200</v>
      </c>
      <c r="BC572">
        <v>1</v>
      </c>
      <c r="BD572" t="str">
        <f t="shared" si="249"/>
        <v xml:space="preserve">N46PD   </v>
      </c>
      <c r="BE572">
        <v>1</v>
      </c>
      <c r="BG572">
        <v>0</v>
      </c>
      <c r="BH572">
        <v>0</v>
      </c>
      <c r="BI572">
        <v>0</v>
      </c>
      <c r="BJ572">
        <v>850</v>
      </c>
      <c r="BK572">
        <v>-125</v>
      </c>
      <c r="BL572" t="s">
        <v>239</v>
      </c>
      <c r="BM572">
        <v>1</v>
      </c>
      <c r="BN572">
        <v>1</v>
      </c>
      <c r="BO572">
        <v>1</v>
      </c>
      <c r="BP572">
        <v>0</v>
      </c>
      <c r="BS572">
        <v>0.04</v>
      </c>
      <c r="BT572">
        <v>0</v>
      </c>
      <c r="BU572">
        <v>0</v>
      </c>
      <c r="CE572" t="str">
        <f t="shared" si="276"/>
        <v>16:21:23.431</v>
      </c>
      <c r="CF572">
        <v>430954824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5</v>
      </c>
      <c r="CY572">
        <v>7</v>
      </c>
      <c r="CZ572" t="s">
        <v>131</v>
      </c>
      <c r="DA572">
        <v>80</v>
      </c>
      <c r="DB572">
        <v>1</v>
      </c>
      <c r="DC572" t="s">
        <v>132</v>
      </c>
      <c r="DD572" t="s">
        <v>133</v>
      </c>
      <c r="DG572">
        <v>15213461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 t="shared" si="273"/>
        <v>10/06/2022 16:21:23.819</v>
      </c>
      <c r="C573" t="str">
        <f t="shared" si="247"/>
        <v>FFDFD3C0</v>
      </c>
      <c r="D573" t="s">
        <v>139</v>
      </c>
      <c r="E573">
        <v>3</v>
      </c>
      <c r="F573">
        <v>1003</v>
      </c>
      <c r="G573" t="s">
        <v>146</v>
      </c>
      <c r="J573" t="s">
        <v>141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274"/>
        <v>16:21:23.430</v>
      </c>
      <c r="T573" t="str">
        <f t="shared" si="275"/>
        <v>16:21:22.930</v>
      </c>
      <c r="U573" t="str">
        <f t="shared" si="248"/>
        <v>A5988B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125</v>
      </c>
      <c r="AG573">
        <v>0</v>
      </c>
      <c r="AH573">
        <v>3</v>
      </c>
      <c r="AI573">
        <v>2</v>
      </c>
      <c r="AJ573">
        <v>1</v>
      </c>
      <c r="AK573" t="s">
        <v>298</v>
      </c>
      <c r="AL573">
        <v>40.933942999999999</v>
      </c>
      <c r="AM573" t="s">
        <v>299</v>
      </c>
      <c r="AN573">
        <v>-72.234678000000002</v>
      </c>
      <c r="AO573">
        <v>25</v>
      </c>
      <c r="AP573">
        <v>975</v>
      </c>
      <c r="AQ573" t="s">
        <v>129</v>
      </c>
      <c r="AR573">
        <v>57</v>
      </c>
      <c r="AS573">
        <v>-63</v>
      </c>
      <c r="AT573">
        <v>256</v>
      </c>
      <c r="BB573">
        <v>1200</v>
      </c>
      <c r="BC573">
        <v>1</v>
      </c>
      <c r="BD573" t="str">
        <f t="shared" si="249"/>
        <v xml:space="preserve">N46PD   </v>
      </c>
      <c r="BE573">
        <v>1</v>
      </c>
      <c r="BG573">
        <v>0</v>
      </c>
      <c r="BH573">
        <v>0</v>
      </c>
      <c r="BI573">
        <v>0</v>
      </c>
      <c r="BJ573">
        <v>850</v>
      </c>
      <c r="BK573">
        <v>-125</v>
      </c>
      <c r="BL573" t="s">
        <v>239</v>
      </c>
      <c r="BM573">
        <v>1</v>
      </c>
      <c r="BN573">
        <v>1</v>
      </c>
      <c r="BO573">
        <v>1</v>
      </c>
      <c r="BP573">
        <v>0</v>
      </c>
      <c r="BS573">
        <v>0.04</v>
      </c>
      <c r="BT573">
        <v>0</v>
      </c>
      <c r="BU573">
        <v>0</v>
      </c>
      <c r="CE573" t="str">
        <f t="shared" si="276"/>
        <v>16:21:23.431</v>
      </c>
      <c r="CF573">
        <v>430954824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5</v>
      </c>
      <c r="CY573">
        <v>7</v>
      </c>
      <c r="CZ573" t="s">
        <v>131</v>
      </c>
      <c r="DA573">
        <v>80</v>
      </c>
      <c r="DB573">
        <v>1</v>
      </c>
      <c r="DC573" t="s">
        <v>132</v>
      </c>
      <c r="DD573" t="s">
        <v>133</v>
      </c>
      <c r="DG573">
        <v>15213461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 t="shared" si="273"/>
        <v>10/06/2022 16:21:23.819</v>
      </c>
      <c r="C574" t="str">
        <f t="shared" si="247"/>
        <v>FFDFD3C0</v>
      </c>
      <c r="D574" t="s">
        <v>143</v>
      </c>
      <c r="E574">
        <v>15</v>
      </c>
      <c r="F574">
        <v>2015</v>
      </c>
      <c r="G574" t="s">
        <v>144</v>
      </c>
      <c r="J574" t="s">
        <v>145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274"/>
        <v>16:21:23.430</v>
      </c>
      <c r="T574" t="str">
        <f t="shared" si="275"/>
        <v>16:21:22.930</v>
      </c>
      <c r="U574" t="str">
        <f t="shared" si="248"/>
        <v>A5988B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125</v>
      </c>
      <c r="AG574">
        <v>0</v>
      </c>
      <c r="AH574">
        <v>3</v>
      </c>
      <c r="AI574">
        <v>2</v>
      </c>
      <c r="AJ574">
        <v>1</v>
      </c>
      <c r="AK574" t="s">
        <v>298</v>
      </c>
      <c r="AL574">
        <v>40.933942999999999</v>
      </c>
      <c r="AM574" t="s">
        <v>299</v>
      </c>
      <c r="AN574">
        <v>-72.234678000000002</v>
      </c>
      <c r="AO574">
        <v>25</v>
      </c>
      <c r="AP574">
        <v>975</v>
      </c>
      <c r="AQ574" t="s">
        <v>129</v>
      </c>
      <c r="AR574">
        <v>57</v>
      </c>
      <c r="AS574">
        <v>-63</v>
      </c>
      <c r="AT574">
        <v>256</v>
      </c>
      <c r="BB574">
        <v>1200</v>
      </c>
      <c r="BC574">
        <v>1</v>
      </c>
      <c r="BD574" t="str">
        <f t="shared" si="249"/>
        <v xml:space="preserve">N46PD   </v>
      </c>
      <c r="BE574">
        <v>1</v>
      </c>
      <c r="BG574">
        <v>0</v>
      </c>
      <c r="BH574">
        <v>0</v>
      </c>
      <c r="BI574">
        <v>0</v>
      </c>
      <c r="BJ574">
        <v>850</v>
      </c>
      <c r="BK574">
        <v>-125</v>
      </c>
      <c r="BL574" t="s">
        <v>239</v>
      </c>
      <c r="BM574">
        <v>1</v>
      </c>
      <c r="BN574">
        <v>1</v>
      </c>
      <c r="BO574">
        <v>1</v>
      </c>
      <c r="BP574">
        <v>0</v>
      </c>
      <c r="BS574">
        <v>0.04</v>
      </c>
      <c r="BT574">
        <v>0</v>
      </c>
      <c r="BU574">
        <v>0</v>
      </c>
      <c r="CE574" t="str">
        <f t="shared" si="276"/>
        <v>16:21:23.431</v>
      </c>
      <c r="CF574">
        <v>430954824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5</v>
      </c>
      <c r="CY574">
        <v>7</v>
      </c>
      <c r="CZ574" t="s">
        <v>131</v>
      </c>
      <c r="DA574">
        <v>80</v>
      </c>
      <c r="DB574">
        <v>1</v>
      </c>
      <c r="DC574" t="s">
        <v>132</v>
      </c>
      <c r="DD574" t="s">
        <v>133</v>
      </c>
      <c r="DG574">
        <v>15213461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 t="shared" si="273"/>
        <v>10/06/2022 16:21:23.819</v>
      </c>
      <c r="C575" t="str">
        <f t="shared" si="247"/>
        <v>FFDFD3C0</v>
      </c>
      <c r="D575" t="s">
        <v>143</v>
      </c>
      <c r="E575">
        <v>1</v>
      </c>
      <c r="F575">
        <v>2001</v>
      </c>
      <c r="G575" t="s">
        <v>147</v>
      </c>
      <c r="J575" t="s">
        <v>145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274"/>
        <v>16:21:23.430</v>
      </c>
      <c r="T575" t="str">
        <f t="shared" si="275"/>
        <v>16:21:22.930</v>
      </c>
      <c r="U575" t="str">
        <f t="shared" si="248"/>
        <v>A5988B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125</v>
      </c>
      <c r="AG575">
        <v>0</v>
      </c>
      <c r="AH575">
        <v>3</v>
      </c>
      <c r="AI575">
        <v>2</v>
      </c>
      <c r="AJ575">
        <v>1</v>
      </c>
      <c r="AK575" t="s">
        <v>298</v>
      </c>
      <c r="AL575">
        <v>40.933942999999999</v>
      </c>
      <c r="AM575" t="s">
        <v>299</v>
      </c>
      <c r="AN575">
        <v>-72.234678000000002</v>
      </c>
      <c r="AO575">
        <v>25</v>
      </c>
      <c r="AP575">
        <v>975</v>
      </c>
      <c r="AQ575" t="s">
        <v>129</v>
      </c>
      <c r="AR575">
        <v>57</v>
      </c>
      <c r="AS575">
        <v>-63</v>
      </c>
      <c r="AT575">
        <v>256</v>
      </c>
      <c r="BB575">
        <v>1200</v>
      </c>
      <c r="BC575">
        <v>1</v>
      </c>
      <c r="BD575" t="str">
        <f t="shared" si="249"/>
        <v xml:space="preserve">N46PD   </v>
      </c>
      <c r="BE575">
        <v>1</v>
      </c>
      <c r="BG575">
        <v>0</v>
      </c>
      <c r="BH575">
        <v>0</v>
      </c>
      <c r="BI575">
        <v>0</v>
      </c>
      <c r="BJ575">
        <v>850</v>
      </c>
      <c r="BK575">
        <v>-125</v>
      </c>
      <c r="BL575" t="s">
        <v>239</v>
      </c>
      <c r="BM575">
        <v>1</v>
      </c>
      <c r="BN575">
        <v>1</v>
      </c>
      <c r="BO575">
        <v>1</v>
      </c>
      <c r="BP575">
        <v>0</v>
      </c>
      <c r="BS575">
        <v>0.04</v>
      </c>
      <c r="BT575">
        <v>0</v>
      </c>
      <c r="BU575">
        <v>0</v>
      </c>
      <c r="CE575" t="str">
        <f t="shared" si="276"/>
        <v>16:21:23.431</v>
      </c>
      <c r="CF575">
        <v>430954824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131</v>
      </c>
      <c r="DA575">
        <v>80</v>
      </c>
      <c r="DB575">
        <v>1</v>
      </c>
      <c r="DC575" t="s">
        <v>132</v>
      </c>
      <c r="DD575" t="s">
        <v>133</v>
      </c>
      <c r="DG575">
        <v>15213461</v>
      </c>
      <c r="DI575">
        <v>1</v>
      </c>
      <c r="DJ575">
        <v>0</v>
      </c>
      <c r="DK575">
        <v>1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 t="shared" si="273"/>
        <v>10/06/2022 16:21:23.819</v>
      </c>
      <c r="C576" t="str">
        <f t="shared" si="247"/>
        <v>FFDFD3C0</v>
      </c>
      <c r="D576" t="s">
        <v>134</v>
      </c>
      <c r="E576">
        <v>33</v>
      </c>
      <c r="H576">
        <v>112</v>
      </c>
      <c r="I576" t="s">
        <v>135</v>
      </c>
      <c r="J576" t="s">
        <v>136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274"/>
        <v>16:21:23.430</v>
      </c>
      <c r="T576" t="str">
        <f t="shared" si="275"/>
        <v>16:21:22.930</v>
      </c>
      <c r="U576" t="str">
        <f t="shared" si="248"/>
        <v>A5988B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125</v>
      </c>
      <c r="AG576">
        <v>0</v>
      </c>
      <c r="AH576">
        <v>3</v>
      </c>
      <c r="AI576">
        <v>2</v>
      </c>
      <c r="AJ576">
        <v>1</v>
      </c>
      <c r="AK576" t="s">
        <v>298</v>
      </c>
      <c r="AL576">
        <v>40.933942999999999</v>
      </c>
      <c r="AM576" t="s">
        <v>299</v>
      </c>
      <c r="AN576">
        <v>-72.234678000000002</v>
      </c>
      <c r="AO576">
        <v>25</v>
      </c>
      <c r="AP576">
        <v>975</v>
      </c>
      <c r="AQ576" t="s">
        <v>129</v>
      </c>
      <c r="AR576">
        <v>57</v>
      </c>
      <c r="AS576">
        <v>-63</v>
      </c>
      <c r="AT576">
        <v>256</v>
      </c>
      <c r="BB576">
        <v>1200</v>
      </c>
      <c r="BC576">
        <v>1</v>
      </c>
      <c r="BD576" t="str">
        <f t="shared" si="249"/>
        <v xml:space="preserve">N46PD   </v>
      </c>
      <c r="BE576">
        <v>1</v>
      </c>
      <c r="BG576">
        <v>0</v>
      </c>
      <c r="BH576">
        <v>0</v>
      </c>
      <c r="BI576">
        <v>0</v>
      </c>
      <c r="BJ576">
        <v>850</v>
      </c>
      <c r="BK576">
        <v>-125</v>
      </c>
      <c r="BL576" t="s">
        <v>239</v>
      </c>
      <c r="BM576">
        <v>1</v>
      </c>
      <c r="BN576">
        <v>1</v>
      </c>
      <c r="BO576">
        <v>1</v>
      </c>
      <c r="BP576">
        <v>0</v>
      </c>
      <c r="BS576">
        <v>0.04</v>
      </c>
      <c r="BT576">
        <v>0</v>
      </c>
      <c r="BU576">
        <v>0</v>
      </c>
      <c r="CE576" t="str">
        <f t="shared" si="276"/>
        <v>16:21:23.431</v>
      </c>
      <c r="CF576">
        <v>430954824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5</v>
      </c>
      <c r="CY576">
        <v>7</v>
      </c>
      <c r="CZ576" t="s">
        <v>131</v>
      </c>
      <c r="DA576">
        <v>80</v>
      </c>
      <c r="DB576">
        <v>1</v>
      </c>
      <c r="DC576" t="s">
        <v>132</v>
      </c>
      <c r="DD576" t="s">
        <v>133</v>
      </c>
      <c r="DG576">
        <v>15213461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 t="shared" si="273"/>
        <v>10/06/2022 16:21:23.819</v>
      </c>
      <c r="C577" t="str">
        <f t="shared" si="247"/>
        <v>FFDFD3C0</v>
      </c>
      <c r="D577" t="s">
        <v>134</v>
      </c>
      <c r="E577">
        <v>38</v>
      </c>
      <c r="H577">
        <v>125</v>
      </c>
      <c r="I577" t="s">
        <v>142</v>
      </c>
      <c r="J577" t="s">
        <v>136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274"/>
        <v>16:21:23.430</v>
      </c>
      <c r="T577" t="str">
        <f t="shared" si="275"/>
        <v>16:21:22.930</v>
      </c>
      <c r="U577" t="str">
        <f t="shared" si="248"/>
        <v>A5988B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125</v>
      </c>
      <c r="AG577">
        <v>0</v>
      </c>
      <c r="AH577">
        <v>3</v>
      </c>
      <c r="AI577">
        <v>2</v>
      </c>
      <c r="AJ577">
        <v>1</v>
      </c>
      <c r="AK577" t="s">
        <v>298</v>
      </c>
      <c r="AL577">
        <v>40.933942999999999</v>
      </c>
      <c r="AM577" t="s">
        <v>299</v>
      </c>
      <c r="AN577">
        <v>-72.234678000000002</v>
      </c>
      <c r="AO577">
        <v>25</v>
      </c>
      <c r="AP577">
        <v>975</v>
      </c>
      <c r="AQ577" t="s">
        <v>129</v>
      </c>
      <c r="AR577">
        <v>57</v>
      </c>
      <c r="AS577">
        <v>-63</v>
      </c>
      <c r="AT577">
        <v>256</v>
      </c>
      <c r="BB577">
        <v>1200</v>
      </c>
      <c r="BC577">
        <v>1</v>
      </c>
      <c r="BD577" t="str">
        <f t="shared" si="249"/>
        <v xml:space="preserve">N46PD   </v>
      </c>
      <c r="BE577">
        <v>1</v>
      </c>
      <c r="BG577">
        <v>0</v>
      </c>
      <c r="BH577">
        <v>0</v>
      </c>
      <c r="BI577">
        <v>0</v>
      </c>
      <c r="BJ577">
        <v>850</v>
      </c>
      <c r="BK577">
        <v>-125</v>
      </c>
      <c r="BL577" t="s">
        <v>239</v>
      </c>
      <c r="BM577">
        <v>1</v>
      </c>
      <c r="BN577">
        <v>1</v>
      </c>
      <c r="BO577">
        <v>1</v>
      </c>
      <c r="BP577">
        <v>0</v>
      </c>
      <c r="BS577">
        <v>0.04</v>
      </c>
      <c r="BT577">
        <v>0</v>
      </c>
      <c r="BU577">
        <v>0</v>
      </c>
      <c r="CE577" t="str">
        <f t="shared" si="276"/>
        <v>16:21:23.431</v>
      </c>
      <c r="CF577">
        <v>430954824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5</v>
      </c>
      <c r="CY577">
        <v>7</v>
      </c>
      <c r="CZ577" t="s">
        <v>131</v>
      </c>
      <c r="DA577">
        <v>80</v>
      </c>
      <c r="DB577">
        <v>1</v>
      </c>
      <c r="DC577" t="s">
        <v>132</v>
      </c>
      <c r="DD577" t="s">
        <v>133</v>
      </c>
      <c r="DG577">
        <v>15213461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"10/06/2022 16:21:24.710"</f>
        <v>10/06/2022 16:21:24.710</v>
      </c>
      <c r="C578" t="str">
        <f t="shared" ref="C578:C641" si="277">"FFDFD3C0"</f>
        <v>FFDFD3C0</v>
      </c>
      <c r="D578" t="s">
        <v>139</v>
      </c>
      <c r="E578">
        <v>3</v>
      </c>
      <c r="F578">
        <v>1003</v>
      </c>
      <c r="G578" t="s">
        <v>146</v>
      </c>
      <c r="J578" t="s">
        <v>141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ref="S578:S585" si="278">"16:21:24.438"</f>
        <v>16:21:24.438</v>
      </c>
      <c r="T578" t="str">
        <f t="shared" ref="T578:T585" si="279">"16:21:23.938"</f>
        <v>16:21:23.938</v>
      </c>
      <c r="U578" t="str">
        <f t="shared" ref="U578:U641" si="280">"A5988B"</f>
        <v>A5988B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125</v>
      </c>
      <c r="AG578">
        <v>0</v>
      </c>
      <c r="AH578">
        <v>3</v>
      </c>
      <c r="AI578">
        <v>2</v>
      </c>
      <c r="AJ578">
        <v>1</v>
      </c>
      <c r="AK578" t="s">
        <v>300</v>
      </c>
      <c r="AL578">
        <v>40.933664</v>
      </c>
      <c r="AM578" t="s">
        <v>301</v>
      </c>
      <c r="AN578">
        <v>-72.234291999999996</v>
      </c>
      <c r="AO578">
        <v>25</v>
      </c>
      <c r="AP578">
        <v>975</v>
      </c>
      <c r="AQ578" t="s">
        <v>129</v>
      </c>
      <c r="AR578">
        <v>57</v>
      </c>
      <c r="AS578">
        <v>-63</v>
      </c>
      <c r="AT578">
        <v>-128</v>
      </c>
      <c r="BB578">
        <v>1200</v>
      </c>
      <c r="BC578">
        <v>1</v>
      </c>
      <c r="BD578" t="str">
        <f t="shared" ref="BD578:BD641" si="281">"N46PD   "</f>
        <v xml:space="preserve">N46PD   </v>
      </c>
      <c r="BE578">
        <v>1</v>
      </c>
      <c r="BG578">
        <v>0</v>
      </c>
      <c r="BH578">
        <v>0</v>
      </c>
      <c r="BI578">
        <v>0</v>
      </c>
      <c r="BJ578">
        <v>850</v>
      </c>
      <c r="BK578">
        <v>-125</v>
      </c>
      <c r="BL578" t="s">
        <v>239</v>
      </c>
      <c r="BM578">
        <v>1</v>
      </c>
      <c r="BN578">
        <v>1</v>
      </c>
      <c r="BO578">
        <v>1</v>
      </c>
      <c r="BP578">
        <v>0</v>
      </c>
      <c r="BS578">
        <v>0.04</v>
      </c>
      <c r="BT578">
        <v>0</v>
      </c>
      <c r="BU578">
        <v>0</v>
      </c>
      <c r="CE578" t="str">
        <f t="shared" ref="CE578:CE585" si="282">"16:21:24.439"</f>
        <v>16:21:24.439</v>
      </c>
      <c r="CF578">
        <v>438589614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5</v>
      </c>
      <c r="CY578">
        <v>7</v>
      </c>
      <c r="CZ578" t="s">
        <v>131</v>
      </c>
      <c r="DA578">
        <v>80</v>
      </c>
      <c r="DB578">
        <v>1</v>
      </c>
      <c r="DC578" t="s">
        <v>132</v>
      </c>
      <c r="DD578" t="s">
        <v>133</v>
      </c>
      <c r="DG578">
        <v>15214531</v>
      </c>
      <c r="DI578">
        <v>1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"10/06/2022 16:21:24.710"</f>
        <v>10/06/2022 16:21:24.710</v>
      </c>
      <c r="C579" t="str">
        <f t="shared" si="277"/>
        <v>FFDFD3C0</v>
      </c>
      <c r="D579" t="s">
        <v>143</v>
      </c>
      <c r="E579">
        <v>1</v>
      </c>
      <c r="F579">
        <v>2001</v>
      </c>
      <c r="G579" t="s">
        <v>147</v>
      </c>
      <c r="J579" t="s">
        <v>145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278"/>
        <v>16:21:24.438</v>
      </c>
      <c r="T579" t="str">
        <f t="shared" si="279"/>
        <v>16:21:23.938</v>
      </c>
      <c r="U579" t="str">
        <f t="shared" si="280"/>
        <v>A5988B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125</v>
      </c>
      <c r="AG579">
        <v>0</v>
      </c>
      <c r="AH579">
        <v>3</v>
      </c>
      <c r="AI579">
        <v>2</v>
      </c>
      <c r="AJ579">
        <v>1</v>
      </c>
      <c r="AK579" t="s">
        <v>300</v>
      </c>
      <c r="AL579">
        <v>40.933664</v>
      </c>
      <c r="AM579" t="s">
        <v>301</v>
      </c>
      <c r="AN579">
        <v>-72.234291999999996</v>
      </c>
      <c r="AO579">
        <v>25</v>
      </c>
      <c r="AP579">
        <v>975</v>
      </c>
      <c r="AQ579" t="s">
        <v>129</v>
      </c>
      <c r="AR579">
        <v>57</v>
      </c>
      <c r="AS579">
        <v>-63</v>
      </c>
      <c r="AT579">
        <v>-128</v>
      </c>
      <c r="BB579">
        <v>1200</v>
      </c>
      <c r="BC579">
        <v>1</v>
      </c>
      <c r="BD579" t="str">
        <f t="shared" si="281"/>
        <v xml:space="preserve">N46PD   </v>
      </c>
      <c r="BE579">
        <v>1</v>
      </c>
      <c r="BG579">
        <v>0</v>
      </c>
      <c r="BH579">
        <v>0</v>
      </c>
      <c r="BI579">
        <v>0</v>
      </c>
      <c r="BJ579">
        <v>850</v>
      </c>
      <c r="BK579">
        <v>-125</v>
      </c>
      <c r="BL579" t="s">
        <v>239</v>
      </c>
      <c r="BM579">
        <v>1</v>
      </c>
      <c r="BN579">
        <v>1</v>
      </c>
      <c r="BO579">
        <v>1</v>
      </c>
      <c r="BP579">
        <v>0</v>
      </c>
      <c r="BS579">
        <v>0.04</v>
      </c>
      <c r="BT579">
        <v>0</v>
      </c>
      <c r="BU579">
        <v>0</v>
      </c>
      <c r="CE579" t="str">
        <f t="shared" si="282"/>
        <v>16:21:24.439</v>
      </c>
      <c r="CF579">
        <v>438589614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5</v>
      </c>
      <c r="CY579">
        <v>7</v>
      </c>
      <c r="CZ579" t="s">
        <v>131</v>
      </c>
      <c r="DA579">
        <v>80</v>
      </c>
      <c r="DB579">
        <v>1</v>
      </c>
      <c r="DC579" t="s">
        <v>132</v>
      </c>
      <c r="DD579" t="s">
        <v>133</v>
      </c>
      <c r="DG579">
        <v>15214531</v>
      </c>
      <c r="DI579">
        <v>1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"10/06/2022 16:21:24.742"</f>
        <v>10/06/2022 16:21:24.742</v>
      </c>
      <c r="C580" t="str">
        <f t="shared" si="277"/>
        <v>FFDFD3C0</v>
      </c>
      <c r="D580" t="s">
        <v>134</v>
      </c>
      <c r="E580">
        <v>33</v>
      </c>
      <c r="H580">
        <v>112</v>
      </c>
      <c r="I580" t="s">
        <v>135</v>
      </c>
      <c r="J580" t="s">
        <v>136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278"/>
        <v>16:21:24.438</v>
      </c>
      <c r="T580" t="str">
        <f t="shared" si="279"/>
        <v>16:21:23.938</v>
      </c>
      <c r="U580" t="str">
        <f t="shared" si="280"/>
        <v>A5988B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125</v>
      </c>
      <c r="AG580">
        <v>0</v>
      </c>
      <c r="AH580">
        <v>3</v>
      </c>
      <c r="AI580">
        <v>2</v>
      </c>
      <c r="AJ580">
        <v>1</v>
      </c>
      <c r="AK580" t="s">
        <v>300</v>
      </c>
      <c r="AL580">
        <v>40.933664</v>
      </c>
      <c r="AM580" t="s">
        <v>301</v>
      </c>
      <c r="AN580">
        <v>-72.234291999999996</v>
      </c>
      <c r="AO580">
        <v>25</v>
      </c>
      <c r="AP580">
        <v>975</v>
      </c>
      <c r="AQ580" t="s">
        <v>129</v>
      </c>
      <c r="AR580">
        <v>57</v>
      </c>
      <c r="AS580">
        <v>-63</v>
      </c>
      <c r="AT580">
        <v>-128</v>
      </c>
      <c r="BB580">
        <v>1200</v>
      </c>
      <c r="BC580">
        <v>1</v>
      </c>
      <c r="BD580" t="str">
        <f t="shared" si="281"/>
        <v xml:space="preserve">N46PD   </v>
      </c>
      <c r="BE580">
        <v>1</v>
      </c>
      <c r="BG580">
        <v>0</v>
      </c>
      <c r="BH580">
        <v>0</v>
      </c>
      <c r="BI580">
        <v>0</v>
      </c>
      <c r="BJ580">
        <v>850</v>
      </c>
      <c r="BK580">
        <v>-125</v>
      </c>
      <c r="BL580" t="s">
        <v>239</v>
      </c>
      <c r="BM580">
        <v>1</v>
      </c>
      <c r="BN580">
        <v>1</v>
      </c>
      <c r="BO580">
        <v>1</v>
      </c>
      <c r="BP580">
        <v>0</v>
      </c>
      <c r="BS580">
        <v>0.04</v>
      </c>
      <c r="BT580">
        <v>0</v>
      </c>
      <c r="BU580">
        <v>0</v>
      </c>
      <c r="CE580" t="str">
        <f t="shared" si="282"/>
        <v>16:21:24.439</v>
      </c>
      <c r="CF580">
        <v>438589614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5</v>
      </c>
      <c r="CY580">
        <v>7</v>
      </c>
      <c r="CZ580" t="s">
        <v>131</v>
      </c>
      <c r="DA580">
        <v>80</v>
      </c>
      <c r="DB580">
        <v>1</v>
      </c>
      <c r="DC580" t="s">
        <v>132</v>
      </c>
      <c r="DD580" t="s">
        <v>133</v>
      </c>
      <c r="DG580">
        <v>15214531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"10/06/2022 16:21:24.742"</f>
        <v>10/06/2022 16:21:24.742</v>
      </c>
      <c r="C581" t="str">
        <f t="shared" si="277"/>
        <v>FFDFD3C0</v>
      </c>
      <c r="D581" t="s">
        <v>143</v>
      </c>
      <c r="E581">
        <v>15</v>
      </c>
      <c r="F581">
        <v>2015</v>
      </c>
      <c r="G581" t="s">
        <v>144</v>
      </c>
      <c r="J581" t="s">
        <v>145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278"/>
        <v>16:21:24.438</v>
      </c>
      <c r="T581" t="str">
        <f t="shared" si="279"/>
        <v>16:21:23.938</v>
      </c>
      <c r="U581" t="str">
        <f t="shared" si="280"/>
        <v>A5988B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125</v>
      </c>
      <c r="AG581">
        <v>0</v>
      </c>
      <c r="AH581">
        <v>3</v>
      </c>
      <c r="AI581">
        <v>2</v>
      </c>
      <c r="AJ581">
        <v>1</v>
      </c>
      <c r="AK581" t="s">
        <v>300</v>
      </c>
      <c r="AL581">
        <v>40.933664</v>
      </c>
      <c r="AM581" t="s">
        <v>301</v>
      </c>
      <c r="AN581">
        <v>-72.234291999999996</v>
      </c>
      <c r="AO581">
        <v>25</v>
      </c>
      <c r="AP581">
        <v>975</v>
      </c>
      <c r="AQ581" t="s">
        <v>129</v>
      </c>
      <c r="AR581">
        <v>57</v>
      </c>
      <c r="AS581">
        <v>-63</v>
      </c>
      <c r="AT581">
        <v>-128</v>
      </c>
      <c r="BB581">
        <v>1200</v>
      </c>
      <c r="BC581">
        <v>1</v>
      </c>
      <c r="BD581" t="str">
        <f t="shared" si="281"/>
        <v xml:space="preserve">N46PD   </v>
      </c>
      <c r="BE581">
        <v>1</v>
      </c>
      <c r="BG581">
        <v>0</v>
      </c>
      <c r="BH581">
        <v>0</v>
      </c>
      <c r="BI581">
        <v>0</v>
      </c>
      <c r="BJ581">
        <v>850</v>
      </c>
      <c r="BK581">
        <v>-125</v>
      </c>
      <c r="BL581" t="s">
        <v>239</v>
      </c>
      <c r="BM581">
        <v>1</v>
      </c>
      <c r="BN581">
        <v>1</v>
      </c>
      <c r="BO581">
        <v>1</v>
      </c>
      <c r="BP581">
        <v>0</v>
      </c>
      <c r="BS581">
        <v>0.04</v>
      </c>
      <c r="BT581">
        <v>0</v>
      </c>
      <c r="BU581">
        <v>0</v>
      </c>
      <c r="CE581" t="str">
        <f t="shared" si="282"/>
        <v>16:21:24.439</v>
      </c>
      <c r="CF581">
        <v>438589614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5</v>
      </c>
      <c r="CY581">
        <v>7</v>
      </c>
      <c r="CZ581" t="s">
        <v>131</v>
      </c>
      <c r="DA581">
        <v>80</v>
      </c>
      <c r="DB581">
        <v>1</v>
      </c>
      <c r="DC581" t="s">
        <v>132</v>
      </c>
      <c r="DD581" t="s">
        <v>133</v>
      </c>
      <c r="DG581">
        <v>15214531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"10/06/2022 16:21:24.742"</f>
        <v>10/06/2022 16:21:24.742</v>
      </c>
      <c r="C582" t="str">
        <f t="shared" si="277"/>
        <v>FFDFD3C0</v>
      </c>
      <c r="D582" t="s">
        <v>134</v>
      </c>
      <c r="E582">
        <v>38</v>
      </c>
      <c r="H582">
        <v>125</v>
      </c>
      <c r="I582" t="s">
        <v>142</v>
      </c>
      <c r="J582" t="s">
        <v>136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278"/>
        <v>16:21:24.438</v>
      </c>
      <c r="T582" t="str">
        <f t="shared" si="279"/>
        <v>16:21:23.938</v>
      </c>
      <c r="U582" t="str">
        <f t="shared" si="280"/>
        <v>A5988B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125</v>
      </c>
      <c r="AG582">
        <v>0</v>
      </c>
      <c r="AH582">
        <v>3</v>
      </c>
      <c r="AI582">
        <v>2</v>
      </c>
      <c r="AJ582">
        <v>1</v>
      </c>
      <c r="AK582" t="s">
        <v>300</v>
      </c>
      <c r="AL582">
        <v>40.933664</v>
      </c>
      <c r="AM582" t="s">
        <v>301</v>
      </c>
      <c r="AN582">
        <v>-72.234291999999996</v>
      </c>
      <c r="AO582">
        <v>25</v>
      </c>
      <c r="AP582">
        <v>975</v>
      </c>
      <c r="AQ582" t="s">
        <v>129</v>
      </c>
      <c r="AR582">
        <v>57</v>
      </c>
      <c r="AS582">
        <v>-63</v>
      </c>
      <c r="AT582">
        <v>-128</v>
      </c>
      <c r="BB582">
        <v>1200</v>
      </c>
      <c r="BC582">
        <v>1</v>
      </c>
      <c r="BD582" t="str">
        <f t="shared" si="281"/>
        <v xml:space="preserve">N46PD   </v>
      </c>
      <c r="BE582">
        <v>1</v>
      </c>
      <c r="BG582">
        <v>0</v>
      </c>
      <c r="BH582">
        <v>0</v>
      </c>
      <c r="BI582">
        <v>0</v>
      </c>
      <c r="BJ582">
        <v>850</v>
      </c>
      <c r="BK582">
        <v>-125</v>
      </c>
      <c r="BL582" t="s">
        <v>239</v>
      </c>
      <c r="BM582">
        <v>1</v>
      </c>
      <c r="BN582">
        <v>1</v>
      </c>
      <c r="BO582">
        <v>1</v>
      </c>
      <c r="BP582">
        <v>0</v>
      </c>
      <c r="BS582">
        <v>0.04</v>
      </c>
      <c r="BT582">
        <v>0</v>
      </c>
      <c r="BU582">
        <v>0</v>
      </c>
      <c r="CE582" t="str">
        <f t="shared" si="282"/>
        <v>16:21:24.439</v>
      </c>
      <c r="CF582">
        <v>438589614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5</v>
      </c>
      <c r="CY582">
        <v>7</v>
      </c>
      <c r="CZ582" t="s">
        <v>131</v>
      </c>
      <c r="DA582">
        <v>80</v>
      </c>
      <c r="DB582">
        <v>1</v>
      </c>
      <c r="DC582" t="s">
        <v>132</v>
      </c>
      <c r="DD582" t="s">
        <v>133</v>
      </c>
      <c r="DG582">
        <v>15214531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"10/06/2022 16:21:24.742"</f>
        <v>10/06/2022 16:21:24.742</v>
      </c>
      <c r="C583" t="str">
        <f t="shared" si="277"/>
        <v>FFDFD3C0</v>
      </c>
      <c r="D583" t="s">
        <v>123</v>
      </c>
      <c r="E583">
        <v>1</v>
      </c>
      <c r="H583">
        <v>157</v>
      </c>
      <c r="I583" t="s">
        <v>124</v>
      </c>
      <c r="J583" t="s">
        <v>125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278"/>
        <v>16:21:24.438</v>
      </c>
      <c r="T583" t="str">
        <f t="shared" si="279"/>
        <v>16:21:23.938</v>
      </c>
      <c r="U583" t="str">
        <f t="shared" si="280"/>
        <v>A5988B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125</v>
      </c>
      <c r="AG583">
        <v>0</v>
      </c>
      <c r="AH583">
        <v>3</v>
      </c>
      <c r="AI583">
        <v>2</v>
      </c>
      <c r="AJ583">
        <v>1</v>
      </c>
      <c r="AK583" t="s">
        <v>300</v>
      </c>
      <c r="AL583">
        <v>40.933664</v>
      </c>
      <c r="AM583" t="s">
        <v>301</v>
      </c>
      <c r="AN583">
        <v>-72.234291999999996</v>
      </c>
      <c r="AO583">
        <v>25</v>
      </c>
      <c r="AP583">
        <v>975</v>
      </c>
      <c r="AQ583" t="s">
        <v>129</v>
      </c>
      <c r="AR583">
        <v>57</v>
      </c>
      <c r="AS583">
        <v>-63</v>
      </c>
      <c r="AT583">
        <v>-128</v>
      </c>
      <c r="BB583">
        <v>1200</v>
      </c>
      <c r="BC583">
        <v>1</v>
      </c>
      <c r="BD583" t="str">
        <f t="shared" si="281"/>
        <v xml:space="preserve">N46PD   </v>
      </c>
      <c r="BE583">
        <v>1</v>
      </c>
      <c r="BG583">
        <v>0</v>
      </c>
      <c r="BH583">
        <v>0</v>
      </c>
      <c r="BI583">
        <v>0</v>
      </c>
      <c r="BJ583">
        <v>850</v>
      </c>
      <c r="BK583">
        <v>-125</v>
      </c>
      <c r="BL583" t="s">
        <v>239</v>
      </c>
      <c r="BM583">
        <v>1</v>
      </c>
      <c r="BN583">
        <v>1</v>
      </c>
      <c r="BO583">
        <v>1</v>
      </c>
      <c r="BP583">
        <v>0</v>
      </c>
      <c r="BS583">
        <v>0.04</v>
      </c>
      <c r="BT583">
        <v>0</v>
      </c>
      <c r="BU583">
        <v>0</v>
      </c>
      <c r="CE583" t="str">
        <f t="shared" si="282"/>
        <v>16:21:24.439</v>
      </c>
      <c r="CF583">
        <v>438589614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5</v>
      </c>
      <c r="CY583">
        <v>7</v>
      </c>
      <c r="CZ583" t="s">
        <v>131</v>
      </c>
      <c r="DA583">
        <v>80</v>
      </c>
      <c r="DB583">
        <v>1</v>
      </c>
      <c r="DC583" t="s">
        <v>132</v>
      </c>
      <c r="DD583" t="s">
        <v>133</v>
      </c>
      <c r="DG583">
        <v>15214531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"10/06/2022 16:21:24.742"</f>
        <v>10/06/2022 16:21:24.742</v>
      </c>
      <c r="C584" t="str">
        <f t="shared" si="277"/>
        <v>FFDFD3C0</v>
      </c>
      <c r="D584" t="s">
        <v>139</v>
      </c>
      <c r="E584">
        <v>4</v>
      </c>
      <c r="F584">
        <v>1004</v>
      </c>
      <c r="G584" t="s">
        <v>140</v>
      </c>
      <c r="J584" t="s">
        <v>141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278"/>
        <v>16:21:24.438</v>
      </c>
      <c r="T584" t="str">
        <f t="shared" si="279"/>
        <v>16:21:23.938</v>
      </c>
      <c r="U584" t="str">
        <f t="shared" si="280"/>
        <v>A5988B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125</v>
      </c>
      <c r="AG584">
        <v>0</v>
      </c>
      <c r="AH584">
        <v>3</v>
      </c>
      <c r="AI584">
        <v>2</v>
      </c>
      <c r="AJ584">
        <v>1</v>
      </c>
      <c r="AK584" t="s">
        <v>300</v>
      </c>
      <c r="AL584">
        <v>40.933664</v>
      </c>
      <c r="AM584" t="s">
        <v>301</v>
      </c>
      <c r="AN584">
        <v>-72.234291999999996</v>
      </c>
      <c r="AO584">
        <v>25</v>
      </c>
      <c r="AP584">
        <v>975</v>
      </c>
      <c r="AQ584" t="s">
        <v>129</v>
      </c>
      <c r="AR584">
        <v>57</v>
      </c>
      <c r="AS584">
        <v>-63</v>
      </c>
      <c r="AT584">
        <v>-128</v>
      </c>
      <c r="BB584">
        <v>1200</v>
      </c>
      <c r="BC584">
        <v>1</v>
      </c>
      <c r="BD584" t="str">
        <f t="shared" si="281"/>
        <v xml:space="preserve">N46PD   </v>
      </c>
      <c r="BE584">
        <v>1</v>
      </c>
      <c r="BG584">
        <v>0</v>
      </c>
      <c r="BH584">
        <v>0</v>
      </c>
      <c r="BI584">
        <v>0</v>
      </c>
      <c r="BJ584">
        <v>850</v>
      </c>
      <c r="BK584">
        <v>-125</v>
      </c>
      <c r="BL584" t="s">
        <v>239</v>
      </c>
      <c r="BM584">
        <v>1</v>
      </c>
      <c r="BN584">
        <v>1</v>
      </c>
      <c r="BO584">
        <v>1</v>
      </c>
      <c r="BP584">
        <v>0</v>
      </c>
      <c r="BS584">
        <v>0.04</v>
      </c>
      <c r="BT584">
        <v>0</v>
      </c>
      <c r="BU584">
        <v>0</v>
      </c>
      <c r="CE584" t="str">
        <f t="shared" si="282"/>
        <v>16:21:24.439</v>
      </c>
      <c r="CF584">
        <v>438589614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5</v>
      </c>
      <c r="CY584">
        <v>7</v>
      </c>
      <c r="CZ584" t="s">
        <v>131</v>
      </c>
      <c r="DA584">
        <v>80</v>
      </c>
      <c r="DB584">
        <v>1</v>
      </c>
      <c r="DC584" t="s">
        <v>132</v>
      </c>
      <c r="DD584" t="s">
        <v>133</v>
      </c>
      <c r="DG584">
        <v>15214531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"10/06/2022 16:21:24.710"</f>
        <v>10/06/2022 16:21:24.710</v>
      </c>
      <c r="C585" t="str">
        <f t="shared" si="277"/>
        <v>FFDFD3C0</v>
      </c>
      <c r="D585" t="s">
        <v>139</v>
      </c>
      <c r="E585">
        <v>2</v>
      </c>
      <c r="F585">
        <v>1002</v>
      </c>
      <c r="G585" t="s">
        <v>124</v>
      </c>
      <c r="J585" t="s">
        <v>141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278"/>
        <v>16:21:24.438</v>
      </c>
      <c r="T585" t="str">
        <f t="shared" si="279"/>
        <v>16:21:23.938</v>
      </c>
      <c r="U585" t="str">
        <f t="shared" si="280"/>
        <v>A5988B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125</v>
      </c>
      <c r="AG585">
        <v>0</v>
      </c>
      <c r="AH585">
        <v>3</v>
      </c>
      <c r="AI585">
        <v>2</v>
      </c>
      <c r="AJ585">
        <v>1</v>
      </c>
      <c r="AK585" t="s">
        <v>300</v>
      </c>
      <c r="AL585">
        <v>40.933664</v>
      </c>
      <c r="AM585" t="s">
        <v>301</v>
      </c>
      <c r="AN585">
        <v>-72.234291999999996</v>
      </c>
      <c r="AO585">
        <v>25</v>
      </c>
      <c r="AP585">
        <v>975</v>
      </c>
      <c r="AQ585" t="s">
        <v>129</v>
      </c>
      <c r="AR585">
        <v>57</v>
      </c>
      <c r="AS585">
        <v>-63</v>
      </c>
      <c r="AT585">
        <v>-128</v>
      </c>
      <c r="BB585">
        <v>1200</v>
      </c>
      <c r="BC585">
        <v>1</v>
      </c>
      <c r="BD585" t="str">
        <f t="shared" si="281"/>
        <v xml:space="preserve">N46PD   </v>
      </c>
      <c r="BE585">
        <v>1</v>
      </c>
      <c r="BG585">
        <v>0</v>
      </c>
      <c r="BH585">
        <v>0</v>
      </c>
      <c r="BI585">
        <v>0</v>
      </c>
      <c r="BJ585">
        <v>850</v>
      </c>
      <c r="BK585">
        <v>-125</v>
      </c>
      <c r="BL585" t="s">
        <v>239</v>
      </c>
      <c r="BM585">
        <v>1</v>
      </c>
      <c r="BN585">
        <v>1</v>
      </c>
      <c r="BO585">
        <v>1</v>
      </c>
      <c r="BP585">
        <v>0</v>
      </c>
      <c r="BS585">
        <v>0.04</v>
      </c>
      <c r="BT585">
        <v>0</v>
      </c>
      <c r="BU585">
        <v>0</v>
      </c>
      <c r="CE585" t="str">
        <f t="shared" si="282"/>
        <v>16:21:24.439</v>
      </c>
      <c r="CF585">
        <v>438589614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5</v>
      </c>
      <c r="CY585">
        <v>7</v>
      </c>
      <c r="CZ585" t="s">
        <v>131</v>
      </c>
      <c r="DA585">
        <v>80</v>
      </c>
      <c r="DB585">
        <v>1</v>
      </c>
      <c r="DC585" t="s">
        <v>132</v>
      </c>
      <c r="DD585" t="s">
        <v>133</v>
      </c>
      <c r="DG585">
        <v>15214531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"10/06/2022 16:21:38.865"</f>
        <v>10/06/2022 16:21:38.865</v>
      </c>
      <c r="C586" t="str">
        <f t="shared" si="277"/>
        <v>FFDFD3C0</v>
      </c>
      <c r="D586" t="s">
        <v>134</v>
      </c>
      <c r="E586">
        <v>38</v>
      </c>
      <c r="H586">
        <v>125</v>
      </c>
      <c r="I586" t="s">
        <v>142</v>
      </c>
      <c r="J586" t="s">
        <v>136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ref="S586:S592" si="283">"16:21:38.586"</f>
        <v>16:21:38.586</v>
      </c>
      <c r="T586" t="str">
        <f t="shared" ref="T586:T592" si="284">"16:21:38.086"</f>
        <v>16:21:38.086</v>
      </c>
      <c r="U586" t="str">
        <f t="shared" si="280"/>
        <v>A5988B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125</v>
      </c>
      <c r="AG586">
        <v>0</v>
      </c>
      <c r="AH586">
        <v>3</v>
      </c>
      <c r="AI586">
        <v>2</v>
      </c>
      <c r="AJ586">
        <v>1</v>
      </c>
      <c r="AK586" t="s">
        <v>302</v>
      </c>
      <c r="AL586">
        <v>40.929564999999997</v>
      </c>
      <c r="AM586" t="s">
        <v>303</v>
      </c>
      <c r="AN586">
        <v>-72.229248999999996</v>
      </c>
      <c r="AO586">
        <v>25</v>
      </c>
      <c r="AP586">
        <v>875</v>
      </c>
      <c r="AQ586" t="s">
        <v>129</v>
      </c>
      <c r="AR586">
        <v>57</v>
      </c>
      <c r="AS586">
        <v>-66</v>
      </c>
      <c r="AT586">
        <v>-704</v>
      </c>
      <c r="BB586">
        <v>1200</v>
      </c>
      <c r="BC586">
        <v>1</v>
      </c>
      <c r="BD586" t="str">
        <f t="shared" si="281"/>
        <v xml:space="preserve">N46PD   </v>
      </c>
      <c r="BE586">
        <v>1</v>
      </c>
      <c r="BG586">
        <v>0</v>
      </c>
      <c r="BH586">
        <v>0</v>
      </c>
      <c r="BI586">
        <v>0</v>
      </c>
      <c r="BJ586">
        <v>775</v>
      </c>
      <c r="BK586">
        <v>-100</v>
      </c>
      <c r="BL586" t="s">
        <v>239</v>
      </c>
      <c r="BM586">
        <v>1</v>
      </c>
      <c r="BN586">
        <v>1</v>
      </c>
      <c r="BO586">
        <v>1</v>
      </c>
      <c r="BP586">
        <v>0</v>
      </c>
      <c r="BS586">
        <v>0.08</v>
      </c>
      <c r="BT586">
        <v>0</v>
      </c>
      <c r="BU586">
        <v>0</v>
      </c>
      <c r="CE586" t="str">
        <f t="shared" ref="CE586:CE592" si="285">"16:21:38.591"</f>
        <v>16:21:38.591</v>
      </c>
      <c r="CF586">
        <v>591351429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3</v>
      </c>
      <c r="CY586">
        <v>7</v>
      </c>
      <c r="CZ586" t="s">
        <v>131</v>
      </c>
      <c r="DA586">
        <v>80</v>
      </c>
      <c r="DB586">
        <v>1</v>
      </c>
      <c r="DC586" t="s">
        <v>132</v>
      </c>
      <c r="DD586" t="s">
        <v>133</v>
      </c>
      <c r="DG586">
        <v>15229381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"10/06/2022 16:21:38.865"</f>
        <v>10/06/2022 16:21:38.865</v>
      </c>
      <c r="C587" t="str">
        <f t="shared" si="277"/>
        <v>FFDFD3C0</v>
      </c>
      <c r="D587" t="s">
        <v>143</v>
      </c>
      <c r="E587">
        <v>1</v>
      </c>
      <c r="F587">
        <v>2001</v>
      </c>
      <c r="G587" t="s">
        <v>147</v>
      </c>
      <c r="J587" t="s">
        <v>145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283"/>
        <v>16:21:38.586</v>
      </c>
      <c r="T587" t="str">
        <f t="shared" si="284"/>
        <v>16:21:38.086</v>
      </c>
      <c r="U587" t="str">
        <f t="shared" si="280"/>
        <v>A5988B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125</v>
      </c>
      <c r="AG587">
        <v>0</v>
      </c>
      <c r="AH587">
        <v>3</v>
      </c>
      <c r="AI587">
        <v>2</v>
      </c>
      <c r="AJ587">
        <v>1</v>
      </c>
      <c r="AK587" t="s">
        <v>302</v>
      </c>
      <c r="AL587">
        <v>40.929564999999997</v>
      </c>
      <c r="AM587" t="s">
        <v>303</v>
      </c>
      <c r="AN587">
        <v>-72.229248999999996</v>
      </c>
      <c r="AO587">
        <v>25</v>
      </c>
      <c r="AP587">
        <v>875</v>
      </c>
      <c r="AQ587" t="s">
        <v>129</v>
      </c>
      <c r="AR587">
        <v>57</v>
      </c>
      <c r="AS587">
        <v>-66</v>
      </c>
      <c r="AT587">
        <v>-704</v>
      </c>
      <c r="BB587">
        <v>1200</v>
      </c>
      <c r="BC587">
        <v>1</v>
      </c>
      <c r="BD587" t="str">
        <f t="shared" si="281"/>
        <v xml:space="preserve">N46PD   </v>
      </c>
      <c r="BE587">
        <v>1</v>
      </c>
      <c r="BG587">
        <v>0</v>
      </c>
      <c r="BH587">
        <v>0</v>
      </c>
      <c r="BI587">
        <v>0</v>
      </c>
      <c r="BJ587">
        <v>775</v>
      </c>
      <c r="BK587">
        <v>-100</v>
      </c>
      <c r="BL587" t="s">
        <v>239</v>
      </c>
      <c r="BM587">
        <v>1</v>
      </c>
      <c r="BN587">
        <v>1</v>
      </c>
      <c r="BO587">
        <v>1</v>
      </c>
      <c r="BP587">
        <v>0</v>
      </c>
      <c r="BS587">
        <v>0.08</v>
      </c>
      <c r="BT587">
        <v>0</v>
      </c>
      <c r="BU587">
        <v>0</v>
      </c>
      <c r="CE587" t="str">
        <f t="shared" si="285"/>
        <v>16:21:38.591</v>
      </c>
      <c r="CF587">
        <v>591351429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3</v>
      </c>
      <c r="CY587">
        <v>7</v>
      </c>
      <c r="CZ587" t="s">
        <v>131</v>
      </c>
      <c r="DA587">
        <v>80</v>
      </c>
      <c r="DB587">
        <v>1</v>
      </c>
      <c r="DC587" t="s">
        <v>132</v>
      </c>
      <c r="DD587" t="s">
        <v>133</v>
      </c>
      <c r="DG587">
        <v>15229381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"10/06/2022 16:21:38.865"</f>
        <v>10/06/2022 16:21:38.865</v>
      </c>
      <c r="C588" t="str">
        <f t="shared" si="277"/>
        <v>FFDFD3C0</v>
      </c>
      <c r="D588" t="s">
        <v>143</v>
      </c>
      <c r="E588">
        <v>15</v>
      </c>
      <c r="F588">
        <v>2015</v>
      </c>
      <c r="G588" t="s">
        <v>144</v>
      </c>
      <c r="J588" t="s">
        <v>145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283"/>
        <v>16:21:38.586</v>
      </c>
      <c r="T588" t="str">
        <f t="shared" si="284"/>
        <v>16:21:38.086</v>
      </c>
      <c r="U588" t="str">
        <f t="shared" si="280"/>
        <v>A5988B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125</v>
      </c>
      <c r="AG588">
        <v>0</v>
      </c>
      <c r="AH588">
        <v>3</v>
      </c>
      <c r="AI588">
        <v>2</v>
      </c>
      <c r="AJ588">
        <v>1</v>
      </c>
      <c r="AK588" t="s">
        <v>302</v>
      </c>
      <c r="AL588">
        <v>40.929564999999997</v>
      </c>
      <c r="AM588" t="s">
        <v>303</v>
      </c>
      <c r="AN588">
        <v>-72.229248999999996</v>
      </c>
      <c r="AO588">
        <v>25</v>
      </c>
      <c r="AP588">
        <v>875</v>
      </c>
      <c r="AQ588" t="s">
        <v>129</v>
      </c>
      <c r="AR588">
        <v>57</v>
      </c>
      <c r="AS588">
        <v>-66</v>
      </c>
      <c r="AT588">
        <v>-704</v>
      </c>
      <c r="BB588">
        <v>1200</v>
      </c>
      <c r="BC588">
        <v>1</v>
      </c>
      <c r="BD588" t="str">
        <f t="shared" si="281"/>
        <v xml:space="preserve">N46PD   </v>
      </c>
      <c r="BE588">
        <v>1</v>
      </c>
      <c r="BG588">
        <v>0</v>
      </c>
      <c r="BH588">
        <v>0</v>
      </c>
      <c r="BI588">
        <v>0</v>
      </c>
      <c r="BJ588">
        <v>775</v>
      </c>
      <c r="BK588">
        <v>-100</v>
      </c>
      <c r="BL588" t="s">
        <v>239</v>
      </c>
      <c r="BM588">
        <v>1</v>
      </c>
      <c r="BN588">
        <v>1</v>
      </c>
      <c r="BO588">
        <v>1</v>
      </c>
      <c r="BP588">
        <v>0</v>
      </c>
      <c r="BS588">
        <v>0.08</v>
      </c>
      <c r="BT588">
        <v>0</v>
      </c>
      <c r="BU588">
        <v>0</v>
      </c>
      <c r="CE588" t="str">
        <f t="shared" si="285"/>
        <v>16:21:38.591</v>
      </c>
      <c r="CF588">
        <v>591351429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3</v>
      </c>
      <c r="CY588">
        <v>7</v>
      </c>
      <c r="CZ588" t="s">
        <v>131</v>
      </c>
      <c r="DA588">
        <v>80</v>
      </c>
      <c r="DB588">
        <v>1</v>
      </c>
      <c r="DC588" t="s">
        <v>132</v>
      </c>
      <c r="DD588" t="s">
        <v>133</v>
      </c>
      <c r="DG588">
        <v>15229381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"10/06/2022 16:21:38.959"</f>
        <v>10/06/2022 16:21:38.959</v>
      </c>
      <c r="C589" t="str">
        <f t="shared" si="277"/>
        <v>FFDFD3C0</v>
      </c>
      <c r="D589" t="s">
        <v>134</v>
      </c>
      <c r="E589">
        <v>33</v>
      </c>
      <c r="H589">
        <v>112</v>
      </c>
      <c r="I589" t="s">
        <v>135</v>
      </c>
      <c r="J589" t="s">
        <v>136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283"/>
        <v>16:21:38.586</v>
      </c>
      <c r="T589" t="str">
        <f t="shared" si="284"/>
        <v>16:21:38.086</v>
      </c>
      <c r="U589" t="str">
        <f t="shared" si="280"/>
        <v>A5988B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125</v>
      </c>
      <c r="AG589">
        <v>0</v>
      </c>
      <c r="AH589">
        <v>3</v>
      </c>
      <c r="AI589">
        <v>2</v>
      </c>
      <c r="AJ589">
        <v>1</v>
      </c>
      <c r="AK589" t="s">
        <v>302</v>
      </c>
      <c r="AL589">
        <v>40.929564999999997</v>
      </c>
      <c r="AM589" t="s">
        <v>303</v>
      </c>
      <c r="AN589">
        <v>-72.229248999999996</v>
      </c>
      <c r="AO589">
        <v>25</v>
      </c>
      <c r="AP589">
        <v>875</v>
      </c>
      <c r="AQ589" t="s">
        <v>129</v>
      </c>
      <c r="AR589">
        <v>57</v>
      </c>
      <c r="AS589">
        <v>-66</v>
      </c>
      <c r="AT589">
        <v>-704</v>
      </c>
      <c r="BB589">
        <v>1200</v>
      </c>
      <c r="BC589">
        <v>1</v>
      </c>
      <c r="BD589" t="str">
        <f t="shared" si="281"/>
        <v xml:space="preserve">N46PD   </v>
      </c>
      <c r="BE589">
        <v>1</v>
      </c>
      <c r="BG589">
        <v>0</v>
      </c>
      <c r="BH589">
        <v>0</v>
      </c>
      <c r="BI589">
        <v>0</v>
      </c>
      <c r="BJ589">
        <v>775</v>
      </c>
      <c r="BK589">
        <v>-100</v>
      </c>
      <c r="BL589" t="s">
        <v>239</v>
      </c>
      <c r="BM589">
        <v>1</v>
      </c>
      <c r="BN589">
        <v>1</v>
      </c>
      <c r="BO589">
        <v>1</v>
      </c>
      <c r="BP589">
        <v>0</v>
      </c>
      <c r="BS589">
        <v>0.08</v>
      </c>
      <c r="BT589">
        <v>0</v>
      </c>
      <c r="BU589">
        <v>0</v>
      </c>
      <c r="CE589" t="str">
        <f t="shared" si="285"/>
        <v>16:21:38.591</v>
      </c>
      <c r="CF589">
        <v>591351429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3</v>
      </c>
      <c r="CY589">
        <v>7</v>
      </c>
      <c r="CZ589" t="s">
        <v>131</v>
      </c>
      <c r="DA589">
        <v>80</v>
      </c>
      <c r="DB589">
        <v>1</v>
      </c>
      <c r="DC589" t="s">
        <v>132</v>
      </c>
      <c r="DD589" t="s">
        <v>133</v>
      </c>
      <c r="DG589">
        <v>15229381</v>
      </c>
      <c r="DI589">
        <v>0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"10/06/2022 16:21:38.959"</f>
        <v>10/06/2022 16:21:38.959</v>
      </c>
      <c r="C590" t="str">
        <f t="shared" si="277"/>
        <v>FFDFD3C0</v>
      </c>
      <c r="D590" t="s">
        <v>139</v>
      </c>
      <c r="E590">
        <v>3</v>
      </c>
      <c r="F590">
        <v>1003</v>
      </c>
      <c r="G590" t="s">
        <v>146</v>
      </c>
      <c r="J590" t="s">
        <v>141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si="283"/>
        <v>16:21:38.586</v>
      </c>
      <c r="T590" t="str">
        <f t="shared" si="284"/>
        <v>16:21:38.086</v>
      </c>
      <c r="U590" t="str">
        <f t="shared" si="280"/>
        <v>A5988B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125</v>
      </c>
      <c r="AG590">
        <v>0</v>
      </c>
      <c r="AH590">
        <v>3</v>
      </c>
      <c r="AI590">
        <v>2</v>
      </c>
      <c r="AJ590">
        <v>1</v>
      </c>
      <c r="AK590" t="s">
        <v>302</v>
      </c>
      <c r="AL590">
        <v>40.929564999999997</v>
      </c>
      <c r="AM590" t="s">
        <v>303</v>
      </c>
      <c r="AN590">
        <v>-72.229248999999996</v>
      </c>
      <c r="AO590">
        <v>25</v>
      </c>
      <c r="AP590">
        <v>875</v>
      </c>
      <c r="AQ590" t="s">
        <v>129</v>
      </c>
      <c r="AR590">
        <v>57</v>
      </c>
      <c r="AS590">
        <v>-66</v>
      </c>
      <c r="AT590">
        <v>-704</v>
      </c>
      <c r="BB590">
        <v>1200</v>
      </c>
      <c r="BC590">
        <v>1</v>
      </c>
      <c r="BD590" t="str">
        <f t="shared" si="281"/>
        <v xml:space="preserve">N46PD   </v>
      </c>
      <c r="BE590">
        <v>1</v>
      </c>
      <c r="BG590">
        <v>0</v>
      </c>
      <c r="BH590">
        <v>0</v>
      </c>
      <c r="BI590">
        <v>0</v>
      </c>
      <c r="BJ590">
        <v>775</v>
      </c>
      <c r="BK590">
        <v>-100</v>
      </c>
      <c r="BL590" t="s">
        <v>239</v>
      </c>
      <c r="BM590">
        <v>1</v>
      </c>
      <c r="BN590">
        <v>1</v>
      </c>
      <c r="BO590">
        <v>1</v>
      </c>
      <c r="BP590">
        <v>0</v>
      </c>
      <c r="BS590">
        <v>0.08</v>
      </c>
      <c r="BT590">
        <v>0</v>
      </c>
      <c r="BU590">
        <v>0</v>
      </c>
      <c r="CE590" t="str">
        <f t="shared" si="285"/>
        <v>16:21:38.591</v>
      </c>
      <c r="CF590">
        <v>591351429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3</v>
      </c>
      <c r="CY590">
        <v>7</v>
      </c>
      <c r="CZ590" t="s">
        <v>131</v>
      </c>
      <c r="DA590">
        <v>80</v>
      </c>
      <c r="DB590">
        <v>1</v>
      </c>
      <c r="DC590" t="s">
        <v>132</v>
      </c>
      <c r="DD590" t="s">
        <v>133</v>
      </c>
      <c r="DG590">
        <v>15229381</v>
      </c>
      <c r="DI590">
        <v>0</v>
      </c>
      <c r="DJ590">
        <v>0</v>
      </c>
      <c r="DK590">
        <v>1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"10/06/2022 16:21:38.990"</f>
        <v>10/06/2022 16:21:38.990</v>
      </c>
      <c r="C591" t="str">
        <f t="shared" si="277"/>
        <v>FFDFD3C0</v>
      </c>
      <c r="D591" t="s">
        <v>123</v>
      </c>
      <c r="E591">
        <v>1</v>
      </c>
      <c r="H591">
        <v>157</v>
      </c>
      <c r="I591" t="s">
        <v>124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283"/>
        <v>16:21:38.586</v>
      </c>
      <c r="T591" t="str">
        <f t="shared" si="284"/>
        <v>16:21:38.086</v>
      </c>
      <c r="U591" t="str">
        <f t="shared" si="280"/>
        <v>A5988B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125</v>
      </c>
      <c r="AG591">
        <v>0</v>
      </c>
      <c r="AH591">
        <v>3</v>
      </c>
      <c r="AI591">
        <v>2</v>
      </c>
      <c r="AJ591">
        <v>1</v>
      </c>
      <c r="AK591" t="s">
        <v>302</v>
      </c>
      <c r="AL591">
        <v>40.929564999999997</v>
      </c>
      <c r="AM591" t="s">
        <v>303</v>
      </c>
      <c r="AN591">
        <v>-72.229248999999996</v>
      </c>
      <c r="AO591">
        <v>25</v>
      </c>
      <c r="AP591">
        <v>875</v>
      </c>
      <c r="AQ591" t="s">
        <v>129</v>
      </c>
      <c r="AR591">
        <v>57</v>
      </c>
      <c r="AS591">
        <v>-66</v>
      </c>
      <c r="AT591">
        <v>-704</v>
      </c>
      <c r="BB591">
        <v>1200</v>
      </c>
      <c r="BC591">
        <v>1</v>
      </c>
      <c r="BD591" t="str">
        <f t="shared" si="281"/>
        <v xml:space="preserve">N46PD   </v>
      </c>
      <c r="BE591">
        <v>1</v>
      </c>
      <c r="BG591">
        <v>0</v>
      </c>
      <c r="BH591">
        <v>0</v>
      </c>
      <c r="BI591">
        <v>0</v>
      </c>
      <c r="BJ591">
        <v>775</v>
      </c>
      <c r="BK591">
        <v>-100</v>
      </c>
      <c r="BL591" t="s">
        <v>239</v>
      </c>
      <c r="BM591">
        <v>1</v>
      </c>
      <c r="BN591">
        <v>1</v>
      </c>
      <c r="BO591">
        <v>1</v>
      </c>
      <c r="BP591">
        <v>0</v>
      </c>
      <c r="BS591">
        <v>0.08</v>
      </c>
      <c r="BT591">
        <v>0</v>
      </c>
      <c r="BU591">
        <v>0</v>
      </c>
      <c r="CE591" t="str">
        <f t="shared" si="285"/>
        <v>16:21:38.591</v>
      </c>
      <c r="CF591">
        <v>591351429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3</v>
      </c>
      <c r="CY591">
        <v>7</v>
      </c>
      <c r="CZ591" t="s">
        <v>131</v>
      </c>
      <c r="DA591">
        <v>80</v>
      </c>
      <c r="DB591">
        <v>1</v>
      </c>
      <c r="DC591" t="s">
        <v>132</v>
      </c>
      <c r="DD591" t="s">
        <v>133</v>
      </c>
      <c r="DG591">
        <v>15229381</v>
      </c>
      <c r="DI591">
        <v>0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"10/06/2022 16:21:39.037"</f>
        <v>10/06/2022 16:21:39.037</v>
      </c>
      <c r="C592" t="str">
        <f t="shared" si="277"/>
        <v>FFDFD3C0</v>
      </c>
      <c r="D592" t="s">
        <v>139</v>
      </c>
      <c r="E592">
        <v>2</v>
      </c>
      <c r="F592">
        <v>1002</v>
      </c>
      <c r="G592" t="s">
        <v>124</v>
      </c>
      <c r="J592" t="s">
        <v>141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283"/>
        <v>16:21:38.586</v>
      </c>
      <c r="T592" t="str">
        <f t="shared" si="284"/>
        <v>16:21:38.086</v>
      </c>
      <c r="U592" t="str">
        <f t="shared" si="280"/>
        <v>A5988B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125</v>
      </c>
      <c r="AG592">
        <v>0</v>
      </c>
      <c r="AH592">
        <v>3</v>
      </c>
      <c r="AI592">
        <v>2</v>
      </c>
      <c r="AJ592">
        <v>1</v>
      </c>
      <c r="AK592" t="s">
        <v>302</v>
      </c>
      <c r="AL592">
        <v>40.929564999999997</v>
      </c>
      <c r="AM592" t="s">
        <v>303</v>
      </c>
      <c r="AN592">
        <v>-72.229248999999996</v>
      </c>
      <c r="AO592">
        <v>25</v>
      </c>
      <c r="AP592">
        <v>875</v>
      </c>
      <c r="AQ592" t="s">
        <v>129</v>
      </c>
      <c r="AR592">
        <v>57</v>
      </c>
      <c r="AS592">
        <v>-66</v>
      </c>
      <c r="AT592">
        <v>-704</v>
      </c>
      <c r="BB592">
        <v>1200</v>
      </c>
      <c r="BC592">
        <v>1</v>
      </c>
      <c r="BD592" t="str">
        <f t="shared" si="281"/>
        <v xml:space="preserve">N46PD   </v>
      </c>
      <c r="BE592">
        <v>1</v>
      </c>
      <c r="BG592">
        <v>0</v>
      </c>
      <c r="BH592">
        <v>0</v>
      </c>
      <c r="BI592">
        <v>0</v>
      </c>
      <c r="BJ592">
        <v>775</v>
      </c>
      <c r="BK592">
        <v>-100</v>
      </c>
      <c r="BL592" t="s">
        <v>239</v>
      </c>
      <c r="BM592">
        <v>1</v>
      </c>
      <c r="BN592">
        <v>1</v>
      </c>
      <c r="BO592">
        <v>1</v>
      </c>
      <c r="BP592">
        <v>0</v>
      </c>
      <c r="BS592">
        <v>0.08</v>
      </c>
      <c r="BT592">
        <v>0</v>
      </c>
      <c r="BU592">
        <v>0</v>
      </c>
      <c r="CE592" t="str">
        <f t="shared" si="285"/>
        <v>16:21:38.591</v>
      </c>
      <c r="CF592">
        <v>591351429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3</v>
      </c>
      <c r="CY592">
        <v>7</v>
      </c>
      <c r="CZ592" t="s">
        <v>131</v>
      </c>
      <c r="DA592">
        <v>80</v>
      </c>
      <c r="DB592">
        <v>1</v>
      </c>
      <c r="DC592" t="s">
        <v>132</v>
      </c>
      <c r="DD592" t="s">
        <v>133</v>
      </c>
      <c r="DG592">
        <v>15229381</v>
      </c>
      <c r="DI592">
        <v>0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"10/06/2022 16:21:39.882"</f>
        <v>10/06/2022 16:21:39.882</v>
      </c>
      <c r="C593" t="str">
        <f t="shared" si="277"/>
        <v>FFDFD3C0</v>
      </c>
      <c r="D593" t="s">
        <v>123</v>
      </c>
      <c r="E593">
        <v>1</v>
      </c>
      <c r="H593">
        <v>157</v>
      </c>
      <c r="I593" t="s">
        <v>124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ref="S593:S599" si="286">"16:21:39.602"</f>
        <v>16:21:39.602</v>
      </c>
      <c r="T593" t="str">
        <f t="shared" ref="T593:T599" si="287">"16:21:39.102"</f>
        <v>16:21:39.102</v>
      </c>
      <c r="U593" t="str">
        <f t="shared" si="280"/>
        <v>A5988B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125</v>
      </c>
      <c r="AG593">
        <v>0</v>
      </c>
      <c r="AH593">
        <v>3</v>
      </c>
      <c r="AI593">
        <v>2</v>
      </c>
      <c r="AJ593">
        <v>1</v>
      </c>
      <c r="AK593" t="s">
        <v>304</v>
      </c>
      <c r="AL593">
        <v>40.929285999999998</v>
      </c>
      <c r="AM593" t="s">
        <v>305</v>
      </c>
      <c r="AN593">
        <v>-72.228863000000004</v>
      </c>
      <c r="AO593">
        <v>25</v>
      </c>
      <c r="AP593">
        <v>850</v>
      </c>
      <c r="AQ593" t="s">
        <v>129</v>
      </c>
      <c r="AR593">
        <v>57</v>
      </c>
      <c r="AS593">
        <v>-65</v>
      </c>
      <c r="AT593">
        <v>-704</v>
      </c>
      <c r="BB593">
        <v>1200</v>
      </c>
      <c r="BC593">
        <v>1</v>
      </c>
      <c r="BD593" t="str">
        <f t="shared" si="281"/>
        <v xml:space="preserve">N46PD   </v>
      </c>
      <c r="BE593">
        <v>1</v>
      </c>
      <c r="BG593">
        <v>0</v>
      </c>
      <c r="BH593">
        <v>0</v>
      </c>
      <c r="BI593">
        <v>0</v>
      </c>
      <c r="BJ593">
        <v>750</v>
      </c>
      <c r="BK593">
        <v>-100</v>
      </c>
      <c r="BL593" t="s">
        <v>239</v>
      </c>
      <c r="BM593">
        <v>1</v>
      </c>
      <c r="BN593">
        <v>1</v>
      </c>
      <c r="BO593">
        <v>1</v>
      </c>
      <c r="BP593">
        <v>0</v>
      </c>
      <c r="BS593">
        <v>0.08</v>
      </c>
      <c r="BT593">
        <v>0</v>
      </c>
      <c r="BU593">
        <v>0</v>
      </c>
      <c r="CE593" t="str">
        <f t="shared" ref="CE593:CE599" si="288">"16:21:39.609"</f>
        <v>16:21:39.609</v>
      </c>
      <c r="CF593">
        <v>608816668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6</v>
      </c>
      <c r="CY593">
        <v>7</v>
      </c>
      <c r="CZ593" t="s">
        <v>131</v>
      </c>
      <c r="DA593">
        <v>80</v>
      </c>
      <c r="DB593">
        <v>1</v>
      </c>
      <c r="DC593" t="s">
        <v>132</v>
      </c>
      <c r="DD593" t="s">
        <v>133</v>
      </c>
      <c r="DG593">
        <v>15230400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"10/06/2022 16:21:39.882"</f>
        <v>10/06/2022 16:21:39.882</v>
      </c>
      <c r="C594" t="str">
        <f t="shared" si="277"/>
        <v>FFDFD3C0</v>
      </c>
      <c r="D594" t="s">
        <v>139</v>
      </c>
      <c r="E594">
        <v>2</v>
      </c>
      <c r="F594">
        <v>1002</v>
      </c>
      <c r="G594" t="s">
        <v>124</v>
      </c>
      <c r="J594" t="s">
        <v>141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286"/>
        <v>16:21:39.602</v>
      </c>
      <c r="T594" t="str">
        <f t="shared" si="287"/>
        <v>16:21:39.102</v>
      </c>
      <c r="U594" t="str">
        <f t="shared" si="280"/>
        <v>A5988B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125</v>
      </c>
      <c r="AG594">
        <v>0</v>
      </c>
      <c r="AH594">
        <v>3</v>
      </c>
      <c r="AI594">
        <v>2</v>
      </c>
      <c r="AJ594">
        <v>1</v>
      </c>
      <c r="AK594" t="s">
        <v>304</v>
      </c>
      <c r="AL594">
        <v>40.929285999999998</v>
      </c>
      <c r="AM594" t="s">
        <v>305</v>
      </c>
      <c r="AN594">
        <v>-72.228863000000004</v>
      </c>
      <c r="AO594">
        <v>25</v>
      </c>
      <c r="AP594">
        <v>850</v>
      </c>
      <c r="AQ594" t="s">
        <v>129</v>
      </c>
      <c r="AR594">
        <v>57</v>
      </c>
      <c r="AS594">
        <v>-65</v>
      </c>
      <c r="AT594">
        <v>-704</v>
      </c>
      <c r="BB594">
        <v>1200</v>
      </c>
      <c r="BC594">
        <v>1</v>
      </c>
      <c r="BD594" t="str">
        <f t="shared" si="281"/>
        <v xml:space="preserve">N46PD   </v>
      </c>
      <c r="BE594">
        <v>1</v>
      </c>
      <c r="BG594">
        <v>0</v>
      </c>
      <c r="BH594">
        <v>0</v>
      </c>
      <c r="BI594">
        <v>0</v>
      </c>
      <c r="BJ594">
        <v>750</v>
      </c>
      <c r="BK594">
        <v>-100</v>
      </c>
      <c r="BL594" t="s">
        <v>239</v>
      </c>
      <c r="BM594">
        <v>1</v>
      </c>
      <c r="BN594">
        <v>1</v>
      </c>
      <c r="BO594">
        <v>1</v>
      </c>
      <c r="BP594">
        <v>0</v>
      </c>
      <c r="BS594">
        <v>0.08</v>
      </c>
      <c r="BT594">
        <v>0</v>
      </c>
      <c r="BU594">
        <v>0</v>
      </c>
      <c r="CE594" t="str">
        <f t="shared" si="288"/>
        <v>16:21:39.609</v>
      </c>
      <c r="CF594">
        <v>608816668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6</v>
      </c>
      <c r="CY594">
        <v>7</v>
      </c>
      <c r="CZ594" t="s">
        <v>131</v>
      </c>
      <c r="DA594">
        <v>80</v>
      </c>
      <c r="DB594">
        <v>1</v>
      </c>
      <c r="DC594" t="s">
        <v>132</v>
      </c>
      <c r="DD594" t="s">
        <v>133</v>
      </c>
      <c r="DG594">
        <v>15230400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"10/06/2022 16:21:39.882"</f>
        <v>10/06/2022 16:21:39.882</v>
      </c>
      <c r="C595" t="str">
        <f t="shared" si="277"/>
        <v>FFDFD3C0</v>
      </c>
      <c r="D595" t="s">
        <v>134</v>
      </c>
      <c r="E595">
        <v>38</v>
      </c>
      <c r="H595">
        <v>125</v>
      </c>
      <c r="I595" t="s">
        <v>142</v>
      </c>
      <c r="J595" t="s">
        <v>136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286"/>
        <v>16:21:39.602</v>
      </c>
      <c r="T595" t="str">
        <f t="shared" si="287"/>
        <v>16:21:39.102</v>
      </c>
      <c r="U595" t="str">
        <f t="shared" si="280"/>
        <v>A5988B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125</v>
      </c>
      <c r="AG595">
        <v>0</v>
      </c>
      <c r="AH595">
        <v>3</v>
      </c>
      <c r="AI595">
        <v>2</v>
      </c>
      <c r="AJ595">
        <v>1</v>
      </c>
      <c r="AK595" t="s">
        <v>304</v>
      </c>
      <c r="AL595">
        <v>40.929285999999998</v>
      </c>
      <c r="AM595" t="s">
        <v>305</v>
      </c>
      <c r="AN595">
        <v>-72.228863000000004</v>
      </c>
      <c r="AO595">
        <v>25</v>
      </c>
      <c r="AP595">
        <v>850</v>
      </c>
      <c r="AQ595" t="s">
        <v>129</v>
      </c>
      <c r="AR595">
        <v>57</v>
      </c>
      <c r="AS595">
        <v>-65</v>
      </c>
      <c r="AT595">
        <v>-704</v>
      </c>
      <c r="BB595">
        <v>1200</v>
      </c>
      <c r="BC595">
        <v>1</v>
      </c>
      <c r="BD595" t="str">
        <f t="shared" si="281"/>
        <v xml:space="preserve">N46PD   </v>
      </c>
      <c r="BE595">
        <v>1</v>
      </c>
      <c r="BG595">
        <v>0</v>
      </c>
      <c r="BH595">
        <v>0</v>
      </c>
      <c r="BI595">
        <v>0</v>
      </c>
      <c r="BJ595">
        <v>750</v>
      </c>
      <c r="BK595">
        <v>-100</v>
      </c>
      <c r="BL595" t="s">
        <v>239</v>
      </c>
      <c r="BM595">
        <v>1</v>
      </c>
      <c r="BN595">
        <v>1</v>
      </c>
      <c r="BO595">
        <v>1</v>
      </c>
      <c r="BP595">
        <v>0</v>
      </c>
      <c r="BS595">
        <v>0.08</v>
      </c>
      <c r="BT595">
        <v>0</v>
      </c>
      <c r="BU595">
        <v>0</v>
      </c>
      <c r="CE595" t="str">
        <f t="shared" si="288"/>
        <v>16:21:39.609</v>
      </c>
      <c r="CF595">
        <v>608816668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6</v>
      </c>
      <c r="CY595">
        <v>7</v>
      </c>
      <c r="CZ595" t="s">
        <v>131</v>
      </c>
      <c r="DA595">
        <v>80</v>
      </c>
      <c r="DB595">
        <v>1</v>
      </c>
      <c r="DC595" t="s">
        <v>132</v>
      </c>
      <c r="DD595" t="s">
        <v>133</v>
      </c>
      <c r="DG595">
        <v>15230400</v>
      </c>
      <c r="DI595">
        <v>0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"10/06/2022 16:21:39.882"</f>
        <v>10/06/2022 16:21:39.882</v>
      </c>
      <c r="C596" t="str">
        <f t="shared" si="277"/>
        <v>FFDFD3C0</v>
      </c>
      <c r="D596" t="s">
        <v>143</v>
      </c>
      <c r="E596">
        <v>1</v>
      </c>
      <c r="F596">
        <v>2001</v>
      </c>
      <c r="G596" t="s">
        <v>147</v>
      </c>
      <c r="J596" t="s">
        <v>145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286"/>
        <v>16:21:39.602</v>
      </c>
      <c r="T596" t="str">
        <f t="shared" si="287"/>
        <v>16:21:39.102</v>
      </c>
      <c r="U596" t="str">
        <f t="shared" si="280"/>
        <v>A5988B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125</v>
      </c>
      <c r="AG596">
        <v>0</v>
      </c>
      <c r="AH596">
        <v>3</v>
      </c>
      <c r="AI596">
        <v>2</v>
      </c>
      <c r="AJ596">
        <v>1</v>
      </c>
      <c r="AK596" t="s">
        <v>304</v>
      </c>
      <c r="AL596">
        <v>40.929285999999998</v>
      </c>
      <c r="AM596" t="s">
        <v>305</v>
      </c>
      <c r="AN596">
        <v>-72.228863000000004</v>
      </c>
      <c r="AO596">
        <v>25</v>
      </c>
      <c r="AP596">
        <v>850</v>
      </c>
      <c r="AQ596" t="s">
        <v>129</v>
      </c>
      <c r="AR596">
        <v>57</v>
      </c>
      <c r="AS596">
        <v>-65</v>
      </c>
      <c r="AT596">
        <v>-704</v>
      </c>
      <c r="BB596">
        <v>1200</v>
      </c>
      <c r="BC596">
        <v>1</v>
      </c>
      <c r="BD596" t="str">
        <f t="shared" si="281"/>
        <v xml:space="preserve">N46PD   </v>
      </c>
      <c r="BE596">
        <v>1</v>
      </c>
      <c r="BG596">
        <v>0</v>
      </c>
      <c r="BH596">
        <v>0</v>
      </c>
      <c r="BI596">
        <v>0</v>
      </c>
      <c r="BJ596">
        <v>750</v>
      </c>
      <c r="BK596">
        <v>-100</v>
      </c>
      <c r="BL596" t="s">
        <v>239</v>
      </c>
      <c r="BM596">
        <v>1</v>
      </c>
      <c r="BN596">
        <v>1</v>
      </c>
      <c r="BO596">
        <v>1</v>
      </c>
      <c r="BP596">
        <v>0</v>
      </c>
      <c r="BS596">
        <v>0.08</v>
      </c>
      <c r="BT596">
        <v>0</v>
      </c>
      <c r="BU596">
        <v>0</v>
      </c>
      <c r="CE596" t="str">
        <f t="shared" si="288"/>
        <v>16:21:39.609</v>
      </c>
      <c r="CF596">
        <v>608816668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6</v>
      </c>
      <c r="CY596">
        <v>7</v>
      </c>
      <c r="CZ596" t="s">
        <v>131</v>
      </c>
      <c r="DA596">
        <v>80</v>
      </c>
      <c r="DB596">
        <v>1</v>
      </c>
      <c r="DC596" t="s">
        <v>132</v>
      </c>
      <c r="DD596" t="s">
        <v>133</v>
      </c>
      <c r="DG596">
        <v>15230400</v>
      </c>
      <c r="DI596">
        <v>0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"10/06/2022 16:21:39.866"</f>
        <v>10/06/2022 16:21:39.866</v>
      </c>
      <c r="C597" t="str">
        <f t="shared" si="277"/>
        <v>FFDFD3C0</v>
      </c>
      <c r="D597" t="s">
        <v>139</v>
      </c>
      <c r="E597">
        <v>3</v>
      </c>
      <c r="F597">
        <v>1003</v>
      </c>
      <c r="G597" t="s">
        <v>146</v>
      </c>
      <c r="J597" t="s">
        <v>141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286"/>
        <v>16:21:39.602</v>
      </c>
      <c r="T597" t="str">
        <f t="shared" si="287"/>
        <v>16:21:39.102</v>
      </c>
      <c r="U597" t="str">
        <f t="shared" si="280"/>
        <v>A5988B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125</v>
      </c>
      <c r="AG597">
        <v>0</v>
      </c>
      <c r="AH597">
        <v>3</v>
      </c>
      <c r="AI597">
        <v>2</v>
      </c>
      <c r="AJ597">
        <v>1</v>
      </c>
      <c r="AK597" t="s">
        <v>304</v>
      </c>
      <c r="AL597">
        <v>40.929285999999998</v>
      </c>
      <c r="AM597" t="s">
        <v>305</v>
      </c>
      <c r="AN597">
        <v>-72.228863000000004</v>
      </c>
      <c r="AO597">
        <v>25</v>
      </c>
      <c r="AP597">
        <v>850</v>
      </c>
      <c r="AQ597" t="s">
        <v>129</v>
      </c>
      <c r="AR597">
        <v>57</v>
      </c>
      <c r="AS597">
        <v>-65</v>
      </c>
      <c r="AT597">
        <v>-704</v>
      </c>
      <c r="BB597">
        <v>1200</v>
      </c>
      <c r="BC597">
        <v>1</v>
      </c>
      <c r="BD597" t="str">
        <f t="shared" si="281"/>
        <v xml:space="preserve">N46PD   </v>
      </c>
      <c r="BE597">
        <v>1</v>
      </c>
      <c r="BG597">
        <v>0</v>
      </c>
      <c r="BH597">
        <v>0</v>
      </c>
      <c r="BI597">
        <v>0</v>
      </c>
      <c r="BJ597">
        <v>750</v>
      </c>
      <c r="BK597">
        <v>-100</v>
      </c>
      <c r="BL597" t="s">
        <v>239</v>
      </c>
      <c r="BM597">
        <v>1</v>
      </c>
      <c r="BN597">
        <v>1</v>
      </c>
      <c r="BO597">
        <v>1</v>
      </c>
      <c r="BP597">
        <v>0</v>
      </c>
      <c r="BS597">
        <v>0.08</v>
      </c>
      <c r="BT597">
        <v>0</v>
      </c>
      <c r="BU597">
        <v>0</v>
      </c>
      <c r="CE597" t="str">
        <f t="shared" si="288"/>
        <v>16:21:39.609</v>
      </c>
      <c r="CF597">
        <v>608816668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6</v>
      </c>
      <c r="CY597">
        <v>7</v>
      </c>
      <c r="CZ597" t="s">
        <v>131</v>
      </c>
      <c r="DA597">
        <v>80</v>
      </c>
      <c r="DB597">
        <v>1</v>
      </c>
      <c r="DC597" t="s">
        <v>132</v>
      </c>
      <c r="DD597" t="s">
        <v>133</v>
      </c>
      <c r="DG597">
        <v>15230400</v>
      </c>
      <c r="DI597">
        <v>0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"10/06/2022 16:21:39.882"</f>
        <v>10/06/2022 16:21:39.882</v>
      </c>
      <c r="C598" t="str">
        <f t="shared" si="277"/>
        <v>FFDFD3C0</v>
      </c>
      <c r="D598" t="s">
        <v>143</v>
      </c>
      <c r="E598">
        <v>15</v>
      </c>
      <c r="F598">
        <v>2015</v>
      </c>
      <c r="G598" t="s">
        <v>144</v>
      </c>
      <c r="J598" t="s">
        <v>145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286"/>
        <v>16:21:39.602</v>
      </c>
      <c r="T598" t="str">
        <f t="shared" si="287"/>
        <v>16:21:39.102</v>
      </c>
      <c r="U598" t="str">
        <f t="shared" si="280"/>
        <v>A5988B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125</v>
      </c>
      <c r="AG598">
        <v>0</v>
      </c>
      <c r="AH598">
        <v>3</v>
      </c>
      <c r="AI598">
        <v>2</v>
      </c>
      <c r="AJ598">
        <v>1</v>
      </c>
      <c r="AK598" t="s">
        <v>304</v>
      </c>
      <c r="AL598">
        <v>40.929285999999998</v>
      </c>
      <c r="AM598" t="s">
        <v>305</v>
      </c>
      <c r="AN598">
        <v>-72.228863000000004</v>
      </c>
      <c r="AO598">
        <v>25</v>
      </c>
      <c r="AP598">
        <v>850</v>
      </c>
      <c r="AQ598" t="s">
        <v>129</v>
      </c>
      <c r="AR598">
        <v>57</v>
      </c>
      <c r="AS598">
        <v>-65</v>
      </c>
      <c r="AT598">
        <v>-704</v>
      </c>
      <c r="BB598">
        <v>1200</v>
      </c>
      <c r="BC598">
        <v>1</v>
      </c>
      <c r="BD598" t="str">
        <f t="shared" si="281"/>
        <v xml:space="preserve">N46PD   </v>
      </c>
      <c r="BE598">
        <v>1</v>
      </c>
      <c r="BG598">
        <v>0</v>
      </c>
      <c r="BH598">
        <v>0</v>
      </c>
      <c r="BI598">
        <v>0</v>
      </c>
      <c r="BJ598">
        <v>750</v>
      </c>
      <c r="BK598">
        <v>-100</v>
      </c>
      <c r="BL598" t="s">
        <v>239</v>
      </c>
      <c r="BM598">
        <v>1</v>
      </c>
      <c r="BN598">
        <v>1</v>
      </c>
      <c r="BO598">
        <v>1</v>
      </c>
      <c r="BP598">
        <v>0</v>
      </c>
      <c r="BS598">
        <v>0.08</v>
      </c>
      <c r="BT598">
        <v>0</v>
      </c>
      <c r="BU598">
        <v>0</v>
      </c>
      <c r="CE598" t="str">
        <f t="shared" si="288"/>
        <v>16:21:39.609</v>
      </c>
      <c r="CF598">
        <v>608816668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6</v>
      </c>
      <c r="CY598">
        <v>7</v>
      </c>
      <c r="CZ598" t="s">
        <v>131</v>
      </c>
      <c r="DA598">
        <v>80</v>
      </c>
      <c r="DB598">
        <v>1</v>
      </c>
      <c r="DC598" t="s">
        <v>132</v>
      </c>
      <c r="DD598" t="s">
        <v>133</v>
      </c>
      <c r="DG598">
        <v>15230400</v>
      </c>
      <c r="DI598">
        <v>0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"10/06/2022 16:21:39.882"</f>
        <v>10/06/2022 16:21:39.882</v>
      </c>
      <c r="C599" t="str">
        <f t="shared" si="277"/>
        <v>FFDFD3C0</v>
      </c>
      <c r="D599" t="s">
        <v>134</v>
      </c>
      <c r="E599">
        <v>33</v>
      </c>
      <c r="H599">
        <v>112</v>
      </c>
      <c r="I599" t="s">
        <v>135</v>
      </c>
      <c r="J599" t="s">
        <v>136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286"/>
        <v>16:21:39.602</v>
      </c>
      <c r="T599" t="str">
        <f t="shared" si="287"/>
        <v>16:21:39.102</v>
      </c>
      <c r="U599" t="str">
        <f t="shared" si="280"/>
        <v>A5988B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125</v>
      </c>
      <c r="AG599">
        <v>0</v>
      </c>
      <c r="AH599">
        <v>3</v>
      </c>
      <c r="AI599">
        <v>2</v>
      </c>
      <c r="AJ599">
        <v>1</v>
      </c>
      <c r="AK599" t="s">
        <v>304</v>
      </c>
      <c r="AL599">
        <v>40.929285999999998</v>
      </c>
      <c r="AM599" t="s">
        <v>305</v>
      </c>
      <c r="AN599">
        <v>-72.228863000000004</v>
      </c>
      <c r="AO599">
        <v>25</v>
      </c>
      <c r="AP599">
        <v>850</v>
      </c>
      <c r="AQ599" t="s">
        <v>129</v>
      </c>
      <c r="AR599">
        <v>57</v>
      </c>
      <c r="AS599">
        <v>-65</v>
      </c>
      <c r="AT599">
        <v>-704</v>
      </c>
      <c r="BB599">
        <v>1200</v>
      </c>
      <c r="BC599">
        <v>1</v>
      </c>
      <c r="BD599" t="str">
        <f t="shared" si="281"/>
        <v xml:space="preserve">N46PD   </v>
      </c>
      <c r="BE599">
        <v>1</v>
      </c>
      <c r="BG599">
        <v>0</v>
      </c>
      <c r="BH599">
        <v>0</v>
      </c>
      <c r="BI599">
        <v>0</v>
      </c>
      <c r="BJ599">
        <v>750</v>
      </c>
      <c r="BK599">
        <v>-100</v>
      </c>
      <c r="BL599" t="s">
        <v>239</v>
      </c>
      <c r="BM599">
        <v>1</v>
      </c>
      <c r="BN599">
        <v>1</v>
      </c>
      <c r="BO599">
        <v>1</v>
      </c>
      <c r="BP599">
        <v>0</v>
      </c>
      <c r="BS599">
        <v>0.08</v>
      </c>
      <c r="BT599">
        <v>0</v>
      </c>
      <c r="BU599">
        <v>0</v>
      </c>
      <c r="CE599" t="str">
        <f t="shared" si="288"/>
        <v>16:21:39.609</v>
      </c>
      <c r="CF599">
        <v>608816668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6</v>
      </c>
      <c r="CY599">
        <v>7</v>
      </c>
      <c r="CZ599" t="s">
        <v>131</v>
      </c>
      <c r="DA599">
        <v>80</v>
      </c>
      <c r="DB599">
        <v>1</v>
      </c>
      <c r="DC599" t="s">
        <v>132</v>
      </c>
      <c r="DD599" t="s">
        <v>133</v>
      </c>
      <c r="DG599">
        <v>15230400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"10/06/2022 16:21:40.663"</f>
        <v>10/06/2022 16:21:40.663</v>
      </c>
      <c r="C600" t="str">
        <f t="shared" si="277"/>
        <v>FFDFD3C0</v>
      </c>
      <c r="D600" t="s">
        <v>134</v>
      </c>
      <c r="E600">
        <v>33</v>
      </c>
      <c r="H600">
        <v>112</v>
      </c>
      <c r="I600" t="s">
        <v>135</v>
      </c>
      <c r="J600" t="s">
        <v>136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ref="S600:S606" si="289">"16:21:40.469"</f>
        <v>16:21:40.469</v>
      </c>
      <c r="T600" t="str">
        <f t="shared" ref="T600:T606" si="290">"16:21:40.069"</f>
        <v>16:21:40.069</v>
      </c>
      <c r="U600" t="str">
        <f t="shared" si="280"/>
        <v>A5988B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125</v>
      </c>
      <c r="AG600">
        <v>0</v>
      </c>
      <c r="AH600">
        <v>3</v>
      </c>
      <c r="AI600">
        <v>2</v>
      </c>
      <c r="AJ600">
        <v>1</v>
      </c>
      <c r="AK600" t="s">
        <v>306</v>
      </c>
      <c r="AL600">
        <v>40.929008000000003</v>
      </c>
      <c r="AM600" t="s">
        <v>307</v>
      </c>
      <c r="AN600">
        <v>-72.228520000000003</v>
      </c>
      <c r="AO600">
        <v>25</v>
      </c>
      <c r="AP600">
        <v>850</v>
      </c>
      <c r="AQ600" t="s">
        <v>129</v>
      </c>
      <c r="AR600">
        <v>59</v>
      </c>
      <c r="AS600">
        <v>-64</v>
      </c>
      <c r="AT600">
        <v>-768</v>
      </c>
      <c r="BB600">
        <v>1200</v>
      </c>
      <c r="BC600">
        <v>1</v>
      </c>
      <c r="BD600" t="str">
        <f t="shared" si="281"/>
        <v xml:space="preserve">N46PD   </v>
      </c>
      <c r="BE600">
        <v>1</v>
      </c>
      <c r="BG600">
        <v>0</v>
      </c>
      <c r="BH600">
        <v>0</v>
      </c>
      <c r="BI600">
        <v>0</v>
      </c>
      <c r="BJ600">
        <v>750</v>
      </c>
      <c r="BK600">
        <v>-100</v>
      </c>
      <c r="BL600" t="s">
        <v>239</v>
      </c>
      <c r="BM600">
        <v>1</v>
      </c>
      <c r="BN600">
        <v>1</v>
      </c>
      <c r="BO600">
        <v>1</v>
      </c>
      <c r="BP600">
        <v>0</v>
      </c>
      <c r="BS600">
        <v>0.04</v>
      </c>
      <c r="BT600">
        <v>0</v>
      </c>
      <c r="BU600">
        <v>0</v>
      </c>
      <c r="CE600" t="str">
        <f t="shared" ref="CE600:CE606" si="291">"16:21:40.474"</f>
        <v>16:21:40.474</v>
      </c>
      <c r="CF600">
        <v>473907934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6</v>
      </c>
      <c r="CY600">
        <v>7</v>
      </c>
      <c r="CZ600" t="s">
        <v>131</v>
      </c>
      <c r="DA600">
        <v>80</v>
      </c>
      <c r="DB600">
        <v>1</v>
      </c>
      <c r="DC600" t="s">
        <v>132</v>
      </c>
      <c r="DD600" t="s">
        <v>133</v>
      </c>
      <c r="DG600">
        <v>15231301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"10/06/2022 16:21:40.694"</f>
        <v>10/06/2022 16:21:40.694</v>
      </c>
      <c r="C601" t="str">
        <f t="shared" si="277"/>
        <v>FFDFD3C0</v>
      </c>
      <c r="D601" t="s">
        <v>139</v>
      </c>
      <c r="E601">
        <v>3</v>
      </c>
      <c r="F601">
        <v>1003</v>
      </c>
      <c r="G601" t="s">
        <v>146</v>
      </c>
      <c r="J601" t="s">
        <v>141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289"/>
        <v>16:21:40.469</v>
      </c>
      <c r="T601" t="str">
        <f t="shared" si="290"/>
        <v>16:21:40.069</v>
      </c>
      <c r="U601" t="str">
        <f t="shared" si="280"/>
        <v>A5988B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125</v>
      </c>
      <c r="AG601">
        <v>0</v>
      </c>
      <c r="AH601">
        <v>3</v>
      </c>
      <c r="AI601">
        <v>2</v>
      </c>
      <c r="AJ601">
        <v>1</v>
      </c>
      <c r="AK601" t="s">
        <v>306</v>
      </c>
      <c r="AL601">
        <v>40.929008000000003</v>
      </c>
      <c r="AM601" t="s">
        <v>307</v>
      </c>
      <c r="AN601">
        <v>-72.228520000000003</v>
      </c>
      <c r="AO601">
        <v>25</v>
      </c>
      <c r="AP601">
        <v>850</v>
      </c>
      <c r="AQ601" t="s">
        <v>129</v>
      </c>
      <c r="AR601">
        <v>59</v>
      </c>
      <c r="AS601">
        <v>-64</v>
      </c>
      <c r="AT601">
        <v>-768</v>
      </c>
      <c r="BB601">
        <v>1200</v>
      </c>
      <c r="BC601">
        <v>1</v>
      </c>
      <c r="BD601" t="str">
        <f t="shared" si="281"/>
        <v xml:space="preserve">N46PD   </v>
      </c>
      <c r="BE601">
        <v>1</v>
      </c>
      <c r="BG601">
        <v>0</v>
      </c>
      <c r="BH601">
        <v>0</v>
      </c>
      <c r="BI601">
        <v>0</v>
      </c>
      <c r="BJ601">
        <v>750</v>
      </c>
      <c r="BK601">
        <v>-100</v>
      </c>
      <c r="BL601" t="s">
        <v>239</v>
      </c>
      <c r="BM601">
        <v>1</v>
      </c>
      <c r="BN601">
        <v>1</v>
      </c>
      <c r="BO601">
        <v>1</v>
      </c>
      <c r="BP601">
        <v>0</v>
      </c>
      <c r="BS601">
        <v>0.04</v>
      </c>
      <c r="BT601">
        <v>0</v>
      </c>
      <c r="BU601">
        <v>0</v>
      </c>
      <c r="CE601" t="str">
        <f t="shared" si="291"/>
        <v>16:21:40.474</v>
      </c>
      <c r="CF601">
        <v>473907934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6</v>
      </c>
      <c r="CY601">
        <v>7</v>
      </c>
      <c r="CZ601" t="s">
        <v>131</v>
      </c>
      <c r="DA601">
        <v>80</v>
      </c>
      <c r="DB601">
        <v>1</v>
      </c>
      <c r="DC601" t="s">
        <v>132</v>
      </c>
      <c r="DD601" t="s">
        <v>133</v>
      </c>
      <c r="DG601">
        <v>15231301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"10/06/2022 16:21:40.694"</f>
        <v>10/06/2022 16:21:40.694</v>
      </c>
      <c r="C602" t="str">
        <f t="shared" si="277"/>
        <v>FFDFD3C0</v>
      </c>
      <c r="D602" t="s">
        <v>139</v>
      </c>
      <c r="E602">
        <v>2</v>
      </c>
      <c r="F602">
        <v>1002</v>
      </c>
      <c r="G602" t="s">
        <v>124</v>
      </c>
      <c r="J602" t="s">
        <v>141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si="289"/>
        <v>16:21:40.469</v>
      </c>
      <c r="T602" t="str">
        <f t="shared" si="290"/>
        <v>16:21:40.069</v>
      </c>
      <c r="U602" t="str">
        <f t="shared" si="280"/>
        <v>A5988B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125</v>
      </c>
      <c r="AG602">
        <v>0</v>
      </c>
      <c r="AH602">
        <v>3</v>
      </c>
      <c r="AI602">
        <v>2</v>
      </c>
      <c r="AJ602">
        <v>1</v>
      </c>
      <c r="AK602" t="s">
        <v>306</v>
      </c>
      <c r="AL602">
        <v>40.929008000000003</v>
      </c>
      <c r="AM602" t="s">
        <v>307</v>
      </c>
      <c r="AN602">
        <v>-72.228520000000003</v>
      </c>
      <c r="AO602">
        <v>25</v>
      </c>
      <c r="AP602">
        <v>850</v>
      </c>
      <c r="AQ602" t="s">
        <v>129</v>
      </c>
      <c r="AR602">
        <v>59</v>
      </c>
      <c r="AS602">
        <v>-64</v>
      </c>
      <c r="AT602">
        <v>-768</v>
      </c>
      <c r="BB602">
        <v>1200</v>
      </c>
      <c r="BC602">
        <v>1</v>
      </c>
      <c r="BD602" t="str">
        <f t="shared" si="281"/>
        <v xml:space="preserve">N46PD   </v>
      </c>
      <c r="BE602">
        <v>1</v>
      </c>
      <c r="BG602">
        <v>0</v>
      </c>
      <c r="BH602">
        <v>0</v>
      </c>
      <c r="BI602">
        <v>0</v>
      </c>
      <c r="BJ602">
        <v>750</v>
      </c>
      <c r="BK602">
        <v>-100</v>
      </c>
      <c r="BL602" t="s">
        <v>239</v>
      </c>
      <c r="BM602">
        <v>1</v>
      </c>
      <c r="BN602">
        <v>1</v>
      </c>
      <c r="BO602">
        <v>1</v>
      </c>
      <c r="BP602">
        <v>0</v>
      </c>
      <c r="BS602">
        <v>0.04</v>
      </c>
      <c r="BT602">
        <v>0</v>
      </c>
      <c r="BU602">
        <v>0</v>
      </c>
      <c r="CE602" t="str">
        <f t="shared" si="291"/>
        <v>16:21:40.474</v>
      </c>
      <c r="CF602">
        <v>473907934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6</v>
      </c>
      <c r="CY602">
        <v>7</v>
      </c>
      <c r="CZ602" t="s">
        <v>131</v>
      </c>
      <c r="DA602">
        <v>80</v>
      </c>
      <c r="DB602">
        <v>1</v>
      </c>
      <c r="DC602" t="s">
        <v>132</v>
      </c>
      <c r="DD602" t="s">
        <v>133</v>
      </c>
      <c r="DG602">
        <v>15231301</v>
      </c>
      <c r="DI602">
        <v>0</v>
      </c>
      <c r="DJ602">
        <v>0</v>
      </c>
      <c r="DK602">
        <v>1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"10/06/2022 16:21:40.710"</f>
        <v>10/06/2022 16:21:40.710</v>
      </c>
      <c r="C603" t="str">
        <f t="shared" si="277"/>
        <v>FFDFD3C0</v>
      </c>
      <c r="D603" t="s">
        <v>143</v>
      </c>
      <c r="E603">
        <v>1</v>
      </c>
      <c r="F603">
        <v>2001</v>
      </c>
      <c r="G603" t="s">
        <v>147</v>
      </c>
      <c r="J603" t="s">
        <v>145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289"/>
        <v>16:21:40.469</v>
      </c>
      <c r="T603" t="str">
        <f t="shared" si="290"/>
        <v>16:21:40.069</v>
      </c>
      <c r="U603" t="str">
        <f t="shared" si="280"/>
        <v>A5988B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125</v>
      </c>
      <c r="AG603">
        <v>0</v>
      </c>
      <c r="AH603">
        <v>3</v>
      </c>
      <c r="AI603">
        <v>2</v>
      </c>
      <c r="AJ603">
        <v>1</v>
      </c>
      <c r="AK603" t="s">
        <v>306</v>
      </c>
      <c r="AL603">
        <v>40.929008000000003</v>
      </c>
      <c r="AM603" t="s">
        <v>307</v>
      </c>
      <c r="AN603">
        <v>-72.228520000000003</v>
      </c>
      <c r="AO603">
        <v>25</v>
      </c>
      <c r="AP603">
        <v>850</v>
      </c>
      <c r="AQ603" t="s">
        <v>129</v>
      </c>
      <c r="AR603">
        <v>59</v>
      </c>
      <c r="AS603">
        <v>-64</v>
      </c>
      <c r="AT603">
        <v>-768</v>
      </c>
      <c r="BB603">
        <v>1200</v>
      </c>
      <c r="BC603">
        <v>1</v>
      </c>
      <c r="BD603" t="str">
        <f t="shared" si="281"/>
        <v xml:space="preserve">N46PD   </v>
      </c>
      <c r="BE603">
        <v>1</v>
      </c>
      <c r="BG603">
        <v>0</v>
      </c>
      <c r="BH603">
        <v>0</v>
      </c>
      <c r="BI603">
        <v>0</v>
      </c>
      <c r="BJ603">
        <v>750</v>
      </c>
      <c r="BK603">
        <v>-100</v>
      </c>
      <c r="BL603" t="s">
        <v>239</v>
      </c>
      <c r="BM603">
        <v>1</v>
      </c>
      <c r="BN603">
        <v>1</v>
      </c>
      <c r="BO603">
        <v>1</v>
      </c>
      <c r="BP603">
        <v>0</v>
      </c>
      <c r="BS603">
        <v>0.04</v>
      </c>
      <c r="BT603">
        <v>0</v>
      </c>
      <c r="BU603">
        <v>0</v>
      </c>
      <c r="CE603" t="str">
        <f t="shared" si="291"/>
        <v>16:21:40.474</v>
      </c>
      <c r="CF603">
        <v>473907934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6</v>
      </c>
      <c r="CY603">
        <v>7</v>
      </c>
      <c r="CZ603" t="s">
        <v>131</v>
      </c>
      <c r="DA603">
        <v>80</v>
      </c>
      <c r="DB603">
        <v>1</v>
      </c>
      <c r="DC603" t="s">
        <v>132</v>
      </c>
      <c r="DD603" t="s">
        <v>133</v>
      </c>
      <c r="DG603">
        <v>15231301</v>
      </c>
      <c r="DI603">
        <v>0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"10/06/2022 16:21:40.710"</f>
        <v>10/06/2022 16:21:40.710</v>
      </c>
      <c r="C604" t="str">
        <f t="shared" si="277"/>
        <v>FFDFD3C0</v>
      </c>
      <c r="D604" t="s">
        <v>134</v>
      </c>
      <c r="E604">
        <v>38</v>
      </c>
      <c r="H604">
        <v>125</v>
      </c>
      <c r="I604" t="s">
        <v>142</v>
      </c>
      <c r="J604" t="s">
        <v>136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289"/>
        <v>16:21:40.469</v>
      </c>
      <c r="T604" t="str">
        <f t="shared" si="290"/>
        <v>16:21:40.069</v>
      </c>
      <c r="U604" t="str">
        <f t="shared" si="280"/>
        <v>A5988B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125</v>
      </c>
      <c r="AG604">
        <v>0</v>
      </c>
      <c r="AH604">
        <v>3</v>
      </c>
      <c r="AI604">
        <v>2</v>
      </c>
      <c r="AJ604">
        <v>1</v>
      </c>
      <c r="AK604" t="s">
        <v>306</v>
      </c>
      <c r="AL604">
        <v>40.929008000000003</v>
      </c>
      <c r="AM604" t="s">
        <v>307</v>
      </c>
      <c r="AN604">
        <v>-72.228520000000003</v>
      </c>
      <c r="AO604">
        <v>25</v>
      </c>
      <c r="AP604">
        <v>850</v>
      </c>
      <c r="AQ604" t="s">
        <v>129</v>
      </c>
      <c r="AR604">
        <v>59</v>
      </c>
      <c r="AS604">
        <v>-64</v>
      </c>
      <c r="AT604">
        <v>-768</v>
      </c>
      <c r="BB604">
        <v>1200</v>
      </c>
      <c r="BC604">
        <v>1</v>
      </c>
      <c r="BD604" t="str">
        <f t="shared" si="281"/>
        <v xml:space="preserve">N46PD   </v>
      </c>
      <c r="BE604">
        <v>1</v>
      </c>
      <c r="BG604">
        <v>0</v>
      </c>
      <c r="BH604">
        <v>0</v>
      </c>
      <c r="BI604">
        <v>0</v>
      </c>
      <c r="BJ604">
        <v>750</v>
      </c>
      <c r="BK604">
        <v>-100</v>
      </c>
      <c r="BL604" t="s">
        <v>239</v>
      </c>
      <c r="BM604">
        <v>1</v>
      </c>
      <c r="BN604">
        <v>1</v>
      </c>
      <c r="BO604">
        <v>1</v>
      </c>
      <c r="BP604">
        <v>0</v>
      </c>
      <c r="BS604">
        <v>0.04</v>
      </c>
      <c r="BT604">
        <v>0</v>
      </c>
      <c r="BU604">
        <v>0</v>
      </c>
      <c r="CE604" t="str">
        <f t="shared" si="291"/>
        <v>16:21:40.474</v>
      </c>
      <c r="CF604">
        <v>473907934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6</v>
      </c>
      <c r="CY604">
        <v>7</v>
      </c>
      <c r="CZ604" t="s">
        <v>131</v>
      </c>
      <c r="DA604">
        <v>80</v>
      </c>
      <c r="DB604">
        <v>1</v>
      </c>
      <c r="DC604" t="s">
        <v>132</v>
      </c>
      <c r="DD604" t="s">
        <v>133</v>
      </c>
      <c r="DG604">
        <v>15231301</v>
      </c>
      <c r="DI604">
        <v>0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"10/06/2022 16:21:40.694"</f>
        <v>10/06/2022 16:21:40.694</v>
      </c>
      <c r="C605" t="str">
        <f t="shared" si="277"/>
        <v>FFDFD3C0</v>
      </c>
      <c r="D605" t="s">
        <v>123</v>
      </c>
      <c r="E605">
        <v>1</v>
      </c>
      <c r="H605">
        <v>157</v>
      </c>
      <c r="I605" t="s">
        <v>124</v>
      </c>
      <c r="J605" t="s">
        <v>125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289"/>
        <v>16:21:40.469</v>
      </c>
      <c r="T605" t="str">
        <f t="shared" si="290"/>
        <v>16:21:40.069</v>
      </c>
      <c r="U605" t="str">
        <f t="shared" si="280"/>
        <v>A5988B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125</v>
      </c>
      <c r="AG605">
        <v>0</v>
      </c>
      <c r="AH605">
        <v>3</v>
      </c>
      <c r="AI605">
        <v>2</v>
      </c>
      <c r="AJ605">
        <v>1</v>
      </c>
      <c r="AK605" t="s">
        <v>306</v>
      </c>
      <c r="AL605">
        <v>40.929008000000003</v>
      </c>
      <c r="AM605" t="s">
        <v>307</v>
      </c>
      <c r="AN605">
        <v>-72.228520000000003</v>
      </c>
      <c r="AO605">
        <v>25</v>
      </c>
      <c r="AP605">
        <v>850</v>
      </c>
      <c r="AQ605" t="s">
        <v>129</v>
      </c>
      <c r="AR605">
        <v>59</v>
      </c>
      <c r="AS605">
        <v>-64</v>
      </c>
      <c r="AT605">
        <v>-768</v>
      </c>
      <c r="BB605">
        <v>1200</v>
      </c>
      <c r="BC605">
        <v>1</v>
      </c>
      <c r="BD605" t="str">
        <f t="shared" si="281"/>
        <v xml:space="preserve">N46PD   </v>
      </c>
      <c r="BE605">
        <v>1</v>
      </c>
      <c r="BG605">
        <v>0</v>
      </c>
      <c r="BH605">
        <v>0</v>
      </c>
      <c r="BI605">
        <v>0</v>
      </c>
      <c r="BJ605">
        <v>750</v>
      </c>
      <c r="BK605">
        <v>-100</v>
      </c>
      <c r="BL605" t="s">
        <v>239</v>
      </c>
      <c r="BM605">
        <v>1</v>
      </c>
      <c r="BN605">
        <v>1</v>
      </c>
      <c r="BO605">
        <v>1</v>
      </c>
      <c r="BP605">
        <v>0</v>
      </c>
      <c r="BS605">
        <v>0.04</v>
      </c>
      <c r="BT605">
        <v>0</v>
      </c>
      <c r="BU605">
        <v>0</v>
      </c>
      <c r="CE605" t="str">
        <f t="shared" si="291"/>
        <v>16:21:40.474</v>
      </c>
      <c r="CF605">
        <v>473907934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6</v>
      </c>
      <c r="CY605">
        <v>7</v>
      </c>
      <c r="CZ605" t="s">
        <v>131</v>
      </c>
      <c r="DA605">
        <v>80</v>
      </c>
      <c r="DB605">
        <v>1</v>
      </c>
      <c r="DC605" t="s">
        <v>132</v>
      </c>
      <c r="DD605" t="s">
        <v>133</v>
      </c>
      <c r="DG605">
        <v>15231301</v>
      </c>
      <c r="DI605">
        <v>0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"10/06/2022 16:21:40.710"</f>
        <v>10/06/2022 16:21:40.710</v>
      </c>
      <c r="C606" t="str">
        <f t="shared" si="277"/>
        <v>FFDFD3C0</v>
      </c>
      <c r="D606" t="s">
        <v>143</v>
      </c>
      <c r="E606">
        <v>15</v>
      </c>
      <c r="F606">
        <v>2015</v>
      </c>
      <c r="G606" t="s">
        <v>144</v>
      </c>
      <c r="J606" t="s">
        <v>145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289"/>
        <v>16:21:40.469</v>
      </c>
      <c r="T606" t="str">
        <f t="shared" si="290"/>
        <v>16:21:40.069</v>
      </c>
      <c r="U606" t="str">
        <f t="shared" si="280"/>
        <v>A5988B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125</v>
      </c>
      <c r="AG606">
        <v>0</v>
      </c>
      <c r="AH606">
        <v>3</v>
      </c>
      <c r="AI606">
        <v>2</v>
      </c>
      <c r="AJ606">
        <v>1</v>
      </c>
      <c r="AK606" t="s">
        <v>306</v>
      </c>
      <c r="AL606">
        <v>40.929008000000003</v>
      </c>
      <c r="AM606" t="s">
        <v>307</v>
      </c>
      <c r="AN606">
        <v>-72.228520000000003</v>
      </c>
      <c r="AO606">
        <v>25</v>
      </c>
      <c r="AP606">
        <v>850</v>
      </c>
      <c r="AQ606" t="s">
        <v>129</v>
      </c>
      <c r="AR606">
        <v>59</v>
      </c>
      <c r="AS606">
        <v>-64</v>
      </c>
      <c r="AT606">
        <v>-768</v>
      </c>
      <c r="BB606">
        <v>1200</v>
      </c>
      <c r="BC606">
        <v>1</v>
      </c>
      <c r="BD606" t="str">
        <f t="shared" si="281"/>
        <v xml:space="preserve">N46PD   </v>
      </c>
      <c r="BE606">
        <v>1</v>
      </c>
      <c r="BG606">
        <v>0</v>
      </c>
      <c r="BH606">
        <v>0</v>
      </c>
      <c r="BI606">
        <v>0</v>
      </c>
      <c r="BJ606">
        <v>750</v>
      </c>
      <c r="BK606">
        <v>-100</v>
      </c>
      <c r="BL606" t="s">
        <v>239</v>
      </c>
      <c r="BM606">
        <v>1</v>
      </c>
      <c r="BN606">
        <v>1</v>
      </c>
      <c r="BO606">
        <v>1</v>
      </c>
      <c r="BP606">
        <v>0</v>
      </c>
      <c r="BS606">
        <v>0.04</v>
      </c>
      <c r="BT606">
        <v>0</v>
      </c>
      <c r="BU606">
        <v>0</v>
      </c>
      <c r="CE606" t="str">
        <f t="shared" si="291"/>
        <v>16:21:40.474</v>
      </c>
      <c r="CF606">
        <v>473907934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6</v>
      </c>
      <c r="CY606">
        <v>7</v>
      </c>
      <c r="CZ606" t="s">
        <v>131</v>
      </c>
      <c r="DA606">
        <v>80</v>
      </c>
      <c r="DB606">
        <v>1</v>
      </c>
      <c r="DC606" t="s">
        <v>132</v>
      </c>
      <c r="DD606" t="s">
        <v>133</v>
      </c>
      <c r="DG606">
        <v>15231301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"10/06/2022 16:21:41.507"</f>
        <v>10/06/2022 16:21:41.507</v>
      </c>
      <c r="C607" t="str">
        <f t="shared" si="277"/>
        <v>FFDFD3C0</v>
      </c>
      <c r="D607" t="s">
        <v>139</v>
      </c>
      <c r="E607">
        <v>3</v>
      </c>
      <c r="F607">
        <v>1003</v>
      </c>
      <c r="G607" t="s">
        <v>146</v>
      </c>
      <c r="J607" t="s">
        <v>141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"16:21:40.953"</f>
        <v>16:21:40.953</v>
      </c>
      <c r="T607" t="str">
        <f>"16:21:40.553"</f>
        <v>16:21:40.553</v>
      </c>
      <c r="U607" t="str">
        <f t="shared" si="280"/>
        <v>A5988B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125</v>
      </c>
      <c r="AG607">
        <v>0</v>
      </c>
      <c r="AH607">
        <v>3</v>
      </c>
      <c r="AI607">
        <v>2</v>
      </c>
      <c r="AJ607">
        <v>1</v>
      </c>
      <c r="AK607" t="s">
        <v>308</v>
      </c>
      <c r="AL607">
        <v>40.928857000000001</v>
      </c>
      <c r="AM607" t="s">
        <v>309</v>
      </c>
      <c r="AN607">
        <v>-72.228369999999998</v>
      </c>
      <c r="AO607">
        <v>25</v>
      </c>
      <c r="AP607">
        <v>850</v>
      </c>
      <c r="AQ607" t="s">
        <v>129</v>
      </c>
      <c r="AR607">
        <v>60</v>
      </c>
      <c r="AS607">
        <v>-63</v>
      </c>
      <c r="AT607">
        <v>-640</v>
      </c>
      <c r="BB607">
        <v>1200</v>
      </c>
      <c r="BC607">
        <v>1</v>
      </c>
      <c r="BD607" t="str">
        <f t="shared" si="281"/>
        <v xml:space="preserve">N46PD   </v>
      </c>
      <c r="BE607">
        <v>1</v>
      </c>
      <c r="BG607">
        <v>0</v>
      </c>
      <c r="BH607">
        <v>0</v>
      </c>
      <c r="BI607">
        <v>0</v>
      </c>
      <c r="BJ607">
        <v>750</v>
      </c>
      <c r="BK607">
        <v>-100</v>
      </c>
      <c r="BL607" t="s">
        <v>239</v>
      </c>
      <c r="BM607">
        <v>1</v>
      </c>
      <c r="BN607">
        <v>1</v>
      </c>
      <c r="BO607">
        <v>1</v>
      </c>
      <c r="BP607">
        <v>0</v>
      </c>
      <c r="BS607">
        <v>0.04</v>
      </c>
      <c r="BT607">
        <v>0</v>
      </c>
      <c r="BU607">
        <v>0</v>
      </c>
      <c r="CE607" t="str">
        <f>"16:21:40.959"</f>
        <v>16:21:40.959</v>
      </c>
      <c r="CF607">
        <v>959096397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2</v>
      </c>
      <c r="CY607">
        <v>7</v>
      </c>
      <c r="CZ607" t="s">
        <v>131</v>
      </c>
      <c r="DA607">
        <v>94</v>
      </c>
      <c r="DB607">
        <v>2</v>
      </c>
      <c r="DC607" t="s">
        <v>190</v>
      </c>
      <c r="DD607" t="s">
        <v>191</v>
      </c>
      <c r="DG607">
        <v>13619620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"10/06/2022 16:21:41.538"</f>
        <v>10/06/2022 16:21:41.538</v>
      </c>
      <c r="C608" t="str">
        <f t="shared" si="277"/>
        <v>FFDFD3C0</v>
      </c>
      <c r="D608" t="s">
        <v>139</v>
      </c>
      <c r="E608">
        <v>2</v>
      </c>
      <c r="F608">
        <v>1002</v>
      </c>
      <c r="G608" t="s">
        <v>124</v>
      </c>
      <c r="J608" t="s">
        <v>141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"16:21:40.953"</f>
        <v>16:21:40.953</v>
      </c>
      <c r="T608" t="str">
        <f>"16:21:40.553"</f>
        <v>16:21:40.553</v>
      </c>
      <c r="U608" t="str">
        <f t="shared" si="280"/>
        <v>A5988B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125</v>
      </c>
      <c r="AG608">
        <v>0</v>
      </c>
      <c r="AH608">
        <v>3</v>
      </c>
      <c r="AI608">
        <v>2</v>
      </c>
      <c r="AJ608">
        <v>1</v>
      </c>
      <c r="AK608" t="s">
        <v>308</v>
      </c>
      <c r="AL608">
        <v>40.928857000000001</v>
      </c>
      <c r="AM608" t="s">
        <v>309</v>
      </c>
      <c r="AN608">
        <v>-72.228369999999998</v>
      </c>
      <c r="AO608">
        <v>25</v>
      </c>
      <c r="AP608">
        <v>850</v>
      </c>
      <c r="AQ608" t="s">
        <v>129</v>
      </c>
      <c r="AR608">
        <v>60</v>
      </c>
      <c r="AS608">
        <v>-63</v>
      </c>
      <c r="AT608">
        <v>-640</v>
      </c>
      <c r="BB608">
        <v>1200</v>
      </c>
      <c r="BC608">
        <v>1</v>
      </c>
      <c r="BD608" t="str">
        <f t="shared" si="281"/>
        <v xml:space="preserve">N46PD   </v>
      </c>
      <c r="BE608">
        <v>1</v>
      </c>
      <c r="BG608">
        <v>0</v>
      </c>
      <c r="BH608">
        <v>0</v>
      </c>
      <c r="BI608">
        <v>0</v>
      </c>
      <c r="BJ608">
        <v>750</v>
      </c>
      <c r="BK608">
        <v>-100</v>
      </c>
      <c r="BL608" t="s">
        <v>239</v>
      </c>
      <c r="BM608">
        <v>1</v>
      </c>
      <c r="BN608">
        <v>1</v>
      </c>
      <c r="BO608">
        <v>1</v>
      </c>
      <c r="BP608">
        <v>0</v>
      </c>
      <c r="BS608">
        <v>0.04</v>
      </c>
      <c r="BT608">
        <v>0</v>
      </c>
      <c r="BU608">
        <v>0</v>
      </c>
      <c r="CE608" t="str">
        <f>"16:21:40.959"</f>
        <v>16:21:40.959</v>
      </c>
      <c r="CF608">
        <v>959096397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2</v>
      </c>
      <c r="CY608">
        <v>7</v>
      </c>
      <c r="CZ608" t="s">
        <v>131</v>
      </c>
      <c r="DA608">
        <v>94</v>
      </c>
      <c r="DB608">
        <v>2</v>
      </c>
      <c r="DC608" t="s">
        <v>190</v>
      </c>
      <c r="DD608" t="s">
        <v>191</v>
      </c>
      <c r="DG608">
        <v>13619620</v>
      </c>
      <c r="DI608">
        <v>0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"10/06/2022 16:21:41.538"</f>
        <v>10/06/2022 16:21:41.538</v>
      </c>
      <c r="C609" t="str">
        <f t="shared" si="277"/>
        <v>FFDFD3C0</v>
      </c>
      <c r="D609" t="s">
        <v>123</v>
      </c>
      <c r="E609">
        <v>1</v>
      </c>
      <c r="H609">
        <v>157</v>
      </c>
      <c r="I609" t="s">
        <v>124</v>
      </c>
      <c r="J609" t="s">
        <v>125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"16:21:40.953"</f>
        <v>16:21:40.953</v>
      </c>
      <c r="T609" t="str">
        <f>"16:21:40.553"</f>
        <v>16:21:40.553</v>
      </c>
      <c r="U609" t="str">
        <f t="shared" si="280"/>
        <v>A5988B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125</v>
      </c>
      <c r="AG609">
        <v>0</v>
      </c>
      <c r="AH609">
        <v>3</v>
      </c>
      <c r="AI609">
        <v>2</v>
      </c>
      <c r="AJ609">
        <v>1</v>
      </c>
      <c r="AK609" t="s">
        <v>308</v>
      </c>
      <c r="AL609">
        <v>40.928857000000001</v>
      </c>
      <c r="AM609" t="s">
        <v>309</v>
      </c>
      <c r="AN609">
        <v>-72.228369999999998</v>
      </c>
      <c r="AO609">
        <v>25</v>
      </c>
      <c r="AP609">
        <v>850</v>
      </c>
      <c r="AQ609" t="s">
        <v>129</v>
      </c>
      <c r="AR609">
        <v>60</v>
      </c>
      <c r="AS609">
        <v>-63</v>
      </c>
      <c r="AT609">
        <v>-640</v>
      </c>
      <c r="BB609">
        <v>1200</v>
      </c>
      <c r="BC609">
        <v>1</v>
      </c>
      <c r="BD609" t="str">
        <f t="shared" si="281"/>
        <v xml:space="preserve">N46PD   </v>
      </c>
      <c r="BE609">
        <v>1</v>
      </c>
      <c r="BG609">
        <v>0</v>
      </c>
      <c r="BH609">
        <v>0</v>
      </c>
      <c r="BI609">
        <v>0</v>
      </c>
      <c r="BJ609">
        <v>750</v>
      </c>
      <c r="BK609">
        <v>-100</v>
      </c>
      <c r="BL609" t="s">
        <v>239</v>
      </c>
      <c r="BM609">
        <v>1</v>
      </c>
      <c r="BN609">
        <v>1</v>
      </c>
      <c r="BO609">
        <v>1</v>
      </c>
      <c r="BP609">
        <v>0</v>
      </c>
      <c r="BS609">
        <v>0.04</v>
      </c>
      <c r="BT609">
        <v>0</v>
      </c>
      <c r="BU609">
        <v>0</v>
      </c>
      <c r="CE609" t="str">
        <f>"16:21:40.959"</f>
        <v>16:21:40.959</v>
      </c>
      <c r="CF609">
        <v>959096397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2</v>
      </c>
      <c r="CY609">
        <v>7</v>
      </c>
      <c r="CZ609" t="s">
        <v>131</v>
      </c>
      <c r="DA609">
        <v>94</v>
      </c>
      <c r="DB609">
        <v>2</v>
      </c>
      <c r="DC609" t="s">
        <v>190</v>
      </c>
      <c r="DD609" t="s">
        <v>191</v>
      </c>
      <c r="DG609">
        <v>13619620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"10/06/2022 16:21:41.538"</f>
        <v>10/06/2022 16:21:41.538</v>
      </c>
      <c r="C610" t="str">
        <f t="shared" si="277"/>
        <v>FFDFD3C0</v>
      </c>
      <c r="D610" t="s">
        <v>134</v>
      </c>
      <c r="E610">
        <v>38</v>
      </c>
      <c r="H610">
        <v>125</v>
      </c>
      <c r="I610" t="s">
        <v>142</v>
      </c>
      <c r="J610" t="s">
        <v>136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"16:21:40.953"</f>
        <v>16:21:40.953</v>
      </c>
      <c r="T610" t="str">
        <f>"16:21:40.553"</f>
        <v>16:21:40.553</v>
      </c>
      <c r="U610" t="str">
        <f t="shared" si="280"/>
        <v>A5988B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125</v>
      </c>
      <c r="AG610">
        <v>0</v>
      </c>
      <c r="AH610">
        <v>3</v>
      </c>
      <c r="AI610">
        <v>2</v>
      </c>
      <c r="AJ610">
        <v>1</v>
      </c>
      <c r="AK610" t="s">
        <v>308</v>
      </c>
      <c r="AL610">
        <v>40.928857000000001</v>
      </c>
      <c r="AM610" t="s">
        <v>309</v>
      </c>
      <c r="AN610">
        <v>-72.228369999999998</v>
      </c>
      <c r="AO610">
        <v>25</v>
      </c>
      <c r="AP610">
        <v>850</v>
      </c>
      <c r="AQ610" t="s">
        <v>129</v>
      </c>
      <c r="AR610">
        <v>60</v>
      </c>
      <c r="AS610">
        <v>-63</v>
      </c>
      <c r="AT610">
        <v>-640</v>
      </c>
      <c r="BB610">
        <v>1200</v>
      </c>
      <c r="BC610">
        <v>1</v>
      </c>
      <c r="BD610" t="str">
        <f t="shared" si="281"/>
        <v xml:space="preserve">N46PD   </v>
      </c>
      <c r="BE610">
        <v>1</v>
      </c>
      <c r="BG610">
        <v>0</v>
      </c>
      <c r="BH610">
        <v>0</v>
      </c>
      <c r="BI610">
        <v>0</v>
      </c>
      <c r="BJ610">
        <v>750</v>
      </c>
      <c r="BK610">
        <v>-100</v>
      </c>
      <c r="BL610" t="s">
        <v>239</v>
      </c>
      <c r="BM610">
        <v>1</v>
      </c>
      <c r="BN610">
        <v>1</v>
      </c>
      <c r="BO610">
        <v>1</v>
      </c>
      <c r="BP610">
        <v>0</v>
      </c>
      <c r="BS610">
        <v>0.04</v>
      </c>
      <c r="BT610">
        <v>0</v>
      </c>
      <c r="BU610">
        <v>0</v>
      </c>
      <c r="CE610" t="str">
        <f>"16:21:40.959"</f>
        <v>16:21:40.959</v>
      </c>
      <c r="CF610">
        <v>959096397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2</v>
      </c>
      <c r="CY610">
        <v>7</v>
      </c>
      <c r="CZ610" t="s">
        <v>131</v>
      </c>
      <c r="DA610">
        <v>94</v>
      </c>
      <c r="DB610">
        <v>2</v>
      </c>
      <c r="DC610" t="s">
        <v>190</v>
      </c>
      <c r="DD610" t="s">
        <v>191</v>
      </c>
      <c r="DG610">
        <v>13619620</v>
      </c>
      <c r="DI610">
        <v>0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"10/06/2022 16:21:41.601"</f>
        <v>10/06/2022 16:21:41.601</v>
      </c>
      <c r="C611" t="str">
        <f t="shared" si="277"/>
        <v>FFDFD3C0</v>
      </c>
      <c r="D611" t="s">
        <v>143</v>
      </c>
      <c r="E611">
        <v>15</v>
      </c>
      <c r="F611">
        <v>2015</v>
      </c>
      <c r="G611" t="s">
        <v>144</v>
      </c>
      <c r="J611" t="s">
        <v>145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"16:21:40.953"</f>
        <v>16:21:40.953</v>
      </c>
      <c r="T611" t="str">
        <f>"16:21:40.553"</f>
        <v>16:21:40.553</v>
      </c>
      <c r="U611" t="str">
        <f t="shared" si="280"/>
        <v>A5988B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125</v>
      </c>
      <c r="AG611">
        <v>0</v>
      </c>
      <c r="AH611">
        <v>3</v>
      </c>
      <c r="AI611">
        <v>2</v>
      </c>
      <c r="AJ611">
        <v>1</v>
      </c>
      <c r="AK611" t="s">
        <v>308</v>
      </c>
      <c r="AL611">
        <v>40.928857000000001</v>
      </c>
      <c r="AM611" t="s">
        <v>309</v>
      </c>
      <c r="AN611">
        <v>-72.228369999999998</v>
      </c>
      <c r="AO611">
        <v>25</v>
      </c>
      <c r="AP611">
        <v>850</v>
      </c>
      <c r="AQ611" t="s">
        <v>129</v>
      </c>
      <c r="AR611">
        <v>60</v>
      </c>
      <c r="AS611">
        <v>-63</v>
      </c>
      <c r="AT611">
        <v>-640</v>
      </c>
      <c r="BB611">
        <v>1200</v>
      </c>
      <c r="BC611">
        <v>1</v>
      </c>
      <c r="BD611" t="str">
        <f t="shared" si="281"/>
        <v xml:space="preserve">N46PD   </v>
      </c>
      <c r="BE611">
        <v>1</v>
      </c>
      <c r="BG611">
        <v>0</v>
      </c>
      <c r="BH611">
        <v>0</v>
      </c>
      <c r="BI611">
        <v>0</v>
      </c>
      <c r="BJ611">
        <v>750</v>
      </c>
      <c r="BK611">
        <v>-100</v>
      </c>
      <c r="BL611" t="s">
        <v>239</v>
      </c>
      <c r="BM611">
        <v>1</v>
      </c>
      <c r="BN611">
        <v>1</v>
      </c>
      <c r="BO611">
        <v>1</v>
      </c>
      <c r="BP611">
        <v>0</v>
      </c>
      <c r="BS611">
        <v>0.04</v>
      </c>
      <c r="BT611">
        <v>0</v>
      </c>
      <c r="BU611">
        <v>0</v>
      </c>
      <c r="CE611" t="str">
        <f>"16:21:40.959"</f>
        <v>16:21:40.959</v>
      </c>
      <c r="CF611">
        <v>959096397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2</v>
      </c>
      <c r="CY611">
        <v>7</v>
      </c>
      <c r="CZ611" t="s">
        <v>131</v>
      </c>
      <c r="DA611">
        <v>94</v>
      </c>
      <c r="DB611">
        <v>2</v>
      </c>
      <c r="DC611" t="s">
        <v>190</v>
      </c>
      <c r="DD611" t="s">
        <v>191</v>
      </c>
      <c r="DG611">
        <v>13619620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"10/06/2022 16:21:42.850"</f>
        <v>10/06/2022 16:21:42.850</v>
      </c>
      <c r="C612" t="str">
        <f t="shared" si="277"/>
        <v>FFDFD3C0</v>
      </c>
      <c r="D612" t="s">
        <v>143</v>
      </c>
      <c r="E612">
        <v>15</v>
      </c>
      <c r="F612">
        <v>2015</v>
      </c>
      <c r="G612" t="s">
        <v>144</v>
      </c>
      <c r="J612" t="s">
        <v>145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ref="S612:S618" si="292">"16:21:42.578"</f>
        <v>16:21:42.578</v>
      </c>
      <c r="T612" t="str">
        <f t="shared" ref="T612:T618" si="293">"16:21:42.078"</f>
        <v>16:21:42.078</v>
      </c>
      <c r="U612" t="str">
        <f t="shared" si="280"/>
        <v>A5988B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125</v>
      </c>
      <c r="AG612">
        <v>0</v>
      </c>
      <c r="AH612">
        <v>3</v>
      </c>
      <c r="AI612">
        <v>2</v>
      </c>
      <c r="AJ612">
        <v>1</v>
      </c>
      <c r="AK612" t="s">
        <v>310</v>
      </c>
      <c r="AL612">
        <v>40.928449999999998</v>
      </c>
      <c r="AM612" t="s">
        <v>311</v>
      </c>
      <c r="AN612">
        <v>-72.227746999999994</v>
      </c>
      <c r="AO612">
        <v>25</v>
      </c>
      <c r="AP612">
        <v>825</v>
      </c>
      <c r="AQ612" t="s">
        <v>129</v>
      </c>
      <c r="AR612">
        <v>66</v>
      </c>
      <c r="AS612">
        <v>-57</v>
      </c>
      <c r="AT612">
        <v>-512</v>
      </c>
      <c r="BB612">
        <v>1200</v>
      </c>
      <c r="BC612">
        <v>1</v>
      </c>
      <c r="BD612" t="str">
        <f t="shared" si="281"/>
        <v xml:space="preserve">N46PD   </v>
      </c>
      <c r="BE612">
        <v>1</v>
      </c>
      <c r="BG612">
        <v>0</v>
      </c>
      <c r="BH612">
        <v>0</v>
      </c>
      <c r="BI612">
        <v>0</v>
      </c>
      <c r="BJ612">
        <v>700</v>
      </c>
      <c r="BK612">
        <v>-125</v>
      </c>
      <c r="BL612" t="s">
        <v>239</v>
      </c>
      <c r="BM612">
        <v>1</v>
      </c>
      <c r="BN612">
        <v>1</v>
      </c>
      <c r="BO612">
        <v>1</v>
      </c>
      <c r="BP612">
        <v>0</v>
      </c>
      <c r="BS612">
        <v>0.04</v>
      </c>
      <c r="BT612">
        <v>0</v>
      </c>
      <c r="BU612">
        <v>0</v>
      </c>
      <c r="CE612" t="str">
        <f t="shared" ref="CE612:CE618" si="294">"16:21:42.586"</f>
        <v>16:21:42.586</v>
      </c>
      <c r="CF612">
        <v>585844766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6</v>
      </c>
      <c r="CY612">
        <v>7</v>
      </c>
      <c r="CZ612" t="s">
        <v>131</v>
      </c>
      <c r="DA612">
        <v>80</v>
      </c>
      <c r="DB612">
        <v>1</v>
      </c>
      <c r="DC612" t="s">
        <v>132</v>
      </c>
      <c r="DD612" t="s">
        <v>133</v>
      </c>
      <c r="DG612">
        <v>15233490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"10/06/2022 16:21:42.865"</f>
        <v>10/06/2022 16:21:42.865</v>
      </c>
      <c r="C613" t="str">
        <f t="shared" si="277"/>
        <v>FFDFD3C0</v>
      </c>
      <c r="D613" t="s">
        <v>134</v>
      </c>
      <c r="E613">
        <v>33</v>
      </c>
      <c r="H613">
        <v>112</v>
      </c>
      <c r="I613" t="s">
        <v>135</v>
      </c>
      <c r="J613" t="s">
        <v>136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292"/>
        <v>16:21:42.578</v>
      </c>
      <c r="T613" t="str">
        <f t="shared" si="293"/>
        <v>16:21:42.078</v>
      </c>
      <c r="U613" t="str">
        <f t="shared" si="280"/>
        <v>A5988B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125</v>
      </c>
      <c r="AG613">
        <v>0</v>
      </c>
      <c r="AH613">
        <v>3</v>
      </c>
      <c r="AI613">
        <v>2</v>
      </c>
      <c r="AJ613">
        <v>1</v>
      </c>
      <c r="AK613" t="s">
        <v>310</v>
      </c>
      <c r="AL613">
        <v>40.928449999999998</v>
      </c>
      <c r="AM613" t="s">
        <v>311</v>
      </c>
      <c r="AN613">
        <v>-72.227746999999994</v>
      </c>
      <c r="AO613">
        <v>25</v>
      </c>
      <c r="AP613">
        <v>825</v>
      </c>
      <c r="AQ613" t="s">
        <v>129</v>
      </c>
      <c r="AR613">
        <v>66</v>
      </c>
      <c r="AS613">
        <v>-57</v>
      </c>
      <c r="AT613">
        <v>-512</v>
      </c>
      <c r="BB613">
        <v>1200</v>
      </c>
      <c r="BC613">
        <v>1</v>
      </c>
      <c r="BD613" t="str">
        <f t="shared" si="281"/>
        <v xml:space="preserve">N46PD   </v>
      </c>
      <c r="BE613">
        <v>1</v>
      </c>
      <c r="BG613">
        <v>0</v>
      </c>
      <c r="BH613">
        <v>0</v>
      </c>
      <c r="BI613">
        <v>0</v>
      </c>
      <c r="BJ613">
        <v>700</v>
      </c>
      <c r="BK613">
        <v>-125</v>
      </c>
      <c r="BL613" t="s">
        <v>239</v>
      </c>
      <c r="BM613">
        <v>1</v>
      </c>
      <c r="BN613">
        <v>1</v>
      </c>
      <c r="BO613">
        <v>1</v>
      </c>
      <c r="BP613">
        <v>0</v>
      </c>
      <c r="BS613">
        <v>0.04</v>
      </c>
      <c r="BT613">
        <v>0</v>
      </c>
      <c r="BU613">
        <v>0</v>
      </c>
      <c r="CE613" t="str">
        <f t="shared" si="294"/>
        <v>16:21:42.586</v>
      </c>
      <c r="CF613">
        <v>585844766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6</v>
      </c>
      <c r="CY613">
        <v>7</v>
      </c>
      <c r="CZ613" t="s">
        <v>131</v>
      </c>
      <c r="DA613">
        <v>80</v>
      </c>
      <c r="DB613">
        <v>1</v>
      </c>
      <c r="DC613" t="s">
        <v>132</v>
      </c>
      <c r="DD613" t="s">
        <v>133</v>
      </c>
      <c r="DG613">
        <v>15233490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"10/06/2022 16:21:42.865"</f>
        <v>10/06/2022 16:21:42.865</v>
      </c>
      <c r="C614" t="str">
        <f t="shared" si="277"/>
        <v>FFDFD3C0</v>
      </c>
      <c r="D614" t="s">
        <v>139</v>
      </c>
      <c r="E614">
        <v>3</v>
      </c>
      <c r="F614">
        <v>1003</v>
      </c>
      <c r="G614" t="s">
        <v>146</v>
      </c>
      <c r="J614" t="s">
        <v>141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292"/>
        <v>16:21:42.578</v>
      </c>
      <c r="T614" t="str">
        <f t="shared" si="293"/>
        <v>16:21:42.078</v>
      </c>
      <c r="U614" t="str">
        <f t="shared" si="280"/>
        <v>A5988B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125</v>
      </c>
      <c r="AG614">
        <v>0</v>
      </c>
      <c r="AH614">
        <v>3</v>
      </c>
      <c r="AI614">
        <v>2</v>
      </c>
      <c r="AJ614">
        <v>1</v>
      </c>
      <c r="AK614" t="s">
        <v>310</v>
      </c>
      <c r="AL614">
        <v>40.928449999999998</v>
      </c>
      <c r="AM614" t="s">
        <v>311</v>
      </c>
      <c r="AN614">
        <v>-72.227746999999994</v>
      </c>
      <c r="AO614">
        <v>25</v>
      </c>
      <c r="AP614">
        <v>825</v>
      </c>
      <c r="AQ614" t="s">
        <v>129</v>
      </c>
      <c r="AR614">
        <v>66</v>
      </c>
      <c r="AS614">
        <v>-57</v>
      </c>
      <c r="AT614">
        <v>-512</v>
      </c>
      <c r="BB614">
        <v>1200</v>
      </c>
      <c r="BC614">
        <v>1</v>
      </c>
      <c r="BD614" t="str">
        <f t="shared" si="281"/>
        <v xml:space="preserve">N46PD   </v>
      </c>
      <c r="BE614">
        <v>1</v>
      </c>
      <c r="BG614">
        <v>0</v>
      </c>
      <c r="BH614">
        <v>0</v>
      </c>
      <c r="BI614">
        <v>0</v>
      </c>
      <c r="BJ614">
        <v>700</v>
      </c>
      <c r="BK614">
        <v>-125</v>
      </c>
      <c r="BL614" t="s">
        <v>239</v>
      </c>
      <c r="BM614">
        <v>1</v>
      </c>
      <c r="BN614">
        <v>1</v>
      </c>
      <c r="BO614">
        <v>1</v>
      </c>
      <c r="BP614">
        <v>0</v>
      </c>
      <c r="BS614">
        <v>0.04</v>
      </c>
      <c r="BT614">
        <v>0</v>
      </c>
      <c r="BU614">
        <v>0</v>
      </c>
      <c r="CE614" t="str">
        <f t="shared" si="294"/>
        <v>16:21:42.586</v>
      </c>
      <c r="CF614">
        <v>585844766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6</v>
      </c>
      <c r="CY614">
        <v>7</v>
      </c>
      <c r="CZ614" t="s">
        <v>131</v>
      </c>
      <c r="DA614">
        <v>80</v>
      </c>
      <c r="DB614">
        <v>1</v>
      </c>
      <c r="DC614" t="s">
        <v>132</v>
      </c>
      <c r="DD614" t="s">
        <v>133</v>
      </c>
      <c r="DG614">
        <v>15233490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"10/06/2022 16:21:42.865"</f>
        <v>10/06/2022 16:21:42.865</v>
      </c>
      <c r="C615" t="str">
        <f t="shared" si="277"/>
        <v>FFDFD3C0</v>
      </c>
      <c r="D615" t="s">
        <v>123</v>
      </c>
      <c r="E615">
        <v>1</v>
      </c>
      <c r="H615">
        <v>157</v>
      </c>
      <c r="I615" t="s">
        <v>124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292"/>
        <v>16:21:42.578</v>
      </c>
      <c r="T615" t="str">
        <f t="shared" si="293"/>
        <v>16:21:42.078</v>
      </c>
      <c r="U615" t="str">
        <f t="shared" si="280"/>
        <v>A5988B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125</v>
      </c>
      <c r="AG615">
        <v>0</v>
      </c>
      <c r="AH615">
        <v>3</v>
      </c>
      <c r="AI615">
        <v>2</v>
      </c>
      <c r="AJ615">
        <v>1</v>
      </c>
      <c r="AK615" t="s">
        <v>310</v>
      </c>
      <c r="AL615">
        <v>40.928449999999998</v>
      </c>
      <c r="AM615" t="s">
        <v>311</v>
      </c>
      <c r="AN615">
        <v>-72.227746999999994</v>
      </c>
      <c r="AO615">
        <v>25</v>
      </c>
      <c r="AP615">
        <v>825</v>
      </c>
      <c r="AQ615" t="s">
        <v>129</v>
      </c>
      <c r="AR615">
        <v>66</v>
      </c>
      <c r="AS615">
        <v>-57</v>
      </c>
      <c r="AT615">
        <v>-512</v>
      </c>
      <c r="BB615">
        <v>1200</v>
      </c>
      <c r="BC615">
        <v>1</v>
      </c>
      <c r="BD615" t="str">
        <f t="shared" si="281"/>
        <v xml:space="preserve">N46PD   </v>
      </c>
      <c r="BE615">
        <v>1</v>
      </c>
      <c r="BG615">
        <v>0</v>
      </c>
      <c r="BH615">
        <v>0</v>
      </c>
      <c r="BI615">
        <v>0</v>
      </c>
      <c r="BJ615">
        <v>700</v>
      </c>
      <c r="BK615">
        <v>-125</v>
      </c>
      <c r="BL615" t="s">
        <v>239</v>
      </c>
      <c r="BM615">
        <v>1</v>
      </c>
      <c r="BN615">
        <v>1</v>
      </c>
      <c r="BO615">
        <v>1</v>
      </c>
      <c r="BP615">
        <v>0</v>
      </c>
      <c r="BS615">
        <v>0.04</v>
      </c>
      <c r="BT615">
        <v>0</v>
      </c>
      <c r="BU615">
        <v>0</v>
      </c>
      <c r="CE615" t="str">
        <f t="shared" si="294"/>
        <v>16:21:42.586</v>
      </c>
      <c r="CF615">
        <v>585844766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6</v>
      </c>
      <c r="CY615">
        <v>7</v>
      </c>
      <c r="CZ615" t="s">
        <v>131</v>
      </c>
      <c r="DA615">
        <v>80</v>
      </c>
      <c r="DB615">
        <v>1</v>
      </c>
      <c r="DC615" t="s">
        <v>132</v>
      </c>
      <c r="DD615" t="s">
        <v>133</v>
      </c>
      <c r="DG615">
        <v>15233490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"10/06/2022 16:21:42.865"</f>
        <v>10/06/2022 16:21:42.865</v>
      </c>
      <c r="C616" t="str">
        <f t="shared" si="277"/>
        <v>FFDFD3C0</v>
      </c>
      <c r="D616" t="s">
        <v>139</v>
      </c>
      <c r="E616">
        <v>2</v>
      </c>
      <c r="F616">
        <v>1002</v>
      </c>
      <c r="G616" t="s">
        <v>124</v>
      </c>
      <c r="J616" t="s">
        <v>141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292"/>
        <v>16:21:42.578</v>
      </c>
      <c r="T616" t="str">
        <f t="shared" si="293"/>
        <v>16:21:42.078</v>
      </c>
      <c r="U616" t="str">
        <f t="shared" si="280"/>
        <v>A5988B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125</v>
      </c>
      <c r="AG616">
        <v>0</v>
      </c>
      <c r="AH616">
        <v>3</v>
      </c>
      <c r="AI616">
        <v>2</v>
      </c>
      <c r="AJ616">
        <v>1</v>
      </c>
      <c r="AK616" t="s">
        <v>310</v>
      </c>
      <c r="AL616">
        <v>40.928449999999998</v>
      </c>
      <c r="AM616" t="s">
        <v>311</v>
      </c>
      <c r="AN616">
        <v>-72.227746999999994</v>
      </c>
      <c r="AO616">
        <v>25</v>
      </c>
      <c r="AP616">
        <v>825</v>
      </c>
      <c r="AQ616" t="s">
        <v>129</v>
      </c>
      <c r="AR616">
        <v>66</v>
      </c>
      <c r="AS616">
        <v>-57</v>
      </c>
      <c r="AT616">
        <v>-512</v>
      </c>
      <c r="BB616">
        <v>1200</v>
      </c>
      <c r="BC616">
        <v>1</v>
      </c>
      <c r="BD616" t="str">
        <f t="shared" si="281"/>
        <v xml:space="preserve">N46PD   </v>
      </c>
      <c r="BE616">
        <v>1</v>
      </c>
      <c r="BG616">
        <v>0</v>
      </c>
      <c r="BH616">
        <v>0</v>
      </c>
      <c r="BI616">
        <v>0</v>
      </c>
      <c r="BJ616">
        <v>700</v>
      </c>
      <c r="BK616">
        <v>-125</v>
      </c>
      <c r="BL616" t="s">
        <v>239</v>
      </c>
      <c r="BM616">
        <v>1</v>
      </c>
      <c r="BN616">
        <v>1</v>
      </c>
      <c r="BO616">
        <v>1</v>
      </c>
      <c r="BP616">
        <v>0</v>
      </c>
      <c r="BS616">
        <v>0.04</v>
      </c>
      <c r="BT616">
        <v>0</v>
      </c>
      <c r="BU616">
        <v>0</v>
      </c>
      <c r="CE616" t="str">
        <f t="shared" si="294"/>
        <v>16:21:42.586</v>
      </c>
      <c r="CF616">
        <v>585844766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6</v>
      </c>
      <c r="CY616">
        <v>7</v>
      </c>
      <c r="CZ616" t="s">
        <v>131</v>
      </c>
      <c r="DA616">
        <v>80</v>
      </c>
      <c r="DB616">
        <v>1</v>
      </c>
      <c r="DC616" t="s">
        <v>132</v>
      </c>
      <c r="DD616" t="s">
        <v>133</v>
      </c>
      <c r="DG616">
        <v>15233490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"10/06/2022 16:21:42.865"</f>
        <v>10/06/2022 16:21:42.865</v>
      </c>
      <c r="C617" t="str">
        <f t="shared" si="277"/>
        <v>FFDFD3C0</v>
      </c>
      <c r="D617" t="s">
        <v>134</v>
      </c>
      <c r="E617">
        <v>38</v>
      </c>
      <c r="H617">
        <v>125</v>
      </c>
      <c r="I617" t="s">
        <v>142</v>
      </c>
      <c r="J617" t="s">
        <v>136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292"/>
        <v>16:21:42.578</v>
      </c>
      <c r="T617" t="str">
        <f t="shared" si="293"/>
        <v>16:21:42.078</v>
      </c>
      <c r="U617" t="str">
        <f t="shared" si="280"/>
        <v>A5988B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125</v>
      </c>
      <c r="AG617">
        <v>0</v>
      </c>
      <c r="AH617">
        <v>3</v>
      </c>
      <c r="AI617">
        <v>2</v>
      </c>
      <c r="AJ617">
        <v>1</v>
      </c>
      <c r="AK617" t="s">
        <v>310</v>
      </c>
      <c r="AL617">
        <v>40.928449999999998</v>
      </c>
      <c r="AM617" t="s">
        <v>311</v>
      </c>
      <c r="AN617">
        <v>-72.227746999999994</v>
      </c>
      <c r="AO617">
        <v>25</v>
      </c>
      <c r="AP617">
        <v>825</v>
      </c>
      <c r="AQ617" t="s">
        <v>129</v>
      </c>
      <c r="AR617">
        <v>66</v>
      </c>
      <c r="AS617">
        <v>-57</v>
      </c>
      <c r="AT617">
        <v>-512</v>
      </c>
      <c r="BB617">
        <v>1200</v>
      </c>
      <c r="BC617">
        <v>1</v>
      </c>
      <c r="BD617" t="str">
        <f t="shared" si="281"/>
        <v xml:space="preserve">N46PD   </v>
      </c>
      <c r="BE617">
        <v>1</v>
      </c>
      <c r="BG617">
        <v>0</v>
      </c>
      <c r="BH617">
        <v>0</v>
      </c>
      <c r="BI617">
        <v>0</v>
      </c>
      <c r="BJ617">
        <v>700</v>
      </c>
      <c r="BK617">
        <v>-125</v>
      </c>
      <c r="BL617" t="s">
        <v>239</v>
      </c>
      <c r="BM617">
        <v>1</v>
      </c>
      <c r="BN617">
        <v>1</v>
      </c>
      <c r="BO617">
        <v>1</v>
      </c>
      <c r="BP617">
        <v>0</v>
      </c>
      <c r="BS617">
        <v>0.04</v>
      </c>
      <c r="BT617">
        <v>0</v>
      </c>
      <c r="BU617">
        <v>0</v>
      </c>
      <c r="CE617" t="str">
        <f t="shared" si="294"/>
        <v>16:21:42.586</v>
      </c>
      <c r="CF617">
        <v>585844766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6</v>
      </c>
      <c r="CY617">
        <v>7</v>
      </c>
      <c r="CZ617" t="s">
        <v>131</v>
      </c>
      <c r="DA617">
        <v>80</v>
      </c>
      <c r="DB617">
        <v>1</v>
      </c>
      <c r="DC617" t="s">
        <v>132</v>
      </c>
      <c r="DD617" t="s">
        <v>133</v>
      </c>
      <c r="DG617">
        <v>15233490</v>
      </c>
      <c r="DI617">
        <v>0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"10/06/2022 16:21:42.896"</f>
        <v>10/06/2022 16:21:42.896</v>
      </c>
      <c r="C618" t="str">
        <f t="shared" si="277"/>
        <v>FFDFD3C0</v>
      </c>
      <c r="D618" t="s">
        <v>143</v>
      </c>
      <c r="E618">
        <v>1</v>
      </c>
      <c r="F618">
        <v>2001</v>
      </c>
      <c r="G618" t="s">
        <v>147</v>
      </c>
      <c r="J618" t="s">
        <v>145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292"/>
        <v>16:21:42.578</v>
      </c>
      <c r="T618" t="str">
        <f t="shared" si="293"/>
        <v>16:21:42.078</v>
      </c>
      <c r="U618" t="str">
        <f t="shared" si="280"/>
        <v>A5988B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125</v>
      </c>
      <c r="AG618">
        <v>0</v>
      </c>
      <c r="AH618">
        <v>3</v>
      </c>
      <c r="AI618">
        <v>2</v>
      </c>
      <c r="AJ618">
        <v>1</v>
      </c>
      <c r="AK618" t="s">
        <v>310</v>
      </c>
      <c r="AL618">
        <v>40.928449999999998</v>
      </c>
      <c r="AM618" t="s">
        <v>311</v>
      </c>
      <c r="AN618">
        <v>-72.227746999999994</v>
      </c>
      <c r="AO618">
        <v>25</v>
      </c>
      <c r="AP618">
        <v>825</v>
      </c>
      <c r="AQ618" t="s">
        <v>129</v>
      </c>
      <c r="AR618">
        <v>66</v>
      </c>
      <c r="AS618">
        <v>-57</v>
      </c>
      <c r="AT618">
        <v>-512</v>
      </c>
      <c r="BB618">
        <v>1200</v>
      </c>
      <c r="BC618">
        <v>1</v>
      </c>
      <c r="BD618" t="str">
        <f t="shared" si="281"/>
        <v xml:space="preserve">N46PD   </v>
      </c>
      <c r="BE618">
        <v>1</v>
      </c>
      <c r="BG618">
        <v>0</v>
      </c>
      <c r="BH618">
        <v>0</v>
      </c>
      <c r="BI618">
        <v>0</v>
      </c>
      <c r="BJ618">
        <v>700</v>
      </c>
      <c r="BK618">
        <v>-125</v>
      </c>
      <c r="BL618" t="s">
        <v>239</v>
      </c>
      <c r="BM618">
        <v>1</v>
      </c>
      <c r="BN618">
        <v>1</v>
      </c>
      <c r="BO618">
        <v>1</v>
      </c>
      <c r="BP618">
        <v>0</v>
      </c>
      <c r="BS618">
        <v>0.04</v>
      </c>
      <c r="BT618">
        <v>0</v>
      </c>
      <c r="BU618">
        <v>0</v>
      </c>
      <c r="CE618" t="str">
        <f t="shared" si="294"/>
        <v>16:21:42.586</v>
      </c>
      <c r="CF618">
        <v>585844766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6</v>
      </c>
      <c r="CY618">
        <v>7</v>
      </c>
      <c r="CZ618" t="s">
        <v>131</v>
      </c>
      <c r="DA618">
        <v>80</v>
      </c>
      <c r="DB618">
        <v>1</v>
      </c>
      <c r="DC618" t="s">
        <v>132</v>
      </c>
      <c r="DD618" t="s">
        <v>133</v>
      </c>
      <c r="DG618">
        <v>15233490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 t="shared" ref="A619:A625" si="295">"10/06/2022 16:21:43.990"</f>
        <v>10/06/2022 16:21:43.990</v>
      </c>
      <c r="C619" t="str">
        <f t="shared" si="277"/>
        <v>FFDFD3C0</v>
      </c>
      <c r="D619" t="s">
        <v>134</v>
      </c>
      <c r="E619">
        <v>38</v>
      </c>
      <c r="H619">
        <v>125</v>
      </c>
      <c r="I619" t="s">
        <v>142</v>
      </c>
      <c r="J619" t="s">
        <v>136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ref="S619:S625" si="296">"16:21:43.711"</f>
        <v>16:21:43.711</v>
      </c>
      <c r="T619" t="str">
        <f t="shared" ref="T619:T625" si="297">"16:21:43.211"</f>
        <v>16:21:43.211</v>
      </c>
      <c r="U619" t="str">
        <f t="shared" si="280"/>
        <v>A5988B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125</v>
      </c>
      <c r="AG619">
        <v>0</v>
      </c>
      <c r="AH619">
        <v>3</v>
      </c>
      <c r="AI619">
        <v>2</v>
      </c>
      <c r="AJ619">
        <v>1</v>
      </c>
      <c r="AK619" t="s">
        <v>312</v>
      </c>
      <c r="AL619">
        <v>40.928192000000003</v>
      </c>
      <c r="AM619" t="s">
        <v>313</v>
      </c>
      <c r="AN619">
        <v>-72.227232000000001</v>
      </c>
      <c r="AO619">
        <v>25</v>
      </c>
      <c r="AP619">
        <v>825</v>
      </c>
      <c r="AQ619" t="s">
        <v>129</v>
      </c>
      <c r="AR619">
        <v>71</v>
      </c>
      <c r="AS619">
        <v>-49</v>
      </c>
      <c r="AT619">
        <v>-384</v>
      </c>
      <c r="BB619">
        <v>1200</v>
      </c>
      <c r="BC619">
        <v>1</v>
      </c>
      <c r="BD619" t="str">
        <f t="shared" si="281"/>
        <v xml:space="preserve">N46PD   </v>
      </c>
      <c r="BE619">
        <v>1</v>
      </c>
      <c r="BG619">
        <v>0</v>
      </c>
      <c r="BH619">
        <v>0</v>
      </c>
      <c r="BI619">
        <v>0</v>
      </c>
      <c r="BJ619">
        <v>700</v>
      </c>
      <c r="BK619">
        <v>-125</v>
      </c>
      <c r="BL619" t="s">
        <v>239</v>
      </c>
      <c r="BM619">
        <v>1</v>
      </c>
      <c r="BN619">
        <v>1</v>
      </c>
      <c r="BO619">
        <v>1</v>
      </c>
      <c r="BP619">
        <v>0</v>
      </c>
      <c r="BS619">
        <v>0.04</v>
      </c>
      <c r="BT619">
        <v>0</v>
      </c>
      <c r="BU619">
        <v>0</v>
      </c>
      <c r="CE619" t="str">
        <f t="shared" ref="CE619:CE625" si="298">"16:21:43.711"</f>
        <v>16:21:43.711</v>
      </c>
      <c r="CF619">
        <v>711446549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6</v>
      </c>
      <c r="CY619">
        <v>7</v>
      </c>
      <c r="CZ619" t="s">
        <v>131</v>
      </c>
      <c r="DA619">
        <v>80</v>
      </c>
      <c r="DB619">
        <v>1</v>
      </c>
      <c r="DC619" t="s">
        <v>132</v>
      </c>
      <c r="DD619" t="s">
        <v>133</v>
      </c>
      <c r="DG619">
        <v>15234652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 t="shared" si="295"/>
        <v>10/06/2022 16:21:43.990</v>
      </c>
      <c r="C620" t="str">
        <f t="shared" si="277"/>
        <v>FFDFD3C0</v>
      </c>
      <c r="D620" t="s">
        <v>139</v>
      </c>
      <c r="E620">
        <v>2</v>
      </c>
      <c r="F620">
        <v>1002</v>
      </c>
      <c r="G620" t="s">
        <v>124</v>
      </c>
      <c r="J620" t="s">
        <v>141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296"/>
        <v>16:21:43.711</v>
      </c>
      <c r="T620" t="str">
        <f t="shared" si="297"/>
        <v>16:21:43.211</v>
      </c>
      <c r="U620" t="str">
        <f t="shared" si="280"/>
        <v>A5988B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125</v>
      </c>
      <c r="AG620">
        <v>0</v>
      </c>
      <c r="AH620">
        <v>3</v>
      </c>
      <c r="AI620">
        <v>2</v>
      </c>
      <c r="AJ620">
        <v>1</v>
      </c>
      <c r="AK620" t="s">
        <v>312</v>
      </c>
      <c r="AL620">
        <v>40.928192000000003</v>
      </c>
      <c r="AM620" t="s">
        <v>313</v>
      </c>
      <c r="AN620">
        <v>-72.227232000000001</v>
      </c>
      <c r="AO620">
        <v>25</v>
      </c>
      <c r="AP620">
        <v>825</v>
      </c>
      <c r="AQ620" t="s">
        <v>129</v>
      </c>
      <c r="AR620">
        <v>71</v>
      </c>
      <c r="AS620">
        <v>-49</v>
      </c>
      <c r="AT620">
        <v>-384</v>
      </c>
      <c r="BB620">
        <v>1200</v>
      </c>
      <c r="BC620">
        <v>1</v>
      </c>
      <c r="BD620" t="str">
        <f t="shared" si="281"/>
        <v xml:space="preserve">N46PD   </v>
      </c>
      <c r="BE620">
        <v>1</v>
      </c>
      <c r="BG620">
        <v>0</v>
      </c>
      <c r="BH620">
        <v>0</v>
      </c>
      <c r="BI620">
        <v>0</v>
      </c>
      <c r="BJ620">
        <v>700</v>
      </c>
      <c r="BK620">
        <v>-125</v>
      </c>
      <c r="BL620" t="s">
        <v>239</v>
      </c>
      <c r="BM620">
        <v>1</v>
      </c>
      <c r="BN620">
        <v>1</v>
      </c>
      <c r="BO620">
        <v>1</v>
      </c>
      <c r="BP620">
        <v>0</v>
      </c>
      <c r="BS620">
        <v>0.04</v>
      </c>
      <c r="BT620">
        <v>0</v>
      </c>
      <c r="BU620">
        <v>0</v>
      </c>
      <c r="CE620" t="str">
        <f t="shared" si="298"/>
        <v>16:21:43.711</v>
      </c>
      <c r="CF620">
        <v>711446549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6</v>
      </c>
      <c r="CY620">
        <v>7</v>
      </c>
      <c r="CZ620" t="s">
        <v>131</v>
      </c>
      <c r="DA620">
        <v>80</v>
      </c>
      <c r="DB620">
        <v>1</v>
      </c>
      <c r="DC620" t="s">
        <v>132</v>
      </c>
      <c r="DD620" t="s">
        <v>133</v>
      </c>
      <c r="DG620">
        <v>15234652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 t="shared" si="295"/>
        <v>10/06/2022 16:21:43.990</v>
      </c>
      <c r="C621" t="str">
        <f t="shared" si="277"/>
        <v>FFDFD3C0</v>
      </c>
      <c r="D621" t="s">
        <v>123</v>
      </c>
      <c r="E621">
        <v>1</v>
      </c>
      <c r="H621">
        <v>157</v>
      </c>
      <c r="I621" t="s">
        <v>124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296"/>
        <v>16:21:43.711</v>
      </c>
      <c r="T621" t="str">
        <f t="shared" si="297"/>
        <v>16:21:43.211</v>
      </c>
      <c r="U621" t="str">
        <f t="shared" si="280"/>
        <v>A5988B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125</v>
      </c>
      <c r="AG621">
        <v>0</v>
      </c>
      <c r="AH621">
        <v>3</v>
      </c>
      <c r="AI621">
        <v>2</v>
      </c>
      <c r="AJ621">
        <v>1</v>
      </c>
      <c r="AK621" t="s">
        <v>312</v>
      </c>
      <c r="AL621">
        <v>40.928192000000003</v>
      </c>
      <c r="AM621" t="s">
        <v>313</v>
      </c>
      <c r="AN621">
        <v>-72.227232000000001</v>
      </c>
      <c r="AO621">
        <v>25</v>
      </c>
      <c r="AP621">
        <v>825</v>
      </c>
      <c r="AQ621" t="s">
        <v>129</v>
      </c>
      <c r="AR621">
        <v>71</v>
      </c>
      <c r="AS621">
        <v>-49</v>
      </c>
      <c r="AT621">
        <v>-384</v>
      </c>
      <c r="BB621">
        <v>1200</v>
      </c>
      <c r="BC621">
        <v>1</v>
      </c>
      <c r="BD621" t="str">
        <f t="shared" si="281"/>
        <v xml:space="preserve">N46PD   </v>
      </c>
      <c r="BE621">
        <v>1</v>
      </c>
      <c r="BG621">
        <v>0</v>
      </c>
      <c r="BH621">
        <v>0</v>
      </c>
      <c r="BI621">
        <v>0</v>
      </c>
      <c r="BJ621">
        <v>700</v>
      </c>
      <c r="BK621">
        <v>-125</v>
      </c>
      <c r="BL621" t="s">
        <v>239</v>
      </c>
      <c r="BM621">
        <v>1</v>
      </c>
      <c r="BN621">
        <v>1</v>
      </c>
      <c r="BO621">
        <v>1</v>
      </c>
      <c r="BP621">
        <v>0</v>
      </c>
      <c r="BS621">
        <v>0.04</v>
      </c>
      <c r="BT621">
        <v>0</v>
      </c>
      <c r="BU621">
        <v>0</v>
      </c>
      <c r="CE621" t="str">
        <f t="shared" si="298"/>
        <v>16:21:43.711</v>
      </c>
      <c r="CF621">
        <v>711446549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6</v>
      </c>
      <c r="CY621">
        <v>7</v>
      </c>
      <c r="CZ621" t="s">
        <v>131</v>
      </c>
      <c r="DA621">
        <v>80</v>
      </c>
      <c r="DB621">
        <v>1</v>
      </c>
      <c r="DC621" t="s">
        <v>132</v>
      </c>
      <c r="DD621" t="s">
        <v>133</v>
      </c>
      <c r="DG621">
        <v>15234652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 t="shared" si="295"/>
        <v>10/06/2022 16:21:43.990</v>
      </c>
      <c r="C622" t="str">
        <f t="shared" si="277"/>
        <v>FFDFD3C0</v>
      </c>
      <c r="D622" t="s">
        <v>143</v>
      </c>
      <c r="E622">
        <v>1</v>
      </c>
      <c r="F622">
        <v>2001</v>
      </c>
      <c r="G622" t="s">
        <v>147</v>
      </c>
      <c r="J622" t="s">
        <v>145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296"/>
        <v>16:21:43.711</v>
      </c>
      <c r="T622" t="str">
        <f t="shared" si="297"/>
        <v>16:21:43.211</v>
      </c>
      <c r="U622" t="str">
        <f t="shared" si="280"/>
        <v>A5988B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125</v>
      </c>
      <c r="AG622">
        <v>0</v>
      </c>
      <c r="AH622">
        <v>3</v>
      </c>
      <c r="AI622">
        <v>2</v>
      </c>
      <c r="AJ622">
        <v>1</v>
      </c>
      <c r="AK622" t="s">
        <v>312</v>
      </c>
      <c r="AL622">
        <v>40.928192000000003</v>
      </c>
      <c r="AM622" t="s">
        <v>313</v>
      </c>
      <c r="AN622">
        <v>-72.227232000000001</v>
      </c>
      <c r="AO622">
        <v>25</v>
      </c>
      <c r="AP622">
        <v>825</v>
      </c>
      <c r="AQ622" t="s">
        <v>129</v>
      </c>
      <c r="AR622">
        <v>71</v>
      </c>
      <c r="AS622">
        <v>-49</v>
      </c>
      <c r="AT622">
        <v>-384</v>
      </c>
      <c r="BB622">
        <v>1200</v>
      </c>
      <c r="BC622">
        <v>1</v>
      </c>
      <c r="BD622" t="str">
        <f t="shared" si="281"/>
        <v xml:space="preserve">N46PD   </v>
      </c>
      <c r="BE622">
        <v>1</v>
      </c>
      <c r="BG622">
        <v>0</v>
      </c>
      <c r="BH622">
        <v>0</v>
      </c>
      <c r="BI622">
        <v>0</v>
      </c>
      <c r="BJ622">
        <v>700</v>
      </c>
      <c r="BK622">
        <v>-125</v>
      </c>
      <c r="BL622" t="s">
        <v>239</v>
      </c>
      <c r="BM622">
        <v>1</v>
      </c>
      <c r="BN622">
        <v>1</v>
      </c>
      <c r="BO622">
        <v>1</v>
      </c>
      <c r="BP622">
        <v>0</v>
      </c>
      <c r="BS622">
        <v>0.04</v>
      </c>
      <c r="BT622">
        <v>0</v>
      </c>
      <c r="BU622">
        <v>0</v>
      </c>
      <c r="CE622" t="str">
        <f t="shared" si="298"/>
        <v>16:21:43.711</v>
      </c>
      <c r="CF622">
        <v>711446549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6</v>
      </c>
      <c r="CY622">
        <v>7</v>
      </c>
      <c r="CZ622" t="s">
        <v>131</v>
      </c>
      <c r="DA622">
        <v>80</v>
      </c>
      <c r="DB622">
        <v>1</v>
      </c>
      <c r="DC622" t="s">
        <v>132</v>
      </c>
      <c r="DD622" t="s">
        <v>133</v>
      </c>
      <c r="DG622">
        <v>15234652</v>
      </c>
      <c r="DI622">
        <v>0</v>
      </c>
      <c r="DJ622">
        <v>0</v>
      </c>
      <c r="DK622">
        <v>1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 t="shared" si="295"/>
        <v>10/06/2022 16:21:43.990</v>
      </c>
      <c r="C623" t="str">
        <f t="shared" si="277"/>
        <v>FFDFD3C0</v>
      </c>
      <c r="D623" t="s">
        <v>143</v>
      </c>
      <c r="E623">
        <v>15</v>
      </c>
      <c r="F623">
        <v>2015</v>
      </c>
      <c r="G623" t="s">
        <v>144</v>
      </c>
      <c r="J623" t="s">
        <v>145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296"/>
        <v>16:21:43.711</v>
      </c>
      <c r="T623" t="str">
        <f t="shared" si="297"/>
        <v>16:21:43.211</v>
      </c>
      <c r="U623" t="str">
        <f t="shared" si="280"/>
        <v>A5988B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125</v>
      </c>
      <c r="AG623">
        <v>0</v>
      </c>
      <c r="AH623">
        <v>3</v>
      </c>
      <c r="AI623">
        <v>2</v>
      </c>
      <c r="AJ623">
        <v>1</v>
      </c>
      <c r="AK623" t="s">
        <v>312</v>
      </c>
      <c r="AL623">
        <v>40.928192000000003</v>
      </c>
      <c r="AM623" t="s">
        <v>313</v>
      </c>
      <c r="AN623">
        <v>-72.227232000000001</v>
      </c>
      <c r="AO623">
        <v>25</v>
      </c>
      <c r="AP623">
        <v>825</v>
      </c>
      <c r="AQ623" t="s">
        <v>129</v>
      </c>
      <c r="AR623">
        <v>71</v>
      </c>
      <c r="AS623">
        <v>-49</v>
      </c>
      <c r="AT623">
        <v>-384</v>
      </c>
      <c r="BB623">
        <v>1200</v>
      </c>
      <c r="BC623">
        <v>1</v>
      </c>
      <c r="BD623" t="str">
        <f t="shared" si="281"/>
        <v xml:space="preserve">N46PD   </v>
      </c>
      <c r="BE623">
        <v>1</v>
      </c>
      <c r="BG623">
        <v>0</v>
      </c>
      <c r="BH623">
        <v>0</v>
      </c>
      <c r="BI623">
        <v>0</v>
      </c>
      <c r="BJ623">
        <v>700</v>
      </c>
      <c r="BK623">
        <v>-125</v>
      </c>
      <c r="BL623" t="s">
        <v>239</v>
      </c>
      <c r="BM623">
        <v>1</v>
      </c>
      <c r="BN623">
        <v>1</v>
      </c>
      <c r="BO623">
        <v>1</v>
      </c>
      <c r="BP623">
        <v>0</v>
      </c>
      <c r="BS623">
        <v>0.04</v>
      </c>
      <c r="BT623">
        <v>0</v>
      </c>
      <c r="BU623">
        <v>0</v>
      </c>
      <c r="CE623" t="str">
        <f t="shared" si="298"/>
        <v>16:21:43.711</v>
      </c>
      <c r="CF623">
        <v>711446549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6</v>
      </c>
      <c r="CY623">
        <v>7</v>
      </c>
      <c r="CZ623" t="s">
        <v>131</v>
      </c>
      <c r="DA623">
        <v>80</v>
      </c>
      <c r="DB623">
        <v>1</v>
      </c>
      <c r="DC623" t="s">
        <v>132</v>
      </c>
      <c r="DD623" t="s">
        <v>133</v>
      </c>
      <c r="DG623">
        <v>15234652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 t="shared" si="295"/>
        <v>10/06/2022 16:21:43.990</v>
      </c>
      <c r="C624" t="str">
        <f t="shared" si="277"/>
        <v>FFDFD3C0</v>
      </c>
      <c r="D624" t="s">
        <v>139</v>
      </c>
      <c r="E624">
        <v>3</v>
      </c>
      <c r="F624">
        <v>1003</v>
      </c>
      <c r="G624" t="s">
        <v>146</v>
      </c>
      <c r="J624" t="s">
        <v>141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296"/>
        <v>16:21:43.711</v>
      </c>
      <c r="T624" t="str">
        <f t="shared" si="297"/>
        <v>16:21:43.211</v>
      </c>
      <c r="U624" t="str">
        <f t="shared" si="280"/>
        <v>A5988B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125</v>
      </c>
      <c r="AG624">
        <v>0</v>
      </c>
      <c r="AH624">
        <v>3</v>
      </c>
      <c r="AI624">
        <v>2</v>
      </c>
      <c r="AJ624">
        <v>1</v>
      </c>
      <c r="AK624" t="s">
        <v>312</v>
      </c>
      <c r="AL624">
        <v>40.928192000000003</v>
      </c>
      <c r="AM624" t="s">
        <v>313</v>
      </c>
      <c r="AN624">
        <v>-72.227232000000001</v>
      </c>
      <c r="AO624">
        <v>25</v>
      </c>
      <c r="AP624">
        <v>825</v>
      </c>
      <c r="AQ624" t="s">
        <v>129</v>
      </c>
      <c r="AR624">
        <v>71</v>
      </c>
      <c r="AS624">
        <v>-49</v>
      </c>
      <c r="AT624">
        <v>-384</v>
      </c>
      <c r="BB624">
        <v>1200</v>
      </c>
      <c r="BC624">
        <v>1</v>
      </c>
      <c r="BD624" t="str">
        <f t="shared" si="281"/>
        <v xml:space="preserve">N46PD   </v>
      </c>
      <c r="BE624">
        <v>1</v>
      </c>
      <c r="BG624">
        <v>0</v>
      </c>
      <c r="BH624">
        <v>0</v>
      </c>
      <c r="BI624">
        <v>0</v>
      </c>
      <c r="BJ624">
        <v>700</v>
      </c>
      <c r="BK624">
        <v>-125</v>
      </c>
      <c r="BL624" t="s">
        <v>239</v>
      </c>
      <c r="BM624">
        <v>1</v>
      </c>
      <c r="BN624">
        <v>1</v>
      </c>
      <c r="BO624">
        <v>1</v>
      </c>
      <c r="BP624">
        <v>0</v>
      </c>
      <c r="BS624">
        <v>0.04</v>
      </c>
      <c r="BT624">
        <v>0</v>
      </c>
      <c r="BU624">
        <v>0</v>
      </c>
      <c r="CE624" t="str">
        <f t="shared" si="298"/>
        <v>16:21:43.711</v>
      </c>
      <c r="CF624">
        <v>711446549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6</v>
      </c>
      <c r="CY624">
        <v>7</v>
      </c>
      <c r="CZ624" t="s">
        <v>131</v>
      </c>
      <c r="DA624">
        <v>80</v>
      </c>
      <c r="DB624">
        <v>1</v>
      </c>
      <c r="DC624" t="s">
        <v>132</v>
      </c>
      <c r="DD624" t="s">
        <v>133</v>
      </c>
      <c r="DG624">
        <v>15234652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 t="shared" si="295"/>
        <v>10/06/2022 16:21:43.990</v>
      </c>
      <c r="C625" t="str">
        <f t="shared" si="277"/>
        <v>FFDFD3C0</v>
      </c>
      <c r="D625" t="s">
        <v>134</v>
      </c>
      <c r="E625">
        <v>33</v>
      </c>
      <c r="H625">
        <v>112</v>
      </c>
      <c r="I625" t="s">
        <v>135</v>
      </c>
      <c r="J625" t="s">
        <v>136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296"/>
        <v>16:21:43.711</v>
      </c>
      <c r="T625" t="str">
        <f t="shared" si="297"/>
        <v>16:21:43.211</v>
      </c>
      <c r="U625" t="str">
        <f t="shared" si="280"/>
        <v>A5988B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125</v>
      </c>
      <c r="AG625">
        <v>0</v>
      </c>
      <c r="AH625">
        <v>3</v>
      </c>
      <c r="AI625">
        <v>2</v>
      </c>
      <c r="AJ625">
        <v>1</v>
      </c>
      <c r="AK625" t="s">
        <v>312</v>
      </c>
      <c r="AL625">
        <v>40.928192000000003</v>
      </c>
      <c r="AM625" t="s">
        <v>313</v>
      </c>
      <c r="AN625">
        <v>-72.227232000000001</v>
      </c>
      <c r="AO625">
        <v>25</v>
      </c>
      <c r="AP625">
        <v>825</v>
      </c>
      <c r="AQ625" t="s">
        <v>129</v>
      </c>
      <c r="AR625">
        <v>71</v>
      </c>
      <c r="AS625">
        <v>-49</v>
      </c>
      <c r="AT625">
        <v>-384</v>
      </c>
      <c r="BB625">
        <v>1200</v>
      </c>
      <c r="BC625">
        <v>1</v>
      </c>
      <c r="BD625" t="str">
        <f t="shared" si="281"/>
        <v xml:space="preserve">N46PD   </v>
      </c>
      <c r="BE625">
        <v>1</v>
      </c>
      <c r="BG625">
        <v>0</v>
      </c>
      <c r="BH625">
        <v>0</v>
      </c>
      <c r="BI625">
        <v>0</v>
      </c>
      <c r="BJ625">
        <v>700</v>
      </c>
      <c r="BK625">
        <v>-125</v>
      </c>
      <c r="BL625" t="s">
        <v>239</v>
      </c>
      <c r="BM625">
        <v>1</v>
      </c>
      <c r="BN625">
        <v>1</v>
      </c>
      <c r="BO625">
        <v>1</v>
      </c>
      <c r="BP625">
        <v>0</v>
      </c>
      <c r="BS625">
        <v>0.04</v>
      </c>
      <c r="BT625">
        <v>0</v>
      </c>
      <c r="BU625">
        <v>0</v>
      </c>
      <c r="CE625" t="str">
        <f t="shared" si="298"/>
        <v>16:21:43.711</v>
      </c>
      <c r="CF625">
        <v>711446549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6</v>
      </c>
      <c r="CY625">
        <v>7</v>
      </c>
      <c r="CZ625" t="s">
        <v>131</v>
      </c>
      <c r="DA625">
        <v>80</v>
      </c>
      <c r="DB625">
        <v>1</v>
      </c>
      <c r="DC625" t="s">
        <v>132</v>
      </c>
      <c r="DD625" t="s">
        <v>133</v>
      </c>
      <c r="DG625">
        <v>15234652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"10/06/2022 16:21:44.773"</f>
        <v>10/06/2022 16:21:44.773</v>
      </c>
      <c r="C626" t="str">
        <f t="shared" si="277"/>
        <v>FFDFD3C0</v>
      </c>
      <c r="D626" t="s">
        <v>139</v>
      </c>
      <c r="E626">
        <v>3</v>
      </c>
      <c r="F626">
        <v>1003</v>
      </c>
      <c r="G626" t="s">
        <v>146</v>
      </c>
      <c r="J626" t="s">
        <v>141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"16:21:44.258"</f>
        <v>16:21:44.258</v>
      </c>
      <c r="T626" t="str">
        <f>"16:21:43.758"</f>
        <v>16:21:43.758</v>
      </c>
      <c r="U626" t="str">
        <f t="shared" si="280"/>
        <v>A5988B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125</v>
      </c>
      <c r="AG626">
        <v>0</v>
      </c>
      <c r="AH626">
        <v>3</v>
      </c>
      <c r="AI626">
        <v>2</v>
      </c>
      <c r="AJ626">
        <v>1</v>
      </c>
      <c r="AK626" t="s">
        <v>314</v>
      </c>
      <c r="AL626">
        <v>40.928106</v>
      </c>
      <c r="AM626" t="s">
        <v>315</v>
      </c>
      <c r="AN626">
        <v>-72.226996</v>
      </c>
      <c r="AO626">
        <v>25</v>
      </c>
      <c r="AP626">
        <v>800</v>
      </c>
      <c r="AQ626" t="s">
        <v>129</v>
      </c>
      <c r="AR626">
        <v>73</v>
      </c>
      <c r="AS626">
        <v>-46</v>
      </c>
      <c r="AT626">
        <v>-512</v>
      </c>
      <c r="BB626">
        <v>1200</v>
      </c>
      <c r="BC626">
        <v>1</v>
      </c>
      <c r="BD626" t="str">
        <f t="shared" si="281"/>
        <v xml:space="preserve">N46PD   </v>
      </c>
      <c r="BE626">
        <v>1</v>
      </c>
      <c r="BG626">
        <v>0</v>
      </c>
      <c r="BH626">
        <v>0</v>
      </c>
      <c r="BI626">
        <v>0</v>
      </c>
      <c r="BJ626">
        <v>725</v>
      </c>
      <c r="BK626">
        <v>-75</v>
      </c>
      <c r="BL626" t="s">
        <v>239</v>
      </c>
      <c r="BM626">
        <v>1</v>
      </c>
      <c r="BN626">
        <v>1</v>
      </c>
      <c r="BO626">
        <v>1</v>
      </c>
      <c r="BP626">
        <v>0</v>
      </c>
      <c r="BS626">
        <v>0.04</v>
      </c>
      <c r="BT626">
        <v>0</v>
      </c>
      <c r="BU626">
        <v>0</v>
      </c>
      <c r="CE626" t="str">
        <f>"16:21:44.265"</f>
        <v>16:21:44.265</v>
      </c>
      <c r="CF626">
        <v>265448478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2</v>
      </c>
      <c r="CY626">
        <v>7</v>
      </c>
      <c r="CZ626" t="s">
        <v>131</v>
      </c>
      <c r="DA626">
        <v>94</v>
      </c>
      <c r="DB626">
        <v>2</v>
      </c>
      <c r="DC626" t="s">
        <v>190</v>
      </c>
      <c r="DD626" t="s">
        <v>191</v>
      </c>
      <c r="DG626">
        <v>13624533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"10/06/2022 16:21:44.773"</f>
        <v>10/06/2022 16:21:44.773</v>
      </c>
      <c r="C627" t="str">
        <f t="shared" si="277"/>
        <v>FFDFD3C0</v>
      </c>
      <c r="D627" t="s">
        <v>139</v>
      </c>
      <c r="E627">
        <v>2</v>
      </c>
      <c r="F627">
        <v>1002</v>
      </c>
      <c r="G627" t="s">
        <v>124</v>
      </c>
      <c r="J627" t="s">
        <v>141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"16:21:44.258"</f>
        <v>16:21:44.258</v>
      </c>
      <c r="T627" t="str">
        <f>"16:21:43.758"</f>
        <v>16:21:43.758</v>
      </c>
      <c r="U627" t="str">
        <f t="shared" si="280"/>
        <v>A5988B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125</v>
      </c>
      <c r="AG627">
        <v>0</v>
      </c>
      <c r="AH627">
        <v>3</v>
      </c>
      <c r="AI627">
        <v>2</v>
      </c>
      <c r="AJ627">
        <v>1</v>
      </c>
      <c r="AK627" t="s">
        <v>314</v>
      </c>
      <c r="AL627">
        <v>40.928106</v>
      </c>
      <c r="AM627" t="s">
        <v>315</v>
      </c>
      <c r="AN627">
        <v>-72.226996</v>
      </c>
      <c r="AO627">
        <v>25</v>
      </c>
      <c r="AP627">
        <v>800</v>
      </c>
      <c r="AQ627" t="s">
        <v>129</v>
      </c>
      <c r="AR627">
        <v>73</v>
      </c>
      <c r="AS627">
        <v>-46</v>
      </c>
      <c r="AT627">
        <v>-512</v>
      </c>
      <c r="BB627">
        <v>1200</v>
      </c>
      <c r="BC627">
        <v>1</v>
      </c>
      <c r="BD627" t="str">
        <f t="shared" si="281"/>
        <v xml:space="preserve">N46PD   </v>
      </c>
      <c r="BE627">
        <v>1</v>
      </c>
      <c r="BG627">
        <v>0</v>
      </c>
      <c r="BH627">
        <v>0</v>
      </c>
      <c r="BI627">
        <v>0</v>
      </c>
      <c r="BJ627">
        <v>725</v>
      </c>
      <c r="BK627">
        <v>-75</v>
      </c>
      <c r="BL627" t="s">
        <v>239</v>
      </c>
      <c r="BM627">
        <v>1</v>
      </c>
      <c r="BN627">
        <v>1</v>
      </c>
      <c r="BO627">
        <v>1</v>
      </c>
      <c r="BP627">
        <v>0</v>
      </c>
      <c r="BS627">
        <v>0.04</v>
      </c>
      <c r="BT627">
        <v>0</v>
      </c>
      <c r="BU627">
        <v>0</v>
      </c>
      <c r="CE627" t="str">
        <f>"16:21:44.265"</f>
        <v>16:21:44.265</v>
      </c>
      <c r="CF627">
        <v>265448478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2</v>
      </c>
      <c r="CY627">
        <v>7</v>
      </c>
      <c r="CZ627" t="s">
        <v>131</v>
      </c>
      <c r="DA627">
        <v>94</v>
      </c>
      <c r="DB627">
        <v>2</v>
      </c>
      <c r="DC627" t="s">
        <v>190</v>
      </c>
      <c r="DD627" t="s">
        <v>191</v>
      </c>
      <c r="DG627">
        <v>13624533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"10/06/2022 16:21:44.773"</f>
        <v>10/06/2022 16:21:44.773</v>
      </c>
      <c r="C628" t="str">
        <f t="shared" si="277"/>
        <v>FFDFD3C0</v>
      </c>
      <c r="D628" t="s">
        <v>123</v>
      </c>
      <c r="E628">
        <v>1</v>
      </c>
      <c r="H628">
        <v>157</v>
      </c>
      <c r="I628" t="s">
        <v>124</v>
      </c>
      <c r="J628" t="s">
        <v>125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"16:21:44.258"</f>
        <v>16:21:44.258</v>
      </c>
      <c r="T628" t="str">
        <f>"16:21:43.758"</f>
        <v>16:21:43.758</v>
      </c>
      <c r="U628" t="str">
        <f t="shared" si="280"/>
        <v>A5988B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125</v>
      </c>
      <c r="AG628">
        <v>0</v>
      </c>
      <c r="AH628">
        <v>3</v>
      </c>
      <c r="AI628">
        <v>2</v>
      </c>
      <c r="AJ628">
        <v>1</v>
      </c>
      <c r="AK628" t="s">
        <v>314</v>
      </c>
      <c r="AL628">
        <v>40.928106</v>
      </c>
      <c r="AM628" t="s">
        <v>315</v>
      </c>
      <c r="AN628">
        <v>-72.226996</v>
      </c>
      <c r="AO628">
        <v>25</v>
      </c>
      <c r="AP628">
        <v>800</v>
      </c>
      <c r="AQ628" t="s">
        <v>129</v>
      </c>
      <c r="AR628">
        <v>73</v>
      </c>
      <c r="AS628">
        <v>-46</v>
      </c>
      <c r="AT628">
        <v>-512</v>
      </c>
      <c r="BB628">
        <v>1200</v>
      </c>
      <c r="BC628">
        <v>1</v>
      </c>
      <c r="BD628" t="str">
        <f t="shared" si="281"/>
        <v xml:space="preserve">N46PD   </v>
      </c>
      <c r="BE628">
        <v>1</v>
      </c>
      <c r="BG628">
        <v>0</v>
      </c>
      <c r="BH628">
        <v>0</v>
      </c>
      <c r="BI628">
        <v>0</v>
      </c>
      <c r="BJ628">
        <v>725</v>
      </c>
      <c r="BK628">
        <v>-75</v>
      </c>
      <c r="BL628" t="s">
        <v>239</v>
      </c>
      <c r="BM628">
        <v>1</v>
      </c>
      <c r="BN628">
        <v>1</v>
      </c>
      <c r="BO628">
        <v>1</v>
      </c>
      <c r="BP628">
        <v>0</v>
      </c>
      <c r="BS628">
        <v>0.04</v>
      </c>
      <c r="BT628">
        <v>0</v>
      </c>
      <c r="BU628">
        <v>0</v>
      </c>
      <c r="CE628" t="str">
        <f>"16:21:44.265"</f>
        <v>16:21:44.265</v>
      </c>
      <c r="CF628">
        <v>265448478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2</v>
      </c>
      <c r="CY628">
        <v>7</v>
      </c>
      <c r="CZ628" t="s">
        <v>131</v>
      </c>
      <c r="DA628">
        <v>94</v>
      </c>
      <c r="DB628">
        <v>2</v>
      </c>
      <c r="DC628" t="s">
        <v>190</v>
      </c>
      <c r="DD628" t="s">
        <v>191</v>
      </c>
      <c r="DG628">
        <v>13624533</v>
      </c>
      <c r="DI628">
        <v>0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"10/06/2022 16:21:44.773"</f>
        <v>10/06/2022 16:21:44.773</v>
      </c>
      <c r="C629" t="str">
        <f t="shared" si="277"/>
        <v>FFDFD3C0</v>
      </c>
      <c r="D629" t="s">
        <v>134</v>
      </c>
      <c r="E629">
        <v>38</v>
      </c>
      <c r="H629">
        <v>125</v>
      </c>
      <c r="I629" t="s">
        <v>142</v>
      </c>
      <c r="J629" t="s">
        <v>136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"16:21:44.258"</f>
        <v>16:21:44.258</v>
      </c>
      <c r="T629" t="str">
        <f>"16:21:43.758"</f>
        <v>16:21:43.758</v>
      </c>
      <c r="U629" t="str">
        <f t="shared" si="280"/>
        <v>A5988B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125</v>
      </c>
      <c r="AG629">
        <v>0</v>
      </c>
      <c r="AH629">
        <v>3</v>
      </c>
      <c r="AI629">
        <v>2</v>
      </c>
      <c r="AJ629">
        <v>1</v>
      </c>
      <c r="AK629" t="s">
        <v>314</v>
      </c>
      <c r="AL629">
        <v>40.928106</v>
      </c>
      <c r="AM629" t="s">
        <v>315</v>
      </c>
      <c r="AN629">
        <v>-72.226996</v>
      </c>
      <c r="AO629">
        <v>25</v>
      </c>
      <c r="AP629">
        <v>800</v>
      </c>
      <c r="AQ629" t="s">
        <v>129</v>
      </c>
      <c r="AR629">
        <v>73</v>
      </c>
      <c r="AS629">
        <v>-46</v>
      </c>
      <c r="AT629">
        <v>-512</v>
      </c>
      <c r="BB629">
        <v>1200</v>
      </c>
      <c r="BC629">
        <v>1</v>
      </c>
      <c r="BD629" t="str">
        <f t="shared" si="281"/>
        <v xml:space="preserve">N46PD   </v>
      </c>
      <c r="BE629">
        <v>1</v>
      </c>
      <c r="BG629">
        <v>0</v>
      </c>
      <c r="BH629">
        <v>0</v>
      </c>
      <c r="BI629">
        <v>0</v>
      </c>
      <c r="BJ629">
        <v>725</v>
      </c>
      <c r="BK629">
        <v>-75</v>
      </c>
      <c r="BL629" t="s">
        <v>239</v>
      </c>
      <c r="BM629">
        <v>1</v>
      </c>
      <c r="BN629">
        <v>1</v>
      </c>
      <c r="BO629">
        <v>1</v>
      </c>
      <c r="BP629">
        <v>0</v>
      </c>
      <c r="BS629">
        <v>0.04</v>
      </c>
      <c r="BT629">
        <v>0</v>
      </c>
      <c r="BU629">
        <v>0</v>
      </c>
      <c r="CE629" t="str">
        <f>"16:21:44.265"</f>
        <v>16:21:44.265</v>
      </c>
      <c r="CF629">
        <v>265448478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2</v>
      </c>
      <c r="CY629">
        <v>7</v>
      </c>
      <c r="CZ629" t="s">
        <v>131</v>
      </c>
      <c r="DA629">
        <v>94</v>
      </c>
      <c r="DB629">
        <v>2</v>
      </c>
      <c r="DC629" t="s">
        <v>190</v>
      </c>
      <c r="DD629" t="s">
        <v>191</v>
      </c>
      <c r="DG629">
        <v>13624533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"10/06/2022 16:21:44.773"</f>
        <v>10/06/2022 16:21:44.773</v>
      </c>
      <c r="C630" t="str">
        <f t="shared" si="277"/>
        <v>FFDFD3C0</v>
      </c>
      <c r="D630" t="s">
        <v>143</v>
      </c>
      <c r="E630">
        <v>15</v>
      </c>
      <c r="F630">
        <v>2015</v>
      </c>
      <c r="G630" t="s">
        <v>144</v>
      </c>
      <c r="J630" t="s">
        <v>145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"16:21:44.258"</f>
        <v>16:21:44.258</v>
      </c>
      <c r="T630" t="str">
        <f>"16:21:43.758"</f>
        <v>16:21:43.758</v>
      </c>
      <c r="U630" t="str">
        <f t="shared" si="280"/>
        <v>A5988B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125</v>
      </c>
      <c r="AG630">
        <v>0</v>
      </c>
      <c r="AH630">
        <v>3</v>
      </c>
      <c r="AI630">
        <v>2</v>
      </c>
      <c r="AJ630">
        <v>1</v>
      </c>
      <c r="AK630" t="s">
        <v>314</v>
      </c>
      <c r="AL630">
        <v>40.928106</v>
      </c>
      <c r="AM630" t="s">
        <v>315</v>
      </c>
      <c r="AN630">
        <v>-72.226996</v>
      </c>
      <c r="AO630">
        <v>25</v>
      </c>
      <c r="AP630">
        <v>800</v>
      </c>
      <c r="AQ630" t="s">
        <v>129</v>
      </c>
      <c r="AR630">
        <v>73</v>
      </c>
      <c r="AS630">
        <v>-46</v>
      </c>
      <c r="AT630">
        <v>-512</v>
      </c>
      <c r="BB630">
        <v>1200</v>
      </c>
      <c r="BC630">
        <v>1</v>
      </c>
      <c r="BD630" t="str">
        <f t="shared" si="281"/>
        <v xml:space="preserve">N46PD   </v>
      </c>
      <c r="BE630">
        <v>1</v>
      </c>
      <c r="BG630">
        <v>0</v>
      </c>
      <c r="BH630">
        <v>0</v>
      </c>
      <c r="BI630">
        <v>0</v>
      </c>
      <c r="BJ630">
        <v>725</v>
      </c>
      <c r="BK630">
        <v>-75</v>
      </c>
      <c r="BL630" t="s">
        <v>239</v>
      </c>
      <c r="BM630">
        <v>1</v>
      </c>
      <c r="BN630">
        <v>1</v>
      </c>
      <c r="BO630">
        <v>1</v>
      </c>
      <c r="BP630">
        <v>0</v>
      </c>
      <c r="BS630">
        <v>0.04</v>
      </c>
      <c r="BT630">
        <v>0</v>
      </c>
      <c r="BU630">
        <v>0</v>
      </c>
      <c r="CE630" t="str">
        <f>"16:21:44.265"</f>
        <v>16:21:44.265</v>
      </c>
      <c r="CF630">
        <v>265448478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2</v>
      </c>
      <c r="CY630">
        <v>7</v>
      </c>
      <c r="CZ630" t="s">
        <v>131</v>
      </c>
      <c r="DA630">
        <v>94</v>
      </c>
      <c r="DB630">
        <v>2</v>
      </c>
      <c r="DC630" t="s">
        <v>190</v>
      </c>
      <c r="DD630" t="s">
        <v>191</v>
      </c>
      <c r="DG630">
        <v>13624533</v>
      </c>
      <c r="DI630">
        <v>0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"10/06/2022 16:21:45.929"</f>
        <v>10/06/2022 16:21:45.929</v>
      </c>
      <c r="C631" t="str">
        <f t="shared" si="277"/>
        <v>FFDFD3C0</v>
      </c>
      <c r="D631" t="s">
        <v>139</v>
      </c>
      <c r="E631">
        <v>3</v>
      </c>
      <c r="F631">
        <v>1003</v>
      </c>
      <c r="G631" t="s">
        <v>146</v>
      </c>
      <c r="J631" t="s">
        <v>141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ref="S631:S637" si="299">"16:21:45.711"</f>
        <v>16:21:45.711</v>
      </c>
      <c r="T631" t="str">
        <f t="shared" ref="T631:T637" si="300">"16:21:45.311"</f>
        <v>16:21:45.311</v>
      </c>
      <c r="U631" t="str">
        <f t="shared" si="280"/>
        <v>A5988B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125</v>
      </c>
      <c r="AG631">
        <v>0</v>
      </c>
      <c r="AH631">
        <v>3</v>
      </c>
      <c r="AI631">
        <v>2</v>
      </c>
      <c r="AJ631">
        <v>1</v>
      </c>
      <c r="AK631" t="s">
        <v>316</v>
      </c>
      <c r="AL631">
        <v>40.927827000000001</v>
      </c>
      <c r="AM631" t="s">
        <v>317</v>
      </c>
      <c r="AN631">
        <v>-72.226309999999998</v>
      </c>
      <c r="AO631">
        <v>25</v>
      </c>
      <c r="AP631">
        <v>800</v>
      </c>
      <c r="AQ631" t="s">
        <v>129</v>
      </c>
      <c r="AR631">
        <v>76</v>
      </c>
      <c r="AS631">
        <v>-38</v>
      </c>
      <c r="AT631">
        <v>-384</v>
      </c>
      <c r="BB631">
        <v>1200</v>
      </c>
      <c r="BC631">
        <v>1</v>
      </c>
      <c r="BD631" t="str">
        <f t="shared" si="281"/>
        <v xml:space="preserve">N46PD   </v>
      </c>
      <c r="BE631">
        <v>1</v>
      </c>
      <c r="BG631">
        <v>0</v>
      </c>
      <c r="BH631">
        <v>0</v>
      </c>
      <c r="BI631">
        <v>0</v>
      </c>
      <c r="BJ631">
        <v>700</v>
      </c>
      <c r="BK631">
        <v>-100</v>
      </c>
      <c r="BL631" t="s">
        <v>239</v>
      </c>
      <c r="BM631">
        <v>1</v>
      </c>
      <c r="BN631">
        <v>1</v>
      </c>
      <c r="BO631">
        <v>1</v>
      </c>
      <c r="BP631">
        <v>0</v>
      </c>
      <c r="BS631">
        <v>0.04</v>
      </c>
      <c r="BT631">
        <v>0</v>
      </c>
      <c r="BU631">
        <v>0</v>
      </c>
      <c r="CE631" t="str">
        <f t="shared" ref="CE631:CE637" si="301">"16:21:45.717"</f>
        <v>16:21:45.717</v>
      </c>
      <c r="CF631">
        <v>716885513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6</v>
      </c>
      <c r="CY631">
        <v>7</v>
      </c>
      <c r="CZ631" t="s">
        <v>131</v>
      </c>
      <c r="DA631">
        <v>80</v>
      </c>
      <c r="DB631">
        <v>1</v>
      </c>
      <c r="DC631" t="s">
        <v>132</v>
      </c>
      <c r="DD631" t="s">
        <v>133</v>
      </c>
      <c r="DG631">
        <v>15236698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"10/06/2022 16:21:46.038"</f>
        <v>10/06/2022 16:21:46.038</v>
      </c>
      <c r="C632" t="str">
        <f t="shared" si="277"/>
        <v>FFDFD3C0</v>
      </c>
      <c r="D632" t="s">
        <v>139</v>
      </c>
      <c r="E632">
        <v>2</v>
      </c>
      <c r="F632">
        <v>1002</v>
      </c>
      <c r="G632" t="s">
        <v>124</v>
      </c>
      <c r="J632" t="s">
        <v>141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299"/>
        <v>16:21:45.711</v>
      </c>
      <c r="T632" t="str">
        <f t="shared" si="300"/>
        <v>16:21:45.311</v>
      </c>
      <c r="U632" t="str">
        <f t="shared" si="280"/>
        <v>A5988B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125</v>
      </c>
      <c r="AG632">
        <v>0</v>
      </c>
      <c r="AH632">
        <v>3</v>
      </c>
      <c r="AI632">
        <v>2</v>
      </c>
      <c r="AJ632">
        <v>1</v>
      </c>
      <c r="AK632" t="s">
        <v>316</v>
      </c>
      <c r="AL632">
        <v>40.927827000000001</v>
      </c>
      <c r="AM632" t="s">
        <v>317</v>
      </c>
      <c r="AN632">
        <v>-72.226309999999998</v>
      </c>
      <c r="AO632">
        <v>25</v>
      </c>
      <c r="AP632">
        <v>800</v>
      </c>
      <c r="AQ632" t="s">
        <v>129</v>
      </c>
      <c r="AR632">
        <v>76</v>
      </c>
      <c r="AS632">
        <v>-38</v>
      </c>
      <c r="AT632">
        <v>-384</v>
      </c>
      <c r="BB632">
        <v>1200</v>
      </c>
      <c r="BC632">
        <v>1</v>
      </c>
      <c r="BD632" t="str">
        <f t="shared" si="281"/>
        <v xml:space="preserve">N46PD   </v>
      </c>
      <c r="BE632">
        <v>1</v>
      </c>
      <c r="BG632">
        <v>0</v>
      </c>
      <c r="BH632">
        <v>0</v>
      </c>
      <c r="BI632">
        <v>0</v>
      </c>
      <c r="BJ632">
        <v>700</v>
      </c>
      <c r="BK632">
        <v>-100</v>
      </c>
      <c r="BL632" t="s">
        <v>239</v>
      </c>
      <c r="BM632">
        <v>1</v>
      </c>
      <c r="BN632">
        <v>1</v>
      </c>
      <c r="BO632">
        <v>1</v>
      </c>
      <c r="BP632">
        <v>0</v>
      </c>
      <c r="BS632">
        <v>0.04</v>
      </c>
      <c r="BT632">
        <v>0</v>
      </c>
      <c r="BU632">
        <v>0</v>
      </c>
      <c r="CE632" t="str">
        <f t="shared" si="301"/>
        <v>16:21:45.717</v>
      </c>
      <c r="CF632">
        <v>716885513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6</v>
      </c>
      <c r="CY632">
        <v>7</v>
      </c>
      <c r="CZ632" t="s">
        <v>131</v>
      </c>
      <c r="DA632">
        <v>80</v>
      </c>
      <c r="DB632">
        <v>1</v>
      </c>
      <c r="DC632" t="s">
        <v>132</v>
      </c>
      <c r="DD632" t="s">
        <v>133</v>
      </c>
      <c r="DG632">
        <v>15236698</v>
      </c>
      <c r="DI632">
        <v>0</v>
      </c>
      <c r="DJ632">
        <v>0</v>
      </c>
      <c r="DK632">
        <v>1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"10/06/2022 16:21:46.038"</f>
        <v>10/06/2022 16:21:46.038</v>
      </c>
      <c r="C633" t="str">
        <f t="shared" si="277"/>
        <v>FFDFD3C0</v>
      </c>
      <c r="D633" t="s">
        <v>143</v>
      </c>
      <c r="E633">
        <v>1</v>
      </c>
      <c r="F633">
        <v>2001</v>
      </c>
      <c r="G633" t="s">
        <v>147</v>
      </c>
      <c r="J633" t="s">
        <v>145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299"/>
        <v>16:21:45.711</v>
      </c>
      <c r="T633" t="str">
        <f t="shared" si="300"/>
        <v>16:21:45.311</v>
      </c>
      <c r="U633" t="str">
        <f t="shared" si="280"/>
        <v>A5988B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125</v>
      </c>
      <c r="AG633">
        <v>0</v>
      </c>
      <c r="AH633">
        <v>3</v>
      </c>
      <c r="AI633">
        <v>2</v>
      </c>
      <c r="AJ633">
        <v>1</v>
      </c>
      <c r="AK633" t="s">
        <v>316</v>
      </c>
      <c r="AL633">
        <v>40.927827000000001</v>
      </c>
      <c r="AM633" t="s">
        <v>317</v>
      </c>
      <c r="AN633">
        <v>-72.226309999999998</v>
      </c>
      <c r="AO633">
        <v>25</v>
      </c>
      <c r="AP633">
        <v>800</v>
      </c>
      <c r="AQ633" t="s">
        <v>129</v>
      </c>
      <c r="AR633">
        <v>76</v>
      </c>
      <c r="AS633">
        <v>-38</v>
      </c>
      <c r="AT633">
        <v>-384</v>
      </c>
      <c r="BB633">
        <v>1200</v>
      </c>
      <c r="BC633">
        <v>1</v>
      </c>
      <c r="BD633" t="str">
        <f t="shared" si="281"/>
        <v xml:space="preserve">N46PD   </v>
      </c>
      <c r="BE633">
        <v>1</v>
      </c>
      <c r="BG633">
        <v>0</v>
      </c>
      <c r="BH633">
        <v>0</v>
      </c>
      <c r="BI633">
        <v>0</v>
      </c>
      <c r="BJ633">
        <v>700</v>
      </c>
      <c r="BK633">
        <v>-100</v>
      </c>
      <c r="BL633" t="s">
        <v>239</v>
      </c>
      <c r="BM633">
        <v>1</v>
      </c>
      <c r="BN633">
        <v>1</v>
      </c>
      <c r="BO633">
        <v>1</v>
      </c>
      <c r="BP633">
        <v>0</v>
      </c>
      <c r="BS633">
        <v>0.04</v>
      </c>
      <c r="BT633">
        <v>0</v>
      </c>
      <c r="BU633">
        <v>0</v>
      </c>
      <c r="CE633" t="str">
        <f t="shared" si="301"/>
        <v>16:21:45.717</v>
      </c>
      <c r="CF633">
        <v>716885513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6</v>
      </c>
      <c r="CY633">
        <v>7</v>
      </c>
      <c r="CZ633" t="s">
        <v>131</v>
      </c>
      <c r="DA633">
        <v>80</v>
      </c>
      <c r="DB633">
        <v>1</v>
      </c>
      <c r="DC633" t="s">
        <v>132</v>
      </c>
      <c r="DD633" t="s">
        <v>133</v>
      </c>
      <c r="DG633">
        <v>15236698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"10/06/2022 16:21:46.038"</f>
        <v>10/06/2022 16:21:46.038</v>
      </c>
      <c r="C634" t="str">
        <f t="shared" si="277"/>
        <v>FFDFD3C0</v>
      </c>
      <c r="D634" t="s">
        <v>134</v>
      </c>
      <c r="E634">
        <v>38</v>
      </c>
      <c r="H634">
        <v>125</v>
      </c>
      <c r="I634" t="s">
        <v>142</v>
      </c>
      <c r="J634" t="s">
        <v>136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299"/>
        <v>16:21:45.711</v>
      </c>
      <c r="T634" t="str">
        <f t="shared" si="300"/>
        <v>16:21:45.311</v>
      </c>
      <c r="U634" t="str">
        <f t="shared" si="280"/>
        <v>A5988B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125</v>
      </c>
      <c r="AG634">
        <v>0</v>
      </c>
      <c r="AH634">
        <v>3</v>
      </c>
      <c r="AI634">
        <v>2</v>
      </c>
      <c r="AJ634">
        <v>1</v>
      </c>
      <c r="AK634" t="s">
        <v>316</v>
      </c>
      <c r="AL634">
        <v>40.927827000000001</v>
      </c>
      <c r="AM634" t="s">
        <v>317</v>
      </c>
      <c r="AN634">
        <v>-72.226309999999998</v>
      </c>
      <c r="AO634">
        <v>25</v>
      </c>
      <c r="AP634">
        <v>800</v>
      </c>
      <c r="AQ634" t="s">
        <v>129</v>
      </c>
      <c r="AR634">
        <v>76</v>
      </c>
      <c r="AS634">
        <v>-38</v>
      </c>
      <c r="AT634">
        <v>-384</v>
      </c>
      <c r="BB634">
        <v>1200</v>
      </c>
      <c r="BC634">
        <v>1</v>
      </c>
      <c r="BD634" t="str">
        <f t="shared" si="281"/>
        <v xml:space="preserve">N46PD   </v>
      </c>
      <c r="BE634">
        <v>1</v>
      </c>
      <c r="BG634">
        <v>0</v>
      </c>
      <c r="BH634">
        <v>0</v>
      </c>
      <c r="BI634">
        <v>0</v>
      </c>
      <c r="BJ634">
        <v>700</v>
      </c>
      <c r="BK634">
        <v>-100</v>
      </c>
      <c r="BL634" t="s">
        <v>239</v>
      </c>
      <c r="BM634">
        <v>1</v>
      </c>
      <c r="BN634">
        <v>1</v>
      </c>
      <c r="BO634">
        <v>1</v>
      </c>
      <c r="BP634">
        <v>0</v>
      </c>
      <c r="BS634">
        <v>0.04</v>
      </c>
      <c r="BT634">
        <v>0</v>
      </c>
      <c r="BU634">
        <v>0</v>
      </c>
      <c r="CE634" t="str">
        <f t="shared" si="301"/>
        <v>16:21:45.717</v>
      </c>
      <c r="CF634">
        <v>716885513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6</v>
      </c>
      <c r="CY634">
        <v>7</v>
      </c>
      <c r="CZ634" t="s">
        <v>131</v>
      </c>
      <c r="DA634">
        <v>80</v>
      </c>
      <c r="DB634">
        <v>1</v>
      </c>
      <c r="DC634" t="s">
        <v>132</v>
      </c>
      <c r="DD634" t="s">
        <v>133</v>
      </c>
      <c r="DG634">
        <v>15236698</v>
      </c>
      <c r="DI634">
        <v>0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"10/06/2022 16:21:46.038"</f>
        <v>10/06/2022 16:21:46.038</v>
      </c>
      <c r="C635" t="str">
        <f t="shared" si="277"/>
        <v>FFDFD3C0</v>
      </c>
      <c r="D635" t="s">
        <v>123</v>
      </c>
      <c r="E635">
        <v>1</v>
      </c>
      <c r="H635">
        <v>157</v>
      </c>
      <c r="I635" t="s">
        <v>124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299"/>
        <v>16:21:45.711</v>
      </c>
      <c r="T635" t="str">
        <f t="shared" si="300"/>
        <v>16:21:45.311</v>
      </c>
      <c r="U635" t="str">
        <f t="shared" si="280"/>
        <v>A5988B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125</v>
      </c>
      <c r="AG635">
        <v>0</v>
      </c>
      <c r="AH635">
        <v>3</v>
      </c>
      <c r="AI635">
        <v>2</v>
      </c>
      <c r="AJ635">
        <v>1</v>
      </c>
      <c r="AK635" t="s">
        <v>316</v>
      </c>
      <c r="AL635">
        <v>40.927827000000001</v>
      </c>
      <c r="AM635" t="s">
        <v>317</v>
      </c>
      <c r="AN635">
        <v>-72.226309999999998</v>
      </c>
      <c r="AO635">
        <v>25</v>
      </c>
      <c r="AP635">
        <v>800</v>
      </c>
      <c r="AQ635" t="s">
        <v>129</v>
      </c>
      <c r="AR635">
        <v>76</v>
      </c>
      <c r="AS635">
        <v>-38</v>
      </c>
      <c r="AT635">
        <v>-384</v>
      </c>
      <c r="BB635">
        <v>1200</v>
      </c>
      <c r="BC635">
        <v>1</v>
      </c>
      <c r="BD635" t="str">
        <f t="shared" si="281"/>
        <v xml:space="preserve">N46PD   </v>
      </c>
      <c r="BE635">
        <v>1</v>
      </c>
      <c r="BG635">
        <v>0</v>
      </c>
      <c r="BH635">
        <v>0</v>
      </c>
      <c r="BI635">
        <v>0</v>
      </c>
      <c r="BJ635">
        <v>700</v>
      </c>
      <c r="BK635">
        <v>-100</v>
      </c>
      <c r="BL635" t="s">
        <v>239</v>
      </c>
      <c r="BM635">
        <v>1</v>
      </c>
      <c r="BN635">
        <v>1</v>
      </c>
      <c r="BO635">
        <v>1</v>
      </c>
      <c r="BP635">
        <v>0</v>
      </c>
      <c r="BS635">
        <v>0.04</v>
      </c>
      <c r="BT635">
        <v>0</v>
      </c>
      <c r="BU635">
        <v>0</v>
      </c>
      <c r="CE635" t="str">
        <f t="shared" si="301"/>
        <v>16:21:45.717</v>
      </c>
      <c r="CF635">
        <v>716885513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6</v>
      </c>
      <c r="CY635">
        <v>7</v>
      </c>
      <c r="CZ635" t="s">
        <v>131</v>
      </c>
      <c r="DA635">
        <v>80</v>
      </c>
      <c r="DB635">
        <v>1</v>
      </c>
      <c r="DC635" t="s">
        <v>132</v>
      </c>
      <c r="DD635" t="s">
        <v>133</v>
      </c>
      <c r="DG635">
        <v>15236698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"10/06/2022 16:21:46.038"</f>
        <v>10/06/2022 16:21:46.038</v>
      </c>
      <c r="C636" t="str">
        <f t="shared" si="277"/>
        <v>FFDFD3C0</v>
      </c>
      <c r="D636" t="s">
        <v>143</v>
      </c>
      <c r="E636">
        <v>15</v>
      </c>
      <c r="F636">
        <v>2015</v>
      </c>
      <c r="G636" t="s">
        <v>144</v>
      </c>
      <c r="J636" t="s">
        <v>145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299"/>
        <v>16:21:45.711</v>
      </c>
      <c r="T636" t="str">
        <f t="shared" si="300"/>
        <v>16:21:45.311</v>
      </c>
      <c r="U636" t="str">
        <f t="shared" si="280"/>
        <v>A5988B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125</v>
      </c>
      <c r="AG636">
        <v>0</v>
      </c>
      <c r="AH636">
        <v>3</v>
      </c>
      <c r="AI636">
        <v>2</v>
      </c>
      <c r="AJ636">
        <v>1</v>
      </c>
      <c r="AK636" t="s">
        <v>316</v>
      </c>
      <c r="AL636">
        <v>40.927827000000001</v>
      </c>
      <c r="AM636" t="s">
        <v>317</v>
      </c>
      <c r="AN636">
        <v>-72.226309999999998</v>
      </c>
      <c r="AO636">
        <v>25</v>
      </c>
      <c r="AP636">
        <v>800</v>
      </c>
      <c r="AQ636" t="s">
        <v>129</v>
      </c>
      <c r="AR636">
        <v>76</v>
      </c>
      <c r="AS636">
        <v>-38</v>
      </c>
      <c r="AT636">
        <v>-384</v>
      </c>
      <c r="BB636">
        <v>1200</v>
      </c>
      <c r="BC636">
        <v>1</v>
      </c>
      <c r="BD636" t="str">
        <f t="shared" si="281"/>
        <v xml:space="preserve">N46PD   </v>
      </c>
      <c r="BE636">
        <v>1</v>
      </c>
      <c r="BG636">
        <v>0</v>
      </c>
      <c r="BH636">
        <v>0</v>
      </c>
      <c r="BI636">
        <v>0</v>
      </c>
      <c r="BJ636">
        <v>700</v>
      </c>
      <c r="BK636">
        <v>-100</v>
      </c>
      <c r="BL636" t="s">
        <v>239</v>
      </c>
      <c r="BM636">
        <v>1</v>
      </c>
      <c r="BN636">
        <v>1</v>
      </c>
      <c r="BO636">
        <v>1</v>
      </c>
      <c r="BP636">
        <v>0</v>
      </c>
      <c r="BS636">
        <v>0.04</v>
      </c>
      <c r="BT636">
        <v>0</v>
      </c>
      <c r="BU636">
        <v>0</v>
      </c>
      <c r="CE636" t="str">
        <f t="shared" si="301"/>
        <v>16:21:45.717</v>
      </c>
      <c r="CF636">
        <v>716885513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6</v>
      </c>
      <c r="CY636">
        <v>7</v>
      </c>
      <c r="CZ636" t="s">
        <v>131</v>
      </c>
      <c r="DA636">
        <v>80</v>
      </c>
      <c r="DB636">
        <v>1</v>
      </c>
      <c r="DC636" t="s">
        <v>132</v>
      </c>
      <c r="DD636" t="s">
        <v>133</v>
      </c>
      <c r="DG636">
        <v>15236698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"10/06/2022 16:21:45.945"</f>
        <v>10/06/2022 16:21:45.945</v>
      </c>
      <c r="C637" t="str">
        <f t="shared" si="277"/>
        <v>FFDFD3C0</v>
      </c>
      <c r="D637" t="s">
        <v>134</v>
      </c>
      <c r="E637">
        <v>33</v>
      </c>
      <c r="H637">
        <v>112</v>
      </c>
      <c r="I637" t="s">
        <v>135</v>
      </c>
      <c r="J637" t="s">
        <v>136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299"/>
        <v>16:21:45.711</v>
      </c>
      <c r="T637" t="str">
        <f t="shared" si="300"/>
        <v>16:21:45.311</v>
      </c>
      <c r="U637" t="str">
        <f t="shared" si="280"/>
        <v>A5988B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125</v>
      </c>
      <c r="AG637">
        <v>0</v>
      </c>
      <c r="AH637">
        <v>3</v>
      </c>
      <c r="AI637">
        <v>2</v>
      </c>
      <c r="AJ637">
        <v>1</v>
      </c>
      <c r="AK637" t="s">
        <v>316</v>
      </c>
      <c r="AL637">
        <v>40.927827000000001</v>
      </c>
      <c r="AM637" t="s">
        <v>317</v>
      </c>
      <c r="AN637">
        <v>-72.226309999999998</v>
      </c>
      <c r="AO637">
        <v>25</v>
      </c>
      <c r="AP637">
        <v>800</v>
      </c>
      <c r="AQ637" t="s">
        <v>129</v>
      </c>
      <c r="AR637">
        <v>76</v>
      </c>
      <c r="AS637">
        <v>-38</v>
      </c>
      <c r="AT637">
        <v>-384</v>
      </c>
      <c r="BB637">
        <v>1200</v>
      </c>
      <c r="BC637">
        <v>1</v>
      </c>
      <c r="BD637" t="str">
        <f t="shared" si="281"/>
        <v xml:space="preserve">N46PD   </v>
      </c>
      <c r="BE637">
        <v>1</v>
      </c>
      <c r="BG637">
        <v>0</v>
      </c>
      <c r="BH637">
        <v>0</v>
      </c>
      <c r="BI637">
        <v>0</v>
      </c>
      <c r="BJ637">
        <v>700</v>
      </c>
      <c r="BK637">
        <v>-100</v>
      </c>
      <c r="BL637" t="s">
        <v>239</v>
      </c>
      <c r="BM637">
        <v>1</v>
      </c>
      <c r="BN637">
        <v>1</v>
      </c>
      <c r="BO637">
        <v>1</v>
      </c>
      <c r="BP637">
        <v>0</v>
      </c>
      <c r="BS637">
        <v>0.04</v>
      </c>
      <c r="BT637">
        <v>0</v>
      </c>
      <c r="BU637">
        <v>0</v>
      </c>
      <c r="CE637" t="str">
        <f t="shared" si="301"/>
        <v>16:21:45.717</v>
      </c>
      <c r="CF637">
        <v>716885513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6</v>
      </c>
      <c r="CY637">
        <v>7</v>
      </c>
      <c r="CZ637" t="s">
        <v>131</v>
      </c>
      <c r="DA637">
        <v>80</v>
      </c>
      <c r="DB637">
        <v>1</v>
      </c>
      <c r="DC637" t="s">
        <v>132</v>
      </c>
      <c r="DD637" t="s">
        <v>133</v>
      </c>
      <c r="DG637">
        <v>15236698</v>
      </c>
      <c r="DI637">
        <v>0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 t="shared" ref="A638:A644" si="302">"10/06/2022 16:21:47.178"</f>
        <v>10/06/2022 16:21:47.178</v>
      </c>
      <c r="C638" t="str">
        <f t="shared" si="277"/>
        <v>FFDFD3C0</v>
      </c>
      <c r="D638" t="s">
        <v>139</v>
      </c>
      <c r="E638">
        <v>2</v>
      </c>
      <c r="F638">
        <v>1002</v>
      </c>
      <c r="G638" t="s">
        <v>124</v>
      </c>
      <c r="J638" t="s">
        <v>141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ref="S638:S644" si="303">"16:21:46.781"</f>
        <v>16:21:46.781</v>
      </c>
      <c r="T638" t="str">
        <f t="shared" ref="T638:T644" si="304">"16:21:46.381"</f>
        <v>16:21:46.381</v>
      </c>
      <c r="U638" t="str">
        <f t="shared" si="280"/>
        <v>A5988B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125</v>
      </c>
      <c r="AG638">
        <v>0</v>
      </c>
      <c r="AH638">
        <v>3</v>
      </c>
      <c r="AI638">
        <v>2</v>
      </c>
      <c r="AJ638">
        <v>1</v>
      </c>
      <c r="AK638" t="s">
        <v>318</v>
      </c>
      <c r="AL638">
        <v>40.927655999999999</v>
      </c>
      <c r="AM638" t="s">
        <v>319</v>
      </c>
      <c r="AN638">
        <v>-72.225815999999995</v>
      </c>
      <c r="AO638">
        <v>25</v>
      </c>
      <c r="AP638">
        <v>800</v>
      </c>
      <c r="AQ638" t="s">
        <v>129</v>
      </c>
      <c r="AR638">
        <v>78</v>
      </c>
      <c r="AS638">
        <v>-30</v>
      </c>
      <c r="AT638">
        <v>-384</v>
      </c>
      <c r="BB638">
        <v>1200</v>
      </c>
      <c r="BC638">
        <v>1</v>
      </c>
      <c r="BD638" t="str">
        <f t="shared" si="281"/>
        <v xml:space="preserve">N46PD   </v>
      </c>
      <c r="BE638">
        <v>1</v>
      </c>
      <c r="BG638">
        <v>0</v>
      </c>
      <c r="BH638">
        <v>0</v>
      </c>
      <c r="BI638">
        <v>0</v>
      </c>
      <c r="BJ638">
        <v>700</v>
      </c>
      <c r="BK638">
        <v>-100</v>
      </c>
      <c r="BL638" t="s">
        <v>239</v>
      </c>
      <c r="BM638">
        <v>1</v>
      </c>
      <c r="BN638">
        <v>1</v>
      </c>
      <c r="BO638">
        <v>1</v>
      </c>
      <c r="BP638">
        <v>0</v>
      </c>
      <c r="BS638">
        <v>0.04</v>
      </c>
      <c r="BT638">
        <v>0</v>
      </c>
      <c r="BU638">
        <v>0</v>
      </c>
      <c r="CE638" t="str">
        <f t="shared" ref="CE638:CE644" si="305">"16:21:46.785"</f>
        <v>16:21:46.785</v>
      </c>
      <c r="CF638">
        <v>785142104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131</v>
      </c>
      <c r="DA638">
        <v>80</v>
      </c>
      <c r="DB638">
        <v>1</v>
      </c>
      <c r="DC638" t="s">
        <v>132</v>
      </c>
      <c r="DD638" t="s">
        <v>133</v>
      </c>
      <c r="DG638">
        <v>15237674</v>
      </c>
      <c r="DI638">
        <v>1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 t="shared" si="302"/>
        <v>10/06/2022 16:21:47.178</v>
      </c>
      <c r="C639" t="str">
        <f t="shared" si="277"/>
        <v>FFDFD3C0</v>
      </c>
      <c r="D639" t="s">
        <v>143</v>
      </c>
      <c r="E639">
        <v>1</v>
      </c>
      <c r="F639">
        <v>2001</v>
      </c>
      <c r="G639" t="s">
        <v>147</v>
      </c>
      <c r="J639" t="s">
        <v>145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303"/>
        <v>16:21:46.781</v>
      </c>
      <c r="T639" t="str">
        <f t="shared" si="304"/>
        <v>16:21:46.381</v>
      </c>
      <c r="U639" t="str">
        <f t="shared" si="280"/>
        <v>A5988B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125</v>
      </c>
      <c r="AG639">
        <v>0</v>
      </c>
      <c r="AH639">
        <v>3</v>
      </c>
      <c r="AI639">
        <v>2</v>
      </c>
      <c r="AJ639">
        <v>1</v>
      </c>
      <c r="AK639" t="s">
        <v>318</v>
      </c>
      <c r="AL639">
        <v>40.927655999999999</v>
      </c>
      <c r="AM639" t="s">
        <v>319</v>
      </c>
      <c r="AN639">
        <v>-72.225815999999995</v>
      </c>
      <c r="AO639">
        <v>25</v>
      </c>
      <c r="AP639">
        <v>800</v>
      </c>
      <c r="AQ639" t="s">
        <v>129</v>
      </c>
      <c r="AR639">
        <v>78</v>
      </c>
      <c r="AS639">
        <v>-30</v>
      </c>
      <c r="AT639">
        <v>-384</v>
      </c>
      <c r="BB639">
        <v>1200</v>
      </c>
      <c r="BC639">
        <v>1</v>
      </c>
      <c r="BD639" t="str">
        <f t="shared" si="281"/>
        <v xml:space="preserve">N46PD   </v>
      </c>
      <c r="BE639">
        <v>1</v>
      </c>
      <c r="BG639">
        <v>0</v>
      </c>
      <c r="BH639">
        <v>0</v>
      </c>
      <c r="BI639">
        <v>0</v>
      </c>
      <c r="BJ639">
        <v>700</v>
      </c>
      <c r="BK639">
        <v>-100</v>
      </c>
      <c r="BL639" t="s">
        <v>239</v>
      </c>
      <c r="BM639">
        <v>1</v>
      </c>
      <c r="BN639">
        <v>1</v>
      </c>
      <c r="BO639">
        <v>1</v>
      </c>
      <c r="BP639">
        <v>0</v>
      </c>
      <c r="BS639">
        <v>0.04</v>
      </c>
      <c r="BT639">
        <v>0</v>
      </c>
      <c r="BU639">
        <v>0</v>
      </c>
      <c r="CE639" t="str">
        <f t="shared" si="305"/>
        <v>16:21:46.785</v>
      </c>
      <c r="CF639">
        <v>785142104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7</v>
      </c>
      <c r="CY639">
        <v>7</v>
      </c>
      <c r="CZ639" t="s">
        <v>131</v>
      </c>
      <c r="DA639">
        <v>80</v>
      </c>
      <c r="DB639">
        <v>1</v>
      </c>
      <c r="DC639" t="s">
        <v>132</v>
      </c>
      <c r="DD639" t="s">
        <v>133</v>
      </c>
      <c r="DG639">
        <v>15237674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 t="shared" si="302"/>
        <v>10/06/2022 16:21:47.178</v>
      </c>
      <c r="C640" t="str">
        <f t="shared" si="277"/>
        <v>FFDFD3C0</v>
      </c>
      <c r="D640" t="s">
        <v>134</v>
      </c>
      <c r="E640">
        <v>38</v>
      </c>
      <c r="H640">
        <v>125</v>
      </c>
      <c r="I640" t="s">
        <v>142</v>
      </c>
      <c r="J640" t="s">
        <v>136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303"/>
        <v>16:21:46.781</v>
      </c>
      <c r="T640" t="str">
        <f t="shared" si="304"/>
        <v>16:21:46.381</v>
      </c>
      <c r="U640" t="str">
        <f t="shared" si="280"/>
        <v>A5988B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125</v>
      </c>
      <c r="AG640">
        <v>0</v>
      </c>
      <c r="AH640">
        <v>3</v>
      </c>
      <c r="AI640">
        <v>2</v>
      </c>
      <c r="AJ640">
        <v>1</v>
      </c>
      <c r="AK640" t="s">
        <v>318</v>
      </c>
      <c r="AL640">
        <v>40.927655999999999</v>
      </c>
      <c r="AM640" t="s">
        <v>319</v>
      </c>
      <c r="AN640">
        <v>-72.225815999999995</v>
      </c>
      <c r="AO640">
        <v>25</v>
      </c>
      <c r="AP640">
        <v>800</v>
      </c>
      <c r="AQ640" t="s">
        <v>129</v>
      </c>
      <c r="AR640">
        <v>78</v>
      </c>
      <c r="AS640">
        <v>-30</v>
      </c>
      <c r="AT640">
        <v>-384</v>
      </c>
      <c r="BB640">
        <v>1200</v>
      </c>
      <c r="BC640">
        <v>1</v>
      </c>
      <c r="BD640" t="str">
        <f t="shared" si="281"/>
        <v xml:space="preserve">N46PD   </v>
      </c>
      <c r="BE640">
        <v>1</v>
      </c>
      <c r="BG640">
        <v>0</v>
      </c>
      <c r="BH640">
        <v>0</v>
      </c>
      <c r="BI640">
        <v>0</v>
      </c>
      <c r="BJ640">
        <v>700</v>
      </c>
      <c r="BK640">
        <v>-100</v>
      </c>
      <c r="BL640" t="s">
        <v>239</v>
      </c>
      <c r="BM640">
        <v>1</v>
      </c>
      <c r="BN640">
        <v>1</v>
      </c>
      <c r="BO640">
        <v>1</v>
      </c>
      <c r="BP640">
        <v>0</v>
      </c>
      <c r="BS640">
        <v>0.04</v>
      </c>
      <c r="BT640">
        <v>0</v>
      </c>
      <c r="BU640">
        <v>0</v>
      </c>
      <c r="CE640" t="str">
        <f t="shared" si="305"/>
        <v>16:21:46.785</v>
      </c>
      <c r="CF640">
        <v>785142104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7</v>
      </c>
      <c r="CY640">
        <v>7</v>
      </c>
      <c r="CZ640" t="s">
        <v>131</v>
      </c>
      <c r="DA640">
        <v>80</v>
      </c>
      <c r="DB640">
        <v>1</v>
      </c>
      <c r="DC640" t="s">
        <v>132</v>
      </c>
      <c r="DD640" t="s">
        <v>133</v>
      </c>
      <c r="DG640">
        <v>15237674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 t="shared" si="302"/>
        <v>10/06/2022 16:21:47.178</v>
      </c>
      <c r="C641" t="str">
        <f t="shared" si="277"/>
        <v>FFDFD3C0</v>
      </c>
      <c r="D641" t="s">
        <v>123</v>
      </c>
      <c r="E641">
        <v>1</v>
      </c>
      <c r="H641">
        <v>157</v>
      </c>
      <c r="I641" t="s">
        <v>124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303"/>
        <v>16:21:46.781</v>
      </c>
      <c r="T641" t="str">
        <f t="shared" si="304"/>
        <v>16:21:46.381</v>
      </c>
      <c r="U641" t="str">
        <f t="shared" si="280"/>
        <v>A5988B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125</v>
      </c>
      <c r="AG641">
        <v>0</v>
      </c>
      <c r="AH641">
        <v>3</v>
      </c>
      <c r="AI641">
        <v>2</v>
      </c>
      <c r="AJ641">
        <v>1</v>
      </c>
      <c r="AK641" t="s">
        <v>318</v>
      </c>
      <c r="AL641">
        <v>40.927655999999999</v>
      </c>
      <c r="AM641" t="s">
        <v>319</v>
      </c>
      <c r="AN641">
        <v>-72.225815999999995</v>
      </c>
      <c r="AO641">
        <v>25</v>
      </c>
      <c r="AP641">
        <v>800</v>
      </c>
      <c r="AQ641" t="s">
        <v>129</v>
      </c>
      <c r="AR641">
        <v>78</v>
      </c>
      <c r="AS641">
        <v>-30</v>
      </c>
      <c r="AT641">
        <v>-384</v>
      </c>
      <c r="BB641">
        <v>1200</v>
      </c>
      <c r="BC641">
        <v>1</v>
      </c>
      <c r="BD641" t="str">
        <f t="shared" si="281"/>
        <v xml:space="preserve">N46PD   </v>
      </c>
      <c r="BE641">
        <v>1</v>
      </c>
      <c r="BG641">
        <v>0</v>
      </c>
      <c r="BH641">
        <v>0</v>
      </c>
      <c r="BI641">
        <v>0</v>
      </c>
      <c r="BJ641">
        <v>700</v>
      </c>
      <c r="BK641">
        <v>-100</v>
      </c>
      <c r="BL641" t="s">
        <v>239</v>
      </c>
      <c r="BM641">
        <v>1</v>
      </c>
      <c r="BN641">
        <v>1</v>
      </c>
      <c r="BO641">
        <v>1</v>
      </c>
      <c r="BP641">
        <v>0</v>
      </c>
      <c r="BS641">
        <v>0.04</v>
      </c>
      <c r="BT641">
        <v>0</v>
      </c>
      <c r="BU641">
        <v>0</v>
      </c>
      <c r="CE641" t="str">
        <f t="shared" si="305"/>
        <v>16:21:46.785</v>
      </c>
      <c r="CF641">
        <v>785142104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131</v>
      </c>
      <c r="DA641">
        <v>80</v>
      </c>
      <c r="DB641">
        <v>1</v>
      </c>
      <c r="DC641" t="s">
        <v>132</v>
      </c>
      <c r="DD641" t="s">
        <v>133</v>
      </c>
      <c r="DG641">
        <v>15237674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 t="shared" si="302"/>
        <v>10/06/2022 16:21:47.178</v>
      </c>
      <c r="C642" t="str">
        <f t="shared" ref="C642:C705" si="306">"FFDFD3C0"</f>
        <v>FFDFD3C0</v>
      </c>
      <c r="D642" t="s">
        <v>143</v>
      </c>
      <c r="E642">
        <v>15</v>
      </c>
      <c r="F642">
        <v>2015</v>
      </c>
      <c r="G642" t="s">
        <v>144</v>
      </c>
      <c r="J642" t="s">
        <v>145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303"/>
        <v>16:21:46.781</v>
      </c>
      <c r="T642" t="str">
        <f t="shared" si="304"/>
        <v>16:21:46.381</v>
      </c>
      <c r="U642" t="str">
        <f t="shared" ref="U642:U705" si="307">"A5988B"</f>
        <v>A5988B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125</v>
      </c>
      <c r="AG642">
        <v>0</v>
      </c>
      <c r="AH642">
        <v>3</v>
      </c>
      <c r="AI642">
        <v>2</v>
      </c>
      <c r="AJ642">
        <v>1</v>
      </c>
      <c r="AK642" t="s">
        <v>318</v>
      </c>
      <c r="AL642">
        <v>40.927655999999999</v>
      </c>
      <c r="AM642" t="s">
        <v>319</v>
      </c>
      <c r="AN642">
        <v>-72.225815999999995</v>
      </c>
      <c r="AO642">
        <v>25</v>
      </c>
      <c r="AP642">
        <v>800</v>
      </c>
      <c r="AQ642" t="s">
        <v>129</v>
      </c>
      <c r="AR642">
        <v>78</v>
      </c>
      <c r="AS642">
        <v>-30</v>
      </c>
      <c r="AT642">
        <v>-384</v>
      </c>
      <c r="BB642">
        <v>1200</v>
      </c>
      <c r="BC642">
        <v>1</v>
      </c>
      <c r="BD642" t="str">
        <f t="shared" ref="BD642:BD705" si="308">"N46PD   "</f>
        <v xml:space="preserve">N46PD   </v>
      </c>
      <c r="BE642">
        <v>1</v>
      </c>
      <c r="BG642">
        <v>0</v>
      </c>
      <c r="BH642">
        <v>0</v>
      </c>
      <c r="BI642">
        <v>0</v>
      </c>
      <c r="BJ642">
        <v>700</v>
      </c>
      <c r="BK642">
        <v>-100</v>
      </c>
      <c r="BL642" t="s">
        <v>239</v>
      </c>
      <c r="BM642">
        <v>1</v>
      </c>
      <c r="BN642">
        <v>1</v>
      </c>
      <c r="BO642">
        <v>1</v>
      </c>
      <c r="BP642">
        <v>0</v>
      </c>
      <c r="BS642">
        <v>0.04</v>
      </c>
      <c r="BT642">
        <v>0</v>
      </c>
      <c r="BU642">
        <v>0</v>
      </c>
      <c r="CE642" t="str">
        <f t="shared" si="305"/>
        <v>16:21:46.785</v>
      </c>
      <c r="CF642">
        <v>785142104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7</v>
      </c>
      <c r="CY642">
        <v>7</v>
      </c>
      <c r="CZ642" t="s">
        <v>131</v>
      </c>
      <c r="DA642">
        <v>80</v>
      </c>
      <c r="DB642">
        <v>1</v>
      </c>
      <c r="DC642" t="s">
        <v>132</v>
      </c>
      <c r="DD642" t="s">
        <v>133</v>
      </c>
      <c r="DG642">
        <v>15237674</v>
      </c>
      <c r="DI642">
        <v>1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 t="shared" si="302"/>
        <v>10/06/2022 16:21:47.178</v>
      </c>
      <c r="C643" t="str">
        <f t="shared" si="306"/>
        <v>FFDFD3C0</v>
      </c>
      <c r="D643" t="s">
        <v>139</v>
      </c>
      <c r="E643">
        <v>3</v>
      </c>
      <c r="F643">
        <v>1003</v>
      </c>
      <c r="G643" t="s">
        <v>146</v>
      </c>
      <c r="J643" t="s">
        <v>141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303"/>
        <v>16:21:46.781</v>
      </c>
      <c r="T643" t="str">
        <f t="shared" si="304"/>
        <v>16:21:46.381</v>
      </c>
      <c r="U643" t="str">
        <f t="shared" si="307"/>
        <v>A5988B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125</v>
      </c>
      <c r="AG643">
        <v>0</v>
      </c>
      <c r="AH643">
        <v>3</v>
      </c>
      <c r="AI643">
        <v>2</v>
      </c>
      <c r="AJ643">
        <v>1</v>
      </c>
      <c r="AK643" t="s">
        <v>318</v>
      </c>
      <c r="AL643">
        <v>40.927655999999999</v>
      </c>
      <c r="AM643" t="s">
        <v>319</v>
      </c>
      <c r="AN643">
        <v>-72.225815999999995</v>
      </c>
      <c r="AO643">
        <v>25</v>
      </c>
      <c r="AP643">
        <v>800</v>
      </c>
      <c r="AQ643" t="s">
        <v>129</v>
      </c>
      <c r="AR643">
        <v>78</v>
      </c>
      <c r="AS643">
        <v>-30</v>
      </c>
      <c r="AT643">
        <v>-384</v>
      </c>
      <c r="BB643">
        <v>1200</v>
      </c>
      <c r="BC643">
        <v>1</v>
      </c>
      <c r="BD643" t="str">
        <f t="shared" si="308"/>
        <v xml:space="preserve">N46PD   </v>
      </c>
      <c r="BE643">
        <v>1</v>
      </c>
      <c r="BG643">
        <v>0</v>
      </c>
      <c r="BH643">
        <v>0</v>
      </c>
      <c r="BI643">
        <v>0</v>
      </c>
      <c r="BJ643">
        <v>700</v>
      </c>
      <c r="BK643">
        <v>-100</v>
      </c>
      <c r="BL643" t="s">
        <v>239</v>
      </c>
      <c r="BM643">
        <v>1</v>
      </c>
      <c r="BN643">
        <v>1</v>
      </c>
      <c r="BO643">
        <v>1</v>
      </c>
      <c r="BP643">
        <v>0</v>
      </c>
      <c r="BS643">
        <v>0.04</v>
      </c>
      <c r="BT643">
        <v>0</v>
      </c>
      <c r="BU643">
        <v>0</v>
      </c>
      <c r="CE643" t="str">
        <f t="shared" si="305"/>
        <v>16:21:46.785</v>
      </c>
      <c r="CF643">
        <v>785142104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7</v>
      </c>
      <c r="CY643">
        <v>7</v>
      </c>
      <c r="CZ643" t="s">
        <v>131</v>
      </c>
      <c r="DA643">
        <v>80</v>
      </c>
      <c r="DB643">
        <v>1</v>
      </c>
      <c r="DC643" t="s">
        <v>132</v>
      </c>
      <c r="DD643" t="s">
        <v>133</v>
      </c>
      <c r="DG643">
        <v>15237674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 t="shared" si="302"/>
        <v>10/06/2022 16:21:47.178</v>
      </c>
      <c r="C644" t="str">
        <f t="shared" si="306"/>
        <v>FFDFD3C0</v>
      </c>
      <c r="D644" t="s">
        <v>134</v>
      </c>
      <c r="E644">
        <v>33</v>
      </c>
      <c r="H644">
        <v>112</v>
      </c>
      <c r="I644" t="s">
        <v>135</v>
      </c>
      <c r="J644" t="s">
        <v>136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303"/>
        <v>16:21:46.781</v>
      </c>
      <c r="T644" t="str">
        <f t="shared" si="304"/>
        <v>16:21:46.381</v>
      </c>
      <c r="U644" t="str">
        <f t="shared" si="307"/>
        <v>A5988B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125</v>
      </c>
      <c r="AG644">
        <v>0</v>
      </c>
      <c r="AH644">
        <v>3</v>
      </c>
      <c r="AI644">
        <v>2</v>
      </c>
      <c r="AJ644">
        <v>1</v>
      </c>
      <c r="AK644" t="s">
        <v>318</v>
      </c>
      <c r="AL644">
        <v>40.927655999999999</v>
      </c>
      <c r="AM644" t="s">
        <v>319</v>
      </c>
      <c r="AN644">
        <v>-72.225815999999995</v>
      </c>
      <c r="AO644">
        <v>25</v>
      </c>
      <c r="AP644">
        <v>800</v>
      </c>
      <c r="AQ644" t="s">
        <v>129</v>
      </c>
      <c r="AR644">
        <v>78</v>
      </c>
      <c r="AS644">
        <v>-30</v>
      </c>
      <c r="AT644">
        <v>-384</v>
      </c>
      <c r="BB644">
        <v>1200</v>
      </c>
      <c r="BC644">
        <v>1</v>
      </c>
      <c r="BD644" t="str">
        <f t="shared" si="308"/>
        <v xml:space="preserve">N46PD   </v>
      </c>
      <c r="BE644">
        <v>1</v>
      </c>
      <c r="BG644">
        <v>0</v>
      </c>
      <c r="BH644">
        <v>0</v>
      </c>
      <c r="BI644">
        <v>0</v>
      </c>
      <c r="BJ644">
        <v>700</v>
      </c>
      <c r="BK644">
        <v>-100</v>
      </c>
      <c r="BL644" t="s">
        <v>239</v>
      </c>
      <c r="BM644">
        <v>1</v>
      </c>
      <c r="BN644">
        <v>1</v>
      </c>
      <c r="BO644">
        <v>1</v>
      </c>
      <c r="BP644">
        <v>0</v>
      </c>
      <c r="BS644">
        <v>0.04</v>
      </c>
      <c r="BT644">
        <v>0</v>
      </c>
      <c r="BU644">
        <v>0</v>
      </c>
      <c r="CE644" t="str">
        <f t="shared" si="305"/>
        <v>16:21:46.785</v>
      </c>
      <c r="CF644">
        <v>785142104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7</v>
      </c>
      <c r="CY644">
        <v>7</v>
      </c>
      <c r="CZ644" t="s">
        <v>131</v>
      </c>
      <c r="DA644">
        <v>80</v>
      </c>
      <c r="DB644">
        <v>1</v>
      </c>
      <c r="DC644" t="s">
        <v>132</v>
      </c>
      <c r="DD644" t="s">
        <v>133</v>
      </c>
      <c r="DG644">
        <v>15237674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 t="shared" ref="A645:A650" si="309">"10/06/2022 16:21:48.209"</f>
        <v>10/06/2022 16:21:48.209</v>
      </c>
      <c r="C645" t="str">
        <f t="shared" si="306"/>
        <v>FFDFD3C0</v>
      </c>
      <c r="D645" t="s">
        <v>139</v>
      </c>
      <c r="E645">
        <v>3</v>
      </c>
      <c r="F645">
        <v>1003</v>
      </c>
      <c r="G645" t="s">
        <v>146</v>
      </c>
      <c r="J645" t="s">
        <v>141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ref="S645:S650" si="310">"16:21:47.922"</f>
        <v>16:21:47.922</v>
      </c>
      <c r="T645" t="str">
        <f t="shared" ref="T645:T650" si="311">"16:21:47.422"</f>
        <v>16:21:47.422</v>
      </c>
      <c r="U645" t="str">
        <f t="shared" si="307"/>
        <v>A5988B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125</v>
      </c>
      <c r="AG645">
        <v>0</v>
      </c>
      <c r="AH645">
        <v>3</v>
      </c>
      <c r="AI645">
        <v>2</v>
      </c>
      <c r="AJ645">
        <v>1</v>
      </c>
      <c r="AK645" t="s">
        <v>320</v>
      </c>
      <c r="AL645">
        <v>40.927548000000002</v>
      </c>
      <c r="AM645" t="s">
        <v>321</v>
      </c>
      <c r="AN645">
        <v>-72.225279999999998</v>
      </c>
      <c r="AO645">
        <v>25</v>
      </c>
      <c r="AP645">
        <v>775</v>
      </c>
      <c r="AQ645" t="s">
        <v>129</v>
      </c>
      <c r="AR645">
        <v>79</v>
      </c>
      <c r="AS645">
        <v>-25</v>
      </c>
      <c r="AT645">
        <v>-576</v>
      </c>
      <c r="BB645">
        <v>1200</v>
      </c>
      <c r="BC645">
        <v>1</v>
      </c>
      <c r="BD645" t="str">
        <f t="shared" si="308"/>
        <v xml:space="preserve">N46PD   </v>
      </c>
      <c r="BE645">
        <v>1</v>
      </c>
      <c r="BG645">
        <v>0</v>
      </c>
      <c r="BH645">
        <v>0</v>
      </c>
      <c r="BI645">
        <v>0</v>
      </c>
      <c r="BJ645">
        <v>700</v>
      </c>
      <c r="BK645">
        <v>-75</v>
      </c>
      <c r="BL645" t="s">
        <v>239</v>
      </c>
      <c r="BM645">
        <v>1</v>
      </c>
      <c r="BN645">
        <v>1</v>
      </c>
      <c r="BO645">
        <v>1</v>
      </c>
      <c r="BP645">
        <v>0</v>
      </c>
      <c r="BS645">
        <v>0.04</v>
      </c>
      <c r="BT645">
        <v>0</v>
      </c>
      <c r="BU645">
        <v>0</v>
      </c>
      <c r="CE645" t="str">
        <f t="shared" ref="CE645:CE650" si="312">"16:21:47.927"</f>
        <v>16:21:47.927</v>
      </c>
      <c r="CF645">
        <v>927128176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6</v>
      </c>
      <c r="CY645">
        <v>7</v>
      </c>
      <c r="CZ645" t="s">
        <v>131</v>
      </c>
      <c r="DA645">
        <v>80</v>
      </c>
      <c r="DB645">
        <v>1</v>
      </c>
      <c r="DC645" t="s">
        <v>132</v>
      </c>
      <c r="DD645" t="s">
        <v>133</v>
      </c>
      <c r="DG645">
        <v>15238843</v>
      </c>
      <c r="DI645">
        <v>1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 t="shared" si="309"/>
        <v>10/06/2022 16:21:48.209</v>
      </c>
      <c r="C646" t="str">
        <f t="shared" si="306"/>
        <v>FFDFD3C0</v>
      </c>
      <c r="D646" t="s">
        <v>134</v>
      </c>
      <c r="E646">
        <v>33</v>
      </c>
      <c r="H646">
        <v>112</v>
      </c>
      <c r="I646" t="s">
        <v>135</v>
      </c>
      <c r="J646" t="s">
        <v>136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310"/>
        <v>16:21:47.922</v>
      </c>
      <c r="T646" t="str">
        <f t="shared" si="311"/>
        <v>16:21:47.422</v>
      </c>
      <c r="U646" t="str">
        <f t="shared" si="307"/>
        <v>A5988B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125</v>
      </c>
      <c r="AG646">
        <v>0</v>
      </c>
      <c r="AH646">
        <v>3</v>
      </c>
      <c r="AI646">
        <v>2</v>
      </c>
      <c r="AJ646">
        <v>1</v>
      </c>
      <c r="AK646" t="s">
        <v>320</v>
      </c>
      <c r="AL646">
        <v>40.927548000000002</v>
      </c>
      <c r="AM646" t="s">
        <v>321</v>
      </c>
      <c r="AN646">
        <v>-72.225279999999998</v>
      </c>
      <c r="AO646">
        <v>25</v>
      </c>
      <c r="AP646">
        <v>775</v>
      </c>
      <c r="AQ646" t="s">
        <v>129</v>
      </c>
      <c r="AR646">
        <v>79</v>
      </c>
      <c r="AS646">
        <v>-25</v>
      </c>
      <c r="AT646">
        <v>-576</v>
      </c>
      <c r="BB646">
        <v>1200</v>
      </c>
      <c r="BC646">
        <v>1</v>
      </c>
      <c r="BD646" t="str">
        <f t="shared" si="308"/>
        <v xml:space="preserve">N46PD   </v>
      </c>
      <c r="BE646">
        <v>1</v>
      </c>
      <c r="BG646">
        <v>0</v>
      </c>
      <c r="BH646">
        <v>0</v>
      </c>
      <c r="BI646">
        <v>0</v>
      </c>
      <c r="BJ646">
        <v>700</v>
      </c>
      <c r="BK646">
        <v>-75</v>
      </c>
      <c r="BL646" t="s">
        <v>239</v>
      </c>
      <c r="BM646">
        <v>1</v>
      </c>
      <c r="BN646">
        <v>1</v>
      </c>
      <c r="BO646">
        <v>1</v>
      </c>
      <c r="BP646">
        <v>0</v>
      </c>
      <c r="BS646">
        <v>0.04</v>
      </c>
      <c r="BT646">
        <v>0</v>
      </c>
      <c r="BU646">
        <v>0</v>
      </c>
      <c r="CE646" t="str">
        <f t="shared" si="312"/>
        <v>16:21:47.927</v>
      </c>
      <c r="CF646">
        <v>927128176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6</v>
      </c>
      <c r="CY646">
        <v>7</v>
      </c>
      <c r="CZ646" t="s">
        <v>131</v>
      </c>
      <c r="DA646">
        <v>80</v>
      </c>
      <c r="DB646">
        <v>1</v>
      </c>
      <c r="DC646" t="s">
        <v>132</v>
      </c>
      <c r="DD646" t="s">
        <v>133</v>
      </c>
      <c r="DG646">
        <v>15238843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 t="shared" si="309"/>
        <v>10/06/2022 16:21:48.209</v>
      </c>
      <c r="C647" t="str">
        <f t="shared" si="306"/>
        <v>FFDFD3C0</v>
      </c>
      <c r="D647" t="s">
        <v>139</v>
      </c>
      <c r="E647">
        <v>2</v>
      </c>
      <c r="F647">
        <v>1002</v>
      </c>
      <c r="G647" t="s">
        <v>124</v>
      </c>
      <c r="J647" t="s">
        <v>141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310"/>
        <v>16:21:47.922</v>
      </c>
      <c r="T647" t="str">
        <f t="shared" si="311"/>
        <v>16:21:47.422</v>
      </c>
      <c r="U647" t="str">
        <f t="shared" si="307"/>
        <v>A5988B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125</v>
      </c>
      <c r="AG647">
        <v>0</v>
      </c>
      <c r="AH647">
        <v>3</v>
      </c>
      <c r="AI647">
        <v>2</v>
      </c>
      <c r="AJ647">
        <v>1</v>
      </c>
      <c r="AK647" t="s">
        <v>320</v>
      </c>
      <c r="AL647">
        <v>40.927548000000002</v>
      </c>
      <c r="AM647" t="s">
        <v>321</v>
      </c>
      <c r="AN647">
        <v>-72.225279999999998</v>
      </c>
      <c r="AO647">
        <v>25</v>
      </c>
      <c r="AP647">
        <v>775</v>
      </c>
      <c r="AQ647" t="s">
        <v>129</v>
      </c>
      <c r="AR647">
        <v>79</v>
      </c>
      <c r="AS647">
        <v>-25</v>
      </c>
      <c r="AT647">
        <v>-576</v>
      </c>
      <c r="BB647">
        <v>1200</v>
      </c>
      <c r="BC647">
        <v>1</v>
      </c>
      <c r="BD647" t="str">
        <f t="shared" si="308"/>
        <v xml:space="preserve">N46PD   </v>
      </c>
      <c r="BE647">
        <v>1</v>
      </c>
      <c r="BG647">
        <v>0</v>
      </c>
      <c r="BH647">
        <v>0</v>
      </c>
      <c r="BI647">
        <v>0</v>
      </c>
      <c r="BJ647">
        <v>700</v>
      </c>
      <c r="BK647">
        <v>-75</v>
      </c>
      <c r="BL647" t="s">
        <v>239</v>
      </c>
      <c r="BM647">
        <v>1</v>
      </c>
      <c r="BN647">
        <v>1</v>
      </c>
      <c r="BO647">
        <v>1</v>
      </c>
      <c r="BP647">
        <v>0</v>
      </c>
      <c r="BS647">
        <v>0.04</v>
      </c>
      <c r="BT647">
        <v>0</v>
      </c>
      <c r="BU647">
        <v>0</v>
      </c>
      <c r="CE647" t="str">
        <f t="shared" si="312"/>
        <v>16:21:47.927</v>
      </c>
      <c r="CF647">
        <v>927128176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6</v>
      </c>
      <c r="CY647">
        <v>7</v>
      </c>
      <c r="CZ647" t="s">
        <v>131</v>
      </c>
      <c r="DA647">
        <v>80</v>
      </c>
      <c r="DB647">
        <v>1</v>
      </c>
      <c r="DC647" t="s">
        <v>132</v>
      </c>
      <c r="DD647" t="s">
        <v>133</v>
      </c>
      <c r="DG647">
        <v>15238843</v>
      </c>
      <c r="DI647">
        <v>1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 t="shared" si="309"/>
        <v>10/06/2022 16:21:48.209</v>
      </c>
      <c r="C648" t="str">
        <f t="shared" si="306"/>
        <v>FFDFD3C0</v>
      </c>
      <c r="D648" t="s">
        <v>123</v>
      </c>
      <c r="E648">
        <v>1</v>
      </c>
      <c r="H648">
        <v>157</v>
      </c>
      <c r="I648" t="s">
        <v>124</v>
      </c>
      <c r="J648" t="s">
        <v>125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310"/>
        <v>16:21:47.922</v>
      </c>
      <c r="T648" t="str">
        <f t="shared" si="311"/>
        <v>16:21:47.422</v>
      </c>
      <c r="U648" t="str">
        <f t="shared" si="307"/>
        <v>A5988B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125</v>
      </c>
      <c r="AG648">
        <v>0</v>
      </c>
      <c r="AH648">
        <v>3</v>
      </c>
      <c r="AI648">
        <v>2</v>
      </c>
      <c r="AJ648">
        <v>1</v>
      </c>
      <c r="AK648" t="s">
        <v>320</v>
      </c>
      <c r="AL648">
        <v>40.927548000000002</v>
      </c>
      <c r="AM648" t="s">
        <v>321</v>
      </c>
      <c r="AN648">
        <v>-72.225279999999998</v>
      </c>
      <c r="AO648">
        <v>25</v>
      </c>
      <c r="AP648">
        <v>775</v>
      </c>
      <c r="AQ648" t="s">
        <v>129</v>
      </c>
      <c r="AR648">
        <v>79</v>
      </c>
      <c r="AS648">
        <v>-25</v>
      </c>
      <c r="AT648">
        <v>-576</v>
      </c>
      <c r="BB648">
        <v>1200</v>
      </c>
      <c r="BC648">
        <v>1</v>
      </c>
      <c r="BD648" t="str">
        <f t="shared" si="308"/>
        <v xml:space="preserve">N46PD   </v>
      </c>
      <c r="BE648">
        <v>1</v>
      </c>
      <c r="BG648">
        <v>0</v>
      </c>
      <c r="BH648">
        <v>0</v>
      </c>
      <c r="BI648">
        <v>0</v>
      </c>
      <c r="BJ648">
        <v>700</v>
      </c>
      <c r="BK648">
        <v>-75</v>
      </c>
      <c r="BL648" t="s">
        <v>239</v>
      </c>
      <c r="BM648">
        <v>1</v>
      </c>
      <c r="BN648">
        <v>1</v>
      </c>
      <c r="BO648">
        <v>1</v>
      </c>
      <c r="BP648">
        <v>0</v>
      </c>
      <c r="BS648">
        <v>0.04</v>
      </c>
      <c r="BT648">
        <v>0</v>
      </c>
      <c r="BU648">
        <v>0</v>
      </c>
      <c r="CE648" t="str">
        <f t="shared" si="312"/>
        <v>16:21:47.927</v>
      </c>
      <c r="CF648">
        <v>927128176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6</v>
      </c>
      <c r="CY648">
        <v>7</v>
      </c>
      <c r="CZ648" t="s">
        <v>131</v>
      </c>
      <c r="DA648">
        <v>80</v>
      </c>
      <c r="DB648">
        <v>1</v>
      </c>
      <c r="DC648" t="s">
        <v>132</v>
      </c>
      <c r="DD648" t="s">
        <v>133</v>
      </c>
      <c r="DG648">
        <v>15238843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 t="shared" si="309"/>
        <v>10/06/2022 16:21:48.209</v>
      </c>
      <c r="C649" t="str">
        <f t="shared" si="306"/>
        <v>FFDFD3C0</v>
      </c>
      <c r="D649" t="s">
        <v>134</v>
      </c>
      <c r="E649">
        <v>38</v>
      </c>
      <c r="H649">
        <v>125</v>
      </c>
      <c r="I649" t="s">
        <v>142</v>
      </c>
      <c r="J649" t="s">
        <v>136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310"/>
        <v>16:21:47.922</v>
      </c>
      <c r="T649" t="str">
        <f t="shared" si="311"/>
        <v>16:21:47.422</v>
      </c>
      <c r="U649" t="str">
        <f t="shared" si="307"/>
        <v>A5988B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125</v>
      </c>
      <c r="AG649">
        <v>0</v>
      </c>
      <c r="AH649">
        <v>3</v>
      </c>
      <c r="AI649">
        <v>2</v>
      </c>
      <c r="AJ649">
        <v>1</v>
      </c>
      <c r="AK649" t="s">
        <v>320</v>
      </c>
      <c r="AL649">
        <v>40.927548000000002</v>
      </c>
      <c r="AM649" t="s">
        <v>321</v>
      </c>
      <c r="AN649">
        <v>-72.225279999999998</v>
      </c>
      <c r="AO649">
        <v>25</v>
      </c>
      <c r="AP649">
        <v>775</v>
      </c>
      <c r="AQ649" t="s">
        <v>129</v>
      </c>
      <c r="AR649">
        <v>79</v>
      </c>
      <c r="AS649">
        <v>-25</v>
      </c>
      <c r="AT649">
        <v>-576</v>
      </c>
      <c r="BB649">
        <v>1200</v>
      </c>
      <c r="BC649">
        <v>1</v>
      </c>
      <c r="BD649" t="str">
        <f t="shared" si="308"/>
        <v xml:space="preserve">N46PD   </v>
      </c>
      <c r="BE649">
        <v>1</v>
      </c>
      <c r="BG649">
        <v>0</v>
      </c>
      <c r="BH649">
        <v>0</v>
      </c>
      <c r="BI649">
        <v>0</v>
      </c>
      <c r="BJ649">
        <v>700</v>
      </c>
      <c r="BK649">
        <v>-75</v>
      </c>
      <c r="BL649" t="s">
        <v>239</v>
      </c>
      <c r="BM649">
        <v>1</v>
      </c>
      <c r="BN649">
        <v>1</v>
      </c>
      <c r="BO649">
        <v>1</v>
      </c>
      <c r="BP649">
        <v>0</v>
      </c>
      <c r="BS649">
        <v>0.04</v>
      </c>
      <c r="BT649">
        <v>0</v>
      </c>
      <c r="BU649">
        <v>0</v>
      </c>
      <c r="CE649" t="str">
        <f t="shared" si="312"/>
        <v>16:21:47.927</v>
      </c>
      <c r="CF649">
        <v>927128176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6</v>
      </c>
      <c r="CY649">
        <v>7</v>
      </c>
      <c r="CZ649" t="s">
        <v>131</v>
      </c>
      <c r="DA649">
        <v>80</v>
      </c>
      <c r="DB649">
        <v>1</v>
      </c>
      <c r="DC649" t="s">
        <v>132</v>
      </c>
      <c r="DD649" t="s">
        <v>133</v>
      </c>
      <c r="DG649">
        <v>15238843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 t="shared" si="309"/>
        <v>10/06/2022 16:21:48.209</v>
      </c>
      <c r="C650" t="str">
        <f t="shared" si="306"/>
        <v>FFDFD3C0</v>
      </c>
      <c r="D650" t="s">
        <v>143</v>
      </c>
      <c r="E650">
        <v>1</v>
      </c>
      <c r="F650">
        <v>2001</v>
      </c>
      <c r="G650" t="s">
        <v>147</v>
      </c>
      <c r="J650" t="s">
        <v>145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310"/>
        <v>16:21:47.922</v>
      </c>
      <c r="T650" t="str">
        <f t="shared" si="311"/>
        <v>16:21:47.422</v>
      </c>
      <c r="U650" t="str">
        <f t="shared" si="307"/>
        <v>A5988B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125</v>
      </c>
      <c r="AG650">
        <v>0</v>
      </c>
      <c r="AH650">
        <v>3</v>
      </c>
      <c r="AI650">
        <v>2</v>
      </c>
      <c r="AJ650">
        <v>1</v>
      </c>
      <c r="AK650" t="s">
        <v>320</v>
      </c>
      <c r="AL650">
        <v>40.927548000000002</v>
      </c>
      <c r="AM650" t="s">
        <v>321</v>
      </c>
      <c r="AN650">
        <v>-72.225279999999998</v>
      </c>
      <c r="AO650">
        <v>25</v>
      </c>
      <c r="AP650">
        <v>775</v>
      </c>
      <c r="AQ650" t="s">
        <v>129</v>
      </c>
      <c r="AR650">
        <v>79</v>
      </c>
      <c r="AS650">
        <v>-25</v>
      </c>
      <c r="AT650">
        <v>-576</v>
      </c>
      <c r="BB650">
        <v>1200</v>
      </c>
      <c r="BC650">
        <v>1</v>
      </c>
      <c r="BD650" t="str">
        <f t="shared" si="308"/>
        <v xml:space="preserve">N46PD   </v>
      </c>
      <c r="BE650">
        <v>1</v>
      </c>
      <c r="BG650">
        <v>0</v>
      </c>
      <c r="BH650">
        <v>0</v>
      </c>
      <c r="BI650">
        <v>0</v>
      </c>
      <c r="BJ650">
        <v>700</v>
      </c>
      <c r="BK650">
        <v>-75</v>
      </c>
      <c r="BL650" t="s">
        <v>239</v>
      </c>
      <c r="BM650">
        <v>1</v>
      </c>
      <c r="BN650">
        <v>1</v>
      </c>
      <c r="BO650">
        <v>1</v>
      </c>
      <c r="BP650">
        <v>0</v>
      </c>
      <c r="BS650">
        <v>0.04</v>
      </c>
      <c r="BT650">
        <v>0</v>
      </c>
      <c r="BU650">
        <v>0</v>
      </c>
      <c r="CE650" t="str">
        <f t="shared" si="312"/>
        <v>16:21:47.927</v>
      </c>
      <c r="CF650">
        <v>927128176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6</v>
      </c>
      <c r="CY650">
        <v>7</v>
      </c>
      <c r="CZ650" t="s">
        <v>131</v>
      </c>
      <c r="DA650">
        <v>80</v>
      </c>
      <c r="DB650">
        <v>1</v>
      </c>
      <c r="DC650" t="s">
        <v>132</v>
      </c>
      <c r="DD650" t="s">
        <v>133</v>
      </c>
      <c r="DG650">
        <v>15238843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"10/06/2022 16:21:49.339"</f>
        <v>10/06/2022 16:21:49.339</v>
      </c>
      <c r="C651" t="str">
        <f t="shared" si="306"/>
        <v>FFDFD3C0</v>
      </c>
      <c r="D651" t="s">
        <v>143</v>
      </c>
      <c r="E651">
        <v>15</v>
      </c>
      <c r="F651">
        <v>2015</v>
      </c>
      <c r="G651" t="s">
        <v>144</v>
      </c>
      <c r="J651" t="s">
        <v>145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ref="S651:S657" si="313">"16:21:49.000"</f>
        <v>16:21:49.000</v>
      </c>
      <c r="T651" t="str">
        <f t="shared" ref="T651:T657" si="314">"16:21:48.600"</f>
        <v>16:21:48.600</v>
      </c>
      <c r="U651" t="str">
        <f t="shared" si="307"/>
        <v>A5988B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125</v>
      </c>
      <c r="AG651">
        <v>0</v>
      </c>
      <c r="AH651">
        <v>3</v>
      </c>
      <c r="AI651">
        <v>2</v>
      </c>
      <c r="AJ651">
        <v>1</v>
      </c>
      <c r="AK651" t="s">
        <v>322</v>
      </c>
      <c r="AL651">
        <v>40.927463000000003</v>
      </c>
      <c r="AM651" t="s">
        <v>323</v>
      </c>
      <c r="AN651">
        <v>-72.224743000000004</v>
      </c>
      <c r="AO651">
        <v>25</v>
      </c>
      <c r="AP651">
        <v>775</v>
      </c>
      <c r="AQ651" t="s">
        <v>129</v>
      </c>
      <c r="AR651">
        <v>80</v>
      </c>
      <c r="AS651">
        <v>-19</v>
      </c>
      <c r="AT651">
        <v>-512</v>
      </c>
      <c r="BB651">
        <v>1200</v>
      </c>
      <c r="BC651">
        <v>1</v>
      </c>
      <c r="BD651" t="str">
        <f t="shared" si="308"/>
        <v xml:space="preserve">N46PD   </v>
      </c>
      <c r="BE651">
        <v>1</v>
      </c>
      <c r="BG651">
        <v>0</v>
      </c>
      <c r="BH651">
        <v>0</v>
      </c>
      <c r="BI651">
        <v>0</v>
      </c>
      <c r="BJ651">
        <v>675</v>
      </c>
      <c r="BK651">
        <v>-100</v>
      </c>
      <c r="BL651" t="s">
        <v>239</v>
      </c>
      <c r="BM651">
        <v>1</v>
      </c>
      <c r="BN651">
        <v>1</v>
      </c>
      <c r="BO651">
        <v>1</v>
      </c>
      <c r="BP651">
        <v>0</v>
      </c>
      <c r="BS651">
        <v>0.04</v>
      </c>
      <c r="BT651">
        <v>0</v>
      </c>
      <c r="BU651">
        <v>0</v>
      </c>
      <c r="CE651" t="str">
        <f t="shared" ref="CE651:CE657" si="315">"16:21:49.000"</f>
        <v>16:21:49.000</v>
      </c>
      <c r="CF651">
        <v>300108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6</v>
      </c>
      <c r="CY651">
        <v>7</v>
      </c>
      <c r="CZ651" t="s">
        <v>131</v>
      </c>
      <c r="DA651">
        <v>80</v>
      </c>
      <c r="DB651">
        <v>1</v>
      </c>
      <c r="DC651" t="s">
        <v>132</v>
      </c>
      <c r="DD651" t="s">
        <v>133</v>
      </c>
      <c r="DG651">
        <v>15239921</v>
      </c>
      <c r="DI651">
        <v>1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 t="shared" ref="A652:A657" si="316">"10/06/2022 16:21:49.418"</f>
        <v>10/06/2022 16:21:49.418</v>
      </c>
      <c r="C652" t="str">
        <f t="shared" si="306"/>
        <v>FFDFD3C0</v>
      </c>
      <c r="D652" t="s">
        <v>134</v>
      </c>
      <c r="E652">
        <v>38</v>
      </c>
      <c r="H652">
        <v>125</v>
      </c>
      <c r="I652" t="s">
        <v>142</v>
      </c>
      <c r="J652" t="s">
        <v>136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313"/>
        <v>16:21:49.000</v>
      </c>
      <c r="T652" t="str">
        <f t="shared" si="314"/>
        <v>16:21:48.600</v>
      </c>
      <c r="U652" t="str">
        <f t="shared" si="307"/>
        <v>A5988B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125</v>
      </c>
      <c r="AG652">
        <v>0</v>
      </c>
      <c r="AH652">
        <v>3</v>
      </c>
      <c r="AI652">
        <v>2</v>
      </c>
      <c r="AJ652">
        <v>1</v>
      </c>
      <c r="AK652" t="s">
        <v>322</v>
      </c>
      <c r="AL652">
        <v>40.927463000000003</v>
      </c>
      <c r="AM652" t="s">
        <v>323</v>
      </c>
      <c r="AN652">
        <v>-72.224743000000004</v>
      </c>
      <c r="AO652">
        <v>25</v>
      </c>
      <c r="AP652">
        <v>775</v>
      </c>
      <c r="AQ652" t="s">
        <v>129</v>
      </c>
      <c r="AR652">
        <v>80</v>
      </c>
      <c r="AS652">
        <v>-19</v>
      </c>
      <c r="AT652">
        <v>-512</v>
      </c>
      <c r="BB652">
        <v>1200</v>
      </c>
      <c r="BC652">
        <v>1</v>
      </c>
      <c r="BD652" t="str">
        <f t="shared" si="308"/>
        <v xml:space="preserve">N46PD   </v>
      </c>
      <c r="BE652">
        <v>1</v>
      </c>
      <c r="BG652">
        <v>0</v>
      </c>
      <c r="BH652">
        <v>0</v>
      </c>
      <c r="BI652">
        <v>0</v>
      </c>
      <c r="BJ652">
        <v>675</v>
      </c>
      <c r="BK652">
        <v>-100</v>
      </c>
      <c r="BL652" t="s">
        <v>239</v>
      </c>
      <c r="BM652">
        <v>1</v>
      </c>
      <c r="BN652">
        <v>1</v>
      </c>
      <c r="BO652">
        <v>1</v>
      </c>
      <c r="BP652">
        <v>0</v>
      </c>
      <c r="BS652">
        <v>0.04</v>
      </c>
      <c r="BT652">
        <v>0</v>
      </c>
      <c r="BU652">
        <v>0</v>
      </c>
      <c r="CE652" t="str">
        <f t="shared" si="315"/>
        <v>16:21:49.000</v>
      </c>
      <c r="CF652">
        <v>300108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6</v>
      </c>
      <c r="CY652">
        <v>7</v>
      </c>
      <c r="CZ652" t="s">
        <v>131</v>
      </c>
      <c r="DA652">
        <v>80</v>
      </c>
      <c r="DB652">
        <v>1</v>
      </c>
      <c r="DC652" t="s">
        <v>132</v>
      </c>
      <c r="DD652" t="s">
        <v>133</v>
      </c>
      <c r="DG652">
        <v>15239921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 t="shared" si="316"/>
        <v>10/06/2022 16:21:49.418</v>
      </c>
      <c r="C653" t="str">
        <f t="shared" si="306"/>
        <v>FFDFD3C0</v>
      </c>
      <c r="D653" t="s">
        <v>123</v>
      </c>
      <c r="E653">
        <v>1</v>
      </c>
      <c r="H653">
        <v>157</v>
      </c>
      <c r="I653" t="s">
        <v>124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313"/>
        <v>16:21:49.000</v>
      </c>
      <c r="T653" t="str">
        <f t="shared" si="314"/>
        <v>16:21:48.600</v>
      </c>
      <c r="U653" t="str">
        <f t="shared" si="307"/>
        <v>A5988B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125</v>
      </c>
      <c r="AG653">
        <v>0</v>
      </c>
      <c r="AH653">
        <v>3</v>
      </c>
      <c r="AI653">
        <v>2</v>
      </c>
      <c r="AJ653">
        <v>1</v>
      </c>
      <c r="AK653" t="s">
        <v>322</v>
      </c>
      <c r="AL653">
        <v>40.927463000000003</v>
      </c>
      <c r="AM653" t="s">
        <v>323</v>
      </c>
      <c r="AN653">
        <v>-72.224743000000004</v>
      </c>
      <c r="AO653">
        <v>25</v>
      </c>
      <c r="AP653">
        <v>775</v>
      </c>
      <c r="AQ653" t="s">
        <v>129</v>
      </c>
      <c r="AR653">
        <v>80</v>
      </c>
      <c r="AS653">
        <v>-19</v>
      </c>
      <c r="AT653">
        <v>-512</v>
      </c>
      <c r="BB653">
        <v>1200</v>
      </c>
      <c r="BC653">
        <v>1</v>
      </c>
      <c r="BD653" t="str">
        <f t="shared" si="308"/>
        <v xml:space="preserve">N46PD   </v>
      </c>
      <c r="BE653">
        <v>1</v>
      </c>
      <c r="BG653">
        <v>0</v>
      </c>
      <c r="BH653">
        <v>0</v>
      </c>
      <c r="BI653">
        <v>0</v>
      </c>
      <c r="BJ653">
        <v>675</v>
      </c>
      <c r="BK653">
        <v>-100</v>
      </c>
      <c r="BL653" t="s">
        <v>239</v>
      </c>
      <c r="BM653">
        <v>1</v>
      </c>
      <c r="BN653">
        <v>1</v>
      </c>
      <c r="BO653">
        <v>1</v>
      </c>
      <c r="BP653">
        <v>0</v>
      </c>
      <c r="BS653">
        <v>0.04</v>
      </c>
      <c r="BT653">
        <v>0</v>
      </c>
      <c r="BU653">
        <v>0</v>
      </c>
      <c r="CE653" t="str">
        <f t="shared" si="315"/>
        <v>16:21:49.000</v>
      </c>
      <c r="CF653">
        <v>300108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6</v>
      </c>
      <c r="CY653">
        <v>7</v>
      </c>
      <c r="CZ653" t="s">
        <v>131</v>
      </c>
      <c r="DA653">
        <v>80</v>
      </c>
      <c r="DB653">
        <v>1</v>
      </c>
      <c r="DC653" t="s">
        <v>132</v>
      </c>
      <c r="DD653" t="s">
        <v>133</v>
      </c>
      <c r="DG653">
        <v>15239921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 t="shared" si="316"/>
        <v>10/06/2022 16:21:49.418</v>
      </c>
      <c r="C654" t="str">
        <f t="shared" si="306"/>
        <v>FFDFD3C0</v>
      </c>
      <c r="D654" t="s">
        <v>139</v>
      </c>
      <c r="E654">
        <v>3</v>
      </c>
      <c r="F654">
        <v>1003</v>
      </c>
      <c r="G654" t="s">
        <v>146</v>
      </c>
      <c r="J654" t="s">
        <v>141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313"/>
        <v>16:21:49.000</v>
      </c>
      <c r="T654" t="str">
        <f t="shared" si="314"/>
        <v>16:21:48.600</v>
      </c>
      <c r="U654" t="str">
        <f t="shared" si="307"/>
        <v>A5988B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125</v>
      </c>
      <c r="AG654">
        <v>0</v>
      </c>
      <c r="AH654">
        <v>3</v>
      </c>
      <c r="AI654">
        <v>2</v>
      </c>
      <c r="AJ654">
        <v>1</v>
      </c>
      <c r="AK654" t="s">
        <v>322</v>
      </c>
      <c r="AL654">
        <v>40.927463000000003</v>
      </c>
      <c r="AM654" t="s">
        <v>323</v>
      </c>
      <c r="AN654">
        <v>-72.224743000000004</v>
      </c>
      <c r="AO654">
        <v>25</v>
      </c>
      <c r="AP654">
        <v>775</v>
      </c>
      <c r="AQ654" t="s">
        <v>129</v>
      </c>
      <c r="AR654">
        <v>80</v>
      </c>
      <c r="AS654">
        <v>-19</v>
      </c>
      <c r="AT654">
        <v>-512</v>
      </c>
      <c r="BB654">
        <v>1200</v>
      </c>
      <c r="BC654">
        <v>1</v>
      </c>
      <c r="BD654" t="str">
        <f t="shared" si="308"/>
        <v xml:space="preserve">N46PD   </v>
      </c>
      <c r="BE654">
        <v>1</v>
      </c>
      <c r="BG654">
        <v>0</v>
      </c>
      <c r="BH654">
        <v>0</v>
      </c>
      <c r="BI654">
        <v>0</v>
      </c>
      <c r="BJ654">
        <v>675</v>
      </c>
      <c r="BK654">
        <v>-100</v>
      </c>
      <c r="BL654" t="s">
        <v>239</v>
      </c>
      <c r="BM654">
        <v>1</v>
      </c>
      <c r="BN654">
        <v>1</v>
      </c>
      <c r="BO654">
        <v>1</v>
      </c>
      <c r="BP654">
        <v>0</v>
      </c>
      <c r="BS654">
        <v>0.04</v>
      </c>
      <c r="BT654">
        <v>0</v>
      </c>
      <c r="BU654">
        <v>0</v>
      </c>
      <c r="CE654" t="str">
        <f t="shared" si="315"/>
        <v>16:21:49.000</v>
      </c>
      <c r="CF654">
        <v>300108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6</v>
      </c>
      <c r="CY654">
        <v>7</v>
      </c>
      <c r="CZ654" t="s">
        <v>131</v>
      </c>
      <c r="DA654">
        <v>80</v>
      </c>
      <c r="DB654">
        <v>1</v>
      </c>
      <c r="DC654" t="s">
        <v>132</v>
      </c>
      <c r="DD654" t="s">
        <v>133</v>
      </c>
      <c r="DG654">
        <v>15239921</v>
      </c>
      <c r="DI654">
        <v>1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 t="shared" si="316"/>
        <v>10/06/2022 16:21:49.418</v>
      </c>
      <c r="C655" t="str">
        <f t="shared" si="306"/>
        <v>FFDFD3C0</v>
      </c>
      <c r="D655" t="s">
        <v>134</v>
      </c>
      <c r="E655">
        <v>33</v>
      </c>
      <c r="H655">
        <v>112</v>
      </c>
      <c r="I655" t="s">
        <v>135</v>
      </c>
      <c r="J655" t="s">
        <v>136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313"/>
        <v>16:21:49.000</v>
      </c>
      <c r="T655" t="str">
        <f t="shared" si="314"/>
        <v>16:21:48.600</v>
      </c>
      <c r="U655" t="str">
        <f t="shared" si="307"/>
        <v>A5988B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125</v>
      </c>
      <c r="AG655">
        <v>0</v>
      </c>
      <c r="AH655">
        <v>3</v>
      </c>
      <c r="AI655">
        <v>2</v>
      </c>
      <c r="AJ655">
        <v>1</v>
      </c>
      <c r="AK655" t="s">
        <v>322</v>
      </c>
      <c r="AL655">
        <v>40.927463000000003</v>
      </c>
      <c r="AM655" t="s">
        <v>323</v>
      </c>
      <c r="AN655">
        <v>-72.224743000000004</v>
      </c>
      <c r="AO655">
        <v>25</v>
      </c>
      <c r="AP655">
        <v>775</v>
      </c>
      <c r="AQ655" t="s">
        <v>129</v>
      </c>
      <c r="AR655">
        <v>80</v>
      </c>
      <c r="AS655">
        <v>-19</v>
      </c>
      <c r="AT655">
        <v>-512</v>
      </c>
      <c r="BB655">
        <v>1200</v>
      </c>
      <c r="BC655">
        <v>1</v>
      </c>
      <c r="BD655" t="str">
        <f t="shared" si="308"/>
        <v xml:space="preserve">N46PD   </v>
      </c>
      <c r="BE655">
        <v>1</v>
      </c>
      <c r="BG655">
        <v>0</v>
      </c>
      <c r="BH655">
        <v>0</v>
      </c>
      <c r="BI655">
        <v>0</v>
      </c>
      <c r="BJ655">
        <v>675</v>
      </c>
      <c r="BK655">
        <v>-100</v>
      </c>
      <c r="BL655" t="s">
        <v>239</v>
      </c>
      <c r="BM655">
        <v>1</v>
      </c>
      <c r="BN655">
        <v>1</v>
      </c>
      <c r="BO655">
        <v>1</v>
      </c>
      <c r="BP655">
        <v>0</v>
      </c>
      <c r="BS655">
        <v>0.04</v>
      </c>
      <c r="BT655">
        <v>0</v>
      </c>
      <c r="BU655">
        <v>0</v>
      </c>
      <c r="CE655" t="str">
        <f t="shared" si="315"/>
        <v>16:21:49.000</v>
      </c>
      <c r="CF655">
        <v>300108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6</v>
      </c>
      <c r="CY655">
        <v>7</v>
      </c>
      <c r="CZ655" t="s">
        <v>131</v>
      </c>
      <c r="DA655">
        <v>80</v>
      </c>
      <c r="DB655">
        <v>1</v>
      </c>
      <c r="DC655" t="s">
        <v>132</v>
      </c>
      <c r="DD655" t="s">
        <v>133</v>
      </c>
      <c r="DG655">
        <v>15239921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 t="shared" si="316"/>
        <v>10/06/2022 16:21:49.418</v>
      </c>
      <c r="C656" t="str">
        <f t="shared" si="306"/>
        <v>FFDFD3C0</v>
      </c>
      <c r="D656" t="s">
        <v>139</v>
      </c>
      <c r="E656">
        <v>2</v>
      </c>
      <c r="F656">
        <v>1002</v>
      </c>
      <c r="G656" t="s">
        <v>124</v>
      </c>
      <c r="J656" t="s">
        <v>141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313"/>
        <v>16:21:49.000</v>
      </c>
      <c r="T656" t="str">
        <f t="shared" si="314"/>
        <v>16:21:48.600</v>
      </c>
      <c r="U656" t="str">
        <f t="shared" si="307"/>
        <v>A5988B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125</v>
      </c>
      <c r="AG656">
        <v>0</v>
      </c>
      <c r="AH656">
        <v>3</v>
      </c>
      <c r="AI656">
        <v>2</v>
      </c>
      <c r="AJ656">
        <v>1</v>
      </c>
      <c r="AK656" t="s">
        <v>322</v>
      </c>
      <c r="AL656">
        <v>40.927463000000003</v>
      </c>
      <c r="AM656" t="s">
        <v>323</v>
      </c>
      <c r="AN656">
        <v>-72.224743000000004</v>
      </c>
      <c r="AO656">
        <v>25</v>
      </c>
      <c r="AP656">
        <v>775</v>
      </c>
      <c r="AQ656" t="s">
        <v>129</v>
      </c>
      <c r="AR656">
        <v>80</v>
      </c>
      <c r="AS656">
        <v>-19</v>
      </c>
      <c r="AT656">
        <v>-512</v>
      </c>
      <c r="BB656">
        <v>1200</v>
      </c>
      <c r="BC656">
        <v>1</v>
      </c>
      <c r="BD656" t="str">
        <f t="shared" si="308"/>
        <v xml:space="preserve">N46PD   </v>
      </c>
      <c r="BE656">
        <v>1</v>
      </c>
      <c r="BG656">
        <v>0</v>
      </c>
      <c r="BH656">
        <v>0</v>
      </c>
      <c r="BI656">
        <v>0</v>
      </c>
      <c r="BJ656">
        <v>675</v>
      </c>
      <c r="BK656">
        <v>-100</v>
      </c>
      <c r="BL656" t="s">
        <v>239</v>
      </c>
      <c r="BM656">
        <v>1</v>
      </c>
      <c r="BN656">
        <v>1</v>
      </c>
      <c r="BO656">
        <v>1</v>
      </c>
      <c r="BP656">
        <v>0</v>
      </c>
      <c r="BS656">
        <v>0.04</v>
      </c>
      <c r="BT656">
        <v>0</v>
      </c>
      <c r="BU656">
        <v>0</v>
      </c>
      <c r="CE656" t="str">
        <f t="shared" si="315"/>
        <v>16:21:49.000</v>
      </c>
      <c r="CF656">
        <v>300108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6</v>
      </c>
      <c r="CY656">
        <v>7</v>
      </c>
      <c r="CZ656" t="s">
        <v>131</v>
      </c>
      <c r="DA656">
        <v>80</v>
      </c>
      <c r="DB656">
        <v>1</v>
      </c>
      <c r="DC656" t="s">
        <v>132</v>
      </c>
      <c r="DD656" t="s">
        <v>133</v>
      </c>
      <c r="DG656">
        <v>15239921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 t="shared" si="316"/>
        <v>10/06/2022 16:21:49.418</v>
      </c>
      <c r="C657" t="str">
        <f t="shared" si="306"/>
        <v>FFDFD3C0</v>
      </c>
      <c r="D657" t="s">
        <v>143</v>
      </c>
      <c r="E657">
        <v>1</v>
      </c>
      <c r="F657">
        <v>2001</v>
      </c>
      <c r="G657" t="s">
        <v>147</v>
      </c>
      <c r="J657" t="s">
        <v>145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313"/>
        <v>16:21:49.000</v>
      </c>
      <c r="T657" t="str">
        <f t="shared" si="314"/>
        <v>16:21:48.600</v>
      </c>
      <c r="U657" t="str">
        <f t="shared" si="307"/>
        <v>A5988B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125</v>
      </c>
      <c r="AG657">
        <v>0</v>
      </c>
      <c r="AH657">
        <v>3</v>
      </c>
      <c r="AI657">
        <v>2</v>
      </c>
      <c r="AJ657">
        <v>1</v>
      </c>
      <c r="AK657" t="s">
        <v>322</v>
      </c>
      <c r="AL657">
        <v>40.927463000000003</v>
      </c>
      <c r="AM657" t="s">
        <v>323</v>
      </c>
      <c r="AN657">
        <v>-72.224743000000004</v>
      </c>
      <c r="AO657">
        <v>25</v>
      </c>
      <c r="AP657">
        <v>775</v>
      </c>
      <c r="AQ657" t="s">
        <v>129</v>
      </c>
      <c r="AR657">
        <v>80</v>
      </c>
      <c r="AS657">
        <v>-19</v>
      </c>
      <c r="AT657">
        <v>-512</v>
      </c>
      <c r="BB657">
        <v>1200</v>
      </c>
      <c r="BC657">
        <v>1</v>
      </c>
      <c r="BD657" t="str">
        <f t="shared" si="308"/>
        <v xml:space="preserve">N46PD   </v>
      </c>
      <c r="BE657">
        <v>1</v>
      </c>
      <c r="BG657">
        <v>0</v>
      </c>
      <c r="BH657">
        <v>0</v>
      </c>
      <c r="BI657">
        <v>0</v>
      </c>
      <c r="BJ657">
        <v>675</v>
      </c>
      <c r="BK657">
        <v>-100</v>
      </c>
      <c r="BL657" t="s">
        <v>239</v>
      </c>
      <c r="BM657">
        <v>1</v>
      </c>
      <c r="BN657">
        <v>1</v>
      </c>
      <c r="BO657">
        <v>1</v>
      </c>
      <c r="BP657">
        <v>0</v>
      </c>
      <c r="BS657">
        <v>0.04</v>
      </c>
      <c r="BT657">
        <v>0</v>
      </c>
      <c r="BU657">
        <v>0</v>
      </c>
      <c r="CE657" t="str">
        <f t="shared" si="315"/>
        <v>16:21:49.000</v>
      </c>
      <c r="CF657">
        <v>300108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6</v>
      </c>
      <c r="CY657">
        <v>7</v>
      </c>
      <c r="CZ657" t="s">
        <v>131</v>
      </c>
      <c r="DA657">
        <v>80</v>
      </c>
      <c r="DB657">
        <v>1</v>
      </c>
      <c r="DC657" t="s">
        <v>132</v>
      </c>
      <c r="DD657" t="s">
        <v>133</v>
      </c>
      <c r="DG657">
        <v>15239921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"10/06/2022 16:21:50.386"</f>
        <v>10/06/2022 16:21:50.386</v>
      </c>
      <c r="C658" t="str">
        <f t="shared" si="306"/>
        <v>FFDFD3C0</v>
      </c>
      <c r="D658" t="s">
        <v>143</v>
      </c>
      <c r="E658">
        <v>1</v>
      </c>
      <c r="F658">
        <v>2001</v>
      </c>
      <c r="G658" t="s">
        <v>147</v>
      </c>
      <c r="J658" t="s">
        <v>145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"16:21:49.984"</f>
        <v>16:21:49.984</v>
      </c>
      <c r="T658" t="str">
        <f>"16:21:49.484"</f>
        <v>16:21:49.484</v>
      </c>
      <c r="U658" t="str">
        <f t="shared" si="307"/>
        <v>A5988B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125</v>
      </c>
      <c r="AG658">
        <v>0</v>
      </c>
      <c r="AH658">
        <v>3</v>
      </c>
      <c r="AI658">
        <v>2</v>
      </c>
      <c r="AJ658">
        <v>1</v>
      </c>
      <c r="AK658" t="s">
        <v>324</v>
      </c>
      <c r="AL658">
        <v>40.927377</v>
      </c>
      <c r="AM658" t="s">
        <v>325</v>
      </c>
      <c r="AN658">
        <v>-72.224249999999998</v>
      </c>
      <c r="AO658">
        <v>25</v>
      </c>
      <c r="AP658">
        <v>775</v>
      </c>
      <c r="AQ658" t="s">
        <v>129</v>
      </c>
      <c r="AR658">
        <v>80</v>
      </c>
      <c r="AS658">
        <v>-16</v>
      </c>
      <c r="AT658">
        <v>-384</v>
      </c>
      <c r="BB658">
        <v>1200</v>
      </c>
      <c r="BC658">
        <v>1</v>
      </c>
      <c r="BD658" t="str">
        <f t="shared" si="308"/>
        <v xml:space="preserve">N46PD   </v>
      </c>
      <c r="BE658">
        <v>1</v>
      </c>
      <c r="BG658">
        <v>0</v>
      </c>
      <c r="BH658">
        <v>0</v>
      </c>
      <c r="BI658">
        <v>0</v>
      </c>
      <c r="BJ658">
        <v>675</v>
      </c>
      <c r="BK658">
        <v>-100</v>
      </c>
      <c r="BL658" t="s">
        <v>239</v>
      </c>
      <c r="BM658">
        <v>1</v>
      </c>
      <c r="BN658">
        <v>1</v>
      </c>
      <c r="BO658">
        <v>1</v>
      </c>
      <c r="BP658">
        <v>0</v>
      </c>
      <c r="BS658">
        <v>0.04</v>
      </c>
      <c r="BT658">
        <v>0</v>
      </c>
      <c r="BU658">
        <v>0</v>
      </c>
      <c r="CE658" t="str">
        <f>"16:21:49.987"</f>
        <v>16:21:49.987</v>
      </c>
      <c r="CF658">
        <v>986635327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7</v>
      </c>
      <c r="CY658">
        <v>7</v>
      </c>
      <c r="CZ658" t="s">
        <v>131</v>
      </c>
      <c r="DA658">
        <v>80</v>
      </c>
      <c r="DB658">
        <v>1</v>
      </c>
      <c r="DC658" t="s">
        <v>132</v>
      </c>
      <c r="DD658" t="s">
        <v>133</v>
      </c>
      <c r="DG658">
        <v>15240955</v>
      </c>
      <c r="DI658">
        <v>1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"10/06/2022 16:21:50.386"</f>
        <v>10/06/2022 16:21:50.386</v>
      </c>
      <c r="C659" t="str">
        <f t="shared" si="306"/>
        <v>FFDFD3C0</v>
      </c>
      <c r="D659" t="s">
        <v>134</v>
      </c>
      <c r="E659">
        <v>38</v>
      </c>
      <c r="H659">
        <v>125</v>
      </c>
      <c r="I659" t="s">
        <v>142</v>
      </c>
      <c r="J659" t="s">
        <v>136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"16:21:49.984"</f>
        <v>16:21:49.984</v>
      </c>
      <c r="T659" t="str">
        <f>"16:21:49.484"</f>
        <v>16:21:49.484</v>
      </c>
      <c r="U659" t="str">
        <f t="shared" si="307"/>
        <v>A5988B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125</v>
      </c>
      <c r="AG659">
        <v>0</v>
      </c>
      <c r="AH659">
        <v>3</v>
      </c>
      <c r="AI659">
        <v>2</v>
      </c>
      <c r="AJ659">
        <v>1</v>
      </c>
      <c r="AK659" t="s">
        <v>324</v>
      </c>
      <c r="AL659">
        <v>40.927377</v>
      </c>
      <c r="AM659" t="s">
        <v>325</v>
      </c>
      <c r="AN659">
        <v>-72.224249999999998</v>
      </c>
      <c r="AO659">
        <v>25</v>
      </c>
      <c r="AP659">
        <v>775</v>
      </c>
      <c r="AQ659" t="s">
        <v>129</v>
      </c>
      <c r="AR659">
        <v>80</v>
      </c>
      <c r="AS659">
        <v>-16</v>
      </c>
      <c r="AT659">
        <v>-384</v>
      </c>
      <c r="BB659">
        <v>1200</v>
      </c>
      <c r="BC659">
        <v>1</v>
      </c>
      <c r="BD659" t="str">
        <f t="shared" si="308"/>
        <v xml:space="preserve">N46PD   </v>
      </c>
      <c r="BE659">
        <v>1</v>
      </c>
      <c r="BG659">
        <v>0</v>
      </c>
      <c r="BH659">
        <v>0</v>
      </c>
      <c r="BI659">
        <v>0</v>
      </c>
      <c r="BJ659">
        <v>675</v>
      </c>
      <c r="BK659">
        <v>-100</v>
      </c>
      <c r="BL659" t="s">
        <v>239</v>
      </c>
      <c r="BM659">
        <v>1</v>
      </c>
      <c r="BN659">
        <v>1</v>
      </c>
      <c r="BO659">
        <v>1</v>
      </c>
      <c r="BP659">
        <v>0</v>
      </c>
      <c r="BS659">
        <v>0.04</v>
      </c>
      <c r="BT659">
        <v>0</v>
      </c>
      <c r="BU659">
        <v>0</v>
      </c>
      <c r="CE659" t="str">
        <f>"16:21:49.987"</f>
        <v>16:21:49.987</v>
      </c>
      <c r="CF659">
        <v>986635327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7</v>
      </c>
      <c r="CY659">
        <v>7</v>
      </c>
      <c r="CZ659" t="s">
        <v>131</v>
      </c>
      <c r="DA659">
        <v>80</v>
      </c>
      <c r="DB659">
        <v>1</v>
      </c>
      <c r="DC659" t="s">
        <v>132</v>
      </c>
      <c r="DD659" t="s">
        <v>133</v>
      </c>
      <c r="DG659">
        <v>15240955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"10/06/2022 16:21:50.386"</f>
        <v>10/06/2022 16:21:50.386</v>
      </c>
      <c r="C660" t="str">
        <f t="shared" si="306"/>
        <v>FFDFD3C0</v>
      </c>
      <c r="D660" t="s">
        <v>123</v>
      </c>
      <c r="E660">
        <v>1</v>
      </c>
      <c r="H660">
        <v>157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"16:21:49.984"</f>
        <v>16:21:49.984</v>
      </c>
      <c r="T660" t="str">
        <f>"16:21:49.484"</f>
        <v>16:21:49.484</v>
      </c>
      <c r="U660" t="str">
        <f t="shared" si="307"/>
        <v>A5988B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125</v>
      </c>
      <c r="AG660">
        <v>0</v>
      </c>
      <c r="AH660">
        <v>3</v>
      </c>
      <c r="AI660">
        <v>2</v>
      </c>
      <c r="AJ660">
        <v>1</v>
      </c>
      <c r="AK660" t="s">
        <v>324</v>
      </c>
      <c r="AL660">
        <v>40.927377</v>
      </c>
      <c r="AM660" t="s">
        <v>325</v>
      </c>
      <c r="AN660">
        <v>-72.224249999999998</v>
      </c>
      <c r="AO660">
        <v>25</v>
      </c>
      <c r="AP660">
        <v>775</v>
      </c>
      <c r="AQ660" t="s">
        <v>129</v>
      </c>
      <c r="AR660">
        <v>80</v>
      </c>
      <c r="AS660">
        <v>-16</v>
      </c>
      <c r="AT660">
        <v>-384</v>
      </c>
      <c r="BB660">
        <v>1200</v>
      </c>
      <c r="BC660">
        <v>1</v>
      </c>
      <c r="BD660" t="str">
        <f t="shared" si="308"/>
        <v xml:space="preserve">N46PD   </v>
      </c>
      <c r="BE660">
        <v>1</v>
      </c>
      <c r="BG660">
        <v>0</v>
      </c>
      <c r="BH660">
        <v>0</v>
      </c>
      <c r="BI660">
        <v>0</v>
      </c>
      <c r="BJ660">
        <v>675</v>
      </c>
      <c r="BK660">
        <v>-100</v>
      </c>
      <c r="BL660" t="s">
        <v>239</v>
      </c>
      <c r="BM660">
        <v>1</v>
      </c>
      <c r="BN660">
        <v>1</v>
      </c>
      <c r="BO660">
        <v>1</v>
      </c>
      <c r="BP660">
        <v>0</v>
      </c>
      <c r="BS660">
        <v>0.04</v>
      </c>
      <c r="BT660">
        <v>0</v>
      </c>
      <c r="BU660">
        <v>0</v>
      </c>
      <c r="CE660" t="str">
        <f>"16:21:49.987"</f>
        <v>16:21:49.987</v>
      </c>
      <c r="CF660">
        <v>986635327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7</v>
      </c>
      <c r="CY660">
        <v>7</v>
      </c>
      <c r="CZ660" t="s">
        <v>131</v>
      </c>
      <c r="DA660">
        <v>80</v>
      </c>
      <c r="DB660">
        <v>1</v>
      </c>
      <c r="DC660" t="s">
        <v>132</v>
      </c>
      <c r="DD660" t="s">
        <v>133</v>
      </c>
      <c r="DG660">
        <v>15240955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"10/06/2022 16:21:50.386"</f>
        <v>10/06/2022 16:21:50.386</v>
      </c>
      <c r="C661" t="str">
        <f t="shared" si="306"/>
        <v>FFDFD3C0</v>
      </c>
      <c r="D661" t="s">
        <v>139</v>
      </c>
      <c r="E661">
        <v>3</v>
      </c>
      <c r="F661">
        <v>1003</v>
      </c>
      <c r="G661" t="s">
        <v>146</v>
      </c>
      <c r="J661" t="s">
        <v>141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"16:21:49.984"</f>
        <v>16:21:49.984</v>
      </c>
      <c r="T661" t="str">
        <f>"16:21:49.484"</f>
        <v>16:21:49.484</v>
      </c>
      <c r="U661" t="str">
        <f t="shared" si="307"/>
        <v>A5988B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125</v>
      </c>
      <c r="AG661">
        <v>0</v>
      </c>
      <c r="AH661">
        <v>3</v>
      </c>
      <c r="AI661">
        <v>2</v>
      </c>
      <c r="AJ661">
        <v>1</v>
      </c>
      <c r="AK661" t="s">
        <v>324</v>
      </c>
      <c r="AL661">
        <v>40.927377</v>
      </c>
      <c r="AM661" t="s">
        <v>325</v>
      </c>
      <c r="AN661">
        <v>-72.224249999999998</v>
      </c>
      <c r="AO661">
        <v>25</v>
      </c>
      <c r="AP661">
        <v>775</v>
      </c>
      <c r="AQ661" t="s">
        <v>129</v>
      </c>
      <c r="AR661">
        <v>80</v>
      </c>
      <c r="AS661">
        <v>-16</v>
      </c>
      <c r="AT661">
        <v>-384</v>
      </c>
      <c r="BB661">
        <v>1200</v>
      </c>
      <c r="BC661">
        <v>1</v>
      </c>
      <c r="BD661" t="str">
        <f t="shared" si="308"/>
        <v xml:space="preserve">N46PD   </v>
      </c>
      <c r="BE661">
        <v>1</v>
      </c>
      <c r="BG661">
        <v>0</v>
      </c>
      <c r="BH661">
        <v>0</v>
      </c>
      <c r="BI661">
        <v>0</v>
      </c>
      <c r="BJ661">
        <v>675</v>
      </c>
      <c r="BK661">
        <v>-100</v>
      </c>
      <c r="BL661" t="s">
        <v>239</v>
      </c>
      <c r="BM661">
        <v>1</v>
      </c>
      <c r="BN661">
        <v>1</v>
      </c>
      <c r="BO661">
        <v>1</v>
      </c>
      <c r="BP661">
        <v>0</v>
      </c>
      <c r="BS661">
        <v>0.04</v>
      </c>
      <c r="BT661">
        <v>0</v>
      </c>
      <c r="BU661">
        <v>0</v>
      </c>
      <c r="CE661" t="str">
        <f>"16:21:49.987"</f>
        <v>16:21:49.987</v>
      </c>
      <c r="CF661">
        <v>986635327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7</v>
      </c>
      <c r="CY661">
        <v>7</v>
      </c>
      <c r="CZ661" t="s">
        <v>131</v>
      </c>
      <c r="DA661">
        <v>80</v>
      </c>
      <c r="DB661">
        <v>1</v>
      </c>
      <c r="DC661" t="s">
        <v>132</v>
      </c>
      <c r="DD661" t="s">
        <v>133</v>
      </c>
      <c r="DG661">
        <v>15240955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 t="shared" ref="A662:A668" si="317">"10/06/2022 16:21:51.277"</f>
        <v>10/06/2022 16:21:51.277</v>
      </c>
      <c r="C662" t="str">
        <f t="shared" si="306"/>
        <v>FFDFD3C0</v>
      </c>
      <c r="D662" t="s">
        <v>139</v>
      </c>
      <c r="E662">
        <v>3</v>
      </c>
      <c r="F662">
        <v>1003</v>
      </c>
      <c r="G662" t="s">
        <v>146</v>
      </c>
      <c r="J662" t="s">
        <v>141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ref="S662:S668" si="318">"16:21:50.992"</f>
        <v>16:21:50.992</v>
      </c>
      <c r="T662" t="str">
        <f t="shared" ref="T662:T668" si="319">"16:21:50.492"</f>
        <v>16:21:50.492</v>
      </c>
      <c r="U662" t="str">
        <f t="shared" si="307"/>
        <v>A5988B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125</v>
      </c>
      <c r="AG662">
        <v>0</v>
      </c>
      <c r="AH662">
        <v>3</v>
      </c>
      <c r="AI662">
        <v>2</v>
      </c>
      <c r="AJ662">
        <v>1</v>
      </c>
      <c r="AK662" t="s">
        <v>326</v>
      </c>
      <c r="AL662">
        <v>40.927334000000002</v>
      </c>
      <c r="AM662" t="s">
        <v>327</v>
      </c>
      <c r="AN662">
        <v>-72.223755999999995</v>
      </c>
      <c r="AO662">
        <v>25</v>
      </c>
      <c r="AP662">
        <v>775</v>
      </c>
      <c r="AQ662" t="s">
        <v>129</v>
      </c>
      <c r="AR662">
        <v>80</v>
      </c>
      <c r="AS662">
        <v>-13</v>
      </c>
      <c r="AT662">
        <v>-128</v>
      </c>
      <c r="BB662">
        <v>1200</v>
      </c>
      <c r="BC662">
        <v>1</v>
      </c>
      <c r="BD662" t="str">
        <f t="shared" si="308"/>
        <v xml:space="preserve">N46PD   </v>
      </c>
      <c r="BE662">
        <v>1</v>
      </c>
      <c r="BG662">
        <v>0</v>
      </c>
      <c r="BH662">
        <v>0</v>
      </c>
      <c r="BI662">
        <v>0</v>
      </c>
      <c r="BJ662">
        <v>675</v>
      </c>
      <c r="BK662">
        <v>-100</v>
      </c>
      <c r="BL662" t="s">
        <v>239</v>
      </c>
      <c r="BM662">
        <v>1</v>
      </c>
      <c r="BN662">
        <v>1</v>
      </c>
      <c r="BO662">
        <v>1</v>
      </c>
      <c r="BP662">
        <v>0</v>
      </c>
      <c r="BS662">
        <v>0.04</v>
      </c>
      <c r="BT662">
        <v>0</v>
      </c>
      <c r="BU662">
        <v>0</v>
      </c>
      <c r="CE662" t="str">
        <f t="shared" ref="CE662:CE668" si="320">"16:21:50.999"</f>
        <v>16:21:50.999</v>
      </c>
      <c r="CF662">
        <v>999185387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131</v>
      </c>
      <c r="DA662">
        <v>80</v>
      </c>
      <c r="DB662">
        <v>1</v>
      </c>
      <c r="DC662" t="s">
        <v>132</v>
      </c>
      <c r="DD662" t="s">
        <v>133</v>
      </c>
      <c r="DG662">
        <v>15241957</v>
      </c>
      <c r="DI662">
        <v>1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 t="shared" si="317"/>
        <v>10/06/2022 16:21:51.277</v>
      </c>
      <c r="C663" t="str">
        <f t="shared" si="306"/>
        <v>FFDFD3C0</v>
      </c>
      <c r="D663" t="s">
        <v>134</v>
      </c>
      <c r="E663">
        <v>33</v>
      </c>
      <c r="H663">
        <v>112</v>
      </c>
      <c r="I663" t="s">
        <v>135</v>
      </c>
      <c r="J663" t="s">
        <v>136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318"/>
        <v>16:21:50.992</v>
      </c>
      <c r="T663" t="str">
        <f t="shared" si="319"/>
        <v>16:21:50.492</v>
      </c>
      <c r="U663" t="str">
        <f t="shared" si="307"/>
        <v>A5988B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125</v>
      </c>
      <c r="AG663">
        <v>0</v>
      </c>
      <c r="AH663">
        <v>3</v>
      </c>
      <c r="AI663">
        <v>2</v>
      </c>
      <c r="AJ663">
        <v>1</v>
      </c>
      <c r="AK663" t="s">
        <v>326</v>
      </c>
      <c r="AL663">
        <v>40.927334000000002</v>
      </c>
      <c r="AM663" t="s">
        <v>327</v>
      </c>
      <c r="AN663">
        <v>-72.223755999999995</v>
      </c>
      <c r="AO663">
        <v>25</v>
      </c>
      <c r="AP663">
        <v>775</v>
      </c>
      <c r="AQ663" t="s">
        <v>129</v>
      </c>
      <c r="AR663">
        <v>80</v>
      </c>
      <c r="AS663">
        <v>-13</v>
      </c>
      <c r="AT663">
        <v>-128</v>
      </c>
      <c r="BB663">
        <v>1200</v>
      </c>
      <c r="BC663">
        <v>1</v>
      </c>
      <c r="BD663" t="str">
        <f t="shared" si="308"/>
        <v xml:space="preserve">N46PD   </v>
      </c>
      <c r="BE663">
        <v>1</v>
      </c>
      <c r="BG663">
        <v>0</v>
      </c>
      <c r="BH663">
        <v>0</v>
      </c>
      <c r="BI663">
        <v>0</v>
      </c>
      <c r="BJ663">
        <v>675</v>
      </c>
      <c r="BK663">
        <v>-100</v>
      </c>
      <c r="BL663" t="s">
        <v>239</v>
      </c>
      <c r="BM663">
        <v>1</v>
      </c>
      <c r="BN663">
        <v>1</v>
      </c>
      <c r="BO663">
        <v>1</v>
      </c>
      <c r="BP663">
        <v>0</v>
      </c>
      <c r="BS663">
        <v>0.04</v>
      </c>
      <c r="BT663">
        <v>0</v>
      </c>
      <c r="BU663">
        <v>0</v>
      </c>
      <c r="CE663" t="str">
        <f t="shared" si="320"/>
        <v>16:21:50.999</v>
      </c>
      <c r="CF663">
        <v>999185387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7</v>
      </c>
      <c r="CY663">
        <v>7</v>
      </c>
      <c r="CZ663" t="s">
        <v>131</v>
      </c>
      <c r="DA663">
        <v>80</v>
      </c>
      <c r="DB663">
        <v>1</v>
      </c>
      <c r="DC663" t="s">
        <v>132</v>
      </c>
      <c r="DD663" t="s">
        <v>133</v>
      </c>
      <c r="DG663">
        <v>15241957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 t="shared" si="317"/>
        <v>10/06/2022 16:21:51.277</v>
      </c>
      <c r="C664" t="str">
        <f t="shared" si="306"/>
        <v>FFDFD3C0</v>
      </c>
      <c r="D664" t="s">
        <v>143</v>
      </c>
      <c r="E664">
        <v>1</v>
      </c>
      <c r="F664">
        <v>2001</v>
      </c>
      <c r="G664" t="s">
        <v>147</v>
      </c>
      <c r="J664" t="s">
        <v>145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318"/>
        <v>16:21:50.992</v>
      </c>
      <c r="T664" t="str">
        <f t="shared" si="319"/>
        <v>16:21:50.492</v>
      </c>
      <c r="U664" t="str">
        <f t="shared" si="307"/>
        <v>A5988B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125</v>
      </c>
      <c r="AG664">
        <v>0</v>
      </c>
      <c r="AH664">
        <v>3</v>
      </c>
      <c r="AI664">
        <v>2</v>
      </c>
      <c r="AJ664">
        <v>1</v>
      </c>
      <c r="AK664" t="s">
        <v>326</v>
      </c>
      <c r="AL664">
        <v>40.927334000000002</v>
      </c>
      <c r="AM664" t="s">
        <v>327</v>
      </c>
      <c r="AN664">
        <v>-72.223755999999995</v>
      </c>
      <c r="AO664">
        <v>25</v>
      </c>
      <c r="AP664">
        <v>775</v>
      </c>
      <c r="AQ664" t="s">
        <v>129</v>
      </c>
      <c r="AR664">
        <v>80</v>
      </c>
      <c r="AS664">
        <v>-13</v>
      </c>
      <c r="AT664">
        <v>-128</v>
      </c>
      <c r="BB664">
        <v>1200</v>
      </c>
      <c r="BC664">
        <v>1</v>
      </c>
      <c r="BD664" t="str">
        <f t="shared" si="308"/>
        <v xml:space="preserve">N46PD   </v>
      </c>
      <c r="BE664">
        <v>1</v>
      </c>
      <c r="BG664">
        <v>0</v>
      </c>
      <c r="BH664">
        <v>0</v>
      </c>
      <c r="BI664">
        <v>0</v>
      </c>
      <c r="BJ664">
        <v>675</v>
      </c>
      <c r="BK664">
        <v>-100</v>
      </c>
      <c r="BL664" t="s">
        <v>239</v>
      </c>
      <c r="BM664">
        <v>1</v>
      </c>
      <c r="BN664">
        <v>1</v>
      </c>
      <c r="BO664">
        <v>1</v>
      </c>
      <c r="BP664">
        <v>0</v>
      </c>
      <c r="BS664">
        <v>0.04</v>
      </c>
      <c r="BT664">
        <v>0</v>
      </c>
      <c r="BU664">
        <v>0</v>
      </c>
      <c r="CE664" t="str">
        <f t="shared" si="320"/>
        <v>16:21:50.999</v>
      </c>
      <c r="CF664">
        <v>999185387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7</v>
      </c>
      <c r="CY664">
        <v>7</v>
      </c>
      <c r="CZ664" t="s">
        <v>131</v>
      </c>
      <c r="DA664">
        <v>80</v>
      </c>
      <c r="DB664">
        <v>1</v>
      </c>
      <c r="DC664" t="s">
        <v>132</v>
      </c>
      <c r="DD664" t="s">
        <v>133</v>
      </c>
      <c r="DG664">
        <v>15241957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 t="shared" si="317"/>
        <v>10/06/2022 16:21:51.277</v>
      </c>
      <c r="C665" t="str">
        <f t="shared" si="306"/>
        <v>FFDFD3C0</v>
      </c>
      <c r="D665" t="s">
        <v>139</v>
      </c>
      <c r="E665">
        <v>2</v>
      </c>
      <c r="F665">
        <v>1002</v>
      </c>
      <c r="G665" t="s">
        <v>124</v>
      </c>
      <c r="J665" t="s">
        <v>141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318"/>
        <v>16:21:50.992</v>
      </c>
      <c r="T665" t="str">
        <f t="shared" si="319"/>
        <v>16:21:50.492</v>
      </c>
      <c r="U665" t="str">
        <f t="shared" si="307"/>
        <v>A5988B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125</v>
      </c>
      <c r="AG665">
        <v>0</v>
      </c>
      <c r="AH665">
        <v>3</v>
      </c>
      <c r="AI665">
        <v>2</v>
      </c>
      <c r="AJ665">
        <v>1</v>
      </c>
      <c r="AK665" t="s">
        <v>326</v>
      </c>
      <c r="AL665">
        <v>40.927334000000002</v>
      </c>
      <c r="AM665" t="s">
        <v>327</v>
      </c>
      <c r="AN665">
        <v>-72.223755999999995</v>
      </c>
      <c r="AO665">
        <v>25</v>
      </c>
      <c r="AP665">
        <v>775</v>
      </c>
      <c r="AQ665" t="s">
        <v>129</v>
      </c>
      <c r="AR665">
        <v>80</v>
      </c>
      <c r="AS665">
        <v>-13</v>
      </c>
      <c r="AT665">
        <v>-128</v>
      </c>
      <c r="BB665">
        <v>1200</v>
      </c>
      <c r="BC665">
        <v>1</v>
      </c>
      <c r="BD665" t="str">
        <f t="shared" si="308"/>
        <v xml:space="preserve">N46PD   </v>
      </c>
      <c r="BE665">
        <v>1</v>
      </c>
      <c r="BG665">
        <v>0</v>
      </c>
      <c r="BH665">
        <v>0</v>
      </c>
      <c r="BI665">
        <v>0</v>
      </c>
      <c r="BJ665">
        <v>675</v>
      </c>
      <c r="BK665">
        <v>-100</v>
      </c>
      <c r="BL665" t="s">
        <v>239</v>
      </c>
      <c r="BM665">
        <v>1</v>
      </c>
      <c r="BN665">
        <v>1</v>
      </c>
      <c r="BO665">
        <v>1</v>
      </c>
      <c r="BP665">
        <v>0</v>
      </c>
      <c r="BS665">
        <v>0.04</v>
      </c>
      <c r="BT665">
        <v>0</v>
      </c>
      <c r="BU665">
        <v>0</v>
      </c>
      <c r="CE665" t="str">
        <f t="shared" si="320"/>
        <v>16:21:50.999</v>
      </c>
      <c r="CF665">
        <v>999185387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7</v>
      </c>
      <c r="CY665">
        <v>7</v>
      </c>
      <c r="CZ665" t="s">
        <v>131</v>
      </c>
      <c r="DA665">
        <v>80</v>
      </c>
      <c r="DB665">
        <v>1</v>
      </c>
      <c r="DC665" t="s">
        <v>132</v>
      </c>
      <c r="DD665" t="s">
        <v>133</v>
      </c>
      <c r="DG665">
        <v>15241957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 t="shared" si="317"/>
        <v>10/06/2022 16:21:51.277</v>
      </c>
      <c r="C666" t="str">
        <f t="shared" si="306"/>
        <v>FFDFD3C0</v>
      </c>
      <c r="D666" t="s">
        <v>143</v>
      </c>
      <c r="E666">
        <v>15</v>
      </c>
      <c r="F666">
        <v>2015</v>
      </c>
      <c r="G666" t="s">
        <v>144</v>
      </c>
      <c r="J666" t="s">
        <v>145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318"/>
        <v>16:21:50.992</v>
      </c>
      <c r="T666" t="str">
        <f t="shared" si="319"/>
        <v>16:21:50.492</v>
      </c>
      <c r="U666" t="str">
        <f t="shared" si="307"/>
        <v>A5988B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125</v>
      </c>
      <c r="AG666">
        <v>0</v>
      </c>
      <c r="AH666">
        <v>3</v>
      </c>
      <c r="AI666">
        <v>2</v>
      </c>
      <c r="AJ666">
        <v>1</v>
      </c>
      <c r="AK666" t="s">
        <v>326</v>
      </c>
      <c r="AL666">
        <v>40.927334000000002</v>
      </c>
      <c r="AM666" t="s">
        <v>327</v>
      </c>
      <c r="AN666">
        <v>-72.223755999999995</v>
      </c>
      <c r="AO666">
        <v>25</v>
      </c>
      <c r="AP666">
        <v>775</v>
      </c>
      <c r="AQ666" t="s">
        <v>129</v>
      </c>
      <c r="AR666">
        <v>80</v>
      </c>
      <c r="AS666">
        <v>-13</v>
      </c>
      <c r="AT666">
        <v>-128</v>
      </c>
      <c r="BB666">
        <v>1200</v>
      </c>
      <c r="BC666">
        <v>1</v>
      </c>
      <c r="BD666" t="str">
        <f t="shared" si="308"/>
        <v xml:space="preserve">N46PD   </v>
      </c>
      <c r="BE666">
        <v>1</v>
      </c>
      <c r="BG666">
        <v>0</v>
      </c>
      <c r="BH666">
        <v>0</v>
      </c>
      <c r="BI666">
        <v>0</v>
      </c>
      <c r="BJ666">
        <v>675</v>
      </c>
      <c r="BK666">
        <v>-100</v>
      </c>
      <c r="BL666" t="s">
        <v>239</v>
      </c>
      <c r="BM666">
        <v>1</v>
      </c>
      <c r="BN666">
        <v>1</v>
      </c>
      <c r="BO666">
        <v>1</v>
      </c>
      <c r="BP666">
        <v>0</v>
      </c>
      <c r="BS666">
        <v>0.04</v>
      </c>
      <c r="BT666">
        <v>0</v>
      </c>
      <c r="BU666">
        <v>0</v>
      </c>
      <c r="CE666" t="str">
        <f t="shared" si="320"/>
        <v>16:21:50.999</v>
      </c>
      <c r="CF666">
        <v>999185387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131</v>
      </c>
      <c r="DA666">
        <v>80</v>
      </c>
      <c r="DB666">
        <v>1</v>
      </c>
      <c r="DC666" t="s">
        <v>132</v>
      </c>
      <c r="DD666" t="s">
        <v>133</v>
      </c>
      <c r="DG666">
        <v>15241957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 t="shared" si="317"/>
        <v>10/06/2022 16:21:51.277</v>
      </c>
      <c r="C667" t="str">
        <f t="shared" si="306"/>
        <v>FFDFD3C0</v>
      </c>
      <c r="D667" t="s">
        <v>134</v>
      </c>
      <c r="E667">
        <v>38</v>
      </c>
      <c r="H667">
        <v>125</v>
      </c>
      <c r="I667" t="s">
        <v>142</v>
      </c>
      <c r="J667" t="s">
        <v>136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318"/>
        <v>16:21:50.992</v>
      </c>
      <c r="T667" t="str">
        <f t="shared" si="319"/>
        <v>16:21:50.492</v>
      </c>
      <c r="U667" t="str">
        <f t="shared" si="307"/>
        <v>A5988B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125</v>
      </c>
      <c r="AG667">
        <v>0</v>
      </c>
      <c r="AH667">
        <v>3</v>
      </c>
      <c r="AI667">
        <v>2</v>
      </c>
      <c r="AJ667">
        <v>1</v>
      </c>
      <c r="AK667" t="s">
        <v>326</v>
      </c>
      <c r="AL667">
        <v>40.927334000000002</v>
      </c>
      <c r="AM667" t="s">
        <v>327</v>
      </c>
      <c r="AN667">
        <v>-72.223755999999995</v>
      </c>
      <c r="AO667">
        <v>25</v>
      </c>
      <c r="AP667">
        <v>775</v>
      </c>
      <c r="AQ667" t="s">
        <v>129</v>
      </c>
      <c r="AR667">
        <v>80</v>
      </c>
      <c r="AS667">
        <v>-13</v>
      </c>
      <c r="AT667">
        <v>-128</v>
      </c>
      <c r="BB667">
        <v>1200</v>
      </c>
      <c r="BC667">
        <v>1</v>
      </c>
      <c r="BD667" t="str">
        <f t="shared" si="308"/>
        <v xml:space="preserve">N46PD   </v>
      </c>
      <c r="BE667">
        <v>1</v>
      </c>
      <c r="BG667">
        <v>0</v>
      </c>
      <c r="BH667">
        <v>0</v>
      </c>
      <c r="BI667">
        <v>0</v>
      </c>
      <c r="BJ667">
        <v>675</v>
      </c>
      <c r="BK667">
        <v>-100</v>
      </c>
      <c r="BL667" t="s">
        <v>239</v>
      </c>
      <c r="BM667">
        <v>1</v>
      </c>
      <c r="BN667">
        <v>1</v>
      </c>
      <c r="BO667">
        <v>1</v>
      </c>
      <c r="BP667">
        <v>0</v>
      </c>
      <c r="BS667">
        <v>0.04</v>
      </c>
      <c r="BT667">
        <v>0</v>
      </c>
      <c r="BU667">
        <v>0</v>
      </c>
      <c r="CE667" t="str">
        <f t="shared" si="320"/>
        <v>16:21:50.999</v>
      </c>
      <c r="CF667">
        <v>999185387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7</v>
      </c>
      <c r="CY667">
        <v>7</v>
      </c>
      <c r="CZ667" t="s">
        <v>131</v>
      </c>
      <c r="DA667">
        <v>80</v>
      </c>
      <c r="DB667">
        <v>1</v>
      </c>
      <c r="DC667" t="s">
        <v>132</v>
      </c>
      <c r="DD667" t="s">
        <v>133</v>
      </c>
      <c r="DG667">
        <v>15241957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 t="shared" si="317"/>
        <v>10/06/2022 16:21:51.277</v>
      </c>
      <c r="C668" t="str">
        <f t="shared" si="306"/>
        <v>FFDFD3C0</v>
      </c>
      <c r="D668" t="s">
        <v>123</v>
      </c>
      <c r="E668">
        <v>1</v>
      </c>
      <c r="H668">
        <v>157</v>
      </c>
      <c r="I668" t="s">
        <v>124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318"/>
        <v>16:21:50.992</v>
      </c>
      <c r="T668" t="str">
        <f t="shared" si="319"/>
        <v>16:21:50.492</v>
      </c>
      <c r="U668" t="str">
        <f t="shared" si="307"/>
        <v>A5988B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125</v>
      </c>
      <c r="AG668">
        <v>0</v>
      </c>
      <c r="AH668">
        <v>3</v>
      </c>
      <c r="AI668">
        <v>2</v>
      </c>
      <c r="AJ668">
        <v>1</v>
      </c>
      <c r="AK668" t="s">
        <v>326</v>
      </c>
      <c r="AL668">
        <v>40.927334000000002</v>
      </c>
      <c r="AM668" t="s">
        <v>327</v>
      </c>
      <c r="AN668">
        <v>-72.223755999999995</v>
      </c>
      <c r="AO668">
        <v>25</v>
      </c>
      <c r="AP668">
        <v>775</v>
      </c>
      <c r="AQ668" t="s">
        <v>129</v>
      </c>
      <c r="AR668">
        <v>80</v>
      </c>
      <c r="AS668">
        <v>-13</v>
      </c>
      <c r="AT668">
        <v>-128</v>
      </c>
      <c r="BB668">
        <v>1200</v>
      </c>
      <c r="BC668">
        <v>1</v>
      </c>
      <c r="BD668" t="str">
        <f t="shared" si="308"/>
        <v xml:space="preserve">N46PD   </v>
      </c>
      <c r="BE668">
        <v>1</v>
      </c>
      <c r="BG668">
        <v>0</v>
      </c>
      <c r="BH668">
        <v>0</v>
      </c>
      <c r="BI668">
        <v>0</v>
      </c>
      <c r="BJ668">
        <v>675</v>
      </c>
      <c r="BK668">
        <v>-100</v>
      </c>
      <c r="BL668" t="s">
        <v>239</v>
      </c>
      <c r="BM668">
        <v>1</v>
      </c>
      <c r="BN668">
        <v>1</v>
      </c>
      <c r="BO668">
        <v>1</v>
      </c>
      <c r="BP668">
        <v>0</v>
      </c>
      <c r="BS668">
        <v>0.04</v>
      </c>
      <c r="BT668">
        <v>0</v>
      </c>
      <c r="BU668">
        <v>0</v>
      </c>
      <c r="CE668" t="str">
        <f t="shared" si="320"/>
        <v>16:21:50.999</v>
      </c>
      <c r="CF668">
        <v>999185387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131</v>
      </c>
      <c r="DA668">
        <v>80</v>
      </c>
      <c r="DB668">
        <v>1</v>
      </c>
      <c r="DC668" t="s">
        <v>132</v>
      </c>
      <c r="DD668" t="s">
        <v>133</v>
      </c>
      <c r="DG668">
        <v>15241957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"10/06/2022 16:21:52.333"</f>
        <v>10/06/2022 16:21:52.333</v>
      </c>
      <c r="C669" t="str">
        <f t="shared" si="306"/>
        <v>FFDFD3C0</v>
      </c>
      <c r="D669" t="s">
        <v>134</v>
      </c>
      <c r="E669">
        <v>38</v>
      </c>
      <c r="H669">
        <v>125</v>
      </c>
      <c r="I669" t="s">
        <v>142</v>
      </c>
      <c r="J669" t="s">
        <v>136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"16:21:52.016"</f>
        <v>16:21:52.016</v>
      </c>
      <c r="T669" t="str">
        <f>"16:21:51.516"</f>
        <v>16:21:51.516</v>
      </c>
      <c r="U669" t="str">
        <f t="shared" si="307"/>
        <v>A5988B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136</v>
      </c>
      <c r="AG669">
        <v>0</v>
      </c>
      <c r="AH669">
        <v>3</v>
      </c>
      <c r="AI669">
        <v>2</v>
      </c>
      <c r="AJ669">
        <v>1</v>
      </c>
      <c r="AK669" t="s">
        <v>328</v>
      </c>
      <c r="AL669">
        <v>40.927290999999997</v>
      </c>
      <c r="AM669" t="s">
        <v>329</v>
      </c>
      <c r="AN669">
        <v>-72.223241000000002</v>
      </c>
      <c r="AO669">
        <v>25</v>
      </c>
      <c r="AP669">
        <v>775</v>
      </c>
      <c r="AQ669" t="s">
        <v>129</v>
      </c>
      <c r="AR669">
        <v>79</v>
      </c>
      <c r="AS669">
        <v>-11</v>
      </c>
      <c r="AT669">
        <v>-448</v>
      </c>
      <c r="BB669">
        <v>1200</v>
      </c>
      <c r="BC669">
        <v>1</v>
      </c>
      <c r="BD669" t="str">
        <f t="shared" si="308"/>
        <v xml:space="preserve">N46PD   </v>
      </c>
      <c r="BE669">
        <v>1</v>
      </c>
      <c r="BG669">
        <v>0</v>
      </c>
      <c r="BH669">
        <v>0</v>
      </c>
      <c r="BI669">
        <v>0</v>
      </c>
      <c r="BJ669">
        <v>650</v>
      </c>
      <c r="BK669">
        <v>-125</v>
      </c>
      <c r="BL669" t="s">
        <v>206</v>
      </c>
      <c r="BM669">
        <v>1</v>
      </c>
      <c r="BN669">
        <v>1</v>
      </c>
      <c r="BO669">
        <v>1</v>
      </c>
      <c r="BP669">
        <v>0</v>
      </c>
      <c r="BS669">
        <v>0</v>
      </c>
      <c r="BT669">
        <v>0</v>
      </c>
      <c r="BU669">
        <v>0</v>
      </c>
      <c r="CE669" t="str">
        <f>"16:21:52.022"</f>
        <v>16:21:52.022</v>
      </c>
      <c r="CF669">
        <v>21566030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80</v>
      </c>
      <c r="DB669">
        <v>1</v>
      </c>
      <c r="DC669" t="s">
        <v>132</v>
      </c>
      <c r="DD669" t="s">
        <v>133</v>
      </c>
      <c r="DG669">
        <v>15243078</v>
      </c>
      <c r="DI669">
        <v>1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"10/06/2022 16:21:52.333"</f>
        <v>10/06/2022 16:21:52.333</v>
      </c>
      <c r="C670" t="str">
        <f t="shared" si="306"/>
        <v>FFDFD3C0</v>
      </c>
      <c r="D670" t="s">
        <v>123</v>
      </c>
      <c r="E670">
        <v>1</v>
      </c>
      <c r="H670">
        <v>157</v>
      </c>
      <c r="I670" t="s">
        <v>124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"16:21:52.016"</f>
        <v>16:21:52.016</v>
      </c>
      <c r="T670" t="str">
        <f>"16:21:51.516"</f>
        <v>16:21:51.516</v>
      </c>
      <c r="U670" t="str">
        <f t="shared" si="307"/>
        <v>A5988B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136</v>
      </c>
      <c r="AG670">
        <v>0</v>
      </c>
      <c r="AH670">
        <v>3</v>
      </c>
      <c r="AI670">
        <v>2</v>
      </c>
      <c r="AJ670">
        <v>1</v>
      </c>
      <c r="AK670" t="s">
        <v>328</v>
      </c>
      <c r="AL670">
        <v>40.927290999999997</v>
      </c>
      <c r="AM670" t="s">
        <v>329</v>
      </c>
      <c r="AN670">
        <v>-72.223241000000002</v>
      </c>
      <c r="AO670">
        <v>25</v>
      </c>
      <c r="AP670">
        <v>775</v>
      </c>
      <c r="AQ670" t="s">
        <v>129</v>
      </c>
      <c r="AR670">
        <v>79</v>
      </c>
      <c r="AS670">
        <v>-11</v>
      </c>
      <c r="AT670">
        <v>-448</v>
      </c>
      <c r="BB670">
        <v>1200</v>
      </c>
      <c r="BC670">
        <v>1</v>
      </c>
      <c r="BD670" t="str">
        <f t="shared" si="308"/>
        <v xml:space="preserve">N46PD   </v>
      </c>
      <c r="BE670">
        <v>1</v>
      </c>
      <c r="BG670">
        <v>0</v>
      </c>
      <c r="BH670">
        <v>0</v>
      </c>
      <c r="BI670">
        <v>0</v>
      </c>
      <c r="BJ670">
        <v>650</v>
      </c>
      <c r="BK670">
        <v>-125</v>
      </c>
      <c r="BL670" t="s">
        <v>206</v>
      </c>
      <c r="BM670">
        <v>1</v>
      </c>
      <c r="BN670">
        <v>1</v>
      </c>
      <c r="BO670">
        <v>1</v>
      </c>
      <c r="BP670">
        <v>0</v>
      </c>
      <c r="BS670">
        <v>0</v>
      </c>
      <c r="BT670">
        <v>0</v>
      </c>
      <c r="BU670">
        <v>0</v>
      </c>
      <c r="CE670" t="str">
        <f>"16:21:52.022"</f>
        <v>16:21:52.022</v>
      </c>
      <c r="CF670">
        <v>21566030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80</v>
      </c>
      <c r="DB670">
        <v>1</v>
      </c>
      <c r="DC670" t="s">
        <v>132</v>
      </c>
      <c r="DD670" t="s">
        <v>133</v>
      </c>
      <c r="DG670">
        <v>15243078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"10/06/2022 16:21:52.333"</f>
        <v>10/06/2022 16:21:52.333</v>
      </c>
      <c r="C671" t="str">
        <f t="shared" si="306"/>
        <v>FFDFD3C0</v>
      </c>
      <c r="D671" t="s">
        <v>139</v>
      </c>
      <c r="E671">
        <v>3</v>
      </c>
      <c r="F671">
        <v>1003</v>
      </c>
      <c r="G671" t="s">
        <v>146</v>
      </c>
      <c r="J671" t="s">
        <v>141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"16:21:52.016"</f>
        <v>16:21:52.016</v>
      </c>
      <c r="T671" t="str">
        <f>"16:21:51.516"</f>
        <v>16:21:51.516</v>
      </c>
      <c r="U671" t="str">
        <f t="shared" si="307"/>
        <v>A5988B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136</v>
      </c>
      <c r="AG671">
        <v>0</v>
      </c>
      <c r="AH671">
        <v>3</v>
      </c>
      <c r="AI671">
        <v>2</v>
      </c>
      <c r="AJ671">
        <v>1</v>
      </c>
      <c r="AK671" t="s">
        <v>328</v>
      </c>
      <c r="AL671">
        <v>40.927290999999997</v>
      </c>
      <c r="AM671" t="s">
        <v>329</v>
      </c>
      <c r="AN671">
        <v>-72.223241000000002</v>
      </c>
      <c r="AO671">
        <v>25</v>
      </c>
      <c r="AP671">
        <v>775</v>
      </c>
      <c r="AQ671" t="s">
        <v>129</v>
      </c>
      <c r="AR671">
        <v>79</v>
      </c>
      <c r="AS671">
        <v>-11</v>
      </c>
      <c r="AT671">
        <v>-448</v>
      </c>
      <c r="BB671">
        <v>1200</v>
      </c>
      <c r="BC671">
        <v>1</v>
      </c>
      <c r="BD671" t="str">
        <f t="shared" si="308"/>
        <v xml:space="preserve">N46PD   </v>
      </c>
      <c r="BE671">
        <v>1</v>
      </c>
      <c r="BG671">
        <v>0</v>
      </c>
      <c r="BH671">
        <v>0</v>
      </c>
      <c r="BI671">
        <v>0</v>
      </c>
      <c r="BJ671">
        <v>650</v>
      </c>
      <c r="BK671">
        <v>-125</v>
      </c>
      <c r="BL671" t="s">
        <v>206</v>
      </c>
      <c r="BM671">
        <v>1</v>
      </c>
      <c r="BN671">
        <v>1</v>
      </c>
      <c r="BO671">
        <v>1</v>
      </c>
      <c r="BP671">
        <v>0</v>
      </c>
      <c r="BS671">
        <v>0</v>
      </c>
      <c r="BT671">
        <v>0</v>
      </c>
      <c r="BU671">
        <v>0</v>
      </c>
      <c r="CE671" t="str">
        <f>"16:21:52.022"</f>
        <v>16:21:52.022</v>
      </c>
      <c r="CF671">
        <v>21566030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80</v>
      </c>
      <c r="DB671">
        <v>1</v>
      </c>
      <c r="DC671" t="s">
        <v>132</v>
      </c>
      <c r="DD671" t="s">
        <v>133</v>
      </c>
      <c r="DG671">
        <v>15243078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"10/06/2022 16:21:52.333"</f>
        <v>10/06/2022 16:21:52.333</v>
      </c>
      <c r="C672" t="str">
        <f t="shared" si="306"/>
        <v>FFDFD3C0</v>
      </c>
      <c r="D672" t="s">
        <v>143</v>
      </c>
      <c r="E672">
        <v>1</v>
      </c>
      <c r="F672">
        <v>2001</v>
      </c>
      <c r="G672" t="s">
        <v>147</v>
      </c>
      <c r="J672" t="s">
        <v>145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"16:21:52.016"</f>
        <v>16:21:52.016</v>
      </c>
      <c r="T672" t="str">
        <f>"16:21:51.516"</f>
        <v>16:21:51.516</v>
      </c>
      <c r="U672" t="str">
        <f t="shared" si="307"/>
        <v>A5988B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136</v>
      </c>
      <c r="AG672">
        <v>0</v>
      </c>
      <c r="AH672">
        <v>3</v>
      </c>
      <c r="AI672">
        <v>2</v>
      </c>
      <c r="AJ672">
        <v>1</v>
      </c>
      <c r="AK672" t="s">
        <v>328</v>
      </c>
      <c r="AL672">
        <v>40.927290999999997</v>
      </c>
      <c r="AM672" t="s">
        <v>329</v>
      </c>
      <c r="AN672">
        <v>-72.223241000000002</v>
      </c>
      <c r="AO672">
        <v>25</v>
      </c>
      <c r="AP672">
        <v>775</v>
      </c>
      <c r="AQ672" t="s">
        <v>129</v>
      </c>
      <c r="AR672">
        <v>79</v>
      </c>
      <c r="AS672">
        <v>-11</v>
      </c>
      <c r="AT672">
        <v>-448</v>
      </c>
      <c r="BB672">
        <v>1200</v>
      </c>
      <c r="BC672">
        <v>1</v>
      </c>
      <c r="BD672" t="str">
        <f t="shared" si="308"/>
        <v xml:space="preserve">N46PD   </v>
      </c>
      <c r="BE672">
        <v>1</v>
      </c>
      <c r="BG672">
        <v>0</v>
      </c>
      <c r="BH672">
        <v>0</v>
      </c>
      <c r="BI672">
        <v>0</v>
      </c>
      <c r="BJ672">
        <v>650</v>
      </c>
      <c r="BK672">
        <v>-125</v>
      </c>
      <c r="BL672" t="s">
        <v>206</v>
      </c>
      <c r="BM672">
        <v>1</v>
      </c>
      <c r="BN672">
        <v>1</v>
      </c>
      <c r="BO672">
        <v>1</v>
      </c>
      <c r="BP672">
        <v>0</v>
      </c>
      <c r="BS672">
        <v>0</v>
      </c>
      <c r="BT672">
        <v>0</v>
      </c>
      <c r="BU672">
        <v>0</v>
      </c>
      <c r="CE672" t="str">
        <f>"16:21:52.022"</f>
        <v>16:21:52.022</v>
      </c>
      <c r="CF672">
        <v>21566030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7</v>
      </c>
      <c r="CY672">
        <v>7</v>
      </c>
      <c r="CZ672" t="s">
        <v>131</v>
      </c>
      <c r="DA672">
        <v>80</v>
      </c>
      <c r="DB672">
        <v>1</v>
      </c>
      <c r="DC672" t="s">
        <v>132</v>
      </c>
      <c r="DD672" t="s">
        <v>133</v>
      </c>
      <c r="DG672">
        <v>15243078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"10/06/2022 16:21:52.333"</f>
        <v>10/06/2022 16:21:52.333</v>
      </c>
      <c r="C673" t="str">
        <f t="shared" si="306"/>
        <v>FFDFD3C0</v>
      </c>
      <c r="D673" t="s">
        <v>139</v>
      </c>
      <c r="E673">
        <v>2</v>
      </c>
      <c r="F673">
        <v>1002</v>
      </c>
      <c r="G673" t="s">
        <v>124</v>
      </c>
      <c r="J673" t="s">
        <v>141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"16:21:52.016"</f>
        <v>16:21:52.016</v>
      </c>
      <c r="T673" t="str">
        <f>"16:21:51.516"</f>
        <v>16:21:51.516</v>
      </c>
      <c r="U673" t="str">
        <f t="shared" si="307"/>
        <v>A5988B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136</v>
      </c>
      <c r="AG673">
        <v>0</v>
      </c>
      <c r="AH673">
        <v>3</v>
      </c>
      <c r="AI673">
        <v>2</v>
      </c>
      <c r="AJ673">
        <v>1</v>
      </c>
      <c r="AK673" t="s">
        <v>328</v>
      </c>
      <c r="AL673">
        <v>40.927290999999997</v>
      </c>
      <c r="AM673" t="s">
        <v>329</v>
      </c>
      <c r="AN673">
        <v>-72.223241000000002</v>
      </c>
      <c r="AO673">
        <v>25</v>
      </c>
      <c r="AP673">
        <v>775</v>
      </c>
      <c r="AQ673" t="s">
        <v>129</v>
      </c>
      <c r="AR673">
        <v>79</v>
      </c>
      <c r="AS673">
        <v>-11</v>
      </c>
      <c r="AT673">
        <v>-448</v>
      </c>
      <c r="BB673">
        <v>1200</v>
      </c>
      <c r="BC673">
        <v>1</v>
      </c>
      <c r="BD673" t="str">
        <f t="shared" si="308"/>
        <v xml:space="preserve">N46PD   </v>
      </c>
      <c r="BE673">
        <v>1</v>
      </c>
      <c r="BG673">
        <v>0</v>
      </c>
      <c r="BH673">
        <v>0</v>
      </c>
      <c r="BI673">
        <v>0</v>
      </c>
      <c r="BJ673">
        <v>650</v>
      </c>
      <c r="BK673">
        <v>-125</v>
      </c>
      <c r="BL673" t="s">
        <v>206</v>
      </c>
      <c r="BM673">
        <v>1</v>
      </c>
      <c r="BN673">
        <v>1</v>
      </c>
      <c r="BO673">
        <v>1</v>
      </c>
      <c r="BP673">
        <v>0</v>
      </c>
      <c r="BS673">
        <v>0</v>
      </c>
      <c r="BT673">
        <v>0</v>
      </c>
      <c r="BU673">
        <v>0</v>
      </c>
      <c r="CE673" t="str">
        <f>"16:21:52.022"</f>
        <v>16:21:52.022</v>
      </c>
      <c r="CF673">
        <v>21566030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7</v>
      </c>
      <c r="CY673">
        <v>7</v>
      </c>
      <c r="CZ673" t="s">
        <v>131</v>
      </c>
      <c r="DA673">
        <v>80</v>
      </c>
      <c r="DB673">
        <v>1</v>
      </c>
      <c r="DC673" t="s">
        <v>132</v>
      </c>
      <c r="DD673" t="s">
        <v>133</v>
      </c>
      <c r="DG673">
        <v>15243078</v>
      </c>
      <c r="DI673">
        <v>1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 t="shared" ref="A674:A680" si="321">"10/06/2022 16:21:53.271"</f>
        <v>10/06/2022 16:21:53.271</v>
      </c>
      <c r="C674" t="str">
        <f t="shared" si="306"/>
        <v>FFDFD3C0</v>
      </c>
      <c r="D674" t="s">
        <v>139</v>
      </c>
      <c r="E674">
        <v>3</v>
      </c>
      <c r="F674">
        <v>1003</v>
      </c>
      <c r="G674" t="s">
        <v>146</v>
      </c>
      <c r="J674" t="s">
        <v>141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ref="S674:S680" si="322">"16:21:53.000"</f>
        <v>16:21:53.000</v>
      </c>
      <c r="T674" t="str">
        <f t="shared" ref="T674:T680" si="323">"16:21:52.600"</f>
        <v>16:21:52.600</v>
      </c>
      <c r="U674" t="str">
        <f t="shared" si="307"/>
        <v>A5988B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136</v>
      </c>
      <c r="AG674">
        <v>0</v>
      </c>
      <c r="AH674">
        <v>3</v>
      </c>
      <c r="AI674">
        <v>2</v>
      </c>
      <c r="AJ674">
        <v>1</v>
      </c>
      <c r="AK674" t="s">
        <v>330</v>
      </c>
      <c r="AL674">
        <v>40.927247999999999</v>
      </c>
      <c r="AM674" t="s">
        <v>331</v>
      </c>
      <c r="AN674">
        <v>-72.222747999999996</v>
      </c>
      <c r="AO674">
        <v>25</v>
      </c>
      <c r="AP674">
        <v>750</v>
      </c>
      <c r="AQ674" t="s">
        <v>129</v>
      </c>
      <c r="AR674">
        <v>79</v>
      </c>
      <c r="AS674">
        <v>-9</v>
      </c>
      <c r="AT674">
        <v>-960</v>
      </c>
      <c r="BB674">
        <v>1200</v>
      </c>
      <c r="BC674">
        <v>1</v>
      </c>
      <c r="BD674" t="str">
        <f t="shared" si="308"/>
        <v xml:space="preserve">N46PD   </v>
      </c>
      <c r="BE674">
        <v>1</v>
      </c>
      <c r="BG674">
        <v>0</v>
      </c>
      <c r="BH674">
        <v>0</v>
      </c>
      <c r="BI674">
        <v>0</v>
      </c>
      <c r="BJ674">
        <v>650</v>
      </c>
      <c r="BK674">
        <v>-100</v>
      </c>
      <c r="BL674" t="s">
        <v>206</v>
      </c>
      <c r="BM674">
        <v>1</v>
      </c>
      <c r="BN674">
        <v>1</v>
      </c>
      <c r="BO674">
        <v>1</v>
      </c>
      <c r="BP674">
        <v>0</v>
      </c>
      <c r="BS674">
        <v>0</v>
      </c>
      <c r="BT674">
        <v>0</v>
      </c>
      <c r="BU674">
        <v>0</v>
      </c>
      <c r="CE674" t="str">
        <f t="shared" ref="CE674:CE680" si="324">"16:21:53.006"</f>
        <v>16:21:53.006</v>
      </c>
      <c r="CF674">
        <v>6262770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7</v>
      </c>
      <c r="CY674">
        <v>7</v>
      </c>
      <c r="CZ674" t="s">
        <v>131</v>
      </c>
      <c r="DA674">
        <v>80</v>
      </c>
      <c r="DB674">
        <v>1</v>
      </c>
      <c r="DC674" t="s">
        <v>132</v>
      </c>
      <c r="DD674" t="s">
        <v>133</v>
      </c>
      <c r="DG674">
        <v>15244063</v>
      </c>
      <c r="DI674">
        <v>1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 t="shared" si="321"/>
        <v>10/06/2022 16:21:53.271</v>
      </c>
      <c r="C675" t="str">
        <f t="shared" si="306"/>
        <v>FFDFD3C0</v>
      </c>
      <c r="D675" t="s">
        <v>139</v>
      </c>
      <c r="E675">
        <v>2</v>
      </c>
      <c r="F675">
        <v>1002</v>
      </c>
      <c r="G675" t="s">
        <v>124</v>
      </c>
      <c r="J675" t="s">
        <v>141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322"/>
        <v>16:21:53.000</v>
      </c>
      <c r="T675" t="str">
        <f t="shared" si="323"/>
        <v>16:21:52.600</v>
      </c>
      <c r="U675" t="str">
        <f t="shared" si="307"/>
        <v>A5988B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136</v>
      </c>
      <c r="AG675">
        <v>0</v>
      </c>
      <c r="AH675">
        <v>3</v>
      </c>
      <c r="AI675">
        <v>2</v>
      </c>
      <c r="AJ675">
        <v>1</v>
      </c>
      <c r="AK675" t="s">
        <v>330</v>
      </c>
      <c r="AL675">
        <v>40.927247999999999</v>
      </c>
      <c r="AM675" t="s">
        <v>331</v>
      </c>
      <c r="AN675">
        <v>-72.222747999999996</v>
      </c>
      <c r="AO675">
        <v>25</v>
      </c>
      <c r="AP675">
        <v>750</v>
      </c>
      <c r="AQ675" t="s">
        <v>129</v>
      </c>
      <c r="AR675">
        <v>79</v>
      </c>
      <c r="AS675">
        <v>-9</v>
      </c>
      <c r="AT675">
        <v>-960</v>
      </c>
      <c r="BB675">
        <v>1200</v>
      </c>
      <c r="BC675">
        <v>1</v>
      </c>
      <c r="BD675" t="str">
        <f t="shared" si="308"/>
        <v xml:space="preserve">N46PD   </v>
      </c>
      <c r="BE675">
        <v>1</v>
      </c>
      <c r="BG675">
        <v>0</v>
      </c>
      <c r="BH675">
        <v>0</v>
      </c>
      <c r="BI675">
        <v>0</v>
      </c>
      <c r="BJ675">
        <v>650</v>
      </c>
      <c r="BK675">
        <v>-100</v>
      </c>
      <c r="BL675" t="s">
        <v>206</v>
      </c>
      <c r="BM675">
        <v>1</v>
      </c>
      <c r="BN675">
        <v>1</v>
      </c>
      <c r="BO675">
        <v>1</v>
      </c>
      <c r="BP675">
        <v>0</v>
      </c>
      <c r="BS675">
        <v>0</v>
      </c>
      <c r="BT675">
        <v>0</v>
      </c>
      <c r="BU675">
        <v>0</v>
      </c>
      <c r="CE675" t="str">
        <f t="shared" si="324"/>
        <v>16:21:53.006</v>
      </c>
      <c r="CF675">
        <v>6262770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7</v>
      </c>
      <c r="CY675">
        <v>7</v>
      </c>
      <c r="CZ675" t="s">
        <v>131</v>
      </c>
      <c r="DA675">
        <v>80</v>
      </c>
      <c r="DB675">
        <v>1</v>
      </c>
      <c r="DC675" t="s">
        <v>132</v>
      </c>
      <c r="DD675" t="s">
        <v>133</v>
      </c>
      <c r="DG675">
        <v>15244063</v>
      </c>
      <c r="DI675">
        <v>1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 t="shared" si="321"/>
        <v>10/06/2022 16:21:53.271</v>
      </c>
      <c r="C676" t="str">
        <f t="shared" si="306"/>
        <v>FFDFD3C0</v>
      </c>
      <c r="D676" t="s">
        <v>134</v>
      </c>
      <c r="E676">
        <v>33</v>
      </c>
      <c r="H676">
        <v>112</v>
      </c>
      <c r="I676" t="s">
        <v>135</v>
      </c>
      <c r="J676" t="s">
        <v>136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322"/>
        <v>16:21:53.000</v>
      </c>
      <c r="T676" t="str">
        <f t="shared" si="323"/>
        <v>16:21:52.600</v>
      </c>
      <c r="U676" t="str">
        <f t="shared" si="307"/>
        <v>A5988B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136</v>
      </c>
      <c r="AG676">
        <v>0</v>
      </c>
      <c r="AH676">
        <v>3</v>
      </c>
      <c r="AI676">
        <v>2</v>
      </c>
      <c r="AJ676">
        <v>1</v>
      </c>
      <c r="AK676" t="s">
        <v>330</v>
      </c>
      <c r="AL676">
        <v>40.927247999999999</v>
      </c>
      <c r="AM676" t="s">
        <v>331</v>
      </c>
      <c r="AN676">
        <v>-72.222747999999996</v>
      </c>
      <c r="AO676">
        <v>25</v>
      </c>
      <c r="AP676">
        <v>750</v>
      </c>
      <c r="AQ676" t="s">
        <v>129</v>
      </c>
      <c r="AR676">
        <v>79</v>
      </c>
      <c r="AS676">
        <v>-9</v>
      </c>
      <c r="AT676">
        <v>-960</v>
      </c>
      <c r="BB676">
        <v>1200</v>
      </c>
      <c r="BC676">
        <v>1</v>
      </c>
      <c r="BD676" t="str">
        <f t="shared" si="308"/>
        <v xml:space="preserve">N46PD   </v>
      </c>
      <c r="BE676">
        <v>1</v>
      </c>
      <c r="BG676">
        <v>0</v>
      </c>
      <c r="BH676">
        <v>0</v>
      </c>
      <c r="BI676">
        <v>0</v>
      </c>
      <c r="BJ676">
        <v>650</v>
      </c>
      <c r="BK676">
        <v>-100</v>
      </c>
      <c r="BL676" t="s">
        <v>206</v>
      </c>
      <c r="BM676">
        <v>1</v>
      </c>
      <c r="BN676">
        <v>1</v>
      </c>
      <c r="BO676">
        <v>1</v>
      </c>
      <c r="BP676">
        <v>0</v>
      </c>
      <c r="BS676">
        <v>0</v>
      </c>
      <c r="BT676">
        <v>0</v>
      </c>
      <c r="BU676">
        <v>0</v>
      </c>
      <c r="CE676" t="str">
        <f t="shared" si="324"/>
        <v>16:21:53.006</v>
      </c>
      <c r="CF676">
        <v>6262770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131</v>
      </c>
      <c r="DA676">
        <v>80</v>
      </c>
      <c r="DB676">
        <v>1</v>
      </c>
      <c r="DC676" t="s">
        <v>132</v>
      </c>
      <c r="DD676" t="s">
        <v>133</v>
      </c>
      <c r="DG676">
        <v>15244063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 t="shared" si="321"/>
        <v>10/06/2022 16:21:53.271</v>
      </c>
      <c r="C677" t="str">
        <f t="shared" si="306"/>
        <v>FFDFD3C0</v>
      </c>
      <c r="D677" t="s">
        <v>143</v>
      </c>
      <c r="E677">
        <v>1</v>
      </c>
      <c r="F677">
        <v>2001</v>
      </c>
      <c r="G677" t="s">
        <v>147</v>
      </c>
      <c r="J677" t="s">
        <v>145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322"/>
        <v>16:21:53.000</v>
      </c>
      <c r="T677" t="str">
        <f t="shared" si="323"/>
        <v>16:21:52.600</v>
      </c>
      <c r="U677" t="str">
        <f t="shared" si="307"/>
        <v>A5988B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136</v>
      </c>
      <c r="AG677">
        <v>0</v>
      </c>
      <c r="AH677">
        <v>3</v>
      </c>
      <c r="AI677">
        <v>2</v>
      </c>
      <c r="AJ677">
        <v>1</v>
      </c>
      <c r="AK677" t="s">
        <v>330</v>
      </c>
      <c r="AL677">
        <v>40.927247999999999</v>
      </c>
      <c r="AM677" t="s">
        <v>331</v>
      </c>
      <c r="AN677">
        <v>-72.222747999999996</v>
      </c>
      <c r="AO677">
        <v>25</v>
      </c>
      <c r="AP677">
        <v>750</v>
      </c>
      <c r="AQ677" t="s">
        <v>129</v>
      </c>
      <c r="AR677">
        <v>79</v>
      </c>
      <c r="AS677">
        <v>-9</v>
      </c>
      <c r="AT677">
        <v>-960</v>
      </c>
      <c r="BB677">
        <v>1200</v>
      </c>
      <c r="BC677">
        <v>1</v>
      </c>
      <c r="BD677" t="str">
        <f t="shared" si="308"/>
        <v xml:space="preserve">N46PD   </v>
      </c>
      <c r="BE677">
        <v>1</v>
      </c>
      <c r="BG677">
        <v>0</v>
      </c>
      <c r="BH677">
        <v>0</v>
      </c>
      <c r="BI677">
        <v>0</v>
      </c>
      <c r="BJ677">
        <v>650</v>
      </c>
      <c r="BK677">
        <v>-100</v>
      </c>
      <c r="BL677" t="s">
        <v>206</v>
      </c>
      <c r="BM677">
        <v>1</v>
      </c>
      <c r="BN677">
        <v>1</v>
      </c>
      <c r="BO677">
        <v>1</v>
      </c>
      <c r="BP677">
        <v>0</v>
      </c>
      <c r="BS677">
        <v>0</v>
      </c>
      <c r="BT677">
        <v>0</v>
      </c>
      <c r="BU677">
        <v>0</v>
      </c>
      <c r="CE677" t="str">
        <f t="shared" si="324"/>
        <v>16:21:53.006</v>
      </c>
      <c r="CF677">
        <v>6262770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131</v>
      </c>
      <c r="DA677">
        <v>80</v>
      </c>
      <c r="DB677">
        <v>1</v>
      </c>
      <c r="DC677" t="s">
        <v>132</v>
      </c>
      <c r="DD677" t="s">
        <v>133</v>
      </c>
      <c r="DG677">
        <v>15244063</v>
      </c>
      <c r="DI677">
        <v>1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 t="shared" si="321"/>
        <v>10/06/2022 16:21:53.271</v>
      </c>
      <c r="C678" t="str">
        <f t="shared" si="306"/>
        <v>FFDFD3C0</v>
      </c>
      <c r="D678" t="s">
        <v>143</v>
      </c>
      <c r="E678">
        <v>15</v>
      </c>
      <c r="F678">
        <v>2015</v>
      </c>
      <c r="G678" t="s">
        <v>144</v>
      </c>
      <c r="J678" t="s">
        <v>145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322"/>
        <v>16:21:53.000</v>
      </c>
      <c r="T678" t="str">
        <f t="shared" si="323"/>
        <v>16:21:52.600</v>
      </c>
      <c r="U678" t="str">
        <f t="shared" si="307"/>
        <v>A5988B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136</v>
      </c>
      <c r="AG678">
        <v>0</v>
      </c>
      <c r="AH678">
        <v>3</v>
      </c>
      <c r="AI678">
        <v>2</v>
      </c>
      <c r="AJ678">
        <v>1</v>
      </c>
      <c r="AK678" t="s">
        <v>330</v>
      </c>
      <c r="AL678">
        <v>40.927247999999999</v>
      </c>
      <c r="AM678" t="s">
        <v>331</v>
      </c>
      <c r="AN678">
        <v>-72.222747999999996</v>
      </c>
      <c r="AO678">
        <v>25</v>
      </c>
      <c r="AP678">
        <v>750</v>
      </c>
      <c r="AQ678" t="s">
        <v>129</v>
      </c>
      <c r="AR678">
        <v>79</v>
      </c>
      <c r="AS678">
        <v>-9</v>
      </c>
      <c r="AT678">
        <v>-960</v>
      </c>
      <c r="BB678">
        <v>1200</v>
      </c>
      <c r="BC678">
        <v>1</v>
      </c>
      <c r="BD678" t="str">
        <f t="shared" si="308"/>
        <v xml:space="preserve">N46PD   </v>
      </c>
      <c r="BE678">
        <v>1</v>
      </c>
      <c r="BG678">
        <v>0</v>
      </c>
      <c r="BH678">
        <v>0</v>
      </c>
      <c r="BI678">
        <v>0</v>
      </c>
      <c r="BJ678">
        <v>650</v>
      </c>
      <c r="BK678">
        <v>-100</v>
      </c>
      <c r="BL678" t="s">
        <v>206</v>
      </c>
      <c r="BM678">
        <v>1</v>
      </c>
      <c r="BN678">
        <v>1</v>
      </c>
      <c r="BO678">
        <v>1</v>
      </c>
      <c r="BP678">
        <v>0</v>
      </c>
      <c r="BS678">
        <v>0</v>
      </c>
      <c r="BT678">
        <v>0</v>
      </c>
      <c r="BU678">
        <v>0</v>
      </c>
      <c r="CE678" t="str">
        <f t="shared" si="324"/>
        <v>16:21:53.006</v>
      </c>
      <c r="CF678">
        <v>6262770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7</v>
      </c>
      <c r="CY678">
        <v>7</v>
      </c>
      <c r="CZ678" t="s">
        <v>131</v>
      </c>
      <c r="DA678">
        <v>80</v>
      </c>
      <c r="DB678">
        <v>1</v>
      </c>
      <c r="DC678" t="s">
        <v>132</v>
      </c>
      <c r="DD678" t="s">
        <v>133</v>
      </c>
      <c r="DG678">
        <v>15244063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 t="shared" si="321"/>
        <v>10/06/2022 16:21:53.271</v>
      </c>
      <c r="C679" t="str">
        <f t="shared" si="306"/>
        <v>FFDFD3C0</v>
      </c>
      <c r="D679" t="s">
        <v>134</v>
      </c>
      <c r="E679">
        <v>38</v>
      </c>
      <c r="H679">
        <v>125</v>
      </c>
      <c r="I679" t="s">
        <v>142</v>
      </c>
      <c r="J679" t="s">
        <v>136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322"/>
        <v>16:21:53.000</v>
      </c>
      <c r="T679" t="str">
        <f t="shared" si="323"/>
        <v>16:21:52.600</v>
      </c>
      <c r="U679" t="str">
        <f t="shared" si="307"/>
        <v>A5988B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136</v>
      </c>
      <c r="AG679">
        <v>0</v>
      </c>
      <c r="AH679">
        <v>3</v>
      </c>
      <c r="AI679">
        <v>2</v>
      </c>
      <c r="AJ679">
        <v>1</v>
      </c>
      <c r="AK679" t="s">
        <v>330</v>
      </c>
      <c r="AL679">
        <v>40.927247999999999</v>
      </c>
      <c r="AM679" t="s">
        <v>331</v>
      </c>
      <c r="AN679">
        <v>-72.222747999999996</v>
      </c>
      <c r="AO679">
        <v>25</v>
      </c>
      <c r="AP679">
        <v>750</v>
      </c>
      <c r="AQ679" t="s">
        <v>129</v>
      </c>
      <c r="AR679">
        <v>79</v>
      </c>
      <c r="AS679">
        <v>-9</v>
      </c>
      <c r="AT679">
        <v>-960</v>
      </c>
      <c r="BB679">
        <v>1200</v>
      </c>
      <c r="BC679">
        <v>1</v>
      </c>
      <c r="BD679" t="str">
        <f t="shared" si="308"/>
        <v xml:space="preserve">N46PD   </v>
      </c>
      <c r="BE679">
        <v>1</v>
      </c>
      <c r="BG679">
        <v>0</v>
      </c>
      <c r="BH679">
        <v>0</v>
      </c>
      <c r="BI679">
        <v>0</v>
      </c>
      <c r="BJ679">
        <v>650</v>
      </c>
      <c r="BK679">
        <v>-100</v>
      </c>
      <c r="BL679" t="s">
        <v>206</v>
      </c>
      <c r="BM679">
        <v>1</v>
      </c>
      <c r="BN679">
        <v>1</v>
      </c>
      <c r="BO679">
        <v>1</v>
      </c>
      <c r="BP679">
        <v>0</v>
      </c>
      <c r="BS679">
        <v>0</v>
      </c>
      <c r="BT679">
        <v>0</v>
      </c>
      <c r="BU679">
        <v>0</v>
      </c>
      <c r="CE679" t="str">
        <f t="shared" si="324"/>
        <v>16:21:53.006</v>
      </c>
      <c r="CF679">
        <v>6262770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7</v>
      </c>
      <c r="CY679">
        <v>7</v>
      </c>
      <c r="CZ679" t="s">
        <v>131</v>
      </c>
      <c r="DA679">
        <v>80</v>
      </c>
      <c r="DB679">
        <v>1</v>
      </c>
      <c r="DC679" t="s">
        <v>132</v>
      </c>
      <c r="DD679" t="s">
        <v>133</v>
      </c>
      <c r="DG679">
        <v>15244063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 t="shared" si="321"/>
        <v>10/06/2022 16:21:53.271</v>
      </c>
      <c r="C680" t="str">
        <f t="shared" si="306"/>
        <v>FFDFD3C0</v>
      </c>
      <c r="D680" t="s">
        <v>123</v>
      </c>
      <c r="E680">
        <v>1</v>
      </c>
      <c r="H680">
        <v>157</v>
      </c>
      <c r="I680" t="s">
        <v>124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322"/>
        <v>16:21:53.000</v>
      </c>
      <c r="T680" t="str">
        <f t="shared" si="323"/>
        <v>16:21:52.600</v>
      </c>
      <c r="U680" t="str">
        <f t="shared" si="307"/>
        <v>A5988B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136</v>
      </c>
      <c r="AG680">
        <v>0</v>
      </c>
      <c r="AH680">
        <v>3</v>
      </c>
      <c r="AI680">
        <v>2</v>
      </c>
      <c r="AJ680">
        <v>1</v>
      </c>
      <c r="AK680" t="s">
        <v>330</v>
      </c>
      <c r="AL680">
        <v>40.927247999999999</v>
      </c>
      <c r="AM680" t="s">
        <v>331</v>
      </c>
      <c r="AN680">
        <v>-72.222747999999996</v>
      </c>
      <c r="AO680">
        <v>25</v>
      </c>
      <c r="AP680">
        <v>750</v>
      </c>
      <c r="AQ680" t="s">
        <v>129</v>
      </c>
      <c r="AR680">
        <v>79</v>
      </c>
      <c r="AS680">
        <v>-9</v>
      </c>
      <c r="AT680">
        <v>-960</v>
      </c>
      <c r="BB680">
        <v>1200</v>
      </c>
      <c r="BC680">
        <v>1</v>
      </c>
      <c r="BD680" t="str">
        <f t="shared" si="308"/>
        <v xml:space="preserve">N46PD   </v>
      </c>
      <c r="BE680">
        <v>1</v>
      </c>
      <c r="BG680">
        <v>0</v>
      </c>
      <c r="BH680">
        <v>0</v>
      </c>
      <c r="BI680">
        <v>0</v>
      </c>
      <c r="BJ680">
        <v>650</v>
      </c>
      <c r="BK680">
        <v>-100</v>
      </c>
      <c r="BL680" t="s">
        <v>206</v>
      </c>
      <c r="BM680">
        <v>1</v>
      </c>
      <c r="BN680">
        <v>1</v>
      </c>
      <c r="BO680">
        <v>1</v>
      </c>
      <c r="BP680">
        <v>0</v>
      </c>
      <c r="BS680">
        <v>0</v>
      </c>
      <c r="BT680">
        <v>0</v>
      </c>
      <c r="BU680">
        <v>0</v>
      </c>
      <c r="CE680" t="str">
        <f t="shared" si="324"/>
        <v>16:21:53.006</v>
      </c>
      <c r="CF680">
        <v>6262770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131</v>
      </c>
      <c r="DA680">
        <v>80</v>
      </c>
      <c r="DB680">
        <v>1</v>
      </c>
      <c r="DC680" t="s">
        <v>132</v>
      </c>
      <c r="DD680" t="s">
        <v>133</v>
      </c>
      <c r="DG680">
        <v>15244063</v>
      </c>
      <c r="DI680">
        <v>1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"10/06/2022 16:21:54.303"</f>
        <v>10/06/2022 16:21:54.303</v>
      </c>
      <c r="C681" t="str">
        <f t="shared" si="306"/>
        <v>FFDFD3C0</v>
      </c>
      <c r="D681" t="s">
        <v>123</v>
      </c>
      <c r="E681">
        <v>1</v>
      </c>
      <c r="H681">
        <v>157</v>
      </c>
      <c r="I681" t="s">
        <v>124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ref="S681:S687" si="325">"16:21:54.023"</f>
        <v>16:21:54.023</v>
      </c>
      <c r="T681" t="str">
        <f t="shared" ref="T681:T687" si="326">"16:21:53.623"</f>
        <v>16:21:53.623</v>
      </c>
      <c r="U681" t="str">
        <f t="shared" si="307"/>
        <v>A5988B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136</v>
      </c>
      <c r="AG681">
        <v>0</v>
      </c>
      <c r="AH681">
        <v>3</v>
      </c>
      <c r="AI681">
        <v>2</v>
      </c>
      <c r="AJ681">
        <v>1</v>
      </c>
      <c r="AK681" t="s">
        <v>332</v>
      </c>
      <c r="AL681">
        <v>40.927183999999997</v>
      </c>
      <c r="AM681" t="s">
        <v>333</v>
      </c>
      <c r="AN681">
        <v>-72.222318999999999</v>
      </c>
      <c r="AO681">
        <v>25</v>
      </c>
      <c r="AP681">
        <v>750</v>
      </c>
      <c r="AQ681" t="s">
        <v>129</v>
      </c>
      <c r="AR681">
        <v>79</v>
      </c>
      <c r="AS681">
        <v>-8</v>
      </c>
      <c r="AT681">
        <v>-320</v>
      </c>
      <c r="BB681">
        <v>1200</v>
      </c>
      <c r="BC681">
        <v>1</v>
      </c>
      <c r="BD681" t="str">
        <f t="shared" si="308"/>
        <v xml:space="preserve">N46PD   </v>
      </c>
      <c r="BE681">
        <v>1</v>
      </c>
      <c r="BG681">
        <v>0</v>
      </c>
      <c r="BH681">
        <v>0</v>
      </c>
      <c r="BI681">
        <v>0</v>
      </c>
      <c r="BJ681">
        <v>625</v>
      </c>
      <c r="BK681">
        <v>-125</v>
      </c>
      <c r="BL681" t="s">
        <v>206</v>
      </c>
      <c r="BM681">
        <v>1</v>
      </c>
      <c r="BN681">
        <v>1</v>
      </c>
      <c r="BO681">
        <v>1</v>
      </c>
      <c r="BP681">
        <v>0</v>
      </c>
      <c r="BS681">
        <v>0</v>
      </c>
      <c r="BT681">
        <v>0</v>
      </c>
      <c r="BU681">
        <v>0</v>
      </c>
      <c r="CE681" t="str">
        <f t="shared" ref="CE681:CE687" si="327">"16:21:54.030"</f>
        <v>16:21:54.030</v>
      </c>
      <c r="CF681">
        <v>30281847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6</v>
      </c>
      <c r="CY681">
        <v>7</v>
      </c>
      <c r="CZ681" t="s">
        <v>131</v>
      </c>
      <c r="DA681">
        <v>80</v>
      </c>
      <c r="DB681">
        <v>1</v>
      </c>
      <c r="DC681" t="s">
        <v>132</v>
      </c>
      <c r="DD681" t="s">
        <v>133</v>
      </c>
      <c r="DG681">
        <v>15245100</v>
      </c>
      <c r="DI681">
        <v>1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"10/06/2022 16:21:54.303"</f>
        <v>10/06/2022 16:21:54.303</v>
      </c>
      <c r="C682" t="str">
        <f t="shared" si="306"/>
        <v>FFDFD3C0</v>
      </c>
      <c r="D682" t="s">
        <v>139</v>
      </c>
      <c r="E682">
        <v>3</v>
      </c>
      <c r="F682">
        <v>1003</v>
      </c>
      <c r="G682" t="s">
        <v>146</v>
      </c>
      <c r="J682" t="s">
        <v>141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325"/>
        <v>16:21:54.023</v>
      </c>
      <c r="T682" t="str">
        <f t="shared" si="326"/>
        <v>16:21:53.623</v>
      </c>
      <c r="U682" t="str">
        <f t="shared" si="307"/>
        <v>A5988B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136</v>
      </c>
      <c r="AG682">
        <v>0</v>
      </c>
      <c r="AH682">
        <v>3</v>
      </c>
      <c r="AI682">
        <v>2</v>
      </c>
      <c r="AJ682">
        <v>1</v>
      </c>
      <c r="AK682" t="s">
        <v>332</v>
      </c>
      <c r="AL682">
        <v>40.927183999999997</v>
      </c>
      <c r="AM682" t="s">
        <v>333</v>
      </c>
      <c r="AN682">
        <v>-72.222318999999999</v>
      </c>
      <c r="AO682">
        <v>25</v>
      </c>
      <c r="AP682">
        <v>750</v>
      </c>
      <c r="AQ682" t="s">
        <v>129</v>
      </c>
      <c r="AR682">
        <v>79</v>
      </c>
      <c r="AS682">
        <v>-8</v>
      </c>
      <c r="AT682">
        <v>-320</v>
      </c>
      <c r="BB682">
        <v>1200</v>
      </c>
      <c r="BC682">
        <v>1</v>
      </c>
      <c r="BD682" t="str">
        <f t="shared" si="308"/>
        <v xml:space="preserve">N46PD   </v>
      </c>
      <c r="BE682">
        <v>1</v>
      </c>
      <c r="BG682">
        <v>0</v>
      </c>
      <c r="BH682">
        <v>0</v>
      </c>
      <c r="BI682">
        <v>0</v>
      </c>
      <c r="BJ682">
        <v>625</v>
      </c>
      <c r="BK682">
        <v>-125</v>
      </c>
      <c r="BL682" t="s">
        <v>206</v>
      </c>
      <c r="BM682">
        <v>1</v>
      </c>
      <c r="BN682">
        <v>1</v>
      </c>
      <c r="BO682">
        <v>1</v>
      </c>
      <c r="BP682">
        <v>0</v>
      </c>
      <c r="BS682">
        <v>0</v>
      </c>
      <c r="BT682">
        <v>0</v>
      </c>
      <c r="BU682">
        <v>0</v>
      </c>
      <c r="CE682" t="str">
        <f t="shared" si="327"/>
        <v>16:21:54.030</v>
      </c>
      <c r="CF682">
        <v>30281847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6</v>
      </c>
      <c r="CY682">
        <v>7</v>
      </c>
      <c r="CZ682" t="s">
        <v>131</v>
      </c>
      <c r="DA682">
        <v>80</v>
      </c>
      <c r="DB682">
        <v>1</v>
      </c>
      <c r="DC682" t="s">
        <v>132</v>
      </c>
      <c r="DD682" t="s">
        <v>133</v>
      </c>
      <c r="DG682">
        <v>15245100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"10/06/2022 16:21:54.382"</f>
        <v>10/06/2022 16:21:54.382</v>
      </c>
      <c r="C683" t="str">
        <f t="shared" si="306"/>
        <v>FFDFD3C0</v>
      </c>
      <c r="D683" t="s">
        <v>139</v>
      </c>
      <c r="E683">
        <v>2</v>
      </c>
      <c r="F683">
        <v>1002</v>
      </c>
      <c r="G683" t="s">
        <v>124</v>
      </c>
      <c r="J683" t="s">
        <v>141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325"/>
        <v>16:21:54.023</v>
      </c>
      <c r="T683" t="str">
        <f t="shared" si="326"/>
        <v>16:21:53.623</v>
      </c>
      <c r="U683" t="str">
        <f t="shared" si="307"/>
        <v>A5988B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136</v>
      </c>
      <c r="AG683">
        <v>0</v>
      </c>
      <c r="AH683">
        <v>3</v>
      </c>
      <c r="AI683">
        <v>2</v>
      </c>
      <c r="AJ683">
        <v>1</v>
      </c>
      <c r="AK683" t="s">
        <v>332</v>
      </c>
      <c r="AL683">
        <v>40.927183999999997</v>
      </c>
      <c r="AM683" t="s">
        <v>333</v>
      </c>
      <c r="AN683">
        <v>-72.222318999999999</v>
      </c>
      <c r="AO683">
        <v>25</v>
      </c>
      <c r="AP683">
        <v>750</v>
      </c>
      <c r="AQ683" t="s">
        <v>129</v>
      </c>
      <c r="AR683">
        <v>79</v>
      </c>
      <c r="AS683">
        <v>-8</v>
      </c>
      <c r="AT683">
        <v>-320</v>
      </c>
      <c r="BB683">
        <v>1200</v>
      </c>
      <c r="BC683">
        <v>1</v>
      </c>
      <c r="BD683" t="str">
        <f t="shared" si="308"/>
        <v xml:space="preserve">N46PD   </v>
      </c>
      <c r="BE683">
        <v>1</v>
      </c>
      <c r="BG683">
        <v>0</v>
      </c>
      <c r="BH683">
        <v>0</v>
      </c>
      <c r="BI683">
        <v>0</v>
      </c>
      <c r="BJ683">
        <v>625</v>
      </c>
      <c r="BK683">
        <v>-125</v>
      </c>
      <c r="BL683" t="s">
        <v>206</v>
      </c>
      <c r="BM683">
        <v>1</v>
      </c>
      <c r="BN683">
        <v>1</v>
      </c>
      <c r="BO683">
        <v>1</v>
      </c>
      <c r="BP683">
        <v>0</v>
      </c>
      <c r="BS683">
        <v>0</v>
      </c>
      <c r="BT683">
        <v>0</v>
      </c>
      <c r="BU683">
        <v>0</v>
      </c>
      <c r="CE683" t="str">
        <f t="shared" si="327"/>
        <v>16:21:54.030</v>
      </c>
      <c r="CF683">
        <v>30281847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6</v>
      </c>
      <c r="CY683">
        <v>7</v>
      </c>
      <c r="CZ683" t="s">
        <v>131</v>
      </c>
      <c r="DA683">
        <v>80</v>
      </c>
      <c r="DB683">
        <v>1</v>
      </c>
      <c r="DC683" t="s">
        <v>132</v>
      </c>
      <c r="DD683" t="s">
        <v>133</v>
      </c>
      <c r="DG683">
        <v>15245100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"10/06/2022 16:21:54.382"</f>
        <v>10/06/2022 16:21:54.382</v>
      </c>
      <c r="C684" t="str">
        <f t="shared" si="306"/>
        <v>FFDFD3C0</v>
      </c>
      <c r="D684" t="s">
        <v>134</v>
      </c>
      <c r="E684">
        <v>33</v>
      </c>
      <c r="H684">
        <v>112</v>
      </c>
      <c r="I684" t="s">
        <v>135</v>
      </c>
      <c r="J684" t="s">
        <v>136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325"/>
        <v>16:21:54.023</v>
      </c>
      <c r="T684" t="str">
        <f t="shared" si="326"/>
        <v>16:21:53.623</v>
      </c>
      <c r="U684" t="str">
        <f t="shared" si="307"/>
        <v>A5988B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136</v>
      </c>
      <c r="AG684">
        <v>0</v>
      </c>
      <c r="AH684">
        <v>3</v>
      </c>
      <c r="AI684">
        <v>2</v>
      </c>
      <c r="AJ684">
        <v>1</v>
      </c>
      <c r="AK684" t="s">
        <v>332</v>
      </c>
      <c r="AL684">
        <v>40.927183999999997</v>
      </c>
      <c r="AM684" t="s">
        <v>333</v>
      </c>
      <c r="AN684">
        <v>-72.222318999999999</v>
      </c>
      <c r="AO684">
        <v>25</v>
      </c>
      <c r="AP684">
        <v>750</v>
      </c>
      <c r="AQ684" t="s">
        <v>129</v>
      </c>
      <c r="AR684">
        <v>79</v>
      </c>
      <c r="AS684">
        <v>-8</v>
      </c>
      <c r="AT684">
        <v>-320</v>
      </c>
      <c r="BB684">
        <v>1200</v>
      </c>
      <c r="BC684">
        <v>1</v>
      </c>
      <c r="BD684" t="str">
        <f t="shared" si="308"/>
        <v xml:space="preserve">N46PD   </v>
      </c>
      <c r="BE684">
        <v>1</v>
      </c>
      <c r="BG684">
        <v>0</v>
      </c>
      <c r="BH684">
        <v>0</v>
      </c>
      <c r="BI684">
        <v>0</v>
      </c>
      <c r="BJ684">
        <v>625</v>
      </c>
      <c r="BK684">
        <v>-125</v>
      </c>
      <c r="BL684" t="s">
        <v>206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 t="shared" si="327"/>
        <v>16:21:54.030</v>
      </c>
      <c r="CF684">
        <v>30281847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6</v>
      </c>
      <c r="CY684">
        <v>7</v>
      </c>
      <c r="CZ684" t="s">
        <v>131</v>
      </c>
      <c r="DA684">
        <v>80</v>
      </c>
      <c r="DB684">
        <v>1</v>
      </c>
      <c r="DC684" t="s">
        <v>132</v>
      </c>
      <c r="DD684" t="s">
        <v>133</v>
      </c>
      <c r="DG684">
        <v>15245100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"10/06/2022 16:21:54.382"</f>
        <v>10/06/2022 16:21:54.382</v>
      </c>
      <c r="C685" t="str">
        <f t="shared" si="306"/>
        <v>FFDFD3C0</v>
      </c>
      <c r="D685" t="s">
        <v>143</v>
      </c>
      <c r="E685">
        <v>1</v>
      </c>
      <c r="F685">
        <v>2001</v>
      </c>
      <c r="G685" t="s">
        <v>147</v>
      </c>
      <c r="J685" t="s">
        <v>145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325"/>
        <v>16:21:54.023</v>
      </c>
      <c r="T685" t="str">
        <f t="shared" si="326"/>
        <v>16:21:53.623</v>
      </c>
      <c r="U685" t="str">
        <f t="shared" si="307"/>
        <v>A5988B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136</v>
      </c>
      <c r="AG685">
        <v>0</v>
      </c>
      <c r="AH685">
        <v>3</v>
      </c>
      <c r="AI685">
        <v>2</v>
      </c>
      <c r="AJ685">
        <v>1</v>
      </c>
      <c r="AK685" t="s">
        <v>332</v>
      </c>
      <c r="AL685">
        <v>40.927183999999997</v>
      </c>
      <c r="AM685" t="s">
        <v>333</v>
      </c>
      <c r="AN685">
        <v>-72.222318999999999</v>
      </c>
      <c r="AO685">
        <v>25</v>
      </c>
      <c r="AP685">
        <v>750</v>
      </c>
      <c r="AQ685" t="s">
        <v>129</v>
      </c>
      <c r="AR685">
        <v>79</v>
      </c>
      <c r="AS685">
        <v>-8</v>
      </c>
      <c r="AT685">
        <v>-320</v>
      </c>
      <c r="BB685">
        <v>1200</v>
      </c>
      <c r="BC685">
        <v>1</v>
      </c>
      <c r="BD685" t="str">
        <f t="shared" si="308"/>
        <v xml:space="preserve">N46PD   </v>
      </c>
      <c r="BE685">
        <v>1</v>
      </c>
      <c r="BG685">
        <v>0</v>
      </c>
      <c r="BH685">
        <v>0</v>
      </c>
      <c r="BI685">
        <v>0</v>
      </c>
      <c r="BJ685">
        <v>625</v>
      </c>
      <c r="BK685">
        <v>-125</v>
      </c>
      <c r="BL685" t="s">
        <v>206</v>
      </c>
      <c r="BM685">
        <v>1</v>
      </c>
      <c r="BN685">
        <v>1</v>
      </c>
      <c r="BO685">
        <v>1</v>
      </c>
      <c r="BP685">
        <v>0</v>
      </c>
      <c r="BS685">
        <v>0</v>
      </c>
      <c r="BT685">
        <v>0</v>
      </c>
      <c r="BU685">
        <v>0</v>
      </c>
      <c r="CE685" t="str">
        <f t="shared" si="327"/>
        <v>16:21:54.030</v>
      </c>
      <c r="CF685">
        <v>30281847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6</v>
      </c>
      <c r="CY685">
        <v>7</v>
      </c>
      <c r="CZ685" t="s">
        <v>131</v>
      </c>
      <c r="DA685">
        <v>80</v>
      </c>
      <c r="DB685">
        <v>1</v>
      </c>
      <c r="DC685" t="s">
        <v>132</v>
      </c>
      <c r="DD685" t="s">
        <v>133</v>
      </c>
      <c r="DG685">
        <v>15245100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"10/06/2022 16:21:54.382"</f>
        <v>10/06/2022 16:21:54.382</v>
      </c>
      <c r="C686" t="str">
        <f t="shared" si="306"/>
        <v>FFDFD3C0</v>
      </c>
      <c r="D686" t="s">
        <v>143</v>
      </c>
      <c r="E686">
        <v>15</v>
      </c>
      <c r="F686">
        <v>2015</v>
      </c>
      <c r="G686" t="s">
        <v>144</v>
      </c>
      <c r="J686" t="s">
        <v>145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325"/>
        <v>16:21:54.023</v>
      </c>
      <c r="T686" t="str">
        <f t="shared" si="326"/>
        <v>16:21:53.623</v>
      </c>
      <c r="U686" t="str">
        <f t="shared" si="307"/>
        <v>A5988B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136</v>
      </c>
      <c r="AG686">
        <v>0</v>
      </c>
      <c r="AH686">
        <v>3</v>
      </c>
      <c r="AI686">
        <v>2</v>
      </c>
      <c r="AJ686">
        <v>1</v>
      </c>
      <c r="AK686" t="s">
        <v>332</v>
      </c>
      <c r="AL686">
        <v>40.927183999999997</v>
      </c>
      <c r="AM686" t="s">
        <v>333</v>
      </c>
      <c r="AN686">
        <v>-72.222318999999999</v>
      </c>
      <c r="AO686">
        <v>25</v>
      </c>
      <c r="AP686">
        <v>750</v>
      </c>
      <c r="AQ686" t="s">
        <v>129</v>
      </c>
      <c r="AR686">
        <v>79</v>
      </c>
      <c r="AS686">
        <v>-8</v>
      </c>
      <c r="AT686">
        <v>-320</v>
      </c>
      <c r="BB686">
        <v>1200</v>
      </c>
      <c r="BC686">
        <v>1</v>
      </c>
      <c r="BD686" t="str">
        <f t="shared" si="308"/>
        <v xml:space="preserve">N46PD   </v>
      </c>
      <c r="BE686">
        <v>1</v>
      </c>
      <c r="BG686">
        <v>0</v>
      </c>
      <c r="BH686">
        <v>0</v>
      </c>
      <c r="BI686">
        <v>0</v>
      </c>
      <c r="BJ686">
        <v>625</v>
      </c>
      <c r="BK686">
        <v>-125</v>
      </c>
      <c r="BL686" t="s">
        <v>206</v>
      </c>
      <c r="BM686">
        <v>1</v>
      </c>
      <c r="BN686">
        <v>1</v>
      </c>
      <c r="BO686">
        <v>1</v>
      </c>
      <c r="BP686">
        <v>0</v>
      </c>
      <c r="BS686">
        <v>0</v>
      </c>
      <c r="BT686">
        <v>0</v>
      </c>
      <c r="BU686">
        <v>0</v>
      </c>
      <c r="CE686" t="str">
        <f t="shared" si="327"/>
        <v>16:21:54.030</v>
      </c>
      <c r="CF686">
        <v>30281847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6</v>
      </c>
      <c r="CY686">
        <v>7</v>
      </c>
      <c r="CZ686" t="s">
        <v>131</v>
      </c>
      <c r="DA686">
        <v>80</v>
      </c>
      <c r="DB686">
        <v>1</v>
      </c>
      <c r="DC686" t="s">
        <v>132</v>
      </c>
      <c r="DD686" t="s">
        <v>133</v>
      </c>
      <c r="DG686">
        <v>15245100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"10/06/2022 16:21:54.382"</f>
        <v>10/06/2022 16:21:54.382</v>
      </c>
      <c r="C687" t="str">
        <f t="shared" si="306"/>
        <v>FFDFD3C0</v>
      </c>
      <c r="D687" t="s">
        <v>134</v>
      </c>
      <c r="E687">
        <v>38</v>
      </c>
      <c r="H687">
        <v>125</v>
      </c>
      <c r="I687" t="s">
        <v>142</v>
      </c>
      <c r="J687" t="s">
        <v>136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325"/>
        <v>16:21:54.023</v>
      </c>
      <c r="T687" t="str">
        <f t="shared" si="326"/>
        <v>16:21:53.623</v>
      </c>
      <c r="U687" t="str">
        <f t="shared" si="307"/>
        <v>A5988B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136</v>
      </c>
      <c r="AG687">
        <v>0</v>
      </c>
      <c r="AH687">
        <v>3</v>
      </c>
      <c r="AI687">
        <v>2</v>
      </c>
      <c r="AJ687">
        <v>1</v>
      </c>
      <c r="AK687" t="s">
        <v>332</v>
      </c>
      <c r="AL687">
        <v>40.927183999999997</v>
      </c>
      <c r="AM687" t="s">
        <v>333</v>
      </c>
      <c r="AN687">
        <v>-72.222318999999999</v>
      </c>
      <c r="AO687">
        <v>25</v>
      </c>
      <c r="AP687">
        <v>750</v>
      </c>
      <c r="AQ687" t="s">
        <v>129</v>
      </c>
      <c r="AR687">
        <v>79</v>
      </c>
      <c r="AS687">
        <v>-8</v>
      </c>
      <c r="AT687">
        <v>-320</v>
      </c>
      <c r="BB687">
        <v>1200</v>
      </c>
      <c r="BC687">
        <v>1</v>
      </c>
      <c r="BD687" t="str">
        <f t="shared" si="308"/>
        <v xml:space="preserve">N46PD   </v>
      </c>
      <c r="BE687">
        <v>1</v>
      </c>
      <c r="BG687">
        <v>0</v>
      </c>
      <c r="BH687">
        <v>0</v>
      </c>
      <c r="BI687">
        <v>0</v>
      </c>
      <c r="BJ687">
        <v>625</v>
      </c>
      <c r="BK687">
        <v>-125</v>
      </c>
      <c r="BL687" t="s">
        <v>206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 t="shared" si="327"/>
        <v>16:21:54.030</v>
      </c>
      <c r="CF687">
        <v>30281847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6</v>
      </c>
      <c r="CY687">
        <v>7</v>
      </c>
      <c r="CZ687" t="s">
        <v>131</v>
      </c>
      <c r="DA687">
        <v>80</v>
      </c>
      <c r="DB687">
        <v>1</v>
      </c>
      <c r="DC687" t="s">
        <v>132</v>
      </c>
      <c r="DD687" t="s">
        <v>133</v>
      </c>
      <c r="DG687">
        <v>15245100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"10/06/2022 16:21:55.350"</f>
        <v>10/06/2022 16:21:55.350</v>
      </c>
      <c r="C688" t="str">
        <f t="shared" si="306"/>
        <v>FFDFD3C0</v>
      </c>
      <c r="D688" t="s">
        <v>143</v>
      </c>
      <c r="E688">
        <v>1</v>
      </c>
      <c r="F688">
        <v>2001</v>
      </c>
      <c r="G688" t="s">
        <v>147</v>
      </c>
      <c r="J688" t="s">
        <v>145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"16:21:55.055"</f>
        <v>16:21:55.055</v>
      </c>
      <c r="T688" t="str">
        <f>"16:21:54.555"</f>
        <v>16:21:54.555</v>
      </c>
      <c r="U688" t="str">
        <f t="shared" si="307"/>
        <v>A5988B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136</v>
      </c>
      <c r="AG688">
        <v>0</v>
      </c>
      <c r="AH688">
        <v>3</v>
      </c>
      <c r="AI688">
        <v>2</v>
      </c>
      <c r="AJ688">
        <v>1</v>
      </c>
      <c r="AK688" t="s">
        <v>334</v>
      </c>
      <c r="AL688">
        <v>40.927140999999999</v>
      </c>
      <c r="AM688" t="s">
        <v>335</v>
      </c>
      <c r="AN688">
        <v>-72.221738999999999</v>
      </c>
      <c r="AO688">
        <v>25</v>
      </c>
      <c r="AP688">
        <v>750</v>
      </c>
      <c r="AQ688" t="s">
        <v>129</v>
      </c>
      <c r="AR688">
        <v>78</v>
      </c>
      <c r="AS688">
        <v>-8</v>
      </c>
      <c r="AT688">
        <v>-256</v>
      </c>
      <c r="BB688">
        <v>1200</v>
      </c>
      <c r="BC688">
        <v>1</v>
      </c>
      <c r="BD688" t="str">
        <f t="shared" si="308"/>
        <v xml:space="preserve">N46PD   </v>
      </c>
      <c r="BE688">
        <v>1</v>
      </c>
      <c r="BG688">
        <v>0</v>
      </c>
      <c r="BH688">
        <v>0</v>
      </c>
      <c r="BI688">
        <v>0</v>
      </c>
      <c r="BJ688">
        <v>650</v>
      </c>
      <c r="BK688">
        <v>-100</v>
      </c>
      <c r="BL688" t="s">
        <v>206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>"16:21:55.058"</f>
        <v>16:21:55.058</v>
      </c>
      <c r="CF688">
        <v>57577932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131</v>
      </c>
      <c r="DA688">
        <v>80</v>
      </c>
      <c r="DB688">
        <v>1</v>
      </c>
      <c r="DC688" t="s">
        <v>132</v>
      </c>
      <c r="DD688" t="s">
        <v>133</v>
      </c>
      <c r="DG688">
        <v>15246222</v>
      </c>
      <c r="DI688">
        <v>1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"10/06/2022 16:21:55.350"</f>
        <v>10/06/2022 16:21:55.350</v>
      </c>
      <c r="C689" t="str">
        <f t="shared" si="306"/>
        <v>FFDFD3C0</v>
      </c>
      <c r="D689" t="s">
        <v>139</v>
      </c>
      <c r="E689">
        <v>2</v>
      </c>
      <c r="F689">
        <v>1002</v>
      </c>
      <c r="G689" t="s">
        <v>124</v>
      </c>
      <c r="J689" t="s">
        <v>141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"16:21:55.055"</f>
        <v>16:21:55.055</v>
      </c>
      <c r="T689" t="str">
        <f>"16:21:54.555"</f>
        <v>16:21:54.555</v>
      </c>
      <c r="U689" t="str">
        <f t="shared" si="307"/>
        <v>A5988B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136</v>
      </c>
      <c r="AG689">
        <v>0</v>
      </c>
      <c r="AH689">
        <v>3</v>
      </c>
      <c r="AI689">
        <v>2</v>
      </c>
      <c r="AJ689">
        <v>1</v>
      </c>
      <c r="AK689" t="s">
        <v>334</v>
      </c>
      <c r="AL689">
        <v>40.927140999999999</v>
      </c>
      <c r="AM689" t="s">
        <v>335</v>
      </c>
      <c r="AN689">
        <v>-72.221738999999999</v>
      </c>
      <c r="AO689">
        <v>25</v>
      </c>
      <c r="AP689">
        <v>750</v>
      </c>
      <c r="AQ689" t="s">
        <v>129</v>
      </c>
      <c r="AR689">
        <v>78</v>
      </c>
      <c r="AS689">
        <v>-8</v>
      </c>
      <c r="AT689">
        <v>-256</v>
      </c>
      <c r="BB689">
        <v>1200</v>
      </c>
      <c r="BC689">
        <v>1</v>
      </c>
      <c r="BD689" t="str">
        <f t="shared" si="308"/>
        <v xml:space="preserve">N46PD   </v>
      </c>
      <c r="BE689">
        <v>1</v>
      </c>
      <c r="BG689">
        <v>0</v>
      </c>
      <c r="BH689">
        <v>0</v>
      </c>
      <c r="BI689">
        <v>0</v>
      </c>
      <c r="BJ689">
        <v>650</v>
      </c>
      <c r="BK689">
        <v>-100</v>
      </c>
      <c r="BL689" t="s">
        <v>206</v>
      </c>
      <c r="BM689">
        <v>1</v>
      </c>
      <c r="BN689">
        <v>1</v>
      </c>
      <c r="BO689">
        <v>1</v>
      </c>
      <c r="BP689">
        <v>0</v>
      </c>
      <c r="BS689">
        <v>0</v>
      </c>
      <c r="BT689">
        <v>0</v>
      </c>
      <c r="BU689">
        <v>0</v>
      </c>
      <c r="CE689" t="str">
        <f>"16:21:55.058"</f>
        <v>16:21:55.058</v>
      </c>
      <c r="CF689">
        <v>57577932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80</v>
      </c>
      <c r="DB689">
        <v>1</v>
      </c>
      <c r="DC689" t="s">
        <v>132</v>
      </c>
      <c r="DD689" t="s">
        <v>133</v>
      </c>
      <c r="DG689">
        <v>15246222</v>
      </c>
      <c r="DI689">
        <v>1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 t="shared" ref="A690:A696" si="328">"10/06/2022 16:21:56.350"</f>
        <v>10/06/2022 16:21:56.350</v>
      </c>
      <c r="C690" t="str">
        <f t="shared" si="306"/>
        <v>FFDFD3C0</v>
      </c>
      <c r="D690" t="s">
        <v>139</v>
      </c>
      <c r="E690">
        <v>3</v>
      </c>
      <c r="F690">
        <v>1003</v>
      </c>
      <c r="G690" t="s">
        <v>146</v>
      </c>
      <c r="J690" t="s">
        <v>141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ref="S690:S696" si="329">"16:21:56.055"</f>
        <v>16:21:56.055</v>
      </c>
      <c r="T690" t="str">
        <f t="shared" ref="T690:T696" si="330">"16:21:55.655"</f>
        <v>16:21:55.655</v>
      </c>
      <c r="U690" t="str">
        <f t="shared" si="307"/>
        <v>A5988B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8</v>
      </c>
      <c r="AC690">
        <v>3</v>
      </c>
      <c r="AD690">
        <v>0</v>
      </c>
      <c r="AE690">
        <v>9</v>
      </c>
      <c r="AF690" t="s">
        <v>136</v>
      </c>
      <c r="AG690">
        <v>0</v>
      </c>
      <c r="AH690">
        <v>3</v>
      </c>
      <c r="AI690">
        <v>2</v>
      </c>
      <c r="AJ690">
        <v>1</v>
      </c>
      <c r="AK690" t="s">
        <v>336</v>
      </c>
      <c r="AL690">
        <v>40.927098000000001</v>
      </c>
      <c r="AM690" t="s">
        <v>337</v>
      </c>
      <c r="AN690">
        <v>-72.221310000000003</v>
      </c>
      <c r="AO690">
        <v>25</v>
      </c>
      <c r="AP690">
        <v>725</v>
      </c>
      <c r="AQ690" t="s">
        <v>129</v>
      </c>
      <c r="AR690">
        <v>78</v>
      </c>
      <c r="AS690">
        <v>-10</v>
      </c>
      <c r="AT690">
        <v>-704</v>
      </c>
      <c r="BB690">
        <v>1200</v>
      </c>
      <c r="BC690">
        <v>1</v>
      </c>
      <c r="BD690" t="str">
        <f t="shared" si="308"/>
        <v xml:space="preserve">N46PD   </v>
      </c>
      <c r="BE690">
        <v>1</v>
      </c>
      <c r="BG690">
        <v>0</v>
      </c>
      <c r="BH690">
        <v>0</v>
      </c>
      <c r="BI690">
        <v>0</v>
      </c>
      <c r="BJ690">
        <v>625</v>
      </c>
      <c r="BK690">
        <v>-100</v>
      </c>
      <c r="BL690" t="s">
        <v>206</v>
      </c>
      <c r="BM690">
        <v>1</v>
      </c>
      <c r="BN690">
        <v>1</v>
      </c>
      <c r="BO690">
        <v>1</v>
      </c>
      <c r="BP690">
        <v>0</v>
      </c>
      <c r="BS690">
        <v>0</v>
      </c>
      <c r="BT690">
        <v>0</v>
      </c>
      <c r="BU690">
        <v>0</v>
      </c>
      <c r="CE690" t="str">
        <f t="shared" ref="CE690:CE696" si="331">"16:21:56.059"</f>
        <v>16:21:56.059</v>
      </c>
      <c r="CF690">
        <v>58658884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6</v>
      </c>
      <c r="CY690">
        <v>7</v>
      </c>
      <c r="CZ690" t="s">
        <v>131</v>
      </c>
      <c r="DA690">
        <v>80</v>
      </c>
      <c r="DB690">
        <v>1</v>
      </c>
      <c r="DC690" t="s">
        <v>132</v>
      </c>
      <c r="DD690" t="s">
        <v>133</v>
      </c>
      <c r="DG690">
        <v>15247227</v>
      </c>
      <c r="DI690">
        <v>1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 t="shared" si="328"/>
        <v>10/06/2022 16:21:56.350</v>
      </c>
      <c r="C691" t="str">
        <f t="shared" si="306"/>
        <v>FFDFD3C0</v>
      </c>
      <c r="D691" t="s">
        <v>123</v>
      </c>
      <c r="E691">
        <v>1</v>
      </c>
      <c r="H691">
        <v>157</v>
      </c>
      <c r="I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329"/>
        <v>16:21:56.055</v>
      </c>
      <c r="T691" t="str">
        <f t="shared" si="330"/>
        <v>16:21:55.655</v>
      </c>
      <c r="U691" t="str">
        <f t="shared" si="307"/>
        <v>A5988B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8</v>
      </c>
      <c r="AC691">
        <v>3</v>
      </c>
      <c r="AD691">
        <v>0</v>
      </c>
      <c r="AE691">
        <v>9</v>
      </c>
      <c r="AF691" t="s">
        <v>136</v>
      </c>
      <c r="AG691">
        <v>0</v>
      </c>
      <c r="AH691">
        <v>3</v>
      </c>
      <c r="AI691">
        <v>2</v>
      </c>
      <c r="AJ691">
        <v>1</v>
      </c>
      <c r="AK691" t="s">
        <v>336</v>
      </c>
      <c r="AL691">
        <v>40.927098000000001</v>
      </c>
      <c r="AM691" t="s">
        <v>337</v>
      </c>
      <c r="AN691">
        <v>-72.221310000000003</v>
      </c>
      <c r="AO691">
        <v>25</v>
      </c>
      <c r="AP691">
        <v>725</v>
      </c>
      <c r="AQ691" t="s">
        <v>129</v>
      </c>
      <c r="AR691">
        <v>78</v>
      </c>
      <c r="AS691">
        <v>-10</v>
      </c>
      <c r="AT691">
        <v>-704</v>
      </c>
      <c r="BB691">
        <v>1200</v>
      </c>
      <c r="BC691">
        <v>1</v>
      </c>
      <c r="BD691" t="str">
        <f t="shared" si="308"/>
        <v xml:space="preserve">N46PD   </v>
      </c>
      <c r="BE691">
        <v>1</v>
      </c>
      <c r="BG691">
        <v>0</v>
      </c>
      <c r="BH691">
        <v>0</v>
      </c>
      <c r="BI691">
        <v>0</v>
      </c>
      <c r="BJ691">
        <v>625</v>
      </c>
      <c r="BK691">
        <v>-100</v>
      </c>
      <c r="BL691" t="s">
        <v>206</v>
      </c>
      <c r="BM691">
        <v>1</v>
      </c>
      <c r="BN691">
        <v>1</v>
      </c>
      <c r="BO691">
        <v>1</v>
      </c>
      <c r="BP691">
        <v>0</v>
      </c>
      <c r="BS691">
        <v>0</v>
      </c>
      <c r="BT691">
        <v>0</v>
      </c>
      <c r="BU691">
        <v>0</v>
      </c>
      <c r="CE691" t="str">
        <f t="shared" si="331"/>
        <v>16:21:56.059</v>
      </c>
      <c r="CF691">
        <v>58658884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6</v>
      </c>
      <c r="CY691">
        <v>7</v>
      </c>
      <c r="CZ691" t="s">
        <v>131</v>
      </c>
      <c r="DA691">
        <v>80</v>
      </c>
      <c r="DB691">
        <v>1</v>
      </c>
      <c r="DC691" t="s">
        <v>132</v>
      </c>
      <c r="DD691" t="s">
        <v>133</v>
      </c>
      <c r="DG691">
        <v>15247227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 t="shared" si="328"/>
        <v>10/06/2022 16:21:56.350</v>
      </c>
      <c r="C692" t="str">
        <f t="shared" si="306"/>
        <v>FFDFD3C0</v>
      </c>
      <c r="D692" t="s">
        <v>134</v>
      </c>
      <c r="E692">
        <v>38</v>
      </c>
      <c r="H692">
        <v>125</v>
      </c>
      <c r="I692" t="s">
        <v>142</v>
      </c>
      <c r="J692" t="s">
        <v>136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329"/>
        <v>16:21:56.055</v>
      </c>
      <c r="T692" t="str">
        <f t="shared" si="330"/>
        <v>16:21:55.655</v>
      </c>
      <c r="U692" t="str">
        <f t="shared" si="307"/>
        <v>A5988B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8</v>
      </c>
      <c r="AC692">
        <v>3</v>
      </c>
      <c r="AD692">
        <v>0</v>
      </c>
      <c r="AE692">
        <v>9</v>
      </c>
      <c r="AF692" t="s">
        <v>136</v>
      </c>
      <c r="AG692">
        <v>0</v>
      </c>
      <c r="AH692">
        <v>3</v>
      </c>
      <c r="AI692">
        <v>2</v>
      </c>
      <c r="AJ692">
        <v>1</v>
      </c>
      <c r="AK692" t="s">
        <v>336</v>
      </c>
      <c r="AL692">
        <v>40.927098000000001</v>
      </c>
      <c r="AM692" t="s">
        <v>337</v>
      </c>
      <c r="AN692">
        <v>-72.221310000000003</v>
      </c>
      <c r="AO692">
        <v>25</v>
      </c>
      <c r="AP692">
        <v>725</v>
      </c>
      <c r="AQ692" t="s">
        <v>129</v>
      </c>
      <c r="AR692">
        <v>78</v>
      </c>
      <c r="AS692">
        <v>-10</v>
      </c>
      <c r="AT692">
        <v>-704</v>
      </c>
      <c r="BB692">
        <v>1200</v>
      </c>
      <c r="BC692">
        <v>1</v>
      </c>
      <c r="BD692" t="str">
        <f t="shared" si="308"/>
        <v xml:space="preserve">N46PD   </v>
      </c>
      <c r="BE692">
        <v>1</v>
      </c>
      <c r="BG692">
        <v>0</v>
      </c>
      <c r="BH692">
        <v>0</v>
      </c>
      <c r="BI692">
        <v>0</v>
      </c>
      <c r="BJ692">
        <v>625</v>
      </c>
      <c r="BK692">
        <v>-100</v>
      </c>
      <c r="BL692" t="s">
        <v>206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 t="shared" si="331"/>
        <v>16:21:56.059</v>
      </c>
      <c r="CF692">
        <v>58658884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6</v>
      </c>
      <c r="CY692">
        <v>7</v>
      </c>
      <c r="CZ692" t="s">
        <v>131</v>
      </c>
      <c r="DA692">
        <v>80</v>
      </c>
      <c r="DB692">
        <v>1</v>
      </c>
      <c r="DC692" t="s">
        <v>132</v>
      </c>
      <c r="DD692" t="s">
        <v>133</v>
      </c>
      <c r="DG692">
        <v>15247227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 t="shared" si="328"/>
        <v>10/06/2022 16:21:56.350</v>
      </c>
      <c r="C693" t="str">
        <f t="shared" si="306"/>
        <v>FFDFD3C0</v>
      </c>
      <c r="D693" t="s">
        <v>139</v>
      </c>
      <c r="E693">
        <v>2</v>
      </c>
      <c r="F693">
        <v>1002</v>
      </c>
      <c r="G693" t="s">
        <v>124</v>
      </c>
      <c r="J693" t="s">
        <v>141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329"/>
        <v>16:21:56.055</v>
      </c>
      <c r="T693" t="str">
        <f t="shared" si="330"/>
        <v>16:21:55.655</v>
      </c>
      <c r="U693" t="str">
        <f t="shared" si="307"/>
        <v>A5988B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8</v>
      </c>
      <c r="AC693">
        <v>3</v>
      </c>
      <c r="AD693">
        <v>0</v>
      </c>
      <c r="AE693">
        <v>9</v>
      </c>
      <c r="AF693" t="s">
        <v>136</v>
      </c>
      <c r="AG693">
        <v>0</v>
      </c>
      <c r="AH693">
        <v>3</v>
      </c>
      <c r="AI693">
        <v>2</v>
      </c>
      <c r="AJ693">
        <v>1</v>
      </c>
      <c r="AK693" t="s">
        <v>336</v>
      </c>
      <c r="AL693">
        <v>40.927098000000001</v>
      </c>
      <c r="AM693" t="s">
        <v>337</v>
      </c>
      <c r="AN693">
        <v>-72.221310000000003</v>
      </c>
      <c r="AO693">
        <v>25</v>
      </c>
      <c r="AP693">
        <v>725</v>
      </c>
      <c r="AQ693" t="s">
        <v>129</v>
      </c>
      <c r="AR693">
        <v>78</v>
      </c>
      <c r="AS693">
        <v>-10</v>
      </c>
      <c r="AT693">
        <v>-704</v>
      </c>
      <c r="BB693">
        <v>1200</v>
      </c>
      <c r="BC693">
        <v>1</v>
      </c>
      <c r="BD693" t="str">
        <f t="shared" si="308"/>
        <v xml:space="preserve">N46PD   </v>
      </c>
      <c r="BE693">
        <v>1</v>
      </c>
      <c r="BG693">
        <v>0</v>
      </c>
      <c r="BH693">
        <v>0</v>
      </c>
      <c r="BI693">
        <v>0</v>
      </c>
      <c r="BJ693">
        <v>625</v>
      </c>
      <c r="BK693">
        <v>-100</v>
      </c>
      <c r="BL693" t="s">
        <v>206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 t="shared" si="331"/>
        <v>16:21:56.059</v>
      </c>
      <c r="CF693">
        <v>58658884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6</v>
      </c>
      <c r="CY693">
        <v>7</v>
      </c>
      <c r="CZ693" t="s">
        <v>131</v>
      </c>
      <c r="DA693">
        <v>80</v>
      </c>
      <c r="DB693">
        <v>1</v>
      </c>
      <c r="DC693" t="s">
        <v>132</v>
      </c>
      <c r="DD693" t="s">
        <v>133</v>
      </c>
      <c r="DG693">
        <v>15247227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 t="shared" si="328"/>
        <v>10/06/2022 16:21:56.350</v>
      </c>
      <c r="C694" t="str">
        <f t="shared" si="306"/>
        <v>FFDFD3C0</v>
      </c>
      <c r="D694" t="s">
        <v>143</v>
      </c>
      <c r="E694">
        <v>1</v>
      </c>
      <c r="F694">
        <v>2001</v>
      </c>
      <c r="G694" t="s">
        <v>147</v>
      </c>
      <c r="J694" t="s">
        <v>145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329"/>
        <v>16:21:56.055</v>
      </c>
      <c r="T694" t="str">
        <f t="shared" si="330"/>
        <v>16:21:55.655</v>
      </c>
      <c r="U694" t="str">
        <f t="shared" si="307"/>
        <v>A5988B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8</v>
      </c>
      <c r="AC694">
        <v>3</v>
      </c>
      <c r="AD694">
        <v>0</v>
      </c>
      <c r="AE694">
        <v>9</v>
      </c>
      <c r="AF694" t="s">
        <v>136</v>
      </c>
      <c r="AG694">
        <v>0</v>
      </c>
      <c r="AH694">
        <v>3</v>
      </c>
      <c r="AI694">
        <v>2</v>
      </c>
      <c r="AJ694">
        <v>1</v>
      </c>
      <c r="AK694" t="s">
        <v>336</v>
      </c>
      <c r="AL694">
        <v>40.927098000000001</v>
      </c>
      <c r="AM694" t="s">
        <v>337</v>
      </c>
      <c r="AN694">
        <v>-72.221310000000003</v>
      </c>
      <c r="AO694">
        <v>25</v>
      </c>
      <c r="AP694">
        <v>725</v>
      </c>
      <c r="AQ694" t="s">
        <v>129</v>
      </c>
      <c r="AR694">
        <v>78</v>
      </c>
      <c r="AS694">
        <v>-10</v>
      </c>
      <c r="AT694">
        <v>-704</v>
      </c>
      <c r="BB694">
        <v>1200</v>
      </c>
      <c r="BC694">
        <v>1</v>
      </c>
      <c r="BD694" t="str">
        <f t="shared" si="308"/>
        <v xml:space="preserve">N46PD   </v>
      </c>
      <c r="BE694">
        <v>1</v>
      </c>
      <c r="BG694">
        <v>0</v>
      </c>
      <c r="BH694">
        <v>0</v>
      </c>
      <c r="BI694">
        <v>0</v>
      </c>
      <c r="BJ694">
        <v>625</v>
      </c>
      <c r="BK694">
        <v>-100</v>
      </c>
      <c r="BL694" t="s">
        <v>206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 t="shared" si="331"/>
        <v>16:21:56.059</v>
      </c>
      <c r="CF694">
        <v>58658884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6</v>
      </c>
      <c r="CY694">
        <v>7</v>
      </c>
      <c r="CZ694" t="s">
        <v>131</v>
      </c>
      <c r="DA694">
        <v>80</v>
      </c>
      <c r="DB694">
        <v>1</v>
      </c>
      <c r="DC694" t="s">
        <v>132</v>
      </c>
      <c r="DD694" t="s">
        <v>133</v>
      </c>
      <c r="DG694">
        <v>15247227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 t="shared" si="328"/>
        <v>10/06/2022 16:21:56.350</v>
      </c>
      <c r="C695" t="str">
        <f t="shared" si="306"/>
        <v>FFDFD3C0</v>
      </c>
      <c r="D695" t="s">
        <v>143</v>
      </c>
      <c r="E695">
        <v>15</v>
      </c>
      <c r="F695">
        <v>2015</v>
      </c>
      <c r="G695" t="s">
        <v>144</v>
      </c>
      <c r="J695" t="s">
        <v>145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329"/>
        <v>16:21:56.055</v>
      </c>
      <c r="T695" t="str">
        <f t="shared" si="330"/>
        <v>16:21:55.655</v>
      </c>
      <c r="U695" t="str">
        <f t="shared" si="307"/>
        <v>A5988B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8</v>
      </c>
      <c r="AC695">
        <v>3</v>
      </c>
      <c r="AD695">
        <v>0</v>
      </c>
      <c r="AE695">
        <v>9</v>
      </c>
      <c r="AF695" t="s">
        <v>136</v>
      </c>
      <c r="AG695">
        <v>0</v>
      </c>
      <c r="AH695">
        <v>3</v>
      </c>
      <c r="AI695">
        <v>2</v>
      </c>
      <c r="AJ695">
        <v>1</v>
      </c>
      <c r="AK695" t="s">
        <v>336</v>
      </c>
      <c r="AL695">
        <v>40.927098000000001</v>
      </c>
      <c r="AM695" t="s">
        <v>337</v>
      </c>
      <c r="AN695">
        <v>-72.221310000000003</v>
      </c>
      <c r="AO695">
        <v>25</v>
      </c>
      <c r="AP695">
        <v>725</v>
      </c>
      <c r="AQ695" t="s">
        <v>129</v>
      </c>
      <c r="AR695">
        <v>78</v>
      </c>
      <c r="AS695">
        <v>-10</v>
      </c>
      <c r="AT695">
        <v>-704</v>
      </c>
      <c r="BB695">
        <v>1200</v>
      </c>
      <c r="BC695">
        <v>1</v>
      </c>
      <c r="BD695" t="str">
        <f t="shared" si="308"/>
        <v xml:space="preserve">N46PD   </v>
      </c>
      <c r="BE695">
        <v>1</v>
      </c>
      <c r="BG695">
        <v>0</v>
      </c>
      <c r="BH695">
        <v>0</v>
      </c>
      <c r="BI695">
        <v>0</v>
      </c>
      <c r="BJ695">
        <v>625</v>
      </c>
      <c r="BK695">
        <v>-100</v>
      </c>
      <c r="BL695" t="s">
        <v>206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 t="shared" si="331"/>
        <v>16:21:56.059</v>
      </c>
      <c r="CF695">
        <v>58658884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6</v>
      </c>
      <c r="CY695">
        <v>7</v>
      </c>
      <c r="CZ695" t="s">
        <v>131</v>
      </c>
      <c r="DA695">
        <v>80</v>
      </c>
      <c r="DB695">
        <v>1</v>
      </c>
      <c r="DC695" t="s">
        <v>132</v>
      </c>
      <c r="DD695" t="s">
        <v>133</v>
      </c>
      <c r="DG695">
        <v>15247227</v>
      </c>
      <c r="DI695">
        <v>1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 t="shared" si="328"/>
        <v>10/06/2022 16:21:56.350</v>
      </c>
      <c r="C696" t="str">
        <f t="shared" si="306"/>
        <v>FFDFD3C0</v>
      </c>
      <c r="D696" t="s">
        <v>134</v>
      </c>
      <c r="E696">
        <v>33</v>
      </c>
      <c r="H696">
        <v>112</v>
      </c>
      <c r="I696" t="s">
        <v>135</v>
      </c>
      <c r="J696" t="s">
        <v>136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329"/>
        <v>16:21:56.055</v>
      </c>
      <c r="T696" t="str">
        <f t="shared" si="330"/>
        <v>16:21:55.655</v>
      </c>
      <c r="U696" t="str">
        <f t="shared" si="307"/>
        <v>A5988B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8</v>
      </c>
      <c r="AC696">
        <v>3</v>
      </c>
      <c r="AD696">
        <v>0</v>
      </c>
      <c r="AE696">
        <v>9</v>
      </c>
      <c r="AF696" t="s">
        <v>136</v>
      </c>
      <c r="AG696">
        <v>0</v>
      </c>
      <c r="AH696">
        <v>3</v>
      </c>
      <c r="AI696">
        <v>2</v>
      </c>
      <c r="AJ696">
        <v>1</v>
      </c>
      <c r="AK696" t="s">
        <v>336</v>
      </c>
      <c r="AL696">
        <v>40.927098000000001</v>
      </c>
      <c r="AM696" t="s">
        <v>337</v>
      </c>
      <c r="AN696">
        <v>-72.221310000000003</v>
      </c>
      <c r="AO696">
        <v>25</v>
      </c>
      <c r="AP696">
        <v>725</v>
      </c>
      <c r="AQ696" t="s">
        <v>129</v>
      </c>
      <c r="AR696">
        <v>78</v>
      </c>
      <c r="AS696">
        <v>-10</v>
      </c>
      <c r="AT696">
        <v>-704</v>
      </c>
      <c r="BB696">
        <v>1200</v>
      </c>
      <c r="BC696">
        <v>1</v>
      </c>
      <c r="BD696" t="str">
        <f t="shared" si="308"/>
        <v xml:space="preserve">N46PD   </v>
      </c>
      <c r="BE696">
        <v>1</v>
      </c>
      <c r="BG696">
        <v>0</v>
      </c>
      <c r="BH696">
        <v>0</v>
      </c>
      <c r="BI696">
        <v>0</v>
      </c>
      <c r="BJ696">
        <v>625</v>
      </c>
      <c r="BK696">
        <v>-100</v>
      </c>
      <c r="BL696" t="s">
        <v>206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 t="shared" si="331"/>
        <v>16:21:56.059</v>
      </c>
      <c r="CF696">
        <v>58658884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6</v>
      </c>
      <c r="CY696">
        <v>7</v>
      </c>
      <c r="CZ696" t="s">
        <v>131</v>
      </c>
      <c r="DA696">
        <v>80</v>
      </c>
      <c r="DB696">
        <v>1</v>
      </c>
      <c r="DC696" t="s">
        <v>132</v>
      </c>
      <c r="DD696" t="s">
        <v>133</v>
      </c>
      <c r="DG696">
        <v>15247227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"10/06/2022 16:21:57.303"</f>
        <v>10/06/2022 16:21:57.303</v>
      </c>
      <c r="C697" t="str">
        <f t="shared" si="306"/>
        <v>FFDFD3C0</v>
      </c>
      <c r="D697" t="s">
        <v>139</v>
      </c>
      <c r="E697">
        <v>3</v>
      </c>
      <c r="F697">
        <v>1003</v>
      </c>
      <c r="G697" t="s">
        <v>146</v>
      </c>
      <c r="J697" t="s">
        <v>141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ref="S697:S703" si="332">"16:21:57.055"</f>
        <v>16:21:57.055</v>
      </c>
      <c r="T697" t="str">
        <f t="shared" ref="T697:T703" si="333">"16:21:56.055"</f>
        <v>16:21:56.055</v>
      </c>
      <c r="U697" t="str">
        <f t="shared" si="307"/>
        <v>A5988B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8</v>
      </c>
      <c r="AC697">
        <v>3</v>
      </c>
      <c r="AD697">
        <v>0</v>
      </c>
      <c r="AE697">
        <v>9</v>
      </c>
      <c r="AF697" t="s">
        <v>136</v>
      </c>
      <c r="AG697">
        <v>0</v>
      </c>
      <c r="AH697">
        <v>3</v>
      </c>
      <c r="AI697">
        <v>2</v>
      </c>
      <c r="AJ697">
        <v>1</v>
      </c>
      <c r="AK697" t="s">
        <v>338</v>
      </c>
      <c r="AL697">
        <v>40.927055000000003</v>
      </c>
      <c r="AM697" t="s">
        <v>339</v>
      </c>
      <c r="AN697">
        <v>-72.220816999999997</v>
      </c>
      <c r="AO697">
        <v>25</v>
      </c>
      <c r="AP697">
        <v>700</v>
      </c>
      <c r="AQ697" t="s">
        <v>129</v>
      </c>
      <c r="AR697">
        <v>77</v>
      </c>
      <c r="AS697">
        <v>-10</v>
      </c>
      <c r="AT697">
        <v>-896</v>
      </c>
      <c r="BB697">
        <v>1200</v>
      </c>
      <c r="BC697">
        <v>1</v>
      </c>
      <c r="BD697" t="str">
        <f t="shared" si="308"/>
        <v xml:space="preserve">N46PD   </v>
      </c>
      <c r="BE697">
        <v>1</v>
      </c>
      <c r="BG697">
        <v>0</v>
      </c>
      <c r="BH697">
        <v>0</v>
      </c>
      <c r="BI697">
        <v>0</v>
      </c>
      <c r="BJ697">
        <v>625</v>
      </c>
      <c r="BK697">
        <v>-75</v>
      </c>
      <c r="BL697" t="s">
        <v>206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 t="shared" ref="CE697:CE703" si="334">"16:21:57.061"</f>
        <v>16:21:57.061</v>
      </c>
      <c r="CF697">
        <v>61378313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7</v>
      </c>
      <c r="CY697">
        <v>7</v>
      </c>
      <c r="CZ697" t="s">
        <v>131</v>
      </c>
      <c r="DA697">
        <v>80</v>
      </c>
      <c r="DB697">
        <v>1</v>
      </c>
      <c r="DC697" t="s">
        <v>132</v>
      </c>
      <c r="DD697" t="s">
        <v>133</v>
      </c>
      <c r="DG697">
        <v>15248370</v>
      </c>
      <c r="DI697">
        <v>1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"10/06/2022 16:21:57.303"</f>
        <v>10/06/2022 16:21:57.303</v>
      </c>
      <c r="C698" t="str">
        <f t="shared" si="306"/>
        <v>FFDFD3C0</v>
      </c>
      <c r="D698" t="s">
        <v>134</v>
      </c>
      <c r="E698">
        <v>38</v>
      </c>
      <c r="H698">
        <v>125</v>
      </c>
      <c r="I698" t="s">
        <v>142</v>
      </c>
      <c r="J698" t="s">
        <v>136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332"/>
        <v>16:21:57.055</v>
      </c>
      <c r="T698" t="str">
        <f t="shared" si="333"/>
        <v>16:21:56.055</v>
      </c>
      <c r="U698" t="str">
        <f t="shared" si="307"/>
        <v>A5988B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8</v>
      </c>
      <c r="AC698">
        <v>3</v>
      </c>
      <c r="AD698">
        <v>0</v>
      </c>
      <c r="AE698">
        <v>9</v>
      </c>
      <c r="AF698" t="s">
        <v>136</v>
      </c>
      <c r="AG698">
        <v>0</v>
      </c>
      <c r="AH698">
        <v>3</v>
      </c>
      <c r="AI698">
        <v>2</v>
      </c>
      <c r="AJ698">
        <v>1</v>
      </c>
      <c r="AK698" t="s">
        <v>338</v>
      </c>
      <c r="AL698">
        <v>40.927055000000003</v>
      </c>
      <c r="AM698" t="s">
        <v>339</v>
      </c>
      <c r="AN698">
        <v>-72.220816999999997</v>
      </c>
      <c r="AO698">
        <v>25</v>
      </c>
      <c r="AP698">
        <v>700</v>
      </c>
      <c r="AQ698" t="s">
        <v>129</v>
      </c>
      <c r="AR698">
        <v>77</v>
      </c>
      <c r="AS698">
        <v>-10</v>
      </c>
      <c r="AT698">
        <v>-896</v>
      </c>
      <c r="BB698">
        <v>1200</v>
      </c>
      <c r="BC698">
        <v>1</v>
      </c>
      <c r="BD698" t="str">
        <f t="shared" si="308"/>
        <v xml:space="preserve">N46PD   </v>
      </c>
      <c r="BE698">
        <v>1</v>
      </c>
      <c r="BG698">
        <v>0</v>
      </c>
      <c r="BH698">
        <v>0</v>
      </c>
      <c r="BI698">
        <v>0</v>
      </c>
      <c r="BJ698">
        <v>625</v>
      </c>
      <c r="BK698">
        <v>-75</v>
      </c>
      <c r="BL698" t="s">
        <v>206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 t="shared" si="334"/>
        <v>16:21:57.061</v>
      </c>
      <c r="CF698">
        <v>61378313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131</v>
      </c>
      <c r="DA698">
        <v>80</v>
      </c>
      <c r="DB698">
        <v>1</v>
      </c>
      <c r="DC698" t="s">
        <v>132</v>
      </c>
      <c r="DD698" t="s">
        <v>133</v>
      </c>
      <c r="DG698">
        <v>15248370</v>
      </c>
      <c r="DI698">
        <v>1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"10/06/2022 16:21:57.303"</f>
        <v>10/06/2022 16:21:57.303</v>
      </c>
      <c r="C699" t="str">
        <f t="shared" si="306"/>
        <v>FFDFD3C0</v>
      </c>
      <c r="D699" t="s">
        <v>123</v>
      </c>
      <c r="E699">
        <v>1</v>
      </c>
      <c r="H699">
        <v>157</v>
      </c>
      <c r="I699" t="s">
        <v>124</v>
      </c>
      <c r="J699" t="s">
        <v>125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332"/>
        <v>16:21:57.055</v>
      </c>
      <c r="T699" t="str">
        <f t="shared" si="333"/>
        <v>16:21:56.055</v>
      </c>
      <c r="U699" t="str">
        <f t="shared" si="307"/>
        <v>A5988B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8</v>
      </c>
      <c r="AC699">
        <v>3</v>
      </c>
      <c r="AD699">
        <v>0</v>
      </c>
      <c r="AE699">
        <v>9</v>
      </c>
      <c r="AF699" t="s">
        <v>136</v>
      </c>
      <c r="AG699">
        <v>0</v>
      </c>
      <c r="AH699">
        <v>3</v>
      </c>
      <c r="AI699">
        <v>2</v>
      </c>
      <c r="AJ699">
        <v>1</v>
      </c>
      <c r="AK699" t="s">
        <v>338</v>
      </c>
      <c r="AL699">
        <v>40.927055000000003</v>
      </c>
      <c r="AM699" t="s">
        <v>339</v>
      </c>
      <c r="AN699">
        <v>-72.220816999999997</v>
      </c>
      <c r="AO699">
        <v>25</v>
      </c>
      <c r="AP699">
        <v>700</v>
      </c>
      <c r="AQ699" t="s">
        <v>129</v>
      </c>
      <c r="AR699">
        <v>77</v>
      </c>
      <c r="AS699">
        <v>-10</v>
      </c>
      <c r="AT699">
        <v>-896</v>
      </c>
      <c r="BB699">
        <v>1200</v>
      </c>
      <c r="BC699">
        <v>1</v>
      </c>
      <c r="BD699" t="str">
        <f t="shared" si="308"/>
        <v xml:space="preserve">N46PD   </v>
      </c>
      <c r="BE699">
        <v>1</v>
      </c>
      <c r="BG699">
        <v>0</v>
      </c>
      <c r="BH699">
        <v>0</v>
      </c>
      <c r="BI699">
        <v>0</v>
      </c>
      <c r="BJ699">
        <v>625</v>
      </c>
      <c r="BK699">
        <v>-75</v>
      </c>
      <c r="BL699" t="s">
        <v>206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 t="shared" si="334"/>
        <v>16:21:57.061</v>
      </c>
      <c r="CF699">
        <v>61378313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131</v>
      </c>
      <c r="DA699">
        <v>80</v>
      </c>
      <c r="DB699">
        <v>1</v>
      </c>
      <c r="DC699" t="s">
        <v>132</v>
      </c>
      <c r="DD699" t="s">
        <v>133</v>
      </c>
      <c r="DG699">
        <v>15248370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"10/06/2022 16:21:57.318"</f>
        <v>10/06/2022 16:21:57.318</v>
      </c>
      <c r="C700" t="str">
        <f t="shared" si="306"/>
        <v>FFDFD3C0</v>
      </c>
      <c r="D700" t="s">
        <v>139</v>
      </c>
      <c r="E700">
        <v>2</v>
      </c>
      <c r="F700">
        <v>1002</v>
      </c>
      <c r="G700" t="s">
        <v>124</v>
      </c>
      <c r="J700" t="s">
        <v>141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332"/>
        <v>16:21:57.055</v>
      </c>
      <c r="T700" t="str">
        <f t="shared" si="333"/>
        <v>16:21:56.055</v>
      </c>
      <c r="U700" t="str">
        <f t="shared" si="307"/>
        <v>A5988B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8</v>
      </c>
      <c r="AC700">
        <v>3</v>
      </c>
      <c r="AD700">
        <v>0</v>
      </c>
      <c r="AE700">
        <v>9</v>
      </c>
      <c r="AF700" t="s">
        <v>136</v>
      </c>
      <c r="AG700">
        <v>0</v>
      </c>
      <c r="AH700">
        <v>3</v>
      </c>
      <c r="AI700">
        <v>2</v>
      </c>
      <c r="AJ700">
        <v>1</v>
      </c>
      <c r="AK700" t="s">
        <v>338</v>
      </c>
      <c r="AL700">
        <v>40.927055000000003</v>
      </c>
      <c r="AM700" t="s">
        <v>339</v>
      </c>
      <c r="AN700">
        <v>-72.220816999999997</v>
      </c>
      <c r="AO700">
        <v>25</v>
      </c>
      <c r="AP700">
        <v>700</v>
      </c>
      <c r="AQ700" t="s">
        <v>129</v>
      </c>
      <c r="AR700">
        <v>77</v>
      </c>
      <c r="AS700">
        <v>-10</v>
      </c>
      <c r="AT700">
        <v>-896</v>
      </c>
      <c r="BB700">
        <v>1200</v>
      </c>
      <c r="BC700">
        <v>1</v>
      </c>
      <c r="BD700" t="str">
        <f t="shared" si="308"/>
        <v xml:space="preserve">N46PD   </v>
      </c>
      <c r="BE700">
        <v>1</v>
      </c>
      <c r="BG700">
        <v>0</v>
      </c>
      <c r="BH700">
        <v>0</v>
      </c>
      <c r="BI700">
        <v>0</v>
      </c>
      <c r="BJ700">
        <v>625</v>
      </c>
      <c r="BK700">
        <v>-75</v>
      </c>
      <c r="BL700" t="s">
        <v>206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 t="shared" si="334"/>
        <v>16:21:57.061</v>
      </c>
      <c r="CF700">
        <v>61378313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7</v>
      </c>
      <c r="CY700">
        <v>7</v>
      </c>
      <c r="CZ700" t="s">
        <v>131</v>
      </c>
      <c r="DA700">
        <v>80</v>
      </c>
      <c r="DB700">
        <v>1</v>
      </c>
      <c r="DC700" t="s">
        <v>132</v>
      </c>
      <c r="DD700" t="s">
        <v>133</v>
      </c>
      <c r="DG700">
        <v>15248370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"10/06/2022 16:21:57.318"</f>
        <v>10/06/2022 16:21:57.318</v>
      </c>
      <c r="C701" t="str">
        <f t="shared" si="306"/>
        <v>FFDFD3C0</v>
      </c>
      <c r="D701" t="s">
        <v>143</v>
      </c>
      <c r="E701">
        <v>1</v>
      </c>
      <c r="F701">
        <v>2001</v>
      </c>
      <c r="G701" t="s">
        <v>147</v>
      </c>
      <c r="J701" t="s">
        <v>145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332"/>
        <v>16:21:57.055</v>
      </c>
      <c r="T701" t="str">
        <f t="shared" si="333"/>
        <v>16:21:56.055</v>
      </c>
      <c r="U701" t="str">
        <f t="shared" si="307"/>
        <v>A5988B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8</v>
      </c>
      <c r="AC701">
        <v>3</v>
      </c>
      <c r="AD701">
        <v>0</v>
      </c>
      <c r="AE701">
        <v>9</v>
      </c>
      <c r="AF701" t="s">
        <v>136</v>
      </c>
      <c r="AG701">
        <v>0</v>
      </c>
      <c r="AH701">
        <v>3</v>
      </c>
      <c r="AI701">
        <v>2</v>
      </c>
      <c r="AJ701">
        <v>1</v>
      </c>
      <c r="AK701" t="s">
        <v>338</v>
      </c>
      <c r="AL701">
        <v>40.927055000000003</v>
      </c>
      <c r="AM701" t="s">
        <v>339</v>
      </c>
      <c r="AN701">
        <v>-72.220816999999997</v>
      </c>
      <c r="AO701">
        <v>25</v>
      </c>
      <c r="AP701">
        <v>700</v>
      </c>
      <c r="AQ701" t="s">
        <v>129</v>
      </c>
      <c r="AR701">
        <v>77</v>
      </c>
      <c r="AS701">
        <v>-10</v>
      </c>
      <c r="AT701">
        <v>-896</v>
      </c>
      <c r="BB701">
        <v>1200</v>
      </c>
      <c r="BC701">
        <v>1</v>
      </c>
      <c r="BD701" t="str">
        <f t="shared" si="308"/>
        <v xml:space="preserve">N46PD   </v>
      </c>
      <c r="BE701">
        <v>1</v>
      </c>
      <c r="BG701">
        <v>0</v>
      </c>
      <c r="BH701">
        <v>0</v>
      </c>
      <c r="BI701">
        <v>0</v>
      </c>
      <c r="BJ701">
        <v>625</v>
      </c>
      <c r="BK701">
        <v>-75</v>
      </c>
      <c r="BL701" t="s">
        <v>206</v>
      </c>
      <c r="BM701">
        <v>1</v>
      </c>
      <c r="BN701">
        <v>1</v>
      </c>
      <c r="BO701">
        <v>1</v>
      </c>
      <c r="BP701">
        <v>0</v>
      </c>
      <c r="BS701">
        <v>0</v>
      </c>
      <c r="BT701">
        <v>0</v>
      </c>
      <c r="BU701">
        <v>0</v>
      </c>
      <c r="CE701" t="str">
        <f t="shared" si="334"/>
        <v>16:21:57.061</v>
      </c>
      <c r="CF701">
        <v>61378313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131</v>
      </c>
      <c r="DA701">
        <v>80</v>
      </c>
      <c r="DB701">
        <v>1</v>
      </c>
      <c r="DC701" t="s">
        <v>132</v>
      </c>
      <c r="DD701" t="s">
        <v>133</v>
      </c>
      <c r="DG701">
        <v>15248370</v>
      </c>
      <c r="DI701">
        <v>1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"10/06/2022 16:21:57.318"</f>
        <v>10/06/2022 16:21:57.318</v>
      </c>
      <c r="C702" t="str">
        <f t="shared" si="306"/>
        <v>FFDFD3C0</v>
      </c>
      <c r="D702" t="s">
        <v>143</v>
      </c>
      <c r="E702">
        <v>15</v>
      </c>
      <c r="F702">
        <v>2015</v>
      </c>
      <c r="G702" t="s">
        <v>144</v>
      </c>
      <c r="J702" t="s">
        <v>145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332"/>
        <v>16:21:57.055</v>
      </c>
      <c r="T702" t="str">
        <f t="shared" si="333"/>
        <v>16:21:56.055</v>
      </c>
      <c r="U702" t="str">
        <f t="shared" si="307"/>
        <v>A5988B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8</v>
      </c>
      <c r="AC702">
        <v>3</v>
      </c>
      <c r="AD702">
        <v>0</v>
      </c>
      <c r="AE702">
        <v>9</v>
      </c>
      <c r="AF702" t="s">
        <v>136</v>
      </c>
      <c r="AG702">
        <v>0</v>
      </c>
      <c r="AH702">
        <v>3</v>
      </c>
      <c r="AI702">
        <v>2</v>
      </c>
      <c r="AJ702">
        <v>1</v>
      </c>
      <c r="AK702" t="s">
        <v>338</v>
      </c>
      <c r="AL702">
        <v>40.927055000000003</v>
      </c>
      <c r="AM702" t="s">
        <v>339</v>
      </c>
      <c r="AN702">
        <v>-72.220816999999997</v>
      </c>
      <c r="AO702">
        <v>25</v>
      </c>
      <c r="AP702">
        <v>700</v>
      </c>
      <c r="AQ702" t="s">
        <v>129</v>
      </c>
      <c r="AR702">
        <v>77</v>
      </c>
      <c r="AS702">
        <v>-10</v>
      </c>
      <c r="AT702">
        <v>-896</v>
      </c>
      <c r="BB702">
        <v>1200</v>
      </c>
      <c r="BC702">
        <v>1</v>
      </c>
      <c r="BD702" t="str">
        <f t="shared" si="308"/>
        <v xml:space="preserve">N46PD   </v>
      </c>
      <c r="BE702">
        <v>1</v>
      </c>
      <c r="BG702">
        <v>0</v>
      </c>
      <c r="BH702">
        <v>0</v>
      </c>
      <c r="BI702">
        <v>0</v>
      </c>
      <c r="BJ702">
        <v>625</v>
      </c>
      <c r="BK702">
        <v>-75</v>
      </c>
      <c r="BL702" t="s">
        <v>206</v>
      </c>
      <c r="BM702">
        <v>1</v>
      </c>
      <c r="BN702">
        <v>1</v>
      </c>
      <c r="BO702">
        <v>1</v>
      </c>
      <c r="BP702">
        <v>0</v>
      </c>
      <c r="BS702">
        <v>0</v>
      </c>
      <c r="BT702">
        <v>0</v>
      </c>
      <c r="BU702">
        <v>0</v>
      </c>
      <c r="CE702" t="str">
        <f t="shared" si="334"/>
        <v>16:21:57.061</v>
      </c>
      <c r="CF702">
        <v>61378313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131</v>
      </c>
      <c r="DA702">
        <v>80</v>
      </c>
      <c r="DB702">
        <v>1</v>
      </c>
      <c r="DC702" t="s">
        <v>132</v>
      </c>
      <c r="DD702" t="s">
        <v>133</v>
      </c>
      <c r="DG702">
        <v>15248370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"10/06/2022 16:21:57.334"</f>
        <v>10/06/2022 16:21:57.334</v>
      </c>
      <c r="C703" t="str">
        <f t="shared" si="306"/>
        <v>FFDFD3C0</v>
      </c>
      <c r="D703" t="s">
        <v>134</v>
      </c>
      <c r="E703">
        <v>33</v>
      </c>
      <c r="H703">
        <v>112</v>
      </c>
      <c r="I703" t="s">
        <v>135</v>
      </c>
      <c r="J703" t="s">
        <v>136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332"/>
        <v>16:21:57.055</v>
      </c>
      <c r="T703" t="str">
        <f t="shared" si="333"/>
        <v>16:21:56.055</v>
      </c>
      <c r="U703" t="str">
        <f t="shared" si="307"/>
        <v>A5988B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8</v>
      </c>
      <c r="AC703">
        <v>3</v>
      </c>
      <c r="AD703">
        <v>0</v>
      </c>
      <c r="AE703">
        <v>9</v>
      </c>
      <c r="AF703" t="s">
        <v>136</v>
      </c>
      <c r="AG703">
        <v>0</v>
      </c>
      <c r="AH703">
        <v>3</v>
      </c>
      <c r="AI703">
        <v>2</v>
      </c>
      <c r="AJ703">
        <v>1</v>
      </c>
      <c r="AK703" t="s">
        <v>338</v>
      </c>
      <c r="AL703">
        <v>40.927055000000003</v>
      </c>
      <c r="AM703" t="s">
        <v>339</v>
      </c>
      <c r="AN703">
        <v>-72.220816999999997</v>
      </c>
      <c r="AO703">
        <v>25</v>
      </c>
      <c r="AP703">
        <v>700</v>
      </c>
      <c r="AQ703" t="s">
        <v>129</v>
      </c>
      <c r="AR703">
        <v>77</v>
      </c>
      <c r="AS703">
        <v>-10</v>
      </c>
      <c r="AT703">
        <v>-896</v>
      </c>
      <c r="BB703">
        <v>1200</v>
      </c>
      <c r="BC703">
        <v>1</v>
      </c>
      <c r="BD703" t="str">
        <f t="shared" si="308"/>
        <v xml:space="preserve">N46PD   </v>
      </c>
      <c r="BE703">
        <v>1</v>
      </c>
      <c r="BG703">
        <v>0</v>
      </c>
      <c r="BH703">
        <v>0</v>
      </c>
      <c r="BI703">
        <v>0</v>
      </c>
      <c r="BJ703">
        <v>625</v>
      </c>
      <c r="BK703">
        <v>-75</v>
      </c>
      <c r="BL703" t="s">
        <v>206</v>
      </c>
      <c r="BM703">
        <v>1</v>
      </c>
      <c r="BN703">
        <v>1</v>
      </c>
      <c r="BO703">
        <v>1</v>
      </c>
      <c r="BP703">
        <v>0</v>
      </c>
      <c r="BS703">
        <v>0</v>
      </c>
      <c r="BT703">
        <v>0</v>
      </c>
      <c r="BU703">
        <v>0</v>
      </c>
      <c r="CE703" t="str">
        <f t="shared" si="334"/>
        <v>16:21:57.061</v>
      </c>
      <c r="CF703">
        <v>61378313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80</v>
      </c>
      <c r="DB703">
        <v>1</v>
      </c>
      <c r="DC703" t="s">
        <v>132</v>
      </c>
      <c r="DD703" t="s">
        <v>133</v>
      </c>
      <c r="DG703">
        <v>15248370</v>
      </c>
      <c r="DI703">
        <v>1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 t="shared" ref="A704:A710" si="335">"10/06/2022 16:21:58.443"</f>
        <v>10/06/2022 16:21:58.443</v>
      </c>
      <c r="C704" t="str">
        <f t="shared" si="306"/>
        <v>FFDFD3C0</v>
      </c>
      <c r="D704" t="s">
        <v>134</v>
      </c>
      <c r="E704">
        <v>38</v>
      </c>
      <c r="H704">
        <v>125</v>
      </c>
      <c r="I704" t="s">
        <v>142</v>
      </c>
      <c r="J704" t="s">
        <v>136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ref="S704:S710" si="336">"16:21:58.172"</f>
        <v>16:21:58.172</v>
      </c>
      <c r="T704" t="str">
        <f>"16:21:57.672"</f>
        <v>16:21:57.672</v>
      </c>
      <c r="U704" t="str">
        <f t="shared" si="307"/>
        <v>A5988B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136</v>
      </c>
      <c r="AG704">
        <v>0</v>
      </c>
      <c r="AH704">
        <v>3</v>
      </c>
      <c r="AI704">
        <v>2</v>
      </c>
      <c r="AJ704">
        <v>1</v>
      </c>
      <c r="AK704" t="s">
        <v>340</v>
      </c>
      <c r="AL704">
        <v>40.927011999999998</v>
      </c>
      <c r="AM704" t="s">
        <v>341</v>
      </c>
      <c r="AN704">
        <v>-72.220322999999993</v>
      </c>
      <c r="AO704">
        <v>25</v>
      </c>
      <c r="AP704">
        <v>675</v>
      </c>
      <c r="AQ704" t="s">
        <v>129</v>
      </c>
      <c r="AR704">
        <v>78</v>
      </c>
      <c r="AS704">
        <v>-11</v>
      </c>
      <c r="AT704">
        <v>-704</v>
      </c>
      <c r="BB704">
        <v>1200</v>
      </c>
      <c r="BC704">
        <v>1</v>
      </c>
      <c r="BD704" t="str">
        <f t="shared" si="308"/>
        <v xml:space="preserve">N46PD   </v>
      </c>
      <c r="BE704">
        <v>1</v>
      </c>
      <c r="BG704">
        <v>0</v>
      </c>
      <c r="BH704">
        <v>0</v>
      </c>
      <c r="BI704">
        <v>0</v>
      </c>
      <c r="BJ704">
        <v>675</v>
      </c>
      <c r="BK704">
        <v>0</v>
      </c>
      <c r="BL704" t="s">
        <v>206</v>
      </c>
      <c r="BM704">
        <v>1</v>
      </c>
      <c r="BN704">
        <v>1</v>
      </c>
      <c r="BO704">
        <v>1</v>
      </c>
      <c r="BP704">
        <v>0</v>
      </c>
      <c r="BS704">
        <v>0</v>
      </c>
      <c r="BT704">
        <v>0</v>
      </c>
      <c r="BU704">
        <v>0</v>
      </c>
      <c r="CE704" t="str">
        <f t="shared" ref="CE704:CE710" si="337">"16:21:58.179"</f>
        <v>16:21:58.179</v>
      </c>
      <c r="CF704">
        <v>178997567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2</v>
      </c>
      <c r="CY704">
        <v>7</v>
      </c>
      <c r="CZ704" t="s">
        <v>131</v>
      </c>
      <c r="DA704">
        <v>94</v>
      </c>
      <c r="DB704">
        <v>2</v>
      </c>
      <c r="DC704" t="s">
        <v>190</v>
      </c>
      <c r="DD704" t="s">
        <v>191</v>
      </c>
      <c r="DG704">
        <v>13645632</v>
      </c>
      <c r="DI704">
        <v>1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 t="shared" si="335"/>
        <v>10/06/2022 16:21:58.443</v>
      </c>
      <c r="C705" t="str">
        <f t="shared" si="306"/>
        <v>FFDFD3C0</v>
      </c>
      <c r="D705" t="s">
        <v>134</v>
      </c>
      <c r="E705">
        <v>33</v>
      </c>
      <c r="H705">
        <v>112</v>
      </c>
      <c r="I705" t="s">
        <v>135</v>
      </c>
      <c r="J705" t="s">
        <v>136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336"/>
        <v>16:21:58.172</v>
      </c>
      <c r="T705" t="str">
        <f>"16:21:57.072"</f>
        <v>16:21:57.072</v>
      </c>
      <c r="U705" t="str">
        <f t="shared" si="307"/>
        <v>A5988B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8</v>
      </c>
      <c r="AC705">
        <v>3</v>
      </c>
      <c r="AD705">
        <v>0</v>
      </c>
      <c r="AE705">
        <v>9</v>
      </c>
      <c r="AF705" t="s">
        <v>136</v>
      </c>
      <c r="AG705">
        <v>0</v>
      </c>
      <c r="AH705">
        <v>3</v>
      </c>
      <c r="AI705">
        <v>2</v>
      </c>
      <c r="AJ705">
        <v>1</v>
      </c>
      <c r="AK705" t="s">
        <v>340</v>
      </c>
      <c r="AL705">
        <v>40.927011999999998</v>
      </c>
      <c r="AM705" t="s">
        <v>341</v>
      </c>
      <c r="AN705">
        <v>-72.220322999999993</v>
      </c>
      <c r="AO705">
        <v>25</v>
      </c>
      <c r="AP705">
        <v>675</v>
      </c>
      <c r="AQ705" t="s">
        <v>129</v>
      </c>
      <c r="AR705">
        <v>78</v>
      </c>
      <c r="AS705">
        <v>-11</v>
      </c>
      <c r="AT705">
        <v>-896</v>
      </c>
      <c r="BB705">
        <v>1200</v>
      </c>
      <c r="BC705">
        <v>1</v>
      </c>
      <c r="BD705" t="str">
        <f t="shared" si="308"/>
        <v xml:space="preserve">N46PD   </v>
      </c>
      <c r="BE705">
        <v>1</v>
      </c>
      <c r="BG705">
        <v>0</v>
      </c>
      <c r="BH705">
        <v>0</v>
      </c>
      <c r="BI705">
        <v>0</v>
      </c>
      <c r="BJ705">
        <v>600</v>
      </c>
      <c r="BK705">
        <v>-75</v>
      </c>
      <c r="BL705" t="s">
        <v>206</v>
      </c>
      <c r="BM705">
        <v>1</v>
      </c>
      <c r="BN705">
        <v>1</v>
      </c>
      <c r="BO705">
        <v>1</v>
      </c>
      <c r="BP705">
        <v>0</v>
      </c>
      <c r="BS705">
        <v>0</v>
      </c>
      <c r="BT705">
        <v>0</v>
      </c>
      <c r="BU705">
        <v>0</v>
      </c>
      <c r="CE705" t="str">
        <f t="shared" si="337"/>
        <v>16:21:58.179</v>
      </c>
      <c r="CF705">
        <v>178787818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6</v>
      </c>
      <c r="CY705">
        <v>7</v>
      </c>
      <c r="CZ705" t="s">
        <v>131</v>
      </c>
      <c r="DA705">
        <v>80</v>
      </c>
      <c r="DB705">
        <v>1</v>
      </c>
      <c r="DC705" t="s">
        <v>132</v>
      </c>
      <c r="DD705" t="s">
        <v>133</v>
      </c>
      <c r="DG705">
        <v>15249554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 t="shared" si="335"/>
        <v>10/06/2022 16:21:58.443</v>
      </c>
      <c r="C706" t="str">
        <f t="shared" ref="C706:C769" si="338">"FFDFD3C0"</f>
        <v>FFDFD3C0</v>
      </c>
      <c r="D706" t="s">
        <v>143</v>
      </c>
      <c r="E706">
        <v>1</v>
      </c>
      <c r="F706">
        <v>2001</v>
      </c>
      <c r="G706" t="s">
        <v>147</v>
      </c>
      <c r="J706" t="s">
        <v>145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336"/>
        <v>16:21:58.172</v>
      </c>
      <c r="T706" t="str">
        <f>"16:21:57.072"</f>
        <v>16:21:57.072</v>
      </c>
      <c r="U706" t="str">
        <f t="shared" ref="U706:U769" si="339">"A5988B"</f>
        <v>A5988B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8</v>
      </c>
      <c r="AC706">
        <v>3</v>
      </c>
      <c r="AD706">
        <v>0</v>
      </c>
      <c r="AE706">
        <v>9</v>
      </c>
      <c r="AF706" t="s">
        <v>136</v>
      </c>
      <c r="AG706">
        <v>0</v>
      </c>
      <c r="AH706">
        <v>3</v>
      </c>
      <c r="AI706">
        <v>2</v>
      </c>
      <c r="AJ706">
        <v>1</v>
      </c>
      <c r="AK706" t="s">
        <v>340</v>
      </c>
      <c r="AL706">
        <v>40.927011999999998</v>
      </c>
      <c r="AM706" t="s">
        <v>341</v>
      </c>
      <c r="AN706">
        <v>-72.220322999999993</v>
      </c>
      <c r="AO706">
        <v>25</v>
      </c>
      <c r="AP706">
        <v>675</v>
      </c>
      <c r="AQ706" t="s">
        <v>129</v>
      </c>
      <c r="AR706">
        <v>78</v>
      </c>
      <c r="AS706">
        <v>-11</v>
      </c>
      <c r="AT706">
        <v>-896</v>
      </c>
      <c r="BB706">
        <v>1200</v>
      </c>
      <c r="BC706">
        <v>1</v>
      </c>
      <c r="BD706" t="str">
        <f t="shared" ref="BD706:BD769" si="340">"N46PD   "</f>
        <v xml:space="preserve">N46PD   </v>
      </c>
      <c r="BE706">
        <v>1</v>
      </c>
      <c r="BG706">
        <v>0</v>
      </c>
      <c r="BH706">
        <v>0</v>
      </c>
      <c r="BI706">
        <v>0</v>
      </c>
      <c r="BJ706">
        <v>600</v>
      </c>
      <c r="BK706">
        <v>-75</v>
      </c>
      <c r="BL706" t="s">
        <v>206</v>
      </c>
      <c r="BM706">
        <v>1</v>
      </c>
      <c r="BN706">
        <v>1</v>
      </c>
      <c r="BO706">
        <v>1</v>
      </c>
      <c r="BP706">
        <v>0</v>
      </c>
      <c r="BS706">
        <v>0</v>
      </c>
      <c r="BT706">
        <v>0</v>
      </c>
      <c r="BU706">
        <v>0</v>
      </c>
      <c r="CE706" t="str">
        <f t="shared" si="337"/>
        <v>16:21:58.179</v>
      </c>
      <c r="CF706">
        <v>178787818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6</v>
      </c>
      <c r="CY706">
        <v>7</v>
      </c>
      <c r="CZ706" t="s">
        <v>131</v>
      </c>
      <c r="DA706">
        <v>80</v>
      </c>
      <c r="DB706">
        <v>1</v>
      </c>
      <c r="DC706" t="s">
        <v>132</v>
      </c>
      <c r="DD706" t="s">
        <v>133</v>
      </c>
      <c r="DG706">
        <v>15249554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 t="shared" si="335"/>
        <v>10/06/2022 16:21:58.443</v>
      </c>
      <c r="C707" t="str">
        <f t="shared" si="338"/>
        <v>FFDFD3C0</v>
      </c>
      <c r="D707" t="s">
        <v>139</v>
      </c>
      <c r="E707">
        <v>3</v>
      </c>
      <c r="F707">
        <v>1003</v>
      </c>
      <c r="G707" t="s">
        <v>146</v>
      </c>
      <c r="J707" t="s">
        <v>141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336"/>
        <v>16:21:58.172</v>
      </c>
      <c r="T707" t="str">
        <f>"16:21:57.672"</f>
        <v>16:21:57.672</v>
      </c>
      <c r="U707" t="str">
        <f t="shared" si="339"/>
        <v>A5988B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136</v>
      </c>
      <c r="AG707">
        <v>0</v>
      </c>
      <c r="AH707">
        <v>3</v>
      </c>
      <c r="AI707">
        <v>2</v>
      </c>
      <c r="AJ707">
        <v>1</v>
      </c>
      <c r="AK707" t="s">
        <v>340</v>
      </c>
      <c r="AL707">
        <v>40.927011999999998</v>
      </c>
      <c r="AM707" t="s">
        <v>341</v>
      </c>
      <c r="AN707">
        <v>-72.220322999999993</v>
      </c>
      <c r="AO707">
        <v>25</v>
      </c>
      <c r="AP707">
        <v>675</v>
      </c>
      <c r="AQ707" t="s">
        <v>129</v>
      </c>
      <c r="AR707">
        <v>78</v>
      </c>
      <c r="AS707">
        <v>-11</v>
      </c>
      <c r="AT707">
        <v>-704</v>
      </c>
      <c r="BB707">
        <v>1200</v>
      </c>
      <c r="BC707">
        <v>1</v>
      </c>
      <c r="BD707" t="str">
        <f t="shared" si="340"/>
        <v xml:space="preserve">N46PD   </v>
      </c>
      <c r="BE707">
        <v>1</v>
      </c>
      <c r="BG707">
        <v>0</v>
      </c>
      <c r="BH707">
        <v>0</v>
      </c>
      <c r="BI707">
        <v>0</v>
      </c>
      <c r="BJ707">
        <v>675</v>
      </c>
      <c r="BK707">
        <v>0</v>
      </c>
      <c r="BL707" t="s">
        <v>206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 t="shared" si="337"/>
        <v>16:21:58.179</v>
      </c>
      <c r="CF707">
        <v>178997567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2</v>
      </c>
      <c r="CY707">
        <v>7</v>
      </c>
      <c r="CZ707" t="s">
        <v>131</v>
      </c>
      <c r="DA707">
        <v>94</v>
      </c>
      <c r="DB707">
        <v>2</v>
      </c>
      <c r="DC707" t="s">
        <v>190</v>
      </c>
      <c r="DD707" t="s">
        <v>191</v>
      </c>
      <c r="DG707">
        <v>13645632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 t="shared" si="335"/>
        <v>10/06/2022 16:21:58.443</v>
      </c>
      <c r="C708" t="str">
        <f t="shared" si="338"/>
        <v>FFDFD3C0</v>
      </c>
      <c r="D708" t="s">
        <v>123</v>
      </c>
      <c r="E708">
        <v>1</v>
      </c>
      <c r="H708">
        <v>157</v>
      </c>
      <c r="I708" t="s">
        <v>124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336"/>
        <v>16:21:58.172</v>
      </c>
      <c r="T708" t="str">
        <f>"16:21:57.672"</f>
        <v>16:21:57.672</v>
      </c>
      <c r="U708" t="str">
        <f t="shared" si="339"/>
        <v>A5988B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136</v>
      </c>
      <c r="AG708">
        <v>0</v>
      </c>
      <c r="AH708">
        <v>3</v>
      </c>
      <c r="AI708">
        <v>2</v>
      </c>
      <c r="AJ708">
        <v>1</v>
      </c>
      <c r="AK708" t="s">
        <v>340</v>
      </c>
      <c r="AL708">
        <v>40.927011999999998</v>
      </c>
      <c r="AM708" t="s">
        <v>341</v>
      </c>
      <c r="AN708">
        <v>-72.220322999999993</v>
      </c>
      <c r="AO708">
        <v>25</v>
      </c>
      <c r="AP708">
        <v>675</v>
      </c>
      <c r="AQ708" t="s">
        <v>129</v>
      </c>
      <c r="AR708">
        <v>78</v>
      </c>
      <c r="AS708">
        <v>-11</v>
      </c>
      <c r="AT708">
        <v>-704</v>
      </c>
      <c r="BB708">
        <v>1200</v>
      </c>
      <c r="BC708">
        <v>1</v>
      </c>
      <c r="BD708" t="str">
        <f t="shared" si="340"/>
        <v xml:space="preserve">N46PD   </v>
      </c>
      <c r="BE708">
        <v>1</v>
      </c>
      <c r="BG708">
        <v>0</v>
      </c>
      <c r="BH708">
        <v>0</v>
      </c>
      <c r="BI708">
        <v>0</v>
      </c>
      <c r="BJ708">
        <v>675</v>
      </c>
      <c r="BK708">
        <v>0</v>
      </c>
      <c r="BL708" t="s">
        <v>206</v>
      </c>
      <c r="BM708">
        <v>1</v>
      </c>
      <c r="BN708">
        <v>1</v>
      </c>
      <c r="BO708">
        <v>1</v>
      </c>
      <c r="BP708">
        <v>0</v>
      </c>
      <c r="BS708">
        <v>0</v>
      </c>
      <c r="BT708">
        <v>0</v>
      </c>
      <c r="BU708">
        <v>0</v>
      </c>
      <c r="CE708" t="str">
        <f t="shared" si="337"/>
        <v>16:21:58.179</v>
      </c>
      <c r="CF708">
        <v>178997567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2</v>
      </c>
      <c r="CY708">
        <v>7</v>
      </c>
      <c r="CZ708" t="s">
        <v>131</v>
      </c>
      <c r="DA708">
        <v>94</v>
      </c>
      <c r="DB708">
        <v>2</v>
      </c>
      <c r="DC708" t="s">
        <v>190</v>
      </c>
      <c r="DD708" t="s">
        <v>191</v>
      </c>
      <c r="DG708">
        <v>13645632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 t="shared" si="335"/>
        <v>10/06/2022 16:21:58.443</v>
      </c>
      <c r="C709" t="str">
        <f t="shared" si="338"/>
        <v>FFDFD3C0</v>
      </c>
      <c r="D709" t="s">
        <v>139</v>
      </c>
      <c r="E709">
        <v>2</v>
      </c>
      <c r="F709">
        <v>1002</v>
      </c>
      <c r="G709" t="s">
        <v>124</v>
      </c>
      <c r="J709" t="s">
        <v>141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336"/>
        <v>16:21:58.172</v>
      </c>
      <c r="T709" t="str">
        <f>"16:21:57.672"</f>
        <v>16:21:57.672</v>
      </c>
      <c r="U709" t="str">
        <f t="shared" si="339"/>
        <v>A5988B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136</v>
      </c>
      <c r="AG709">
        <v>0</v>
      </c>
      <c r="AH709">
        <v>3</v>
      </c>
      <c r="AI709">
        <v>2</v>
      </c>
      <c r="AJ709">
        <v>1</v>
      </c>
      <c r="AK709" t="s">
        <v>340</v>
      </c>
      <c r="AL709">
        <v>40.927011999999998</v>
      </c>
      <c r="AM709" t="s">
        <v>341</v>
      </c>
      <c r="AN709">
        <v>-72.220322999999993</v>
      </c>
      <c r="AO709">
        <v>25</v>
      </c>
      <c r="AP709">
        <v>675</v>
      </c>
      <c r="AQ709" t="s">
        <v>129</v>
      </c>
      <c r="AR709">
        <v>78</v>
      </c>
      <c r="AS709">
        <v>-11</v>
      </c>
      <c r="AT709">
        <v>-704</v>
      </c>
      <c r="BB709">
        <v>1200</v>
      </c>
      <c r="BC709">
        <v>1</v>
      </c>
      <c r="BD709" t="str">
        <f t="shared" si="340"/>
        <v xml:space="preserve">N46PD   </v>
      </c>
      <c r="BE709">
        <v>1</v>
      </c>
      <c r="BG709">
        <v>0</v>
      </c>
      <c r="BH709">
        <v>0</v>
      </c>
      <c r="BI709">
        <v>0</v>
      </c>
      <c r="BJ709">
        <v>675</v>
      </c>
      <c r="BK709">
        <v>0</v>
      </c>
      <c r="BL709" t="s">
        <v>206</v>
      </c>
      <c r="BM709">
        <v>1</v>
      </c>
      <c r="BN709">
        <v>1</v>
      </c>
      <c r="BO709">
        <v>1</v>
      </c>
      <c r="BP709">
        <v>0</v>
      </c>
      <c r="BS709">
        <v>0</v>
      </c>
      <c r="BT709">
        <v>0</v>
      </c>
      <c r="BU709">
        <v>0</v>
      </c>
      <c r="CE709" t="str">
        <f t="shared" si="337"/>
        <v>16:21:58.179</v>
      </c>
      <c r="CF709">
        <v>178997567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2</v>
      </c>
      <c r="CY709">
        <v>7</v>
      </c>
      <c r="CZ709" t="s">
        <v>131</v>
      </c>
      <c r="DA709">
        <v>94</v>
      </c>
      <c r="DB709">
        <v>2</v>
      </c>
      <c r="DC709" t="s">
        <v>190</v>
      </c>
      <c r="DD709" t="s">
        <v>191</v>
      </c>
      <c r="DG709">
        <v>13645632</v>
      </c>
      <c r="DI709">
        <v>1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 t="shared" si="335"/>
        <v>10/06/2022 16:21:58.443</v>
      </c>
      <c r="C710" t="str">
        <f t="shared" si="338"/>
        <v>FFDFD3C0</v>
      </c>
      <c r="D710" t="s">
        <v>143</v>
      </c>
      <c r="E710">
        <v>15</v>
      </c>
      <c r="F710">
        <v>2015</v>
      </c>
      <c r="G710" t="s">
        <v>144</v>
      </c>
      <c r="J710" t="s">
        <v>145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336"/>
        <v>16:21:58.172</v>
      </c>
      <c r="T710" t="str">
        <f>"16:21:57.672"</f>
        <v>16:21:57.672</v>
      </c>
      <c r="U710" t="str">
        <f t="shared" si="339"/>
        <v>A5988B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136</v>
      </c>
      <c r="AG710">
        <v>0</v>
      </c>
      <c r="AH710">
        <v>3</v>
      </c>
      <c r="AI710">
        <v>2</v>
      </c>
      <c r="AJ710">
        <v>1</v>
      </c>
      <c r="AK710" t="s">
        <v>340</v>
      </c>
      <c r="AL710">
        <v>40.927011999999998</v>
      </c>
      <c r="AM710" t="s">
        <v>341</v>
      </c>
      <c r="AN710">
        <v>-72.220322999999993</v>
      </c>
      <c r="AO710">
        <v>25</v>
      </c>
      <c r="AP710">
        <v>675</v>
      </c>
      <c r="AQ710" t="s">
        <v>129</v>
      </c>
      <c r="AR710">
        <v>78</v>
      </c>
      <c r="AS710">
        <v>-11</v>
      </c>
      <c r="AT710">
        <v>-704</v>
      </c>
      <c r="BB710">
        <v>1200</v>
      </c>
      <c r="BC710">
        <v>1</v>
      </c>
      <c r="BD710" t="str">
        <f t="shared" si="340"/>
        <v xml:space="preserve">N46PD   </v>
      </c>
      <c r="BE710">
        <v>1</v>
      </c>
      <c r="BG710">
        <v>0</v>
      </c>
      <c r="BH710">
        <v>0</v>
      </c>
      <c r="BI710">
        <v>0</v>
      </c>
      <c r="BJ710">
        <v>675</v>
      </c>
      <c r="BK710">
        <v>0</v>
      </c>
      <c r="BL710" t="s">
        <v>206</v>
      </c>
      <c r="BM710">
        <v>1</v>
      </c>
      <c r="BN710">
        <v>1</v>
      </c>
      <c r="BO710">
        <v>1</v>
      </c>
      <c r="BP710">
        <v>0</v>
      </c>
      <c r="BS710">
        <v>0</v>
      </c>
      <c r="BT710">
        <v>0</v>
      </c>
      <c r="BU710">
        <v>0</v>
      </c>
      <c r="CE710" t="str">
        <f t="shared" si="337"/>
        <v>16:21:58.179</v>
      </c>
      <c r="CF710">
        <v>178997567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2</v>
      </c>
      <c r="CY710">
        <v>7</v>
      </c>
      <c r="CZ710" t="s">
        <v>131</v>
      </c>
      <c r="DA710">
        <v>94</v>
      </c>
      <c r="DB710">
        <v>2</v>
      </c>
      <c r="DC710" t="s">
        <v>190</v>
      </c>
      <c r="DD710" t="s">
        <v>191</v>
      </c>
      <c r="DG710">
        <v>13645632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"10/06/2022 16:21:59.616"</f>
        <v>10/06/2022 16:21:59.616</v>
      </c>
      <c r="C711" t="str">
        <f t="shared" si="338"/>
        <v>FFDFD3C0</v>
      </c>
      <c r="D711" t="s">
        <v>139</v>
      </c>
      <c r="E711">
        <v>3</v>
      </c>
      <c r="F711">
        <v>1003</v>
      </c>
      <c r="G711" t="s">
        <v>146</v>
      </c>
      <c r="J711" t="s">
        <v>141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"16:21:59.195"</f>
        <v>16:21:59.195</v>
      </c>
      <c r="T711" t="str">
        <f>"16:21:58.195"</f>
        <v>16:21:58.195</v>
      </c>
      <c r="U711" t="str">
        <f t="shared" si="339"/>
        <v>A5988B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8</v>
      </c>
      <c r="AC711">
        <v>3</v>
      </c>
      <c r="AD711">
        <v>0</v>
      </c>
      <c r="AE711">
        <v>9</v>
      </c>
      <c r="AF711" t="s">
        <v>136</v>
      </c>
      <c r="AG711">
        <v>0</v>
      </c>
      <c r="AH711">
        <v>3</v>
      </c>
      <c r="AI711">
        <v>2</v>
      </c>
      <c r="AJ711">
        <v>1</v>
      </c>
      <c r="AK711" t="s">
        <v>342</v>
      </c>
      <c r="AL711">
        <v>40.926969</v>
      </c>
      <c r="AM711" t="s">
        <v>343</v>
      </c>
      <c r="AN711">
        <v>-72.219808</v>
      </c>
      <c r="AO711">
        <v>25</v>
      </c>
      <c r="AP711">
        <v>675</v>
      </c>
      <c r="AQ711" t="s">
        <v>129</v>
      </c>
      <c r="AR711">
        <v>78</v>
      </c>
      <c r="AS711">
        <v>-10</v>
      </c>
      <c r="AT711">
        <v>-640</v>
      </c>
      <c r="BB711">
        <v>1200</v>
      </c>
      <c r="BC711">
        <v>1</v>
      </c>
      <c r="BD711" t="str">
        <f t="shared" si="340"/>
        <v xml:space="preserve">N46PD   </v>
      </c>
      <c r="BE711">
        <v>1</v>
      </c>
      <c r="BG711">
        <v>0</v>
      </c>
      <c r="BH711">
        <v>0</v>
      </c>
      <c r="BI711">
        <v>0</v>
      </c>
      <c r="BJ711">
        <v>575</v>
      </c>
      <c r="BK711">
        <v>-100</v>
      </c>
      <c r="BL711" t="s">
        <v>206</v>
      </c>
      <c r="BM711">
        <v>1</v>
      </c>
      <c r="BN711">
        <v>1</v>
      </c>
      <c r="BO711">
        <v>1</v>
      </c>
      <c r="BP711">
        <v>0</v>
      </c>
      <c r="BS711">
        <v>0</v>
      </c>
      <c r="BT711">
        <v>0</v>
      </c>
      <c r="BU711">
        <v>0</v>
      </c>
      <c r="CE711" t="str">
        <f>"16:21:59.201"</f>
        <v>16:21:59.201</v>
      </c>
      <c r="CF711">
        <v>201168618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6</v>
      </c>
      <c r="CY711">
        <v>7</v>
      </c>
      <c r="CZ711" t="s">
        <v>131</v>
      </c>
      <c r="DA711">
        <v>80</v>
      </c>
      <c r="DB711">
        <v>1</v>
      </c>
      <c r="DC711" t="s">
        <v>132</v>
      </c>
      <c r="DD711" t="s">
        <v>133</v>
      </c>
      <c r="DG711">
        <v>15250686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"10/06/2022 16:21:59.678"</f>
        <v>10/06/2022 16:21:59.678</v>
      </c>
      <c r="C712" t="str">
        <f t="shared" si="338"/>
        <v>FFDFD3C0</v>
      </c>
      <c r="D712" t="s">
        <v>134</v>
      </c>
      <c r="E712">
        <v>38</v>
      </c>
      <c r="H712">
        <v>125</v>
      </c>
      <c r="I712" t="s">
        <v>142</v>
      </c>
      <c r="J712" t="s">
        <v>136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"16:21:59.195"</f>
        <v>16:21:59.195</v>
      </c>
      <c r="T712" t="str">
        <f>"16:21:58.195"</f>
        <v>16:21:58.195</v>
      </c>
      <c r="U712" t="str">
        <f t="shared" si="339"/>
        <v>A5988B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8</v>
      </c>
      <c r="AC712">
        <v>3</v>
      </c>
      <c r="AD712">
        <v>0</v>
      </c>
      <c r="AE712">
        <v>9</v>
      </c>
      <c r="AF712" t="s">
        <v>136</v>
      </c>
      <c r="AG712">
        <v>0</v>
      </c>
      <c r="AH712">
        <v>3</v>
      </c>
      <c r="AI712">
        <v>2</v>
      </c>
      <c r="AJ712">
        <v>1</v>
      </c>
      <c r="AK712" t="s">
        <v>342</v>
      </c>
      <c r="AL712">
        <v>40.926969</v>
      </c>
      <c r="AM712" t="s">
        <v>343</v>
      </c>
      <c r="AN712">
        <v>-72.219808</v>
      </c>
      <c r="AO712">
        <v>25</v>
      </c>
      <c r="AP712">
        <v>675</v>
      </c>
      <c r="AQ712" t="s">
        <v>129</v>
      </c>
      <c r="AR712">
        <v>78</v>
      </c>
      <c r="AS712">
        <v>-10</v>
      </c>
      <c r="AT712">
        <v>-640</v>
      </c>
      <c r="BB712">
        <v>1200</v>
      </c>
      <c r="BC712">
        <v>1</v>
      </c>
      <c r="BD712" t="str">
        <f t="shared" si="340"/>
        <v xml:space="preserve">N46PD   </v>
      </c>
      <c r="BE712">
        <v>1</v>
      </c>
      <c r="BG712">
        <v>0</v>
      </c>
      <c r="BH712">
        <v>0</v>
      </c>
      <c r="BI712">
        <v>0</v>
      </c>
      <c r="BJ712">
        <v>575</v>
      </c>
      <c r="BK712">
        <v>-100</v>
      </c>
      <c r="BL712" t="s">
        <v>206</v>
      </c>
      <c r="BM712">
        <v>1</v>
      </c>
      <c r="BN712">
        <v>1</v>
      </c>
      <c r="BO712">
        <v>1</v>
      </c>
      <c r="BP712">
        <v>0</v>
      </c>
      <c r="BS712">
        <v>0</v>
      </c>
      <c r="BT712">
        <v>0</v>
      </c>
      <c r="BU712">
        <v>0</v>
      </c>
      <c r="CE712" t="str">
        <f>"16:21:59.201"</f>
        <v>16:21:59.201</v>
      </c>
      <c r="CF712">
        <v>201168618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6</v>
      </c>
      <c r="CY712">
        <v>7</v>
      </c>
      <c r="CZ712" t="s">
        <v>131</v>
      </c>
      <c r="DA712">
        <v>80</v>
      </c>
      <c r="DB712">
        <v>1</v>
      </c>
      <c r="DC712" t="s">
        <v>132</v>
      </c>
      <c r="DD712" t="s">
        <v>133</v>
      </c>
      <c r="DG712">
        <v>15250686</v>
      </c>
      <c r="DI712">
        <v>0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"10/06/2022 16:21:59.678"</f>
        <v>10/06/2022 16:21:59.678</v>
      </c>
      <c r="C713" t="str">
        <f t="shared" si="338"/>
        <v>FFDFD3C0</v>
      </c>
      <c r="D713" t="s">
        <v>123</v>
      </c>
      <c r="E713">
        <v>1</v>
      </c>
      <c r="H713">
        <v>157</v>
      </c>
      <c r="I713" t="s">
        <v>124</v>
      </c>
      <c r="J713" t="s">
        <v>125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"16:21:59.195"</f>
        <v>16:21:59.195</v>
      </c>
      <c r="T713" t="str">
        <f>"16:21:58.195"</f>
        <v>16:21:58.195</v>
      </c>
      <c r="U713" t="str">
        <f t="shared" si="339"/>
        <v>A5988B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8</v>
      </c>
      <c r="AC713">
        <v>3</v>
      </c>
      <c r="AD713">
        <v>0</v>
      </c>
      <c r="AE713">
        <v>9</v>
      </c>
      <c r="AF713" t="s">
        <v>136</v>
      </c>
      <c r="AG713">
        <v>0</v>
      </c>
      <c r="AH713">
        <v>3</v>
      </c>
      <c r="AI713">
        <v>2</v>
      </c>
      <c r="AJ713">
        <v>1</v>
      </c>
      <c r="AK713" t="s">
        <v>342</v>
      </c>
      <c r="AL713">
        <v>40.926969</v>
      </c>
      <c r="AM713" t="s">
        <v>343</v>
      </c>
      <c r="AN713">
        <v>-72.219808</v>
      </c>
      <c r="AO713">
        <v>25</v>
      </c>
      <c r="AP713">
        <v>675</v>
      </c>
      <c r="AQ713" t="s">
        <v>129</v>
      </c>
      <c r="AR713">
        <v>78</v>
      </c>
      <c r="AS713">
        <v>-10</v>
      </c>
      <c r="AT713">
        <v>-640</v>
      </c>
      <c r="BB713">
        <v>1200</v>
      </c>
      <c r="BC713">
        <v>1</v>
      </c>
      <c r="BD713" t="str">
        <f t="shared" si="340"/>
        <v xml:space="preserve">N46PD   </v>
      </c>
      <c r="BE713">
        <v>1</v>
      </c>
      <c r="BG713">
        <v>0</v>
      </c>
      <c r="BH713">
        <v>0</v>
      </c>
      <c r="BI713">
        <v>0</v>
      </c>
      <c r="BJ713">
        <v>575</v>
      </c>
      <c r="BK713">
        <v>-100</v>
      </c>
      <c r="BL713" t="s">
        <v>206</v>
      </c>
      <c r="BM713">
        <v>1</v>
      </c>
      <c r="BN713">
        <v>1</v>
      </c>
      <c r="BO713">
        <v>1</v>
      </c>
      <c r="BP713">
        <v>0</v>
      </c>
      <c r="BS713">
        <v>0</v>
      </c>
      <c r="BT713">
        <v>0</v>
      </c>
      <c r="BU713">
        <v>0</v>
      </c>
      <c r="CE713" t="str">
        <f>"16:21:59.201"</f>
        <v>16:21:59.201</v>
      </c>
      <c r="CF713">
        <v>201168618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6</v>
      </c>
      <c r="CY713">
        <v>7</v>
      </c>
      <c r="CZ713" t="s">
        <v>131</v>
      </c>
      <c r="DA713">
        <v>80</v>
      </c>
      <c r="DB713">
        <v>1</v>
      </c>
      <c r="DC713" t="s">
        <v>132</v>
      </c>
      <c r="DD713" t="s">
        <v>133</v>
      </c>
      <c r="DG713">
        <v>15250686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"10/06/2022 16:21:59.678"</f>
        <v>10/06/2022 16:21:59.678</v>
      </c>
      <c r="C714" t="str">
        <f t="shared" si="338"/>
        <v>FFDFD3C0</v>
      </c>
      <c r="D714" t="s">
        <v>139</v>
      </c>
      <c r="E714">
        <v>2</v>
      </c>
      <c r="F714">
        <v>1002</v>
      </c>
      <c r="G714" t="s">
        <v>124</v>
      </c>
      <c r="J714" t="s">
        <v>141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"16:21:59.195"</f>
        <v>16:21:59.195</v>
      </c>
      <c r="T714" t="str">
        <f>"16:21:58.195"</f>
        <v>16:21:58.195</v>
      </c>
      <c r="U714" t="str">
        <f t="shared" si="339"/>
        <v>A5988B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8</v>
      </c>
      <c r="AC714">
        <v>3</v>
      </c>
      <c r="AD714">
        <v>0</v>
      </c>
      <c r="AE714">
        <v>9</v>
      </c>
      <c r="AF714" t="s">
        <v>136</v>
      </c>
      <c r="AG714">
        <v>0</v>
      </c>
      <c r="AH714">
        <v>3</v>
      </c>
      <c r="AI714">
        <v>2</v>
      </c>
      <c r="AJ714">
        <v>1</v>
      </c>
      <c r="AK714" t="s">
        <v>342</v>
      </c>
      <c r="AL714">
        <v>40.926969</v>
      </c>
      <c r="AM714" t="s">
        <v>343</v>
      </c>
      <c r="AN714">
        <v>-72.219808</v>
      </c>
      <c r="AO714">
        <v>25</v>
      </c>
      <c r="AP714">
        <v>675</v>
      </c>
      <c r="AQ714" t="s">
        <v>129</v>
      </c>
      <c r="AR714">
        <v>78</v>
      </c>
      <c r="AS714">
        <v>-10</v>
      </c>
      <c r="AT714">
        <v>-640</v>
      </c>
      <c r="BB714">
        <v>1200</v>
      </c>
      <c r="BC714">
        <v>1</v>
      </c>
      <c r="BD714" t="str">
        <f t="shared" si="340"/>
        <v xml:space="preserve">N46PD   </v>
      </c>
      <c r="BE714">
        <v>1</v>
      </c>
      <c r="BG714">
        <v>0</v>
      </c>
      <c r="BH714">
        <v>0</v>
      </c>
      <c r="BI714">
        <v>0</v>
      </c>
      <c r="BJ714">
        <v>575</v>
      </c>
      <c r="BK714">
        <v>-100</v>
      </c>
      <c r="BL714" t="s">
        <v>206</v>
      </c>
      <c r="BM714">
        <v>1</v>
      </c>
      <c r="BN714">
        <v>1</v>
      </c>
      <c r="BO714">
        <v>1</v>
      </c>
      <c r="BP714">
        <v>0</v>
      </c>
      <c r="BS714">
        <v>0</v>
      </c>
      <c r="BT714">
        <v>0</v>
      </c>
      <c r="BU714">
        <v>0</v>
      </c>
      <c r="CE714" t="str">
        <f>"16:21:59.201"</f>
        <v>16:21:59.201</v>
      </c>
      <c r="CF714">
        <v>201168618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6</v>
      </c>
      <c r="CY714">
        <v>7</v>
      </c>
      <c r="CZ714" t="s">
        <v>131</v>
      </c>
      <c r="DA714">
        <v>80</v>
      </c>
      <c r="DB714">
        <v>1</v>
      </c>
      <c r="DC714" t="s">
        <v>132</v>
      </c>
      <c r="DD714" t="s">
        <v>133</v>
      </c>
      <c r="DG714">
        <v>15250686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"10/06/2022 16:22:00.506"</f>
        <v>10/06/2022 16:22:00.506</v>
      </c>
      <c r="C715" t="str">
        <f t="shared" si="338"/>
        <v>FFDFD3C0</v>
      </c>
      <c r="D715" t="s">
        <v>134</v>
      </c>
      <c r="E715">
        <v>33</v>
      </c>
      <c r="H715">
        <v>112</v>
      </c>
      <c r="I715" t="s">
        <v>135</v>
      </c>
      <c r="J715" t="s">
        <v>136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ref="S715:S721" si="341">"16:22:00.125"</f>
        <v>16:22:00.125</v>
      </c>
      <c r="T715" t="str">
        <f t="shared" ref="T715:T721" si="342">"16:21:59.725"</f>
        <v>16:21:59.725</v>
      </c>
      <c r="U715" t="str">
        <f t="shared" si="339"/>
        <v>A5988B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136</v>
      </c>
      <c r="AG715">
        <v>0</v>
      </c>
      <c r="AH715">
        <v>3</v>
      </c>
      <c r="AI715">
        <v>2</v>
      </c>
      <c r="AJ715">
        <v>1</v>
      </c>
      <c r="AK715" t="s">
        <v>340</v>
      </c>
      <c r="AL715">
        <v>40.927011999999998</v>
      </c>
      <c r="AM715" t="s">
        <v>344</v>
      </c>
      <c r="AN715">
        <v>-72.219421999999994</v>
      </c>
      <c r="AO715">
        <v>25</v>
      </c>
      <c r="AP715">
        <v>675</v>
      </c>
      <c r="AQ715" t="s">
        <v>129</v>
      </c>
      <c r="AR715">
        <v>76</v>
      </c>
      <c r="AS715">
        <v>2</v>
      </c>
      <c r="AT715">
        <v>-128</v>
      </c>
      <c r="BB715">
        <v>1200</v>
      </c>
      <c r="BC715">
        <v>1</v>
      </c>
      <c r="BD715" t="str">
        <f t="shared" si="340"/>
        <v xml:space="preserve">N46PD   </v>
      </c>
      <c r="BE715">
        <v>1</v>
      </c>
      <c r="BG715">
        <v>0</v>
      </c>
      <c r="BH715">
        <v>0</v>
      </c>
      <c r="BI715">
        <v>0</v>
      </c>
      <c r="BJ715">
        <v>575</v>
      </c>
      <c r="BK715">
        <v>-100</v>
      </c>
      <c r="BL715" t="s">
        <v>206</v>
      </c>
      <c r="BM715">
        <v>1</v>
      </c>
      <c r="BN715">
        <v>1</v>
      </c>
      <c r="BO715">
        <v>1</v>
      </c>
      <c r="BP715">
        <v>0</v>
      </c>
      <c r="BS715">
        <v>0</v>
      </c>
      <c r="BT715">
        <v>0</v>
      </c>
      <c r="BU715">
        <v>0</v>
      </c>
      <c r="CE715" t="str">
        <f t="shared" ref="CE715:CE721" si="343">"16:22:00.129"</f>
        <v>16:22:00.129</v>
      </c>
      <c r="CF715">
        <v>128520299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131</v>
      </c>
      <c r="DA715">
        <v>80</v>
      </c>
      <c r="DB715">
        <v>1</v>
      </c>
      <c r="DC715" t="s">
        <v>132</v>
      </c>
      <c r="DD715" t="s">
        <v>133</v>
      </c>
      <c r="DG715">
        <v>15251645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"10/06/2022 16:22:00.522"</f>
        <v>10/06/2022 16:22:00.522</v>
      </c>
      <c r="C716" t="str">
        <f t="shared" si="338"/>
        <v>FFDFD3C0</v>
      </c>
      <c r="D716" t="s">
        <v>134</v>
      </c>
      <c r="E716">
        <v>38</v>
      </c>
      <c r="H716">
        <v>125</v>
      </c>
      <c r="I716" t="s">
        <v>142</v>
      </c>
      <c r="J716" t="s">
        <v>136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341"/>
        <v>16:22:00.125</v>
      </c>
      <c r="T716" t="str">
        <f t="shared" si="342"/>
        <v>16:21:59.725</v>
      </c>
      <c r="U716" t="str">
        <f t="shared" si="339"/>
        <v>A5988B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136</v>
      </c>
      <c r="AG716">
        <v>0</v>
      </c>
      <c r="AH716">
        <v>3</v>
      </c>
      <c r="AI716">
        <v>2</v>
      </c>
      <c r="AJ716">
        <v>1</v>
      </c>
      <c r="AK716" t="s">
        <v>340</v>
      </c>
      <c r="AL716">
        <v>40.927011999999998</v>
      </c>
      <c r="AM716" t="s">
        <v>344</v>
      </c>
      <c r="AN716">
        <v>-72.219421999999994</v>
      </c>
      <c r="AO716">
        <v>25</v>
      </c>
      <c r="AP716">
        <v>675</v>
      </c>
      <c r="AQ716" t="s">
        <v>129</v>
      </c>
      <c r="AR716">
        <v>76</v>
      </c>
      <c r="AS716">
        <v>2</v>
      </c>
      <c r="AT716">
        <v>-128</v>
      </c>
      <c r="BB716">
        <v>1200</v>
      </c>
      <c r="BC716">
        <v>1</v>
      </c>
      <c r="BD716" t="str">
        <f t="shared" si="340"/>
        <v xml:space="preserve">N46PD   </v>
      </c>
      <c r="BE716">
        <v>1</v>
      </c>
      <c r="BG716">
        <v>0</v>
      </c>
      <c r="BH716">
        <v>0</v>
      </c>
      <c r="BI716">
        <v>0</v>
      </c>
      <c r="BJ716">
        <v>575</v>
      </c>
      <c r="BK716">
        <v>-100</v>
      </c>
      <c r="BL716" t="s">
        <v>206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 t="shared" si="343"/>
        <v>16:22:00.129</v>
      </c>
      <c r="CF716">
        <v>128520299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131</v>
      </c>
      <c r="DA716">
        <v>80</v>
      </c>
      <c r="DB716">
        <v>1</v>
      </c>
      <c r="DC716" t="s">
        <v>132</v>
      </c>
      <c r="DD716" t="s">
        <v>133</v>
      </c>
      <c r="DG716">
        <v>15251645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"10/06/2022 16:22:00.569"</f>
        <v>10/06/2022 16:22:00.569</v>
      </c>
      <c r="C717" t="str">
        <f t="shared" si="338"/>
        <v>FFDFD3C0</v>
      </c>
      <c r="D717" t="s">
        <v>123</v>
      </c>
      <c r="E717">
        <v>1</v>
      </c>
      <c r="H717">
        <v>157</v>
      </c>
      <c r="I717" t="s">
        <v>124</v>
      </c>
      <c r="J717" t="s">
        <v>125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341"/>
        <v>16:22:00.125</v>
      </c>
      <c r="T717" t="str">
        <f t="shared" si="342"/>
        <v>16:21:59.725</v>
      </c>
      <c r="U717" t="str">
        <f t="shared" si="339"/>
        <v>A5988B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136</v>
      </c>
      <c r="AG717">
        <v>0</v>
      </c>
      <c r="AH717">
        <v>3</v>
      </c>
      <c r="AI717">
        <v>2</v>
      </c>
      <c r="AJ717">
        <v>1</v>
      </c>
      <c r="AK717" t="s">
        <v>340</v>
      </c>
      <c r="AL717">
        <v>40.927011999999998</v>
      </c>
      <c r="AM717" t="s">
        <v>344</v>
      </c>
      <c r="AN717">
        <v>-72.219421999999994</v>
      </c>
      <c r="AO717">
        <v>25</v>
      </c>
      <c r="AP717">
        <v>675</v>
      </c>
      <c r="AQ717" t="s">
        <v>129</v>
      </c>
      <c r="AR717">
        <v>76</v>
      </c>
      <c r="AS717">
        <v>2</v>
      </c>
      <c r="AT717">
        <v>-128</v>
      </c>
      <c r="BB717">
        <v>1200</v>
      </c>
      <c r="BC717">
        <v>1</v>
      </c>
      <c r="BD717" t="str">
        <f t="shared" si="340"/>
        <v xml:space="preserve">N46PD   </v>
      </c>
      <c r="BE717">
        <v>1</v>
      </c>
      <c r="BG717">
        <v>0</v>
      </c>
      <c r="BH717">
        <v>0</v>
      </c>
      <c r="BI717">
        <v>0</v>
      </c>
      <c r="BJ717">
        <v>575</v>
      </c>
      <c r="BK717">
        <v>-100</v>
      </c>
      <c r="BL717" t="s">
        <v>206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 t="shared" si="343"/>
        <v>16:22:00.129</v>
      </c>
      <c r="CF717">
        <v>128520299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131</v>
      </c>
      <c r="DA717">
        <v>80</v>
      </c>
      <c r="DB717">
        <v>1</v>
      </c>
      <c r="DC717" t="s">
        <v>132</v>
      </c>
      <c r="DD717" t="s">
        <v>133</v>
      </c>
      <c r="DG717">
        <v>15251645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"10/06/2022 16:22:00.569"</f>
        <v>10/06/2022 16:22:00.569</v>
      </c>
      <c r="C718" t="str">
        <f t="shared" si="338"/>
        <v>FFDFD3C0</v>
      </c>
      <c r="D718" t="s">
        <v>139</v>
      </c>
      <c r="E718">
        <v>2</v>
      </c>
      <c r="F718">
        <v>1002</v>
      </c>
      <c r="G718" t="s">
        <v>124</v>
      </c>
      <c r="J718" t="s">
        <v>141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341"/>
        <v>16:22:00.125</v>
      </c>
      <c r="T718" t="str">
        <f t="shared" si="342"/>
        <v>16:21:59.725</v>
      </c>
      <c r="U718" t="str">
        <f t="shared" si="339"/>
        <v>A5988B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136</v>
      </c>
      <c r="AG718">
        <v>0</v>
      </c>
      <c r="AH718">
        <v>3</v>
      </c>
      <c r="AI718">
        <v>2</v>
      </c>
      <c r="AJ718">
        <v>1</v>
      </c>
      <c r="AK718" t="s">
        <v>340</v>
      </c>
      <c r="AL718">
        <v>40.927011999999998</v>
      </c>
      <c r="AM718" t="s">
        <v>344</v>
      </c>
      <c r="AN718">
        <v>-72.219421999999994</v>
      </c>
      <c r="AO718">
        <v>25</v>
      </c>
      <c r="AP718">
        <v>675</v>
      </c>
      <c r="AQ718" t="s">
        <v>129</v>
      </c>
      <c r="AR718">
        <v>76</v>
      </c>
      <c r="AS718">
        <v>2</v>
      </c>
      <c r="AT718">
        <v>-128</v>
      </c>
      <c r="BB718">
        <v>1200</v>
      </c>
      <c r="BC718">
        <v>1</v>
      </c>
      <c r="BD718" t="str">
        <f t="shared" si="340"/>
        <v xml:space="preserve">N46PD   </v>
      </c>
      <c r="BE718">
        <v>1</v>
      </c>
      <c r="BG718">
        <v>0</v>
      </c>
      <c r="BH718">
        <v>0</v>
      </c>
      <c r="BI718">
        <v>0</v>
      </c>
      <c r="BJ718">
        <v>575</v>
      </c>
      <c r="BK718">
        <v>-100</v>
      </c>
      <c r="BL718" t="s">
        <v>206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 t="shared" si="343"/>
        <v>16:22:00.129</v>
      </c>
      <c r="CF718">
        <v>128520299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7</v>
      </c>
      <c r="CY718">
        <v>7</v>
      </c>
      <c r="CZ718" t="s">
        <v>131</v>
      </c>
      <c r="DA718">
        <v>80</v>
      </c>
      <c r="DB718">
        <v>1</v>
      </c>
      <c r="DC718" t="s">
        <v>132</v>
      </c>
      <c r="DD718" t="s">
        <v>133</v>
      </c>
      <c r="DG718">
        <v>15251645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"10/06/2022 16:22:00.600"</f>
        <v>10/06/2022 16:22:00.600</v>
      </c>
      <c r="C719" t="str">
        <f t="shared" si="338"/>
        <v>FFDFD3C0</v>
      </c>
      <c r="D719" t="s">
        <v>143</v>
      </c>
      <c r="E719">
        <v>1</v>
      </c>
      <c r="F719">
        <v>2001</v>
      </c>
      <c r="G719" t="s">
        <v>147</v>
      </c>
      <c r="J719" t="s">
        <v>145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341"/>
        <v>16:22:00.125</v>
      </c>
      <c r="T719" t="str">
        <f t="shared" si="342"/>
        <v>16:21:59.725</v>
      </c>
      <c r="U719" t="str">
        <f t="shared" si="339"/>
        <v>A5988B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136</v>
      </c>
      <c r="AG719">
        <v>0</v>
      </c>
      <c r="AH719">
        <v>3</v>
      </c>
      <c r="AI719">
        <v>2</v>
      </c>
      <c r="AJ719">
        <v>1</v>
      </c>
      <c r="AK719" t="s">
        <v>340</v>
      </c>
      <c r="AL719">
        <v>40.927011999999998</v>
      </c>
      <c r="AM719" t="s">
        <v>344</v>
      </c>
      <c r="AN719">
        <v>-72.219421999999994</v>
      </c>
      <c r="AO719">
        <v>25</v>
      </c>
      <c r="AP719">
        <v>675</v>
      </c>
      <c r="AQ719" t="s">
        <v>129</v>
      </c>
      <c r="AR719">
        <v>76</v>
      </c>
      <c r="AS719">
        <v>2</v>
      </c>
      <c r="AT719">
        <v>-128</v>
      </c>
      <c r="BB719">
        <v>1200</v>
      </c>
      <c r="BC719">
        <v>1</v>
      </c>
      <c r="BD719" t="str">
        <f t="shared" si="340"/>
        <v xml:space="preserve">N46PD   </v>
      </c>
      <c r="BE719">
        <v>1</v>
      </c>
      <c r="BG719">
        <v>0</v>
      </c>
      <c r="BH719">
        <v>0</v>
      </c>
      <c r="BI719">
        <v>0</v>
      </c>
      <c r="BJ719">
        <v>575</v>
      </c>
      <c r="BK719">
        <v>-100</v>
      </c>
      <c r="BL719" t="s">
        <v>206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 t="shared" si="343"/>
        <v>16:22:00.129</v>
      </c>
      <c r="CF719">
        <v>128520299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7</v>
      </c>
      <c r="CY719">
        <v>7</v>
      </c>
      <c r="CZ719" t="s">
        <v>131</v>
      </c>
      <c r="DA719">
        <v>80</v>
      </c>
      <c r="DB719">
        <v>1</v>
      </c>
      <c r="DC719" t="s">
        <v>132</v>
      </c>
      <c r="DD719" t="s">
        <v>133</v>
      </c>
      <c r="DG719">
        <v>15251645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"10/06/2022 16:22:00.600"</f>
        <v>10/06/2022 16:22:00.600</v>
      </c>
      <c r="C720" t="str">
        <f t="shared" si="338"/>
        <v>FFDFD3C0</v>
      </c>
      <c r="D720" t="s">
        <v>143</v>
      </c>
      <c r="E720">
        <v>15</v>
      </c>
      <c r="F720">
        <v>2015</v>
      </c>
      <c r="G720" t="s">
        <v>144</v>
      </c>
      <c r="J720" t="s">
        <v>145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341"/>
        <v>16:22:00.125</v>
      </c>
      <c r="T720" t="str">
        <f t="shared" si="342"/>
        <v>16:21:59.725</v>
      </c>
      <c r="U720" t="str">
        <f t="shared" si="339"/>
        <v>A5988B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136</v>
      </c>
      <c r="AG720">
        <v>0</v>
      </c>
      <c r="AH720">
        <v>3</v>
      </c>
      <c r="AI720">
        <v>2</v>
      </c>
      <c r="AJ720">
        <v>1</v>
      </c>
      <c r="AK720" t="s">
        <v>340</v>
      </c>
      <c r="AL720">
        <v>40.927011999999998</v>
      </c>
      <c r="AM720" t="s">
        <v>344</v>
      </c>
      <c r="AN720">
        <v>-72.219421999999994</v>
      </c>
      <c r="AO720">
        <v>25</v>
      </c>
      <c r="AP720">
        <v>675</v>
      </c>
      <c r="AQ720" t="s">
        <v>129</v>
      </c>
      <c r="AR720">
        <v>76</v>
      </c>
      <c r="AS720">
        <v>2</v>
      </c>
      <c r="AT720">
        <v>-128</v>
      </c>
      <c r="BB720">
        <v>1200</v>
      </c>
      <c r="BC720">
        <v>1</v>
      </c>
      <c r="BD720" t="str">
        <f t="shared" si="340"/>
        <v xml:space="preserve">N46PD   </v>
      </c>
      <c r="BE720">
        <v>1</v>
      </c>
      <c r="BG720">
        <v>0</v>
      </c>
      <c r="BH720">
        <v>0</v>
      </c>
      <c r="BI720">
        <v>0</v>
      </c>
      <c r="BJ720">
        <v>575</v>
      </c>
      <c r="BK720">
        <v>-100</v>
      </c>
      <c r="BL720" t="s">
        <v>206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 t="shared" si="343"/>
        <v>16:22:00.129</v>
      </c>
      <c r="CF720">
        <v>128520299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7</v>
      </c>
      <c r="CY720">
        <v>7</v>
      </c>
      <c r="CZ720" t="s">
        <v>131</v>
      </c>
      <c r="DA720">
        <v>80</v>
      </c>
      <c r="DB720">
        <v>1</v>
      </c>
      <c r="DC720" t="s">
        <v>132</v>
      </c>
      <c r="DD720" t="s">
        <v>133</v>
      </c>
      <c r="DG720">
        <v>15251645</v>
      </c>
      <c r="DI720">
        <v>0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"10/06/2022 16:22:00.506"</f>
        <v>10/06/2022 16:22:00.506</v>
      </c>
      <c r="C721" t="str">
        <f t="shared" si="338"/>
        <v>FFDFD3C0</v>
      </c>
      <c r="D721" t="s">
        <v>139</v>
      </c>
      <c r="E721">
        <v>3</v>
      </c>
      <c r="F721">
        <v>1003</v>
      </c>
      <c r="G721" t="s">
        <v>146</v>
      </c>
      <c r="J721" t="s">
        <v>141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341"/>
        <v>16:22:00.125</v>
      </c>
      <c r="T721" t="str">
        <f t="shared" si="342"/>
        <v>16:21:59.725</v>
      </c>
      <c r="U721" t="str">
        <f t="shared" si="339"/>
        <v>A5988B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136</v>
      </c>
      <c r="AG721">
        <v>0</v>
      </c>
      <c r="AH721">
        <v>3</v>
      </c>
      <c r="AI721">
        <v>2</v>
      </c>
      <c r="AJ721">
        <v>1</v>
      </c>
      <c r="AK721" t="s">
        <v>340</v>
      </c>
      <c r="AL721">
        <v>40.927011999999998</v>
      </c>
      <c r="AM721" t="s">
        <v>344</v>
      </c>
      <c r="AN721">
        <v>-72.219421999999994</v>
      </c>
      <c r="AO721">
        <v>25</v>
      </c>
      <c r="AP721">
        <v>675</v>
      </c>
      <c r="AQ721" t="s">
        <v>129</v>
      </c>
      <c r="AR721">
        <v>76</v>
      </c>
      <c r="AS721">
        <v>2</v>
      </c>
      <c r="AT721">
        <v>-128</v>
      </c>
      <c r="BB721">
        <v>1200</v>
      </c>
      <c r="BC721">
        <v>1</v>
      </c>
      <c r="BD721" t="str">
        <f t="shared" si="340"/>
        <v xml:space="preserve">N46PD   </v>
      </c>
      <c r="BE721">
        <v>1</v>
      </c>
      <c r="BG721">
        <v>0</v>
      </c>
      <c r="BH721">
        <v>0</v>
      </c>
      <c r="BI721">
        <v>0</v>
      </c>
      <c r="BJ721">
        <v>575</v>
      </c>
      <c r="BK721">
        <v>-100</v>
      </c>
      <c r="BL721" t="s">
        <v>206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 t="shared" si="343"/>
        <v>16:22:00.129</v>
      </c>
      <c r="CF721">
        <v>128520299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7</v>
      </c>
      <c r="CY721">
        <v>7</v>
      </c>
      <c r="CZ721" t="s">
        <v>131</v>
      </c>
      <c r="DA721">
        <v>80</v>
      </c>
      <c r="DB721">
        <v>1</v>
      </c>
      <c r="DC721" t="s">
        <v>132</v>
      </c>
      <c r="DD721" t="s">
        <v>133</v>
      </c>
      <c r="DG721">
        <v>15251645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"10/06/2022 16:22:02.287"</f>
        <v>10/06/2022 16:22:02.287</v>
      </c>
      <c r="C722" t="str">
        <f t="shared" si="338"/>
        <v>FFDFD3C0</v>
      </c>
      <c r="D722" t="s">
        <v>123</v>
      </c>
      <c r="E722">
        <v>1</v>
      </c>
      <c r="H722">
        <v>157</v>
      </c>
      <c r="I722" t="s">
        <v>124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ref="S722:S728" si="344">"16:22:02.039"</f>
        <v>16:22:02.039</v>
      </c>
      <c r="T722" t="str">
        <f t="shared" ref="T722:T728" si="345">"16:22:01.539"</f>
        <v>16:22:01.539</v>
      </c>
      <c r="U722" t="str">
        <f t="shared" si="339"/>
        <v>A5988B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136</v>
      </c>
      <c r="AG722">
        <v>0</v>
      </c>
      <c r="AH722">
        <v>3</v>
      </c>
      <c r="AI722">
        <v>2</v>
      </c>
      <c r="AJ722">
        <v>1</v>
      </c>
      <c r="AK722" t="s">
        <v>332</v>
      </c>
      <c r="AL722">
        <v>40.927183999999997</v>
      </c>
      <c r="AM722" t="s">
        <v>345</v>
      </c>
      <c r="AN722">
        <v>-72.218498999999994</v>
      </c>
      <c r="AO722">
        <v>25</v>
      </c>
      <c r="AP722">
        <v>650</v>
      </c>
      <c r="AQ722" t="s">
        <v>129</v>
      </c>
      <c r="AR722">
        <v>70</v>
      </c>
      <c r="AS722">
        <v>22</v>
      </c>
      <c r="AT722">
        <v>-576</v>
      </c>
      <c r="BB722">
        <v>1200</v>
      </c>
      <c r="BC722">
        <v>1</v>
      </c>
      <c r="BD722" t="str">
        <f t="shared" si="340"/>
        <v xml:space="preserve">N46PD   </v>
      </c>
      <c r="BE722">
        <v>1</v>
      </c>
      <c r="BG722">
        <v>0</v>
      </c>
      <c r="BH722">
        <v>0</v>
      </c>
      <c r="BI722">
        <v>0</v>
      </c>
      <c r="BJ722">
        <v>550</v>
      </c>
      <c r="BK722">
        <v>-100</v>
      </c>
      <c r="BL722" t="s">
        <v>206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 t="shared" ref="CE722:CE728" si="346">"16:22:02.044"</f>
        <v>16:22:02.044</v>
      </c>
      <c r="CF722">
        <v>43845515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7</v>
      </c>
      <c r="CY722">
        <v>7</v>
      </c>
      <c r="CZ722" t="s">
        <v>131</v>
      </c>
      <c r="DA722">
        <v>80</v>
      </c>
      <c r="DB722">
        <v>1</v>
      </c>
      <c r="DC722" t="s">
        <v>132</v>
      </c>
      <c r="DD722" t="s">
        <v>133</v>
      </c>
      <c r="DG722">
        <v>15253770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"10/06/2022 16:22:02.350"</f>
        <v>10/06/2022 16:22:02.350</v>
      </c>
      <c r="C723" t="str">
        <f t="shared" si="338"/>
        <v>FFDFD3C0</v>
      </c>
      <c r="D723" t="s">
        <v>143</v>
      </c>
      <c r="E723">
        <v>1</v>
      </c>
      <c r="F723">
        <v>2001</v>
      </c>
      <c r="G723" t="s">
        <v>147</v>
      </c>
      <c r="J723" t="s">
        <v>145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344"/>
        <v>16:22:02.039</v>
      </c>
      <c r="T723" t="str">
        <f t="shared" si="345"/>
        <v>16:22:01.539</v>
      </c>
      <c r="U723" t="str">
        <f t="shared" si="339"/>
        <v>A5988B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136</v>
      </c>
      <c r="AG723">
        <v>0</v>
      </c>
      <c r="AH723">
        <v>3</v>
      </c>
      <c r="AI723">
        <v>2</v>
      </c>
      <c r="AJ723">
        <v>1</v>
      </c>
      <c r="AK723" t="s">
        <v>332</v>
      </c>
      <c r="AL723">
        <v>40.927183999999997</v>
      </c>
      <c r="AM723" t="s">
        <v>345</v>
      </c>
      <c r="AN723">
        <v>-72.218498999999994</v>
      </c>
      <c r="AO723">
        <v>25</v>
      </c>
      <c r="AP723">
        <v>650</v>
      </c>
      <c r="AQ723" t="s">
        <v>129</v>
      </c>
      <c r="AR723">
        <v>70</v>
      </c>
      <c r="AS723">
        <v>22</v>
      </c>
      <c r="AT723">
        <v>-576</v>
      </c>
      <c r="BB723">
        <v>1200</v>
      </c>
      <c r="BC723">
        <v>1</v>
      </c>
      <c r="BD723" t="str">
        <f t="shared" si="340"/>
        <v xml:space="preserve">N46PD   </v>
      </c>
      <c r="BE723">
        <v>1</v>
      </c>
      <c r="BG723">
        <v>0</v>
      </c>
      <c r="BH723">
        <v>0</v>
      </c>
      <c r="BI723">
        <v>0</v>
      </c>
      <c r="BJ723">
        <v>550</v>
      </c>
      <c r="BK723">
        <v>-100</v>
      </c>
      <c r="BL723" t="s">
        <v>206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 t="shared" si="346"/>
        <v>16:22:02.044</v>
      </c>
      <c r="CF723">
        <v>43845515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131</v>
      </c>
      <c r="DA723">
        <v>80</v>
      </c>
      <c r="DB723">
        <v>1</v>
      </c>
      <c r="DC723" t="s">
        <v>132</v>
      </c>
      <c r="DD723" t="s">
        <v>133</v>
      </c>
      <c r="DG723">
        <v>15253770</v>
      </c>
      <c r="DI723">
        <v>0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"10/06/2022 16:22:02.287"</f>
        <v>10/06/2022 16:22:02.287</v>
      </c>
      <c r="C724" t="str">
        <f t="shared" si="338"/>
        <v>FFDFD3C0</v>
      </c>
      <c r="D724" t="s">
        <v>139</v>
      </c>
      <c r="E724">
        <v>2</v>
      </c>
      <c r="F724">
        <v>1002</v>
      </c>
      <c r="G724" t="s">
        <v>124</v>
      </c>
      <c r="J724" t="s">
        <v>141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344"/>
        <v>16:22:02.039</v>
      </c>
      <c r="T724" t="str">
        <f t="shared" si="345"/>
        <v>16:22:01.539</v>
      </c>
      <c r="U724" t="str">
        <f t="shared" si="339"/>
        <v>A5988B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136</v>
      </c>
      <c r="AG724">
        <v>0</v>
      </c>
      <c r="AH724">
        <v>3</v>
      </c>
      <c r="AI724">
        <v>2</v>
      </c>
      <c r="AJ724">
        <v>1</v>
      </c>
      <c r="AK724" t="s">
        <v>332</v>
      </c>
      <c r="AL724">
        <v>40.927183999999997</v>
      </c>
      <c r="AM724" t="s">
        <v>345</v>
      </c>
      <c r="AN724">
        <v>-72.218498999999994</v>
      </c>
      <c r="AO724">
        <v>25</v>
      </c>
      <c r="AP724">
        <v>650</v>
      </c>
      <c r="AQ724" t="s">
        <v>129</v>
      </c>
      <c r="AR724">
        <v>70</v>
      </c>
      <c r="AS724">
        <v>22</v>
      </c>
      <c r="AT724">
        <v>-576</v>
      </c>
      <c r="BB724">
        <v>1200</v>
      </c>
      <c r="BC724">
        <v>1</v>
      </c>
      <c r="BD724" t="str">
        <f t="shared" si="340"/>
        <v xml:space="preserve">N46PD   </v>
      </c>
      <c r="BE724">
        <v>1</v>
      </c>
      <c r="BG724">
        <v>0</v>
      </c>
      <c r="BH724">
        <v>0</v>
      </c>
      <c r="BI724">
        <v>0</v>
      </c>
      <c r="BJ724">
        <v>550</v>
      </c>
      <c r="BK724">
        <v>-100</v>
      </c>
      <c r="BL724" t="s">
        <v>206</v>
      </c>
      <c r="BM724">
        <v>1</v>
      </c>
      <c r="BN724">
        <v>1</v>
      </c>
      <c r="BO724">
        <v>1</v>
      </c>
      <c r="BP724">
        <v>0</v>
      </c>
      <c r="BS724">
        <v>0</v>
      </c>
      <c r="BT724">
        <v>0</v>
      </c>
      <c r="BU724">
        <v>0</v>
      </c>
      <c r="CE724" t="str">
        <f t="shared" si="346"/>
        <v>16:22:02.044</v>
      </c>
      <c r="CF724">
        <v>43845515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131</v>
      </c>
      <c r="DA724">
        <v>80</v>
      </c>
      <c r="DB724">
        <v>1</v>
      </c>
      <c r="DC724" t="s">
        <v>132</v>
      </c>
      <c r="DD724" t="s">
        <v>133</v>
      </c>
      <c r="DG724">
        <v>15253770</v>
      </c>
      <c r="DI724">
        <v>0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"10/06/2022 16:22:02.350"</f>
        <v>10/06/2022 16:22:02.350</v>
      </c>
      <c r="C725" t="str">
        <f t="shared" si="338"/>
        <v>FFDFD3C0</v>
      </c>
      <c r="D725" t="s">
        <v>143</v>
      </c>
      <c r="E725">
        <v>15</v>
      </c>
      <c r="F725">
        <v>2015</v>
      </c>
      <c r="G725" t="s">
        <v>144</v>
      </c>
      <c r="J725" t="s">
        <v>145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344"/>
        <v>16:22:02.039</v>
      </c>
      <c r="T725" t="str">
        <f t="shared" si="345"/>
        <v>16:22:01.539</v>
      </c>
      <c r="U725" t="str">
        <f t="shared" si="339"/>
        <v>A5988B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136</v>
      </c>
      <c r="AG725">
        <v>0</v>
      </c>
      <c r="AH725">
        <v>3</v>
      </c>
      <c r="AI725">
        <v>2</v>
      </c>
      <c r="AJ725">
        <v>1</v>
      </c>
      <c r="AK725" t="s">
        <v>332</v>
      </c>
      <c r="AL725">
        <v>40.927183999999997</v>
      </c>
      <c r="AM725" t="s">
        <v>345</v>
      </c>
      <c r="AN725">
        <v>-72.218498999999994</v>
      </c>
      <c r="AO725">
        <v>25</v>
      </c>
      <c r="AP725">
        <v>650</v>
      </c>
      <c r="AQ725" t="s">
        <v>129</v>
      </c>
      <c r="AR725">
        <v>70</v>
      </c>
      <c r="AS725">
        <v>22</v>
      </c>
      <c r="AT725">
        <v>-576</v>
      </c>
      <c r="BB725">
        <v>1200</v>
      </c>
      <c r="BC725">
        <v>1</v>
      </c>
      <c r="BD725" t="str">
        <f t="shared" si="340"/>
        <v xml:space="preserve">N46PD   </v>
      </c>
      <c r="BE725">
        <v>1</v>
      </c>
      <c r="BG725">
        <v>0</v>
      </c>
      <c r="BH725">
        <v>0</v>
      </c>
      <c r="BI725">
        <v>0</v>
      </c>
      <c r="BJ725">
        <v>550</v>
      </c>
      <c r="BK725">
        <v>-100</v>
      </c>
      <c r="BL725" t="s">
        <v>206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 t="shared" si="346"/>
        <v>16:22:02.044</v>
      </c>
      <c r="CF725">
        <v>43845515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131</v>
      </c>
      <c r="DA725">
        <v>80</v>
      </c>
      <c r="DB725">
        <v>1</v>
      </c>
      <c r="DC725" t="s">
        <v>132</v>
      </c>
      <c r="DD725" t="s">
        <v>133</v>
      </c>
      <c r="DG725">
        <v>15253770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"10/06/2022 16:22:02.412"</f>
        <v>10/06/2022 16:22:02.412</v>
      </c>
      <c r="C726" t="str">
        <f t="shared" si="338"/>
        <v>FFDFD3C0</v>
      </c>
      <c r="D726" t="s">
        <v>134</v>
      </c>
      <c r="E726">
        <v>33</v>
      </c>
      <c r="H726">
        <v>112</v>
      </c>
      <c r="I726" t="s">
        <v>135</v>
      </c>
      <c r="J726" t="s">
        <v>136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344"/>
        <v>16:22:02.039</v>
      </c>
      <c r="T726" t="str">
        <f t="shared" si="345"/>
        <v>16:22:01.539</v>
      </c>
      <c r="U726" t="str">
        <f t="shared" si="339"/>
        <v>A5988B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136</v>
      </c>
      <c r="AG726">
        <v>0</v>
      </c>
      <c r="AH726">
        <v>3</v>
      </c>
      <c r="AI726">
        <v>2</v>
      </c>
      <c r="AJ726">
        <v>1</v>
      </c>
      <c r="AK726" t="s">
        <v>332</v>
      </c>
      <c r="AL726">
        <v>40.927183999999997</v>
      </c>
      <c r="AM726" t="s">
        <v>345</v>
      </c>
      <c r="AN726">
        <v>-72.218498999999994</v>
      </c>
      <c r="AO726">
        <v>25</v>
      </c>
      <c r="AP726">
        <v>650</v>
      </c>
      <c r="AQ726" t="s">
        <v>129</v>
      </c>
      <c r="AR726">
        <v>70</v>
      </c>
      <c r="AS726">
        <v>22</v>
      </c>
      <c r="AT726">
        <v>-576</v>
      </c>
      <c r="BB726">
        <v>1200</v>
      </c>
      <c r="BC726">
        <v>1</v>
      </c>
      <c r="BD726" t="str">
        <f t="shared" si="340"/>
        <v xml:space="preserve">N46PD   </v>
      </c>
      <c r="BE726">
        <v>1</v>
      </c>
      <c r="BG726">
        <v>0</v>
      </c>
      <c r="BH726">
        <v>0</v>
      </c>
      <c r="BI726">
        <v>0</v>
      </c>
      <c r="BJ726">
        <v>550</v>
      </c>
      <c r="BK726">
        <v>-100</v>
      </c>
      <c r="BL726" t="s">
        <v>206</v>
      </c>
      <c r="BM726">
        <v>1</v>
      </c>
      <c r="BN726">
        <v>1</v>
      </c>
      <c r="BO726">
        <v>1</v>
      </c>
      <c r="BP726">
        <v>0</v>
      </c>
      <c r="BS726">
        <v>0</v>
      </c>
      <c r="BT726">
        <v>0</v>
      </c>
      <c r="BU726">
        <v>0</v>
      </c>
      <c r="CE726" t="str">
        <f t="shared" si="346"/>
        <v>16:22:02.044</v>
      </c>
      <c r="CF726">
        <v>43845515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131</v>
      </c>
      <c r="DA726">
        <v>80</v>
      </c>
      <c r="DB726">
        <v>1</v>
      </c>
      <c r="DC726" t="s">
        <v>132</v>
      </c>
      <c r="DD726" t="s">
        <v>133</v>
      </c>
      <c r="DG726">
        <v>15253770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"10/06/2022 16:22:02.412"</f>
        <v>10/06/2022 16:22:02.412</v>
      </c>
      <c r="C727" t="str">
        <f t="shared" si="338"/>
        <v>FFDFD3C0</v>
      </c>
      <c r="D727" t="s">
        <v>139</v>
      </c>
      <c r="E727">
        <v>3</v>
      </c>
      <c r="F727">
        <v>1003</v>
      </c>
      <c r="G727" t="s">
        <v>146</v>
      </c>
      <c r="J727" t="s">
        <v>141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344"/>
        <v>16:22:02.039</v>
      </c>
      <c r="T727" t="str">
        <f t="shared" si="345"/>
        <v>16:22:01.539</v>
      </c>
      <c r="U727" t="str">
        <f t="shared" si="339"/>
        <v>A5988B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136</v>
      </c>
      <c r="AG727">
        <v>0</v>
      </c>
      <c r="AH727">
        <v>3</v>
      </c>
      <c r="AI727">
        <v>2</v>
      </c>
      <c r="AJ727">
        <v>1</v>
      </c>
      <c r="AK727" t="s">
        <v>332</v>
      </c>
      <c r="AL727">
        <v>40.927183999999997</v>
      </c>
      <c r="AM727" t="s">
        <v>345</v>
      </c>
      <c r="AN727">
        <v>-72.218498999999994</v>
      </c>
      <c r="AO727">
        <v>25</v>
      </c>
      <c r="AP727">
        <v>650</v>
      </c>
      <c r="AQ727" t="s">
        <v>129</v>
      </c>
      <c r="AR727">
        <v>70</v>
      </c>
      <c r="AS727">
        <v>22</v>
      </c>
      <c r="AT727">
        <v>-576</v>
      </c>
      <c r="BB727">
        <v>1200</v>
      </c>
      <c r="BC727">
        <v>1</v>
      </c>
      <c r="BD727" t="str">
        <f t="shared" si="340"/>
        <v xml:space="preserve">N46PD   </v>
      </c>
      <c r="BE727">
        <v>1</v>
      </c>
      <c r="BG727">
        <v>0</v>
      </c>
      <c r="BH727">
        <v>0</v>
      </c>
      <c r="BI727">
        <v>0</v>
      </c>
      <c r="BJ727">
        <v>550</v>
      </c>
      <c r="BK727">
        <v>-100</v>
      </c>
      <c r="BL727" t="s">
        <v>206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 t="shared" si="346"/>
        <v>16:22:02.044</v>
      </c>
      <c r="CF727">
        <v>43845515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7</v>
      </c>
      <c r="CY727">
        <v>7</v>
      </c>
      <c r="CZ727" t="s">
        <v>131</v>
      </c>
      <c r="DA727">
        <v>80</v>
      </c>
      <c r="DB727">
        <v>1</v>
      </c>
      <c r="DC727" t="s">
        <v>132</v>
      </c>
      <c r="DD727" t="s">
        <v>133</v>
      </c>
      <c r="DG727">
        <v>15253770</v>
      </c>
      <c r="DI727">
        <v>0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"10/06/2022 16:22:02.412"</f>
        <v>10/06/2022 16:22:02.412</v>
      </c>
      <c r="C728" t="str">
        <f t="shared" si="338"/>
        <v>FFDFD3C0</v>
      </c>
      <c r="D728" t="s">
        <v>134</v>
      </c>
      <c r="E728">
        <v>38</v>
      </c>
      <c r="H728">
        <v>125</v>
      </c>
      <c r="I728" t="s">
        <v>142</v>
      </c>
      <c r="J728" t="s">
        <v>136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344"/>
        <v>16:22:02.039</v>
      </c>
      <c r="T728" t="str">
        <f t="shared" si="345"/>
        <v>16:22:01.539</v>
      </c>
      <c r="U728" t="str">
        <f t="shared" si="339"/>
        <v>A5988B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136</v>
      </c>
      <c r="AG728">
        <v>0</v>
      </c>
      <c r="AH728">
        <v>3</v>
      </c>
      <c r="AI728">
        <v>2</v>
      </c>
      <c r="AJ728">
        <v>1</v>
      </c>
      <c r="AK728" t="s">
        <v>332</v>
      </c>
      <c r="AL728">
        <v>40.927183999999997</v>
      </c>
      <c r="AM728" t="s">
        <v>345</v>
      </c>
      <c r="AN728">
        <v>-72.218498999999994</v>
      </c>
      <c r="AO728">
        <v>25</v>
      </c>
      <c r="AP728">
        <v>650</v>
      </c>
      <c r="AQ728" t="s">
        <v>129</v>
      </c>
      <c r="AR728">
        <v>70</v>
      </c>
      <c r="AS728">
        <v>22</v>
      </c>
      <c r="AT728">
        <v>-576</v>
      </c>
      <c r="BB728">
        <v>1200</v>
      </c>
      <c r="BC728">
        <v>1</v>
      </c>
      <c r="BD728" t="str">
        <f t="shared" si="340"/>
        <v xml:space="preserve">N46PD   </v>
      </c>
      <c r="BE728">
        <v>1</v>
      </c>
      <c r="BG728">
        <v>0</v>
      </c>
      <c r="BH728">
        <v>0</v>
      </c>
      <c r="BI728">
        <v>0</v>
      </c>
      <c r="BJ728">
        <v>550</v>
      </c>
      <c r="BK728">
        <v>-100</v>
      </c>
      <c r="BL728" t="s">
        <v>206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 t="shared" si="346"/>
        <v>16:22:02.044</v>
      </c>
      <c r="CF728">
        <v>43845515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7</v>
      </c>
      <c r="CY728">
        <v>7</v>
      </c>
      <c r="CZ728" t="s">
        <v>131</v>
      </c>
      <c r="DA728">
        <v>80</v>
      </c>
      <c r="DB728">
        <v>1</v>
      </c>
      <c r="DC728" t="s">
        <v>132</v>
      </c>
      <c r="DD728" t="s">
        <v>133</v>
      </c>
      <c r="DG728">
        <v>15253770</v>
      </c>
      <c r="DI728">
        <v>0</v>
      </c>
      <c r="DJ728">
        <v>0</v>
      </c>
      <c r="DK728">
        <v>1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"10/06/2022 16:22:03.287"</f>
        <v>10/06/2022 16:22:03.287</v>
      </c>
      <c r="C729" t="str">
        <f t="shared" si="338"/>
        <v>FFDFD3C0</v>
      </c>
      <c r="D729" t="s">
        <v>139</v>
      </c>
      <c r="E729">
        <v>2</v>
      </c>
      <c r="F729">
        <v>1002</v>
      </c>
      <c r="G729" t="s">
        <v>124</v>
      </c>
      <c r="J729" t="s">
        <v>141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"16:22:02.992"</f>
        <v>16:22:02.992</v>
      </c>
      <c r="T729" t="str">
        <f>"16:22:02.592"</f>
        <v>16:22:02.592</v>
      </c>
      <c r="U729" t="str">
        <f t="shared" si="339"/>
        <v>A5988B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136</v>
      </c>
      <c r="AG729">
        <v>0</v>
      </c>
      <c r="AH729">
        <v>3</v>
      </c>
      <c r="AI729">
        <v>2</v>
      </c>
      <c r="AJ729">
        <v>1</v>
      </c>
      <c r="AK729" t="s">
        <v>326</v>
      </c>
      <c r="AL729">
        <v>40.927334000000002</v>
      </c>
      <c r="AM729" t="s">
        <v>346</v>
      </c>
      <c r="AN729">
        <v>-72.218198999999998</v>
      </c>
      <c r="AO729">
        <v>25</v>
      </c>
      <c r="AP729">
        <v>650</v>
      </c>
      <c r="AQ729" t="s">
        <v>129</v>
      </c>
      <c r="AR729">
        <v>60</v>
      </c>
      <c r="AS729">
        <v>37</v>
      </c>
      <c r="AT729">
        <v>-320</v>
      </c>
      <c r="BB729">
        <v>1200</v>
      </c>
      <c r="BC729">
        <v>1</v>
      </c>
      <c r="BD729" t="str">
        <f t="shared" si="340"/>
        <v xml:space="preserve">N46PD   </v>
      </c>
      <c r="BE729">
        <v>1</v>
      </c>
      <c r="BG729">
        <v>0</v>
      </c>
      <c r="BH729">
        <v>0</v>
      </c>
      <c r="BI729">
        <v>0</v>
      </c>
      <c r="BJ729">
        <v>550</v>
      </c>
      <c r="BK729">
        <v>-100</v>
      </c>
      <c r="BL729" t="s">
        <v>206</v>
      </c>
      <c r="BM729">
        <v>1</v>
      </c>
      <c r="BN729">
        <v>1</v>
      </c>
      <c r="BO729">
        <v>1</v>
      </c>
      <c r="BP729">
        <v>0</v>
      </c>
      <c r="BS729">
        <v>0</v>
      </c>
      <c r="BT729">
        <v>0</v>
      </c>
      <c r="BU729">
        <v>0</v>
      </c>
      <c r="CE729" t="str">
        <f>"16:22:02.999"</f>
        <v>16:22:02.999</v>
      </c>
      <c r="CF729">
        <v>999050543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7</v>
      </c>
      <c r="CY729">
        <v>7</v>
      </c>
      <c r="CZ729" t="s">
        <v>131</v>
      </c>
      <c r="DA729">
        <v>80</v>
      </c>
      <c r="DB729">
        <v>1</v>
      </c>
      <c r="DC729" t="s">
        <v>132</v>
      </c>
      <c r="DD729" t="s">
        <v>133</v>
      </c>
      <c r="DG729">
        <v>15254765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"10/06/2022 16:22:03.287"</f>
        <v>10/06/2022 16:22:03.287</v>
      </c>
      <c r="C730" t="str">
        <f t="shared" si="338"/>
        <v>FFDFD3C0</v>
      </c>
      <c r="D730" t="s">
        <v>143</v>
      </c>
      <c r="E730">
        <v>1</v>
      </c>
      <c r="F730">
        <v>2001</v>
      </c>
      <c r="G730" t="s">
        <v>147</v>
      </c>
      <c r="J730" t="s">
        <v>145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"16:22:02.992"</f>
        <v>16:22:02.992</v>
      </c>
      <c r="T730" t="str">
        <f>"16:22:02.592"</f>
        <v>16:22:02.592</v>
      </c>
      <c r="U730" t="str">
        <f t="shared" si="339"/>
        <v>A5988B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136</v>
      </c>
      <c r="AG730">
        <v>0</v>
      </c>
      <c r="AH730">
        <v>3</v>
      </c>
      <c r="AI730">
        <v>2</v>
      </c>
      <c r="AJ730">
        <v>1</v>
      </c>
      <c r="AK730" t="s">
        <v>326</v>
      </c>
      <c r="AL730">
        <v>40.927334000000002</v>
      </c>
      <c r="AM730" t="s">
        <v>346</v>
      </c>
      <c r="AN730">
        <v>-72.218198999999998</v>
      </c>
      <c r="AO730">
        <v>25</v>
      </c>
      <c r="AP730">
        <v>650</v>
      </c>
      <c r="AQ730" t="s">
        <v>129</v>
      </c>
      <c r="AR730">
        <v>60</v>
      </c>
      <c r="AS730">
        <v>37</v>
      </c>
      <c r="AT730">
        <v>-320</v>
      </c>
      <c r="BB730">
        <v>1200</v>
      </c>
      <c r="BC730">
        <v>1</v>
      </c>
      <c r="BD730" t="str">
        <f t="shared" si="340"/>
        <v xml:space="preserve">N46PD   </v>
      </c>
      <c r="BE730">
        <v>1</v>
      </c>
      <c r="BG730">
        <v>0</v>
      </c>
      <c r="BH730">
        <v>0</v>
      </c>
      <c r="BI730">
        <v>0</v>
      </c>
      <c r="BJ730">
        <v>550</v>
      </c>
      <c r="BK730">
        <v>-100</v>
      </c>
      <c r="BL730" t="s">
        <v>206</v>
      </c>
      <c r="BM730">
        <v>1</v>
      </c>
      <c r="BN730">
        <v>1</v>
      </c>
      <c r="BO730">
        <v>1</v>
      </c>
      <c r="BP730">
        <v>0</v>
      </c>
      <c r="BS730">
        <v>0</v>
      </c>
      <c r="BT730">
        <v>0</v>
      </c>
      <c r="BU730">
        <v>0</v>
      </c>
      <c r="CE730" t="str">
        <f>"16:22:02.999"</f>
        <v>16:22:02.999</v>
      </c>
      <c r="CF730">
        <v>999050543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131</v>
      </c>
      <c r="DA730">
        <v>80</v>
      </c>
      <c r="DB730">
        <v>1</v>
      </c>
      <c r="DC730" t="s">
        <v>132</v>
      </c>
      <c r="DD730" t="s">
        <v>133</v>
      </c>
      <c r="DG730">
        <v>15254765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"10/06/2022 16:22:03.287"</f>
        <v>10/06/2022 16:22:03.287</v>
      </c>
      <c r="C731" t="str">
        <f t="shared" si="338"/>
        <v>FFDFD3C0</v>
      </c>
      <c r="D731" t="s">
        <v>143</v>
      </c>
      <c r="E731">
        <v>15</v>
      </c>
      <c r="F731">
        <v>2015</v>
      </c>
      <c r="G731" t="s">
        <v>144</v>
      </c>
      <c r="J731" t="s">
        <v>145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"16:22:02.992"</f>
        <v>16:22:02.992</v>
      </c>
      <c r="T731" t="str">
        <f>"16:22:02.592"</f>
        <v>16:22:02.592</v>
      </c>
      <c r="U731" t="str">
        <f t="shared" si="339"/>
        <v>A5988B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136</v>
      </c>
      <c r="AG731">
        <v>0</v>
      </c>
      <c r="AH731">
        <v>3</v>
      </c>
      <c r="AI731">
        <v>2</v>
      </c>
      <c r="AJ731">
        <v>1</v>
      </c>
      <c r="AK731" t="s">
        <v>326</v>
      </c>
      <c r="AL731">
        <v>40.927334000000002</v>
      </c>
      <c r="AM731" t="s">
        <v>346</v>
      </c>
      <c r="AN731">
        <v>-72.218198999999998</v>
      </c>
      <c r="AO731">
        <v>25</v>
      </c>
      <c r="AP731">
        <v>650</v>
      </c>
      <c r="AQ731" t="s">
        <v>129</v>
      </c>
      <c r="AR731">
        <v>60</v>
      </c>
      <c r="AS731">
        <v>37</v>
      </c>
      <c r="AT731">
        <v>-320</v>
      </c>
      <c r="BB731">
        <v>1200</v>
      </c>
      <c r="BC731">
        <v>1</v>
      </c>
      <c r="BD731" t="str">
        <f t="shared" si="340"/>
        <v xml:space="preserve">N46PD   </v>
      </c>
      <c r="BE731">
        <v>1</v>
      </c>
      <c r="BG731">
        <v>0</v>
      </c>
      <c r="BH731">
        <v>0</v>
      </c>
      <c r="BI731">
        <v>0</v>
      </c>
      <c r="BJ731">
        <v>550</v>
      </c>
      <c r="BK731">
        <v>-100</v>
      </c>
      <c r="BL731" t="s">
        <v>206</v>
      </c>
      <c r="BM731">
        <v>1</v>
      </c>
      <c r="BN731">
        <v>1</v>
      </c>
      <c r="BO731">
        <v>1</v>
      </c>
      <c r="BP731">
        <v>0</v>
      </c>
      <c r="BS731">
        <v>0</v>
      </c>
      <c r="BT731">
        <v>0</v>
      </c>
      <c r="BU731">
        <v>0</v>
      </c>
      <c r="CE731" t="str">
        <f>"16:22:02.999"</f>
        <v>16:22:02.999</v>
      </c>
      <c r="CF731">
        <v>999050543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131</v>
      </c>
      <c r="DA731">
        <v>80</v>
      </c>
      <c r="DB731">
        <v>1</v>
      </c>
      <c r="DC731" t="s">
        <v>132</v>
      </c>
      <c r="DD731" t="s">
        <v>133</v>
      </c>
      <c r="DG731">
        <v>15254765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"10/06/2022 16:22:03.303"</f>
        <v>10/06/2022 16:22:03.303</v>
      </c>
      <c r="C732" t="str">
        <f t="shared" si="338"/>
        <v>FFDFD3C0</v>
      </c>
      <c r="D732" t="s">
        <v>139</v>
      </c>
      <c r="E732">
        <v>3</v>
      </c>
      <c r="F732">
        <v>1003</v>
      </c>
      <c r="G732" t="s">
        <v>146</v>
      </c>
      <c r="J732" t="s">
        <v>141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"16:22:02.992"</f>
        <v>16:22:02.992</v>
      </c>
      <c r="T732" t="str">
        <f>"16:22:02.592"</f>
        <v>16:22:02.592</v>
      </c>
      <c r="U732" t="str">
        <f t="shared" si="339"/>
        <v>A5988B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136</v>
      </c>
      <c r="AG732">
        <v>0</v>
      </c>
      <c r="AH732">
        <v>3</v>
      </c>
      <c r="AI732">
        <v>2</v>
      </c>
      <c r="AJ732">
        <v>1</v>
      </c>
      <c r="AK732" t="s">
        <v>326</v>
      </c>
      <c r="AL732">
        <v>40.927334000000002</v>
      </c>
      <c r="AM732" t="s">
        <v>346</v>
      </c>
      <c r="AN732">
        <v>-72.218198999999998</v>
      </c>
      <c r="AO732">
        <v>25</v>
      </c>
      <c r="AP732">
        <v>650</v>
      </c>
      <c r="AQ732" t="s">
        <v>129</v>
      </c>
      <c r="AR732">
        <v>60</v>
      </c>
      <c r="AS732">
        <v>37</v>
      </c>
      <c r="AT732">
        <v>-320</v>
      </c>
      <c r="BB732">
        <v>1200</v>
      </c>
      <c r="BC732">
        <v>1</v>
      </c>
      <c r="BD732" t="str">
        <f t="shared" si="340"/>
        <v xml:space="preserve">N46PD   </v>
      </c>
      <c r="BE732">
        <v>1</v>
      </c>
      <c r="BG732">
        <v>0</v>
      </c>
      <c r="BH732">
        <v>0</v>
      </c>
      <c r="BI732">
        <v>0</v>
      </c>
      <c r="BJ732">
        <v>550</v>
      </c>
      <c r="BK732">
        <v>-100</v>
      </c>
      <c r="BL732" t="s">
        <v>206</v>
      </c>
      <c r="BM732">
        <v>1</v>
      </c>
      <c r="BN732">
        <v>1</v>
      </c>
      <c r="BO732">
        <v>1</v>
      </c>
      <c r="BP732">
        <v>0</v>
      </c>
      <c r="BS732">
        <v>0</v>
      </c>
      <c r="BT732">
        <v>0</v>
      </c>
      <c r="BU732">
        <v>0</v>
      </c>
      <c r="CE732" t="str">
        <f>"16:22:02.999"</f>
        <v>16:22:02.999</v>
      </c>
      <c r="CF732">
        <v>999050543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131</v>
      </c>
      <c r="DA732">
        <v>80</v>
      </c>
      <c r="DB732">
        <v>1</v>
      </c>
      <c r="DC732" t="s">
        <v>132</v>
      </c>
      <c r="DD732" t="s">
        <v>133</v>
      </c>
      <c r="DG732">
        <v>15254765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"10/06/2022 16:22:04.367"</f>
        <v>10/06/2022 16:22:04.367</v>
      </c>
      <c r="C733" t="str">
        <f t="shared" si="338"/>
        <v>FFDFD3C0</v>
      </c>
      <c r="D733" t="s">
        <v>139</v>
      </c>
      <c r="E733">
        <v>2</v>
      </c>
      <c r="F733">
        <v>1002</v>
      </c>
      <c r="G733" t="s">
        <v>124</v>
      </c>
      <c r="J733" t="s">
        <v>141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ref="S733:S739" si="347">"16:22:04.109"</f>
        <v>16:22:04.109</v>
      </c>
      <c r="T733" t="str">
        <f t="shared" ref="T733:T739" si="348">"16:22:03.609"</f>
        <v>16:22:03.609</v>
      </c>
      <c r="U733" t="str">
        <f t="shared" si="339"/>
        <v>A5988B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136</v>
      </c>
      <c r="AG733">
        <v>0</v>
      </c>
      <c r="AH733">
        <v>3</v>
      </c>
      <c r="AI733">
        <v>2</v>
      </c>
      <c r="AJ733">
        <v>1</v>
      </c>
      <c r="AK733" t="s">
        <v>320</v>
      </c>
      <c r="AL733">
        <v>40.927548000000002</v>
      </c>
      <c r="AM733" t="s">
        <v>347</v>
      </c>
      <c r="AN733">
        <v>-72.217898000000005</v>
      </c>
      <c r="AO733">
        <v>25</v>
      </c>
      <c r="AP733">
        <v>650</v>
      </c>
      <c r="AQ733" t="s">
        <v>129</v>
      </c>
      <c r="AR733">
        <v>49</v>
      </c>
      <c r="AS733">
        <v>47</v>
      </c>
      <c r="AT733">
        <v>-320</v>
      </c>
      <c r="BB733">
        <v>1200</v>
      </c>
      <c r="BC733">
        <v>1</v>
      </c>
      <c r="BD733" t="str">
        <f t="shared" si="340"/>
        <v xml:space="preserve">N46PD   </v>
      </c>
      <c r="BE733">
        <v>1</v>
      </c>
      <c r="BG733">
        <v>0</v>
      </c>
      <c r="BH733">
        <v>0</v>
      </c>
      <c r="BI733">
        <v>0</v>
      </c>
      <c r="BJ733">
        <v>550</v>
      </c>
      <c r="BK733">
        <v>-100</v>
      </c>
      <c r="BL733" t="s">
        <v>206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t="str">
        <f t="shared" ref="CE733:CE739" si="349">"16:22:04.112"</f>
        <v>16:22:04.112</v>
      </c>
      <c r="CF733">
        <v>111544802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4</v>
      </c>
      <c r="CY733">
        <v>7</v>
      </c>
      <c r="CZ733" t="s">
        <v>131</v>
      </c>
      <c r="DA733">
        <v>80</v>
      </c>
      <c r="DB733">
        <v>2</v>
      </c>
      <c r="DC733" t="s">
        <v>132</v>
      </c>
      <c r="DD733" t="s">
        <v>133</v>
      </c>
      <c r="DG733">
        <v>9014908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"10/06/2022 16:22:04.429"</f>
        <v>10/06/2022 16:22:04.429</v>
      </c>
      <c r="C734" t="str">
        <f t="shared" si="338"/>
        <v>FFDFD3C0</v>
      </c>
      <c r="D734" t="s">
        <v>143</v>
      </c>
      <c r="E734">
        <v>15</v>
      </c>
      <c r="F734">
        <v>2015</v>
      </c>
      <c r="G734" t="s">
        <v>144</v>
      </c>
      <c r="J734" t="s">
        <v>145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347"/>
        <v>16:22:04.109</v>
      </c>
      <c r="T734" t="str">
        <f t="shared" si="348"/>
        <v>16:22:03.609</v>
      </c>
      <c r="U734" t="str">
        <f t="shared" si="339"/>
        <v>A5988B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136</v>
      </c>
      <c r="AG734">
        <v>0</v>
      </c>
      <c r="AH734">
        <v>3</v>
      </c>
      <c r="AI734">
        <v>2</v>
      </c>
      <c r="AJ734">
        <v>1</v>
      </c>
      <c r="AK734" t="s">
        <v>320</v>
      </c>
      <c r="AL734">
        <v>40.927548000000002</v>
      </c>
      <c r="AM734" t="s">
        <v>347</v>
      </c>
      <c r="AN734">
        <v>-72.217898000000005</v>
      </c>
      <c r="AO734">
        <v>25</v>
      </c>
      <c r="AP734">
        <v>650</v>
      </c>
      <c r="AQ734" t="s">
        <v>129</v>
      </c>
      <c r="AR734">
        <v>49</v>
      </c>
      <c r="AS734">
        <v>47</v>
      </c>
      <c r="AT734">
        <v>-320</v>
      </c>
      <c r="BB734">
        <v>1200</v>
      </c>
      <c r="BC734">
        <v>1</v>
      </c>
      <c r="BD734" t="str">
        <f t="shared" si="340"/>
        <v xml:space="preserve">N46PD   </v>
      </c>
      <c r="BE734">
        <v>1</v>
      </c>
      <c r="BG734">
        <v>0</v>
      </c>
      <c r="BH734">
        <v>0</v>
      </c>
      <c r="BI734">
        <v>0</v>
      </c>
      <c r="BJ734">
        <v>550</v>
      </c>
      <c r="BK734">
        <v>-100</v>
      </c>
      <c r="BL734" t="s">
        <v>206</v>
      </c>
      <c r="BM734">
        <v>1</v>
      </c>
      <c r="BN734">
        <v>1</v>
      </c>
      <c r="BO734">
        <v>1</v>
      </c>
      <c r="BP734">
        <v>0</v>
      </c>
      <c r="BS734">
        <v>0</v>
      </c>
      <c r="BT734">
        <v>0</v>
      </c>
      <c r="BU734">
        <v>0</v>
      </c>
      <c r="CE734" t="str">
        <f t="shared" si="349"/>
        <v>16:22:04.112</v>
      </c>
      <c r="CF734">
        <v>111544802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4</v>
      </c>
      <c r="CY734">
        <v>7</v>
      </c>
      <c r="CZ734" t="s">
        <v>131</v>
      </c>
      <c r="DA734">
        <v>80</v>
      </c>
      <c r="DB734">
        <v>2</v>
      </c>
      <c r="DC734" t="s">
        <v>132</v>
      </c>
      <c r="DD734" t="s">
        <v>133</v>
      </c>
      <c r="DG734">
        <v>9014908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"10/06/2022 16:22:04.367"</f>
        <v>10/06/2022 16:22:04.367</v>
      </c>
      <c r="C735" t="str">
        <f t="shared" si="338"/>
        <v>FFDFD3C0</v>
      </c>
      <c r="D735" t="s">
        <v>143</v>
      </c>
      <c r="E735">
        <v>1</v>
      </c>
      <c r="F735">
        <v>2001</v>
      </c>
      <c r="G735" t="s">
        <v>147</v>
      </c>
      <c r="J735" t="s">
        <v>145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347"/>
        <v>16:22:04.109</v>
      </c>
      <c r="T735" t="str">
        <f t="shared" si="348"/>
        <v>16:22:03.609</v>
      </c>
      <c r="U735" t="str">
        <f t="shared" si="339"/>
        <v>A5988B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136</v>
      </c>
      <c r="AG735">
        <v>0</v>
      </c>
      <c r="AH735">
        <v>3</v>
      </c>
      <c r="AI735">
        <v>2</v>
      </c>
      <c r="AJ735">
        <v>1</v>
      </c>
      <c r="AK735" t="s">
        <v>320</v>
      </c>
      <c r="AL735">
        <v>40.927548000000002</v>
      </c>
      <c r="AM735" t="s">
        <v>347</v>
      </c>
      <c r="AN735">
        <v>-72.217898000000005</v>
      </c>
      <c r="AO735">
        <v>25</v>
      </c>
      <c r="AP735">
        <v>650</v>
      </c>
      <c r="AQ735" t="s">
        <v>129</v>
      </c>
      <c r="AR735">
        <v>49</v>
      </c>
      <c r="AS735">
        <v>47</v>
      </c>
      <c r="AT735">
        <v>-320</v>
      </c>
      <c r="BB735">
        <v>1200</v>
      </c>
      <c r="BC735">
        <v>1</v>
      </c>
      <c r="BD735" t="str">
        <f t="shared" si="340"/>
        <v xml:space="preserve">N46PD   </v>
      </c>
      <c r="BE735">
        <v>1</v>
      </c>
      <c r="BG735">
        <v>0</v>
      </c>
      <c r="BH735">
        <v>0</v>
      </c>
      <c r="BI735">
        <v>0</v>
      </c>
      <c r="BJ735">
        <v>550</v>
      </c>
      <c r="BK735">
        <v>-100</v>
      </c>
      <c r="BL735" t="s">
        <v>206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 t="shared" si="349"/>
        <v>16:22:04.112</v>
      </c>
      <c r="CF735">
        <v>111544802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4</v>
      </c>
      <c r="CY735">
        <v>7</v>
      </c>
      <c r="CZ735" t="s">
        <v>131</v>
      </c>
      <c r="DA735">
        <v>80</v>
      </c>
      <c r="DB735">
        <v>2</v>
      </c>
      <c r="DC735" t="s">
        <v>132</v>
      </c>
      <c r="DD735" t="s">
        <v>133</v>
      </c>
      <c r="DG735">
        <v>9014908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"10/06/2022 16:22:04.429"</f>
        <v>10/06/2022 16:22:04.429</v>
      </c>
      <c r="C736" t="str">
        <f t="shared" si="338"/>
        <v>FFDFD3C0</v>
      </c>
      <c r="D736" t="s">
        <v>139</v>
      </c>
      <c r="E736">
        <v>3</v>
      </c>
      <c r="F736">
        <v>1003</v>
      </c>
      <c r="G736" t="s">
        <v>146</v>
      </c>
      <c r="J736" t="s">
        <v>141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347"/>
        <v>16:22:04.109</v>
      </c>
      <c r="T736" t="str">
        <f t="shared" si="348"/>
        <v>16:22:03.609</v>
      </c>
      <c r="U736" t="str">
        <f t="shared" si="339"/>
        <v>A5988B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136</v>
      </c>
      <c r="AG736">
        <v>0</v>
      </c>
      <c r="AH736">
        <v>3</v>
      </c>
      <c r="AI736">
        <v>2</v>
      </c>
      <c r="AJ736">
        <v>1</v>
      </c>
      <c r="AK736" t="s">
        <v>320</v>
      </c>
      <c r="AL736">
        <v>40.927548000000002</v>
      </c>
      <c r="AM736" t="s">
        <v>347</v>
      </c>
      <c r="AN736">
        <v>-72.217898000000005</v>
      </c>
      <c r="AO736">
        <v>25</v>
      </c>
      <c r="AP736">
        <v>650</v>
      </c>
      <c r="AQ736" t="s">
        <v>129</v>
      </c>
      <c r="AR736">
        <v>49</v>
      </c>
      <c r="AS736">
        <v>47</v>
      </c>
      <c r="AT736">
        <v>-320</v>
      </c>
      <c r="BB736">
        <v>1200</v>
      </c>
      <c r="BC736">
        <v>1</v>
      </c>
      <c r="BD736" t="str">
        <f t="shared" si="340"/>
        <v xml:space="preserve">N46PD   </v>
      </c>
      <c r="BE736">
        <v>1</v>
      </c>
      <c r="BG736">
        <v>0</v>
      </c>
      <c r="BH736">
        <v>0</v>
      </c>
      <c r="BI736">
        <v>0</v>
      </c>
      <c r="BJ736">
        <v>550</v>
      </c>
      <c r="BK736">
        <v>-100</v>
      </c>
      <c r="BL736" t="s">
        <v>206</v>
      </c>
      <c r="BM736">
        <v>1</v>
      </c>
      <c r="BN736">
        <v>1</v>
      </c>
      <c r="BO736">
        <v>1</v>
      </c>
      <c r="BP736">
        <v>0</v>
      </c>
      <c r="BS736">
        <v>0</v>
      </c>
      <c r="BT736">
        <v>0</v>
      </c>
      <c r="BU736">
        <v>0</v>
      </c>
      <c r="CE736" t="str">
        <f t="shared" si="349"/>
        <v>16:22:04.112</v>
      </c>
      <c r="CF736">
        <v>111544802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4</v>
      </c>
      <c r="CY736">
        <v>7</v>
      </c>
      <c r="CZ736" t="s">
        <v>131</v>
      </c>
      <c r="DA736">
        <v>80</v>
      </c>
      <c r="DB736">
        <v>2</v>
      </c>
      <c r="DC736" t="s">
        <v>132</v>
      </c>
      <c r="DD736" t="s">
        <v>133</v>
      </c>
      <c r="DG736">
        <v>9014908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"10/06/2022 16:22:04.429"</f>
        <v>10/06/2022 16:22:04.429</v>
      </c>
      <c r="C737" t="str">
        <f t="shared" si="338"/>
        <v>FFDFD3C0</v>
      </c>
      <c r="D737" t="s">
        <v>134</v>
      </c>
      <c r="E737">
        <v>33</v>
      </c>
      <c r="H737">
        <v>112</v>
      </c>
      <c r="I737" t="s">
        <v>135</v>
      </c>
      <c r="J737" t="s">
        <v>136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347"/>
        <v>16:22:04.109</v>
      </c>
      <c r="T737" t="str">
        <f t="shared" si="348"/>
        <v>16:22:03.609</v>
      </c>
      <c r="U737" t="str">
        <f t="shared" si="339"/>
        <v>A5988B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136</v>
      </c>
      <c r="AG737">
        <v>0</v>
      </c>
      <c r="AH737">
        <v>3</v>
      </c>
      <c r="AI737">
        <v>2</v>
      </c>
      <c r="AJ737">
        <v>1</v>
      </c>
      <c r="AK737" t="s">
        <v>320</v>
      </c>
      <c r="AL737">
        <v>40.927548000000002</v>
      </c>
      <c r="AM737" t="s">
        <v>347</v>
      </c>
      <c r="AN737">
        <v>-72.217898000000005</v>
      </c>
      <c r="AO737">
        <v>25</v>
      </c>
      <c r="AP737">
        <v>650</v>
      </c>
      <c r="AQ737" t="s">
        <v>129</v>
      </c>
      <c r="AR737">
        <v>49</v>
      </c>
      <c r="AS737">
        <v>47</v>
      </c>
      <c r="AT737">
        <v>-320</v>
      </c>
      <c r="BB737">
        <v>1200</v>
      </c>
      <c r="BC737">
        <v>1</v>
      </c>
      <c r="BD737" t="str">
        <f t="shared" si="340"/>
        <v xml:space="preserve">N46PD   </v>
      </c>
      <c r="BE737">
        <v>1</v>
      </c>
      <c r="BG737">
        <v>0</v>
      </c>
      <c r="BH737">
        <v>0</v>
      </c>
      <c r="BI737">
        <v>0</v>
      </c>
      <c r="BJ737">
        <v>550</v>
      </c>
      <c r="BK737">
        <v>-100</v>
      </c>
      <c r="BL737" t="s">
        <v>206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 t="shared" si="349"/>
        <v>16:22:04.112</v>
      </c>
      <c r="CF737">
        <v>111544802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4</v>
      </c>
      <c r="CY737">
        <v>7</v>
      </c>
      <c r="CZ737" t="s">
        <v>131</v>
      </c>
      <c r="DA737">
        <v>80</v>
      </c>
      <c r="DB737">
        <v>2</v>
      </c>
      <c r="DC737" t="s">
        <v>132</v>
      </c>
      <c r="DD737" t="s">
        <v>133</v>
      </c>
      <c r="DG737">
        <v>9014908</v>
      </c>
      <c r="DI737">
        <v>0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"10/06/2022 16:22:04.445"</f>
        <v>10/06/2022 16:22:04.445</v>
      </c>
      <c r="C738" t="str">
        <f t="shared" si="338"/>
        <v>FFDFD3C0</v>
      </c>
      <c r="D738" t="s">
        <v>134</v>
      </c>
      <c r="E738">
        <v>38</v>
      </c>
      <c r="H738">
        <v>125</v>
      </c>
      <c r="I738" t="s">
        <v>142</v>
      </c>
      <c r="J738" t="s">
        <v>136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347"/>
        <v>16:22:04.109</v>
      </c>
      <c r="T738" t="str">
        <f t="shared" si="348"/>
        <v>16:22:03.609</v>
      </c>
      <c r="U738" t="str">
        <f t="shared" si="339"/>
        <v>A5988B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136</v>
      </c>
      <c r="AG738">
        <v>0</v>
      </c>
      <c r="AH738">
        <v>3</v>
      </c>
      <c r="AI738">
        <v>2</v>
      </c>
      <c r="AJ738">
        <v>1</v>
      </c>
      <c r="AK738" t="s">
        <v>320</v>
      </c>
      <c r="AL738">
        <v>40.927548000000002</v>
      </c>
      <c r="AM738" t="s">
        <v>347</v>
      </c>
      <c r="AN738">
        <v>-72.217898000000005</v>
      </c>
      <c r="AO738">
        <v>25</v>
      </c>
      <c r="AP738">
        <v>650</v>
      </c>
      <c r="AQ738" t="s">
        <v>129</v>
      </c>
      <c r="AR738">
        <v>49</v>
      </c>
      <c r="AS738">
        <v>47</v>
      </c>
      <c r="AT738">
        <v>-320</v>
      </c>
      <c r="BB738">
        <v>1200</v>
      </c>
      <c r="BC738">
        <v>1</v>
      </c>
      <c r="BD738" t="str">
        <f t="shared" si="340"/>
        <v xml:space="preserve">N46PD   </v>
      </c>
      <c r="BE738">
        <v>1</v>
      </c>
      <c r="BG738">
        <v>0</v>
      </c>
      <c r="BH738">
        <v>0</v>
      </c>
      <c r="BI738">
        <v>0</v>
      </c>
      <c r="BJ738">
        <v>550</v>
      </c>
      <c r="BK738">
        <v>-100</v>
      </c>
      <c r="BL738" t="s">
        <v>206</v>
      </c>
      <c r="BM738">
        <v>1</v>
      </c>
      <c r="BN738">
        <v>1</v>
      </c>
      <c r="BO738">
        <v>1</v>
      </c>
      <c r="BP738">
        <v>0</v>
      </c>
      <c r="BS738">
        <v>0</v>
      </c>
      <c r="BT738">
        <v>0</v>
      </c>
      <c r="BU738">
        <v>0</v>
      </c>
      <c r="CE738" t="str">
        <f t="shared" si="349"/>
        <v>16:22:04.112</v>
      </c>
      <c r="CF738">
        <v>111544802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4</v>
      </c>
      <c r="CY738">
        <v>7</v>
      </c>
      <c r="CZ738" t="s">
        <v>131</v>
      </c>
      <c r="DA738">
        <v>80</v>
      </c>
      <c r="DB738">
        <v>2</v>
      </c>
      <c r="DC738" t="s">
        <v>132</v>
      </c>
      <c r="DD738" t="s">
        <v>133</v>
      </c>
      <c r="DG738">
        <v>9014908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"10/06/2022 16:22:04.445"</f>
        <v>10/06/2022 16:22:04.445</v>
      </c>
      <c r="C739" t="str">
        <f t="shared" si="338"/>
        <v>FFDFD3C0</v>
      </c>
      <c r="D739" t="s">
        <v>123</v>
      </c>
      <c r="E739">
        <v>1</v>
      </c>
      <c r="H739">
        <v>157</v>
      </c>
      <c r="I739" t="s">
        <v>124</v>
      </c>
      <c r="J739" t="s">
        <v>125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347"/>
        <v>16:22:04.109</v>
      </c>
      <c r="T739" t="str">
        <f t="shared" si="348"/>
        <v>16:22:03.609</v>
      </c>
      <c r="U739" t="str">
        <f t="shared" si="339"/>
        <v>A5988B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136</v>
      </c>
      <c r="AG739">
        <v>0</v>
      </c>
      <c r="AH739">
        <v>3</v>
      </c>
      <c r="AI739">
        <v>2</v>
      </c>
      <c r="AJ739">
        <v>1</v>
      </c>
      <c r="AK739" t="s">
        <v>320</v>
      </c>
      <c r="AL739">
        <v>40.927548000000002</v>
      </c>
      <c r="AM739" t="s">
        <v>347</v>
      </c>
      <c r="AN739">
        <v>-72.217898000000005</v>
      </c>
      <c r="AO739">
        <v>25</v>
      </c>
      <c r="AP739">
        <v>650</v>
      </c>
      <c r="AQ739" t="s">
        <v>129</v>
      </c>
      <c r="AR739">
        <v>49</v>
      </c>
      <c r="AS739">
        <v>47</v>
      </c>
      <c r="AT739">
        <v>-320</v>
      </c>
      <c r="BB739">
        <v>1200</v>
      </c>
      <c r="BC739">
        <v>1</v>
      </c>
      <c r="BD739" t="str">
        <f t="shared" si="340"/>
        <v xml:space="preserve">N46PD   </v>
      </c>
      <c r="BE739">
        <v>1</v>
      </c>
      <c r="BG739">
        <v>0</v>
      </c>
      <c r="BH739">
        <v>0</v>
      </c>
      <c r="BI739">
        <v>0</v>
      </c>
      <c r="BJ739">
        <v>550</v>
      </c>
      <c r="BK739">
        <v>-100</v>
      </c>
      <c r="BL739" t="s">
        <v>206</v>
      </c>
      <c r="BM739">
        <v>1</v>
      </c>
      <c r="BN739">
        <v>1</v>
      </c>
      <c r="BO739">
        <v>1</v>
      </c>
      <c r="BP739">
        <v>0</v>
      </c>
      <c r="BS739">
        <v>0</v>
      </c>
      <c r="BT739">
        <v>0</v>
      </c>
      <c r="BU739">
        <v>0</v>
      </c>
      <c r="CE739" t="str">
        <f t="shared" si="349"/>
        <v>16:22:04.112</v>
      </c>
      <c r="CF739">
        <v>111544802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4</v>
      </c>
      <c r="CY739">
        <v>7</v>
      </c>
      <c r="CZ739" t="s">
        <v>131</v>
      </c>
      <c r="DA739">
        <v>80</v>
      </c>
      <c r="DB739">
        <v>2</v>
      </c>
      <c r="DC739" t="s">
        <v>132</v>
      </c>
      <c r="DD739" t="s">
        <v>133</v>
      </c>
      <c r="DG739">
        <v>9014908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 t="shared" ref="A740:A745" si="350">"10/06/2022 16:22:05.304"</f>
        <v>10/06/2022 16:22:05.304</v>
      </c>
      <c r="C740" t="str">
        <f t="shared" si="338"/>
        <v>FFDFD3C0</v>
      </c>
      <c r="D740" t="s">
        <v>139</v>
      </c>
      <c r="E740">
        <v>2</v>
      </c>
      <c r="F740">
        <v>1002</v>
      </c>
      <c r="G740" t="s">
        <v>124</v>
      </c>
      <c r="J740" t="s">
        <v>141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ref="S740:S745" si="351">"16:22:05.039"</f>
        <v>16:22:05.039</v>
      </c>
      <c r="T740" t="str">
        <f t="shared" ref="T740:T745" si="352">"16:22:04.639"</f>
        <v>16:22:04.639</v>
      </c>
      <c r="U740" t="str">
        <f t="shared" si="339"/>
        <v>A5988B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136</v>
      </c>
      <c r="AG740">
        <v>0</v>
      </c>
      <c r="AH740">
        <v>3</v>
      </c>
      <c r="AI740">
        <v>2</v>
      </c>
      <c r="AJ740">
        <v>1</v>
      </c>
      <c r="AK740" t="s">
        <v>316</v>
      </c>
      <c r="AL740">
        <v>40.927827000000001</v>
      </c>
      <c r="AM740" t="s">
        <v>348</v>
      </c>
      <c r="AN740">
        <v>-72.217704999999995</v>
      </c>
      <c r="AO740">
        <v>25</v>
      </c>
      <c r="AP740">
        <v>625</v>
      </c>
      <c r="AQ740" t="s">
        <v>129</v>
      </c>
      <c r="AR740">
        <v>37</v>
      </c>
      <c r="AS740">
        <v>55</v>
      </c>
      <c r="AT740">
        <v>-704</v>
      </c>
      <c r="BB740">
        <v>1200</v>
      </c>
      <c r="BC740">
        <v>1</v>
      </c>
      <c r="BD740" t="str">
        <f t="shared" si="340"/>
        <v xml:space="preserve">N46PD   </v>
      </c>
      <c r="BE740">
        <v>1</v>
      </c>
      <c r="BG740">
        <v>0</v>
      </c>
      <c r="BH740">
        <v>0</v>
      </c>
      <c r="BI740">
        <v>0</v>
      </c>
      <c r="BJ740">
        <v>550</v>
      </c>
      <c r="BK740">
        <v>-75</v>
      </c>
      <c r="BL740" t="s">
        <v>206</v>
      </c>
      <c r="BM740">
        <v>1</v>
      </c>
      <c r="BN740">
        <v>1</v>
      </c>
      <c r="BO740">
        <v>1</v>
      </c>
      <c r="BP740">
        <v>0</v>
      </c>
      <c r="BS740">
        <v>0</v>
      </c>
      <c r="BT740">
        <v>0</v>
      </c>
      <c r="BU740">
        <v>0</v>
      </c>
      <c r="CE740" t="str">
        <f t="shared" ref="CE740:CE745" si="353">"16:22:05.044"</f>
        <v>16:22:05.044</v>
      </c>
      <c r="CF740">
        <v>43811695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6</v>
      </c>
      <c r="CY740">
        <v>7</v>
      </c>
      <c r="CZ740" t="s">
        <v>131</v>
      </c>
      <c r="DA740">
        <v>80</v>
      </c>
      <c r="DB740">
        <v>1</v>
      </c>
      <c r="DC740" t="s">
        <v>132</v>
      </c>
      <c r="DD740" t="s">
        <v>133</v>
      </c>
      <c r="DG740">
        <v>15257037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 t="shared" si="350"/>
        <v>10/06/2022 16:22:05.304</v>
      </c>
      <c r="C741" t="str">
        <f t="shared" si="338"/>
        <v>FFDFD3C0</v>
      </c>
      <c r="D741" t="s">
        <v>139</v>
      </c>
      <c r="E741">
        <v>3</v>
      </c>
      <c r="F741">
        <v>1003</v>
      </c>
      <c r="G741" t="s">
        <v>146</v>
      </c>
      <c r="J741" t="s">
        <v>141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351"/>
        <v>16:22:05.039</v>
      </c>
      <c r="T741" t="str">
        <f t="shared" si="352"/>
        <v>16:22:04.639</v>
      </c>
      <c r="U741" t="str">
        <f t="shared" si="339"/>
        <v>A5988B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136</v>
      </c>
      <c r="AG741">
        <v>0</v>
      </c>
      <c r="AH741">
        <v>3</v>
      </c>
      <c r="AI741">
        <v>2</v>
      </c>
      <c r="AJ741">
        <v>1</v>
      </c>
      <c r="AK741" t="s">
        <v>316</v>
      </c>
      <c r="AL741">
        <v>40.927827000000001</v>
      </c>
      <c r="AM741" t="s">
        <v>348</v>
      </c>
      <c r="AN741">
        <v>-72.217704999999995</v>
      </c>
      <c r="AO741">
        <v>25</v>
      </c>
      <c r="AP741">
        <v>625</v>
      </c>
      <c r="AQ741" t="s">
        <v>129</v>
      </c>
      <c r="AR741">
        <v>37</v>
      </c>
      <c r="AS741">
        <v>55</v>
      </c>
      <c r="AT741">
        <v>-704</v>
      </c>
      <c r="BB741">
        <v>1200</v>
      </c>
      <c r="BC741">
        <v>1</v>
      </c>
      <c r="BD741" t="str">
        <f t="shared" si="340"/>
        <v xml:space="preserve">N46PD   </v>
      </c>
      <c r="BE741">
        <v>1</v>
      </c>
      <c r="BG741">
        <v>0</v>
      </c>
      <c r="BH741">
        <v>0</v>
      </c>
      <c r="BI741">
        <v>0</v>
      </c>
      <c r="BJ741">
        <v>550</v>
      </c>
      <c r="BK741">
        <v>-75</v>
      </c>
      <c r="BL741" t="s">
        <v>206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 t="shared" si="353"/>
        <v>16:22:05.044</v>
      </c>
      <c r="CF741">
        <v>43811695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6</v>
      </c>
      <c r="CY741">
        <v>7</v>
      </c>
      <c r="CZ741" t="s">
        <v>131</v>
      </c>
      <c r="DA741">
        <v>80</v>
      </c>
      <c r="DB741">
        <v>1</v>
      </c>
      <c r="DC741" t="s">
        <v>132</v>
      </c>
      <c r="DD741" t="s">
        <v>133</v>
      </c>
      <c r="DG741">
        <v>15257037</v>
      </c>
      <c r="DI741">
        <v>0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 t="shared" si="350"/>
        <v>10/06/2022 16:22:05.304</v>
      </c>
      <c r="C742" t="str">
        <f t="shared" si="338"/>
        <v>FFDFD3C0</v>
      </c>
      <c r="D742" t="s">
        <v>134</v>
      </c>
      <c r="E742">
        <v>33</v>
      </c>
      <c r="H742">
        <v>112</v>
      </c>
      <c r="I742" t="s">
        <v>135</v>
      </c>
      <c r="J742" t="s">
        <v>136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351"/>
        <v>16:22:05.039</v>
      </c>
      <c r="T742" t="str">
        <f t="shared" si="352"/>
        <v>16:22:04.639</v>
      </c>
      <c r="U742" t="str">
        <f t="shared" si="339"/>
        <v>A5988B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136</v>
      </c>
      <c r="AG742">
        <v>0</v>
      </c>
      <c r="AH742">
        <v>3</v>
      </c>
      <c r="AI742">
        <v>2</v>
      </c>
      <c r="AJ742">
        <v>1</v>
      </c>
      <c r="AK742" t="s">
        <v>316</v>
      </c>
      <c r="AL742">
        <v>40.927827000000001</v>
      </c>
      <c r="AM742" t="s">
        <v>348</v>
      </c>
      <c r="AN742">
        <v>-72.217704999999995</v>
      </c>
      <c r="AO742">
        <v>25</v>
      </c>
      <c r="AP742">
        <v>625</v>
      </c>
      <c r="AQ742" t="s">
        <v>129</v>
      </c>
      <c r="AR742">
        <v>37</v>
      </c>
      <c r="AS742">
        <v>55</v>
      </c>
      <c r="AT742">
        <v>-704</v>
      </c>
      <c r="BB742">
        <v>1200</v>
      </c>
      <c r="BC742">
        <v>1</v>
      </c>
      <c r="BD742" t="str">
        <f t="shared" si="340"/>
        <v xml:space="preserve">N46PD   </v>
      </c>
      <c r="BE742">
        <v>1</v>
      </c>
      <c r="BG742">
        <v>0</v>
      </c>
      <c r="BH742">
        <v>0</v>
      </c>
      <c r="BI742">
        <v>0</v>
      </c>
      <c r="BJ742">
        <v>550</v>
      </c>
      <c r="BK742">
        <v>-75</v>
      </c>
      <c r="BL742" t="s">
        <v>206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 t="shared" si="353"/>
        <v>16:22:05.044</v>
      </c>
      <c r="CF742">
        <v>43811695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6</v>
      </c>
      <c r="CY742">
        <v>7</v>
      </c>
      <c r="CZ742" t="s">
        <v>131</v>
      </c>
      <c r="DA742">
        <v>80</v>
      </c>
      <c r="DB742">
        <v>1</v>
      </c>
      <c r="DC742" t="s">
        <v>132</v>
      </c>
      <c r="DD742" t="s">
        <v>133</v>
      </c>
      <c r="DG742">
        <v>15257037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 t="shared" si="350"/>
        <v>10/06/2022 16:22:05.304</v>
      </c>
      <c r="C743" t="str">
        <f t="shared" si="338"/>
        <v>FFDFD3C0</v>
      </c>
      <c r="D743" t="s">
        <v>134</v>
      </c>
      <c r="E743">
        <v>38</v>
      </c>
      <c r="H743">
        <v>125</v>
      </c>
      <c r="I743" t="s">
        <v>142</v>
      </c>
      <c r="J743" t="s">
        <v>136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351"/>
        <v>16:22:05.039</v>
      </c>
      <c r="T743" t="str">
        <f t="shared" si="352"/>
        <v>16:22:04.639</v>
      </c>
      <c r="U743" t="str">
        <f t="shared" si="339"/>
        <v>A5988B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136</v>
      </c>
      <c r="AG743">
        <v>0</v>
      </c>
      <c r="AH743">
        <v>3</v>
      </c>
      <c r="AI743">
        <v>2</v>
      </c>
      <c r="AJ743">
        <v>1</v>
      </c>
      <c r="AK743" t="s">
        <v>316</v>
      </c>
      <c r="AL743">
        <v>40.927827000000001</v>
      </c>
      <c r="AM743" t="s">
        <v>348</v>
      </c>
      <c r="AN743">
        <v>-72.217704999999995</v>
      </c>
      <c r="AO743">
        <v>25</v>
      </c>
      <c r="AP743">
        <v>625</v>
      </c>
      <c r="AQ743" t="s">
        <v>129</v>
      </c>
      <c r="AR743">
        <v>37</v>
      </c>
      <c r="AS743">
        <v>55</v>
      </c>
      <c r="AT743">
        <v>-704</v>
      </c>
      <c r="BB743">
        <v>1200</v>
      </c>
      <c r="BC743">
        <v>1</v>
      </c>
      <c r="BD743" t="str">
        <f t="shared" si="340"/>
        <v xml:space="preserve">N46PD   </v>
      </c>
      <c r="BE743">
        <v>1</v>
      </c>
      <c r="BG743">
        <v>0</v>
      </c>
      <c r="BH743">
        <v>0</v>
      </c>
      <c r="BI743">
        <v>0</v>
      </c>
      <c r="BJ743">
        <v>550</v>
      </c>
      <c r="BK743">
        <v>-75</v>
      </c>
      <c r="BL743" t="s">
        <v>206</v>
      </c>
      <c r="BM743">
        <v>1</v>
      </c>
      <c r="BN743">
        <v>1</v>
      </c>
      <c r="BO743">
        <v>1</v>
      </c>
      <c r="BP743">
        <v>0</v>
      </c>
      <c r="BS743">
        <v>0</v>
      </c>
      <c r="BT743">
        <v>0</v>
      </c>
      <c r="BU743">
        <v>0</v>
      </c>
      <c r="CE743" t="str">
        <f t="shared" si="353"/>
        <v>16:22:05.044</v>
      </c>
      <c r="CF743">
        <v>43811695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6</v>
      </c>
      <c r="CY743">
        <v>7</v>
      </c>
      <c r="CZ743" t="s">
        <v>131</v>
      </c>
      <c r="DA743">
        <v>80</v>
      </c>
      <c r="DB743">
        <v>1</v>
      </c>
      <c r="DC743" t="s">
        <v>132</v>
      </c>
      <c r="DD743" t="s">
        <v>133</v>
      </c>
      <c r="DG743">
        <v>15257037</v>
      </c>
      <c r="DI743">
        <v>0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 t="shared" si="350"/>
        <v>10/06/2022 16:22:05.304</v>
      </c>
      <c r="C744" t="str">
        <f t="shared" si="338"/>
        <v>FFDFD3C0</v>
      </c>
      <c r="D744" t="s">
        <v>123</v>
      </c>
      <c r="E744">
        <v>1</v>
      </c>
      <c r="H744">
        <v>157</v>
      </c>
      <c r="I744" t="s">
        <v>124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351"/>
        <v>16:22:05.039</v>
      </c>
      <c r="T744" t="str">
        <f t="shared" si="352"/>
        <v>16:22:04.639</v>
      </c>
      <c r="U744" t="str">
        <f t="shared" si="339"/>
        <v>A5988B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136</v>
      </c>
      <c r="AG744">
        <v>0</v>
      </c>
      <c r="AH744">
        <v>3</v>
      </c>
      <c r="AI744">
        <v>2</v>
      </c>
      <c r="AJ744">
        <v>1</v>
      </c>
      <c r="AK744" t="s">
        <v>316</v>
      </c>
      <c r="AL744">
        <v>40.927827000000001</v>
      </c>
      <c r="AM744" t="s">
        <v>348</v>
      </c>
      <c r="AN744">
        <v>-72.217704999999995</v>
      </c>
      <c r="AO744">
        <v>25</v>
      </c>
      <c r="AP744">
        <v>625</v>
      </c>
      <c r="AQ744" t="s">
        <v>129</v>
      </c>
      <c r="AR744">
        <v>37</v>
      </c>
      <c r="AS744">
        <v>55</v>
      </c>
      <c r="AT744">
        <v>-704</v>
      </c>
      <c r="BB744">
        <v>1200</v>
      </c>
      <c r="BC744">
        <v>1</v>
      </c>
      <c r="BD744" t="str">
        <f t="shared" si="340"/>
        <v xml:space="preserve">N46PD   </v>
      </c>
      <c r="BE744">
        <v>1</v>
      </c>
      <c r="BG744">
        <v>0</v>
      </c>
      <c r="BH744">
        <v>0</v>
      </c>
      <c r="BI744">
        <v>0</v>
      </c>
      <c r="BJ744">
        <v>550</v>
      </c>
      <c r="BK744">
        <v>-75</v>
      </c>
      <c r="BL744" t="s">
        <v>206</v>
      </c>
      <c r="BM744">
        <v>1</v>
      </c>
      <c r="BN744">
        <v>1</v>
      </c>
      <c r="BO744">
        <v>1</v>
      </c>
      <c r="BP744">
        <v>0</v>
      </c>
      <c r="BS744">
        <v>0</v>
      </c>
      <c r="BT744">
        <v>0</v>
      </c>
      <c r="BU744">
        <v>0</v>
      </c>
      <c r="CE744" t="str">
        <f t="shared" si="353"/>
        <v>16:22:05.044</v>
      </c>
      <c r="CF744">
        <v>43811695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6</v>
      </c>
      <c r="CY744">
        <v>7</v>
      </c>
      <c r="CZ744" t="s">
        <v>131</v>
      </c>
      <c r="DA744">
        <v>80</v>
      </c>
      <c r="DB744">
        <v>1</v>
      </c>
      <c r="DC744" t="s">
        <v>132</v>
      </c>
      <c r="DD744" t="s">
        <v>133</v>
      </c>
      <c r="DG744">
        <v>15257037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 t="shared" si="350"/>
        <v>10/06/2022 16:22:05.304</v>
      </c>
      <c r="C745" t="str">
        <f t="shared" si="338"/>
        <v>FFDFD3C0</v>
      </c>
      <c r="D745" t="s">
        <v>143</v>
      </c>
      <c r="E745">
        <v>1</v>
      </c>
      <c r="F745">
        <v>2001</v>
      </c>
      <c r="G745" t="s">
        <v>147</v>
      </c>
      <c r="J745" t="s">
        <v>145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351"/>
        <v>16:22:05.039</v>
      </c>
      <c r="T745" t="str">
        <f t="shared" si="352"/>
        <v>16:22:04.639</v>
      </c>
      <c r="U745" t="str">
        <f t="shared" si="339"/>
        <v>A5988B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136</v>
      </c>
      <c r="AG745">
        <v>0</v>
      </c>
      <c r="AH745">
        <v>3</v>
      </c>
      <c r="AI745">
        <v>2</v>
      </c>
      <c r="AJ745">
        <v>1</v>
      </c>
      <c r="AK745" t="s">
        <v>316</v>
      </c>
      <c r="AL745">
        <v>40.927827000000001</v>
      </c>
      <c r="AM745" t="s">
        <v>348</v>
      </c>
      <c r="AN745">
        <v>-72.217704999999995</v>
      </c>
      <c r="AO745">
        <v>25</v>
      </c>
      <c r="AP745">
        <v>625</v>
      </c>
      <c r="AQ745" t="s">
        <v>129</v>
      </c>
      <c r="AR745">
        <v>37</v>
      </c>
      <c r="AS745">
        <v>55</v>
      </c>
      <c r="AT745">
        <v>-704</v>
      </c>
      <c r="BB745">
        <v>1200</v>
      </c>
      <c r="BC745">
        <v>1</v>
      </c>
      <c r="BD745" t="str">
        <f t="shared" si="340"/>
        <v xml:space="preserve">N46PD   </v>
      </c>
      <c r="BE745">
        <v>1</v>
      </c>
      <c r="BG745">
        <v>0</v>
      </c>
      <c r="BH745">
        <v>0</v>
      </c>
      <c r="BI745">
        <v>0</v>
      </c>
      <c r="BJ745">
        <v>550</v>
      </c>
      <c r="BK745">
        <v>-75</v>
      </c>
      <c r="BL745" t="s">
        <v>206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 t="shared" si="353"/>
        <v>16:22:05.044</v>
      </c>
      <c r="CF745">
        <v>43811695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6</v>
      </c>
      <c r="CY745">
        <v>7</v>
      </c>
      <c r="CZ745" t="s">
        <v>131</v>
      </c>
      <c r="DA745">
        <v>80</v>
      </c>
      <c r="DB745">
        <v>1</v>
      </c>
      <c r="DC745" t="s">
        <v>132</v>
      </c>
      <c r="DD745" t="s">
        <v>133</v>
      </c>
      <c r="DG745">
        <v>15257037</v>
      </c>
      <c r="DI745">
        <v>0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 t="shared" ref="A746:A751" si="354">"10/06/2022 16:22:06.325"</f>
        <v>10/06/2022 16:22:06.325</v>
      </c>
      <c r="C746" t="str">
        <f t="shared" si="338"/>
        <v>FFDFD3C0</v>
      </c>
      <c r="D746" t="s">
        <v>139</v>
      </c>
      <c r="E746">
        <v>3</v>
      </c>
      <c r="F746">
        <v>1003</v>
      </c>
      <c r="G746" t="s">
        <v>146</v>
      </c>
      <c r="J746" t="s">
        <v>141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ref="S746:S752" si="355">"16:22:06.094"</f>
        <v>16:22:06.094</v>
      </c>
      <c r="T746" t="str">
        <f t="shared" ref="T746:T752" si="356">"16:22:05.594"</f>
        <v>16:22:05.594</v>
      </c>
      <c r="U746" t="str">
        <f t="shared" si="339"/>
        <v>A5988B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136</v>
      </c>
      <c r="AG746">
        <v>0</v>
      </c>
      <c r="AH746">
        <v>3</v>
      </c>
      <c r="AI746">
        <v>2</v>
      </c>
      <c r="AJ746">
        <v>1</v>
      </c>
      <c r="AK746" t="s">
        <v>314</v>
      </c>
      <c r="AL746">
        <v>40.928106</v>
      </c>
      <c r="AM746" t="s">
        <v>349</v>
      </c>
      <c r="AN746">
        <v>-72.217597999999995</v>
      </c>
      <c r="AO746">
        <v>25</v>
      </c>
      <c r="AP746">
        <v>625</v>
      </c>
      <c r="AQ746" t="s">
        <v>129</v>
      </c>
      <c r="AR746">
        <v>23</v>
      </c>
      <c r="AS746">
        <v>61</v>
      </c>
      <c r="AT746">
        <v>-896</v>
      </c>
      <c r="BB746">
        <v>1200</v>
      </c>
      <c r="BC746">
        <v>1</v>
      </c>
      <c r="BD746" t="str">
        <f t="shared" si="340"/>
        <v xml:space="preserve">N46PD   </v>
      </c>
      <c r="BE746">
        <v>1</v>
      </c>
      <c r="BG746">
        <v>0</v>
      </c>
      <c r="BH746">
        <v>0</v>
      </c>
      <c r="BI746">
        <v>0</v>
      </c>
      <c r="BJ746">
        <v>525</v>
      </c>
      <c r="BK746">
        <v>-100</v>
      </c>
      <c r="BL746" t="s">
        <v>206</v>
      </c>
      <c r="BM746">
        <v>1</v>
      </c>
      <c r="BN746">
        <v>1</v>
      </c>
      <c r="BO746">
        <v>1</v>
      </c>
      <c r="BP746">
        <v>0</v>
      </c>
      <c r="BS746">
        <v>0</v>
      </c>
      <c r="BT746">
        <v>0</v>
      </c>
      <c r="BU746">
        <v>0</v>
      </c>
      <c r="CE746" t="str">
        <f t="shared" ref="CE746:CE752" si="357">"16:22:06.094"</f>
        <v>16:22:06.094</v>
      </c>
      <c r="CF746">
        <v>94045583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7</v>
      </c>
      <c r="CY746">
        <v>7</v>
      </c>
      <c r="CZ746" t="s">
        <v>131</v>
      </c>
      <c r="DA746">
        <v>80</v>
      </c>
      <c r="DB746">
        <v>1</v>
      </c>
      <c r="DC746" t="s">
        <v>132</v>
      </c>
      <c r="DD746" t="s">
        <v>133</v>
      </c>
      <c r="DG746">
        <v>15258309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 t="shared" si="354"/>
        <v>10/06/2022 16:22:06.325</v>
      </c>
      <c r="C747" t="str">
        <f t="shared" si="338"/>
        <v>FFDFD3C0</v>
      </c>
      <c r="D747" t="s">
        <v>134</v>
      </c>
      <c r="E747">
        <v>33</v>
      </c>
      <c r="H747">
        <v>112</v>
      </c>
      <c r="I747" t="s">
        <v>135</v>
      </c>
      <c r="J747" t="s">
        <v>136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355"/>
        <v>16:22:06.094</v>
      </c>
      <c r="T747" t="str">
        <f t="shared" si="356"/>
        <v>16:22:05.594</v>
      </c>
      <c r="U747" t="str">
        <f t="shared" si="339"/>
        <v>A5988B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136</v>
      </c>
      <c r="AG747">
        <v>0</v>
      </c>
      <c r="AH747">
        <v>3</v>
      </c>
      <c r="AI747">
        <v>2</v>
      </c>
      <c r="AJ747">
        <v>1</v>
      </c>
      <c r="AK747" t="s">
        <v>314</v>
      </c>
      <c r="AL747">
        <v>40.928106</v>
      </c>
      <c r="AM747" t="s">
        <v>349</v>
      </c>
      <c r="AN747">
        <v>-72.217597999999995</v>
      </c>
      <c r="AO747">
        <v>25</v>
      </c>
      <c r="AP747">
        <v>625</v>
      </c>
      <c r="AQ747" t="s">
        <v>129</v>
      </c>
      <c r="AR747">
        <v>23</v>
      </c>
      <c r="AS747">
        <v>61</v>
      </c>
      <c r="AT747">
        <v>-896</v>
      </c>
      <c r="BB747">
        <v>1200</v>
      </c>
      <c r="BC747">
        <v>1</v>
      </c>
      <c r="BD747" t="str">
        <f t="shared" si="340"/>
        <v xml:space="preserve">N46PD   </v>
      </c>
      <c r="BE747">
        <v>1</v>
      </c>
      <c r="BG747">
        <v>0</v>
      </c>
      <c r="BH747">
        <v>0</v>
      </c>
      <c r="BI747">
        <v>0</v>
      </c>
      <c r="BJ747">
        <v>525</v>
      </c>
      <c r="BK747">
        <v>-100</v>
      </c>
      <c r="BL747" t="s">
        <v>206</v>
      </c>
      <c r="BM747">
        <v>1</v>
      </c>
      <c r="BN747">
        <v>1</v>
      </c>
      <c r="BO747">
        <v>1</v>
      </c>
      <c r="BP747">
        <v>0</v>
      </c>
      <c r="BS747">
        <v>0</v>
      </c>
      <c r="BT747">
        <v>0</v>
      </c>
      <c r="BU747">
        <v>0</v>
      </c>
      <c r="CE747" t="str">
        <f t="shared" si="357"/>
        <v>16:22:06.094</v>
      </c>
      <c r="CF747">
        <v>94045583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131</v>
      </c>
      <c r="DA747">
        <v>80</v>
      </c>
      <c r="DB747">
        <v>1</v>
      </c>
      <c r="DC747" t="s">
        <v>132</v>
      </c>
      <c r="DD747" t="s">
        <v>133</v>
      </c>
      <c r="DG747">
        <v>15258309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 t="shared" si="354"/>
        <v>10/06/2022 16:22:06.325</v>
      </c>
      <c r="C748" t="str">
        <f t="shared" si="338"/>
        <v>FFDFD3C0</v>
      </c>
      <c r="D748" t="s">
        <v>134</v>
      </c>
      <c r="E748">
        <v>38</v>
      </c>
      <c r="H748">
        <v>125</v>
      </c>
      <c r="I748" t="s">
        <v>142</v>
      </c>
      <c r="J748" t="s">
        <v>136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355"/>
        <v>16:22:06.094</v>
      </c>
      <c r="T748" t="str">
        <f t="shared" si="356"/>
        <v>16:22:05.594</v>
      </c>
      <c r="U748" t="str">
        <f t="shared" si="339"/>
        <v>A5988B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136</v>
      </c>
      <c r="AG748">
        <v>0</v>
      </c>
      <c r="AH748">
        <v>3</v>
      </c>
      <c r="AI748">
        <v>2</v>
      </c>
      <c r="AJ748">
        <v>1</v>
      </c>
      <c r="AK748" t="s">
        <v>314</v>
      </c>
      <c r="AL748">
        <v>40.928106</v>
      </c>
      <c r="AM748" t="s">
        <v>349</v>
      </c>
      <c r="AN748">
        <v>-72.217597999999995</v>
      </c>
      <c r="AO748">
        <v>25</v>
      </c>
      <c r="AP748">
        <v>625</v>
      </c>
      <c r="AQ748" t="s">
        <v>129</v>
      </c>
      <c r="AR748">
        <v>23</v>
      </c>
      <c r="AS748">
        <v>61</v>
      </c>
      <c r="AT748">
        <v>-896</v>
      </c>
      <c r="BB748">
        <v>1200</v>
      </c>
      <c r="BC748">
        <v>1</v>
      </c>
      <c r="BD748" t="str">
        <f t="shared" si="340"/>
        <v xml:space="preserve">N46PD   </v>
      </c>
      <c r="BE748">
        <v>1</v>
      </c>
      <c r="BG748">
        <v>0</v>
      </c>
      <c r="BH748">
        <v>0</v>
      </c>
      <c r="BI748">
        <v>0</v>
      </c>
      <c r="BJ748">
        <v>525</v>
      </c>
      <c r="BK748">
        <v>-100</v>
      </c>
      <c r="BL748" t="s">
        <v>206</v>
      </c>
      <c r="BM748">
        <v>1</v>
      </c>
      <c r="BN748">
        <v>1</v>
      </c>
      <c r="BO748">
        <v>1</v>
      </c>
      <c r="BP748">
        <v>0</v>
      </c>
      <c r="BS748">
        <v>0</v>
      </c>
      <c r="BT748">
        <v>0</v>
      </c>
      <c r="BU748">
        <v>0</v>
      </c>
      <c r="CE748" t="str">
        <f t="shared" si="357"/>
        <v>16:22:06.094</v>
      </c>
      <c r="CF748">
        <v>94045583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131</v>
      </c>
      <c r="DA748">
        <v>80</v>
      </c>
      <c r="DB748">
        <v>1</v>
      </c>
      <c r="DC748" t="s">
        <v>132</v>
      </c>
      <c r="DD748" t="s">
        <v>133</v>
      </c>
      <c r="DG748">
        <v>15258309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 t="shared" si="354"/>
        <v>10/06/2022 16:22:06.325</v>
      </c>
      <c r="C749" t="str">
        <f t="shared" si="338"/>
        <v>FFDFD3C0</v>
      </c>
      <c r="D749" t="s">
        <v>123</v>
      </c>
      <c r="E749">
        <v>1</v>
      </c>
      <c r="H749">
        <v>157</v>
      </c>
      <c r="I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355"/>
        <v>16:22:06.094</v>
      </c>
      <c r="T749" t="str">
        <f t="shared" si="356"/>
        <v>16:22:05.594</v>
      </c>
      <c r="U749" t="str">
        <f t="shared" si="339"/>
        <v>A5988B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136</v>
      </c>
      <c r="AG749">
        <v>0</v>
      </c>
      <c r="AH749">
        <v>3</v>
      </c>
      <c r="AI749">
        <v>2</v>
      </c>
      <c r="AJ749">
        <v>1</v>
      </c>
      <c r="AK749" t="s">
        <v>314</v>
      </c>
      <c r="AL749">
        <v>40.928106</v>
      </c>
      <c r="AM749" t="s">
        <v>349</v>
      </c>
      <c r="AN749">
        <v>-72.217597999999995</v>
      </c>
      <c r="AO749">
        <v>25</v>
      </c>
      <c r="AP749">
        <v>625</v>
      </c>
      <c r="AQ749" t="s">
        <v>129</v>
      </c>
      <c r="AR749">
        <v>23</v>
      </c>
      <c r="AS749">
        <v>61</v>
      </c>
      <c r="AT749">
        <v>-896</v>
      </c>
      <c r="BB749">
        <v>1200</v>
      </c>
      <c r="BC749">
        <v>1</v>
      </c>
      <c r="BD749" t="str">
        <f t="shared" si="340"/>
        <v xml:space="preserve">N46PD   </v>
      </c>
      <c r="BE749">
        <v>1</v>
      </c>
      <c r="BG749">
        <v>0</v>
      </c>
      <c r="BH749">
        <v>0</v>
      </c>
      <c r="BI749">
        <v>0</v>
      </c>
      <c r="BJ749">
        <v>525</v>
      </c>
      <c r="BK749">
        <v>-100</v>
      </c>
      <c r="BL749" t="s">
        <v>206</v>
      </c>
      <c r="BM749">
        <v>1</v>
      </c>
      <c r="BN749">
        <v>1</v>
      </c>
      <c r="BO749">
        <v>1</v>
      </c>
      <c r="BP749">
        <v>0</v>
      </c>
      <c r="BS749">
        <v>0</v>
      </c>
      <c r="BT749">
        <v>0</v>
      </c>
      <c r="BU749">
        <v>0</v>
      </c>
      <c r="CE749" t="str">
        <f t="shared" si="357"/>
        <v>16:22:06.094</v>
      </c>
      <c r="CF749">
        <v>94045583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80</v>
      </c>
      <c r="DB749">
        <v>1</v>
      </c>
      <c r="DC749" t="s">
        <v>132</v>
      </c>
      <c r="DD749" t="s">
        <v>133</v>
      </c>
      <c r="DG749">
        <v>15258309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 t="shared" si="354"/>
        <v>10/06/2022 16:22:06.325</v>
      </c>
      <c r="C750" t="str">
        <f t="shared" si="338"/>
        <v>FFDFD3C0</v>
      </c>
      <c r="D750" t="s">
        <v>143</v>
      </c>
      <c r="E750">
        <v>1</v>
      </c>
      <c r="F750">
        <v>2001</v>
      </c>
      <c r="G750" t="s">
        <v>147</v>
      </c>
      <c r="J750" t="s">
        <v>145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355"/>
        <v>16:22:06.094</v>
      </c>
      <c r="T750" t="str">
        <f t="shared" si="356"/>
        <v>16:22:05.594</v>
      </c>
      <c r="U750" t="str">
        <f t="shared" si="339"/>
        <v>A5988B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136</v>
      </c>
      <c r="AG750">
        <v>0</v>
      </c>
      <c r="AH750">
        <v>3</v>
      </c>
      <c r="AI750">
        <v>2</v>
      </c>
      <c r="AJ750">
        <v>1</v>
      </c>
      <c r="AK750" t="s">
        <v>314</v>
      </c>
      <c r="AL750">
        <v>40.928106</v>
      </c>
      <c r="AM750" t="s">
        <v>349</v>
      </c>
      <c r="AN750">
        <v>-72.217597999999995</v>
      </c>
      <c r="AO750">
        <v>25</v>
      </c>
      <c r="AP750">
        <v>625</v>
      </c>
      <c r="AQ750" t="s">
        <v>129</v>
      </c>
      <c r="AR750">
        <v>23</v>
      </c>
      <c r="AS750">
        <v>61</v>
      </c>
      <c r="AT750">
        <v>-896</v>
      </c>
      <c r="BB750">
        <v>1200</v>
      </c>
      <c r="BC750">
        <v>1</v>
      </c>
      <c r="BD750" t="str">
        <f t="shared" si="340"/>
        <v xml:space="preserve">N46PD   </v>
      </c>
      <c r="BE750">
        <v>1</v>
      </c>
      <c r="BG750">
        <v>0</v>
      </c>
      <c r="BH750">
        <v>0</v>
      </c>
      <c r="BI750">
        <v>0</v>
      </c>
      <c r="BJ750">
        <v>525</v>
      </c>
      <c r="BK750">
        <v>-100</v>
      </c>
      <c r="BL750" t="s">
        <v>206</v>
      </c>
      <c r="BM750">
        <v>1</v>
      </c>
      <c r="BN750">
        <v>1</v>
      </c>
      <c r="BO750">
        <v>1</v>
      </c>
      <c r="BP750">
        <v>0</v>
      </c>
      <c r="BS750">
        <v>0</v>
      </c>
      <c r="BT750">
        <v>0</v>
      </c>
      <c r="BU750">
        <v>0</v>
      </c>
      <c r="CE750" t="str">
        <f t="shared" si="357"/>
        <v>16:22:06.094</v>
      </c>
      <c r="CF750">
        <v>94045583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131</v>
      </c>
      <c r="DA750">
        <v>80</v>
      </c>
      <c r="DB750">
        <v>1</v>
      </c>
      <c r="DC750" t="s">
        <v>132</v>
      </c>
      <c r="DD750" t="s">
        <v>133</v>
      </c>
      <c r="DG750">
        <v>15258309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 t="shared" si="354"/>
        <v>10/06/2022 16:22:06.325</v>
      </c>
      <c r="C751" t="str">
        <f t="shared" si="338"/>
        <v>FFDFD3C0</v>
      </c>
      <c r="D751" t="s">
        <v>139</v>
      </c>
      <c r="E751">
        <v>2</v>
      </c>
      <c r="F751">
        <v>1002</v>
      </c>
      <c r="G751" t="s">
        <v>124</v>
      </c>
      <c r="J751" t="s">
        <v>141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355"/>
        <v>16:22:06.094</v>
      </c>
      <c r="T751" t="str">
        <f t="shared" si="356"/>
        <v>16:22:05.594</v>
      </c>
      <c r="U751" t="str">
        <f t="shared" si="339"/>
        <v>A5988B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136</v>
      </c>
      <c r="AG751">
        <v>0</v>
      </c>
      <c r="AH751">
        <v>3</v>
      </c>
      <c r="AI751">
        <v>2</v>
      </c>
      <c r="AJ751">
        <v>1</v>
      </c>
      <c r="AK751" t="s">
        <v>314</v>
      </c>
      <c r="AL751">
        <v>40.928106</v>
      </c>
      <c r="AM751" t="s">
        <v>349</v>
      </c>
      <c r="AN751">
        <v>-72.217597999999995</v>
      </c>
      <c r="AO751">
        <v>25</v>
      </c>
      <c r="AP751">
        <v>625</v>
      </c>
      <c r="AQ751" t="s">
        <v>129</v>
      </c>
      <c r="AR751">
        <v>23</v>
      </c>
      <c r="AS751">
        <v>61</v>
      </c>
      <c r="AT751">
        <v>-896</v>
      </c>
      <c r="BB751">
        <v>1200</v>
      </c>
      <c r="BC751">
        <v>1</v>
      </c>
      <c r="BD751" t="str">
        <f t="shared" si="340"/>
        <v xml:space="preserve">N46PD   </v>
      </c>
      <c r="BE751">
        <v>1</v>
      </c>
      <c r="BG751">
        <v>0</v>
      </c>
      <c r="BH751">
        <v>0</v>
      </c>
      <c r="BI751">
        <v>0</v>
      </c>
      <c r="BJ751">
        <v>525</v>
      </c>
      <c r="BK751">
        <v>-100</v>
      </c>
      <c r="BL751" t="s">
        <v>206</v>
      </c>
      <c r="BM751">
        <v>1</v>
      </c>
      <c r="BN751">
        <v>1</v>
      </c>
      <c r="BO751">
        <v>1</v>
      </c>
      <c r="BP751">
        <v>0</v>
      </c>
      <c r="BS751">
        <v>0</v>
      </c>
      <c r="BT751">
        <v>0</v>
      </c>
      <c r="BU751">
        <v>0</v>
      </c>
      <c r="CE751" t="str">
        <f t="shared" si="357"/>
        <v>16:22:06.094</v>
      </c>
      <c r="CF751">
        <v>94045583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131</v>
      </c>
      <c r="DA751">
        <v>80</v>
      </c>
      <c r="DB751">
        <v>1</v>
      </c>
      <c r="DC751" t="s">
        <v>132</v>
      </c>
      <c r="DD751" t="s">
        <v>133</v>
      </c>
      <c r="DG751">
        <v>15258309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"10/06/2022 16:22:06.387"</f>
        <v>10/06/2022 16:22:06.387</v>
      </c>
      <c r="C752" t="str">
        <f t="shared" si="338"/>
        <v>FFDFD3C0</v>
      </c>
      <c r="D752" t="s">
        <v>143</v>
      </c>
      <c r="E752">
        <v>15</v>
      </c>
      <c r="F752">
        <v>2015</v>
      </c>
      <c r="G752" t="s">
        <v>144</v>
      </c>
      <c r="J752" t="s">
        <v>145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355"/>
        <v>16:22:06.094</v>
      </c>
      <c r="T752" t="str">
        <f t="shared" si="356"/>
        <v>16:22:05.594</v>
      </c>
      <c r="U752" t="str">
        <f t="shared" si="339"/>
        <v>A5988B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136</v>
      </c>
      <c r="AG752">
        <v>0</v>
      </c>
      <c r="AH752">
        <v>3</v>
      </c>
      <c r="AI752">
        <v>2</v>
      </c>
      <c r="AJ752">
        <v>1</v>
      </c>
      <c r="AK752" t="s">
        <v>314</v>
      </c>
      <c r="AL752">
        <v>40.928106</v>
      </c>
      <c r="AM752" t="s">
        <v>349</v>
      </c>
      <c r="AN752">
        <v>-72.217597999999995</v>
      </c>
      <c r="AO752">
        <v>25</v>
      </c>
      <c r="AP752">
        <v>625</v>
      </c>
      <c r="AQ752" t="s">
        <v>129</v>
      </c>
      <c r="AR752">
        <v>23</v>
      </c>
      <c r="AS752">
        <v>61</v>
      </c>
      <c r="AT752">
        <v>-896</v>
      </c>
      <c r="BB752">
        <v>1200</v>
      </c>
      <c r="BC752">
        <v>1</v>
      </c>
      <c r="BD752" t="str">
        <f t="shared" si="340"/>
        <v xml:space="preserve">N46PD   </v>
      </c>
      <c r="BE752">
        <v>1</v>
      </c>
      <c r="BG752">
        <v>0</v>
      </c>
      <c r="BH752">
        <v>0</v>
      </c>
      <c r="BI752">
        <v>0</v>
      </c>
      <c r="BJ752">
        <v>525</v>
      </c>
      <c r="BK752">
        <v>-100</v>
      </c>
      <c r="BL752" t="s">
        <v>206</v>
      </c>
      <c r="BM752">
        <v>1</v>
      </c>
      <c r="BN752">
        <v>1</v>
      </c>
      <c r="BO752">
        <v>1</v>
      </c>
      <c r="BP752">
        <v>0</v>
      </c>
      <c r="BS752">
        <v>0</v>
      </c>
      <c r="BT752">
        <v>0</v>
      </c>
      <c r="BU752">
        <v>0</v>
      </c>
      <c r="CE752" t="str">
        <f t="shared" si="357"/>
        <v>16:22:06.094</v>
      </c>
      <c r="CF752">
        <v>94045583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7</v>
      </c>
      <c r="CY752">
        <v>7</v>
      </c>
      <c r="CZ752" t="s">
        <v>131</v>
      </c>
      <c r="DA752">
        <v>80</v>
      </c>
      <c r="DB752">
        <v>1</v>
      </c>
      <c r="DC752" t="s">
        <v>132</v>
      </c>
      <c r="DD752" t="s">
        <v>133</v>
      </c>
      <c r="DG752">
        <v>15258309</v>
      </c>
      <c r="DI752">
        <v>0</v>
      </c>
      <c r="DJ752">
        <v>0</v>
      </c>
      <c r="DK752">
        <v>1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"10/06/2022 16:22:07.319"</f>
        <v>10/06/2022 16:22:07.319</v>
      </c>
      <c r="C753" t="str">
        <f t="shared" si="338"/>
        <v>FFDFD3C0</v>
      </c>
      <c r="D753" t="s">
        <v>139</v>
      </c>
      <c r="E753">
        <v>2</v>
      </c>
      <c r="F753">
        <v>1002</v>
      </c>
      <c r="G753" t="s">
        <v>124</v>
      </c>
      <c r="J753" t="s">
        <v>141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ref="S753:S759" si="358">"16:22:07.125"</f>
        <v>16:22:07.125</v>
      </c>
      <c r="T753" t="str">
        <f t="shared" ref="T753:T759" si="359">"16:22:06.625"</f>
        <v>16:22:06.625</v>
      </c>
      <c r="U753" t="str">
        <f t="shared" si="339"/>
        <v>A5988B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136</v>
      </c>
      <c r="AG753">
        <v>0</v>
      </c>
      <c r="AH753">
        <v>3</v>
      </c>
      <c r="AI753">
        <v>2</v>
      </c>
      <c r="AJ753">
        <v>1</v>
      </c>
      <c r="AK753" t="s">
        <v>350</v>
      </c>
      <c r="AL753">
        <v>40.928427999999997</v>
      </c>
      <c r="AM753" t="s">
        <v>351</v>
      </c>
      <c r="AN753">
        <v>-72.217534000000001</v>
      </c>
      <c r="AO753">
        <v>25</v>
      </c>
      <c r="AP753">
        <v>600</v>
      </c>
      <c r="AQ753" t="s">
        <v>129</v>
      </c>
      <c r="AR753">
        <v>11</v>
      </c>
      <c r="AS753">
        <v>64</v>
      </c>
      <c r="AT753">
        <v>-1088</v>
      </c>
      <c r="BB753">
        <v>1200</v>
      </c>
      <c r="BC753">
        <v>1</v>
      </c>
      <c r="BD753" t="str">
        <f t="shared" si="340"/>
        <v xml:space="preserve">N46PD   </v>
      </c>
      <c r="BE753">
        <v>1</v>
      </c>
      <c r="BG753">
        <v>0</v>
      </c>
      <c r="BH753">
        <v>0</v>
      </c>
      <c r="BI753">
        <v>0</v>
      </c>
      <c r="BJ753">
        <v>525</v>
      </c>
      <c r="BK753">
        <v>-75</v>
      </c>
      <c r="BL753" t="s">
        <v>206</v>
      </c>
      <c r="BM753">
        <v>1</v>
      </c>
      <c r="BN753">
        <v>1</v>
      </c>
      <c r="BO753">
        <v>1</v>
      </c>
      <c r="BP753">
        <v>0</v>
      </c>
      <c r="BS753">
        <v>0</v>
      </c>
      <c r="BT753">
        <v>0</v>
      </c>
      <c r="BU753">
        <v>0</v>
      </c>
      <c r="CE753" t="str">
        <f t="shared" ref="CE753:CE759" si="360">"16:22:07.130"</f>
        <v>16:22:07.130</v>
      </c>
      <c r="CF753">
        <v>129533584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6</v>
      </c>
      <c r="CY753">
        <v>7</v>
      </c>
      <c r="CZ753" t="s">
        <v>131</v>
      </c>
      <c r="DA753">
        <v>80</v>
      </c>
      <c r="DB753">
        <v>1</v>
      </c>
      <c r="DC753" t="s">
        <v>132</v>
      </c>
      <c r="DD753" t="s">
        <v>133</v>
      </c>
      <c r="DG753">
        <v>15259376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"10/06/2022 16:22:07.319"</f>
        <v>10/06/2022 16:22:07.319</v>
      </c>
      <c r="C754" t="str">
        <f t="shared" si="338"/>
        <v>FFDFD3C0</v>
      </c>
      <c r="D754" t="s">
        <v>143</v>
      </c>
      <c r="E754">
        <v>15</v>
      </c>
      <c r="F754">
        <v>2015</v>
      </c>
      <c r="G754" t="s">
        <v>144</v>
      </c>
      <c r="J754" t="s">
        <v>145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358"/>
        <v>16:22:07.125</v>
      </c>
      <c r="T754" t="str">
        <f t="shared" si="359"/>
        <v>16:22:06.625</v>
      </c>
      <c r="U754" t="str">
        <f t="shared" si="339"/>
        <v>A5988B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136</v>
      </c>
      <c r="AG754">
        <v>0</v>
      </c>
      <c r="AH754">
        <v>3</v>
      </c>
      <c r="AI754">
        <v>2</v>
      </c>
      <c r="AJ754">
        <v>1</v>
      </c>
      <c r="AK754" t="s">
        <v>350</v>
      </c>
      <c r="AL754">
        <v>40.928427999999997</v>
      </c>
      <c r="AM754" t="s">
        <v>351</v>
      </c>
      <c r="AN754">
        <v>-72.217534000000001</v>
      </c>
      <c r="AO754">
        <v>25</v>
      </c>
      <c r="AP754">
        <v>600</v>
      </c>
      <c r="AQ754" t="s">
        <v>129</v>
      </c>
      <c r="AR754">
        <v>11</v>
      </c>
      <c r="AS754">
        <v>64</v>
      </c>
      <c r="AT754">
        <v>-1088</v>
      </c>
      <c r="BB754">
        <v>1200</v>
      </c>
      <c r="BC754">
        <v>1</v>
      </c>
      <c r="BD754" t="str">
        <f t="shared" si="340"/>
        <v xml:space="preserve">N46PD   </v>
      </c>
      <c r="BE754">
        <v>1</v>
      </c>
      <c r="BG754">
        <v>0</v>
      </c>
      <c r="BH754">
        <v>0</v>
      </c>
      <c r="BI754">
        <v>0</v>
      </c>
      <c r="BJ754">
        <v>525</v>
      </c>
      <c r="BK754">
        <v>-75</v>
      </c>
      <c r="BL754" t="s">
        <v>206</v>
      </c>
      <c r="BM754">
        <v>1</v>
      </c>
      <c r="BN754">
        <v>1</v>
      </c>
      <c r="BO754">
        <v>1</v>
      </c>
      <c r="BP754">
        <v>0</v>
      </c>
      <c r="BS754">
        <v>0</v>
      </c>
      <c r="BT754">
        <v>0</v>
      </c>
      <c r="BU754">
        <v>0</v>
      </c>
      <c r="CE754" t="str">
        <f t="shared" si="360"/>
        <v>16:22:07.130</v>
      </c>
      <c r="CF754">
        <v>129533584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6</v>
      </c>
      <c r="CY754">
        <v>7</v>
      </c>
      <c r="CZ754" t="s">
        <v>131</v>
      </c>
      <c r="DA754">
        <v>80</v>
      </c>
      <c r="DB754">
        <v>1</v>
      </c>
      <c r="DC754" t="s">
        <v>132</v>
      </c>
      <c r="DD754" t="s">
        <v>133</v>
      </c>
      <c r="DG754">
        <v>15259376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"10/06/2022 16:22:07.334"</f>
        <v>10/06/2022 16:22:07.334</v>
      </c>
      <c r="C755" t="str">
        <f t="shared" si="338"/>
        <v>FFDFD3C0</v>
      </c>
      <c r="D755" t="s">
        <v>139</v>
      </c>
      <c r="E755">
        <v>3</v>
      </c>
      <c r="F755">
        <v>1003</v>
      </c>
      <c r="G755" t="s">
        <v>146</v>
      </c>
      <c r="J755" t="s">
        <v>141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358"/>
        <v>16:22:07.125</v>
      </c>
      <c r="T755" t="str">
        <f t="shared" si="359"/>
        <v>16:22:06.625</v>
      </c>
      <c r="U755" t="str">
        <f t="shared" si="339"/>
        <v>A5988B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136</v>
      </c>
      <c r="AG755">
        <v>0</v>
      </c>
      <c r="AH755">
        <v>3</v>
      </c>
      <c r="AI755">
        <v>2</v>
      </c>
      <c r="AJ755">
        <v>1</v>
      </c>
      <c r="AK755" t="s">
        <v>350</v>
      </c>
      <c r="AL755">
        <v>40.928427999999997</v>
      </c>
      <c r="AM755" t="s">
        <v>351</v>
      </c>
      <c r="AN755">
        <v>-72.217534000000001</v>
      </c>
      <c r="AO755">
        <v>25</v>
      </c>
      <c r="AP755">
        <v>600</v>
      </c>
      <c r="AQ755" t="s">
        <v>129</v>
      </c>
      <c r="AR755">
        <v>11</v>
      </c>
      <c r="AS755">
        <v>64</v>
      </c>
      <c r="AT755">
        <v>-1088</v>
      </c>
      <c r="BB755">
        <v>1200</v>
      </c>
      <c r="BC755">
        <v>1</v>
      </c>
      <c r="BD755" t="str">
        <f t="shared" si="340"/>
        <v xml:space="preserve">N46PD   </v>
      </c>
      <c r="BE755">
        <v>1</v>
      </c>
      <c r="BG755">
        <v>0</v>
      </c>
      <c r="BH755">
        <v>0</v>
      </c>
      <c r="BI755">
        <v>0</v>
      </c>
      <c r="BJ755">
        <v>525</v>
      </c>
      <c r="BK755">
        <v>-75</v>
      </c>
      <c r="BL755" t="s">
        <v>206</v>
      </c>
      <c r="BM755">
        <v>1</v>
      </c>
      <c r="BN755">
        <v>1</v>
      </c>
      <c r="BO755">
        <v>1</v>
      </c>
      <c r="BP755">
        <v>0</v>
      </c>
      <c r="BS755">
        <v>0</v>
      </c>
      <c r="BT755">
        <v>0</v>
      </c>
      <c r="BU755">
        <v>0</v>
      </c>
      <c r="CE755" t="str">
        <f t="shared" si="360"/>
        <v>16:22:07.130</v>
      </c>
      <c r="CF755">
        <v>129533584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6</v>
      </c>
      <c r="CY755">
        <v>7</v>
      </c>
      <c r="CZ755" t="s">
        <v>131</v>
      </c>
      <c r="DA755">
        <v>80</v>
      </c>
      <c r="DB755">
        <v>1</v>
      </c>
      <c r="DC755" t="s">
        <v>132</v>
      </c>
      <c r="DD755" t="s">
        <v>133</v>
      </c>
      <c r="DG755">
        <v>15259376</v>
      </c>
      <c r="DI755">
        <v>0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"10/06/2022 16:22:07.334"</f>
        <v>10/06/2022 16:22:07.334</v>
      </c>
      <c r="C756" t="str">
        <f t="shared" si="338"/>
        <v>FFDFD3C0</v>
      </c>
      <c r="D756" t="s">
        <v>134</v>
      </c>
      <c r="E756">
        <v>33</v>
      </c>
      <c r="H756">
        <v>112</v>
      </c>
      <c r="I756" t="s">
        <v>135</v>
      </c>
      <c r="J756" t="s">
        <v>136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358"/>
        <v>16:22:07.125</v>
      </c>
      <c r="T756" t="str">
        <f t="shared" si="359"/>
        <v>16:22:06.625</v>
      </c>
      <c r="U756" t="str">
        <f t="shared" si="339"/>
        <v>A5988B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136</v>
      </c>
      <c r="AG756">
        <v>0</v>
      </c>
      <c r="AH756">
        <v>3</v>
      </c>
      <c r="AI756">
        <v>2</v>
      </c>
      <c r="AJ756">
        <v>1</v>
      </c>
      <c r="AK756" t="s">
        <v>350</v>
      </c>
      <c r="AL756">
        <v>40.928427999999997</v>
      </c>
      <c r="AM756" t="s">
        <v>351</v>
      </c>
      <c r="AN756">
        <v>-72.217534000000001</v>
      </c>
      <c r="AO756">
        <v>25</v>
      </c>
      <c r="AP756">
        <v>600</v>
      </c>
      <c r="AQ756" t="s">
        <v>129</v>
      </c>
      <c r="AR756">
        <v>11</v>
      </c>
      <c r="AS756">
        <v>64</v>
      </c>
      <c r="AT756">
        <v>-1088</v>
      </c>
      <c r="BB756">
        <v>1200</v>
      </c>
      <c r="BC756">
        <v>1</v>
      </c>
      <c r="BD756" t="str">
        <f t="shared" si="340"/>
        <v xml:space="preserve">N46PD   </v>
      </c>
      <c r="BE756">
        <v>1</v>
      </c>
      <c r="BG756">
        <v>0</v>
      </c>
      <c r="BH756">
        <v>0</v>
      </c>
      <c r="BI756">
        <v>0</v>
      </c>
      <c r="BJ756">
        <v>525</v>
      </c>
      <c r="BK756">
        <v>-75</v>
      </c>
      <c r="BL756" t="s">
        <v>206</v>
      </c>
      <c r="BM756">
        <v>1</v>
      </c>
      <c r="BN756">
        <v>1</v>
      </c>
      <c r="BO756">
        <v>1</v>
      </c>
      <c r="BP756">
        <v>0</v>
      </c>
      <c r="BS756">
        <v>0</v>
      </c>
      <c r="BT756">
        <v>0</v>
      </c>
      <c r="BU756">
        <v>0</v>
      </c>
      <c r="CE756" t="str">
        <f t="shared" si="360"/>
        <v>16:22:07.130</v>
      </c>
      <c r="CF756">
        <v>129533584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6</v>
      </c>
      <c r="CY756">
        <v>7</v>
      </c>
      <c r="CZ756" t="s">
        <v>131</v>
      </c>
      <c r="DA756">
        <v>80</v>
      </c>
      <c r="DB756">
        <v>1</v>
      </c>
      <c r="DC756" t="s">
        <v>132</v>
      </c>
      <c r="DD756" t="s">
        <v>133</v>
      </c>
      <c r="DG756">
        <v>15259376</v>
      </c>
      <c r="DI756">
        <v>0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"10/06/2022 16:22:07.334"</f>
        <v>10/06/2022 16:22:07.334</v>
      </c>
      <c r="C757" t="str">
        <f t="shared" si="338"/>
        <v>FFDFD3C0</v>
      </c>
      <c r="D757" t="s">
        <v>134</v>
      </c>
      <c r="E757">
        <v>38</v>
      </c>
      <c r="H757">
        <v>125</v>
      </c>
      <c r="I757" t="s">
        <v>142</v>
      </c>
      <c r="J757" t="s">
        <v>136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358"/>
        <v>16:22:07.125</v>
      </c>
      <c r="T757" t="str">
        <f t="shared" si="359"/>
        <v>16:22:06.625</v>
      </c>
      <c r="U757" t="str">
        <f t="shared" si="339"/>
        <v>A5988B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136</v>
      </c>
      <c r="AG757">
        <v>0</v>
      </c>
      <c r="AH757">
        <v>3</v>
      </c>
      <c r="AI757">
        <v>2</v>
      </c>
      <c r="AJ757">
        <v>1</v>
      </c>
      <c r="AK757" t="s">
        <v>350</v>
      </c>
      <c r="AL757">
        <v>40.928427999999997</v>
      </c>
      <c r="AM757" t="s">
        <v>351</v>
      </c>
      <c r="AN757">
        <v>-72.217534000000001</v>
      </c>
      <c r="AO757">
        <v>25</v>
      </c>
      <c r="AP757">
        <v>600</v>
      </c>
      <c r="AQ757" t="s">
        <v>129</v>
      </c>
      <c r="AR757">
        <v>11</v>
      </c>
      <c r="AS757">
        <v>64</v>
      </c>
      <c r="AT757">
        <v>-1088</v>
      </c>
      <c r="BB757">
        <v>1200</v>
      </c>
      <c r="BC757">
        <v>1</v>
      </c>
      <c r="BD757" t="str">
        <f t="shared" si="340"/>
        <v xml:space="preserve">N46PD   </v>
      </c>
      <c r="BE757">
        <v>1</v>
      </c>
      <c r="BG757">
        <v>0</v>
      </c>
      <c r="BH757">
        <v>0</v>
      </c>
      <c r="BI757">
        <v>0</v>
      </c>
      <c r="BJ757">
        <v>525</v>
      </c>
      <c r="BK757">
        <v>-75</v>
      </c>
      <c r="BL757" t="s">
        <v>206</v>
      </c>
      <c r="BM757">
        <v>1</v>
      </c>
      <c r="BN757">
        <v>1</v>
      </c>
      <c r="BO757">
        <v>1</v>
      </c>
      <c r="BP757">
        <v>0</v>
      </c>
      <c r="BS757">
        <v>0</v>
      </c>
      <c r="BT757">
        <v>0</v>
      </c>
      <c r="BU757">
        <v>0</v>
      </c>
      <c r="CE757" t="str">
        <f t="shared" si="360"/>
        <v>16:22:07.130</v>
      </c>
      <c r="CF757">
        <v>129533584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6</v>
      </c>
      <c r="CY757">
        <v>7</v>
      </c>
      <c r="CZ757" t="s">
        <v>131</v>
      </c>
      <c r="DA757">
        <v>80</v>
      </c>
      <c r="DB757">
        <v>1</v>
      </c>
      <c r="DC757" t="s">
        <v>132</v>
      </c>
      <c r="DD757" t="s">
        <v>133</v>
      </c>
      <c r="DG757">
        <v>15259376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"10/06/2022 16:22:07.334"</f>
        <v>10/06/2022 16:22:07.334</v>
      </c>
      <c r="C758" t="str">
        <f t="shared" si="338"/>
        <v>FFDFD3C0</v>
      </c>
      <c r="D758" t="s">
        <v>123</v>
      </c>
      <c r="E758">
        <v>1</v>
      </c>
      <c r="H758">
        <v>157</v>
      </c>
      <c r="I758" t="s">
        <v>124</v>
      </c>
      <c r="J758" t="s">
        <v>125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358"/>
        <v>16:22:07.125</v>
      </c>
      <c r="T758" t="str">
        <f t="shared" si="359"/>
        <v>16:22:06.625</v>
      </c>
      <c r="U758" t="str">
        <f t="shared" si="339"/>
        <v>A5988B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136</v>
      </c>
      <c r="AG758">
        <v>0</v>
      </c>
      <c r="AH758">
        <v>3</v>
      </c>
      <c r="AI758">
        <v>2</v>
      </c>
      <c r="AJ758">
        <v>1</v>
      </c>
      <c r="AK758" t="s">
        <v>350</v>
      </c>
      <c r="AL758">
        <v>40.928427999999997</v>
      </c>
      <c r="AM758" t="s">
        <v>351</v>
      </c>
      <c r="AN758">
        <v>-72.217534000000001</v>
      </c>
      <c r="AO758">
        <v>25</v>
      </c>
      <c r="AP758">
        <v>600</v>
      </c>
      <c r="AQ758" t="s">
        <v>129</v>
      </c>
      <c r="AR758">
        <v>11</v>
      </c>
      <c r="AS758">
        <v>64</v>
      </c>
      <c r="AT758">
        <v>-1088</v>
      </c>
      <c r="BB758">
        <v>1200</v>
      </c>
      <c r="BC758">
        <v>1</v>
      </c>
      <c r="BD758" t="str">
        <f t="shared" si="340"/>
        <v xml:space="preserve">N46PD   </v>
      </c>
      <c r="BE758">
        <v>1</v>
      </c>
      <c r="BG758">
        <v>0</v>
      </c>
      <c r="BH758">
        <v>0</v>
      </c>
      <c r="BI758">
        <v>0</v>
      </c>
      <c r="BJ758">
        <v>525</v>
      </c>
      <c r="BK758">
        <v>-75</v>
      </c>
      <c r="BL758" t="s">
        <v>206</v>
      </c>
      <c r="BM758">
        <v>1</v>
      </c>
      <c r="BN758">
        <v>1</v>
      </c>
      <c r="BO758">
        <v>1</v>
      </c>
      <c r="BP758">
        <v>0</v>
      </c>
      <c r="BS758">
        <v>0</v>
      </c>
      <c r="BT758">
        <v>0</v>
      </c>
      <c r="BU758">
        <v>0</v>
      </c>
      <c r="CE758" t="str">
        <f t="shared" si="360"/>
        <v>16:22:07.130</v>
      </c>
      <c r="CF758">
        <v>129533584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6</v>
      </c>
      <c r="CY758">
        <v>7</v>
      </c>
      <c r="CZ758" t="s">
        <v>131</v>
      </c>
      <c r="DA758">
        <v>80</v>
      </c>
      <c r="DB758">
        <v>1</v>
      </c>
      <c r="DC758" t="s">
        <v>132</v>
      </c>
      <c r="DD758" t="s">
        <v>133</v>
      </c>
      <c r="DG758">
        <v>15259376</v>
      </c>
      <c r="DI758">
        <v>0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"10/06/2022 16:22:07.319"</f>
        <v>10/06/2022 16:22:07.319</v>
      </c>
      <c r="C759" t="str">
        <f t="shared" si="338"/>
        <v>FFDFD3C0</v>
      </c>
      <c r="D759" t="s">
        <v>143</v>
      </c>
      <c r="E759">
        <v>1</v>
      </c>
      <c r="F759">
        <v>2001</v>
      </c>
      <c r="G759" t="s">
        <v>147</v>
      </c>
      <c r="J759" t="s">
        <v>145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358"/>
        <v>16:22:07.125</v>
      </c>
      <c r="T759" t="str">
        <f t="shared" si="359"/>
        <v>16:22:06.625</v>
      </c>
      <c r="U759" t="str">
        <f t="shared" si="339"/>
        <v>A5988B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136</v>
      </c>
      <c r="AG759">
        <v>0</v>
      </c>
      <c r="AH759">
        <v>3</v>
      </c>
      <c r="AI759">
        <v>2</v>
      </c>
      <c r="AJ759">
        <v>1</v>
      </c>
      <c r="AK759" t="s">
        <v>350</v>
      </c>
      <c r="AL759">
        <v>40.928427999999997</v>
      </c>
      <c r="AM759" t="s">
        <v>351</v>
      </c>
      <c r="AN759">
        <v>-72.217534000000001</v>
      </c>
      <c r="AO759">
        <v>25</v>
      </c>
      <c r="AP759">
        <v>600</v>
      </c>
      <c r="AQ759" t="s">
        <v>129</v>
      </c>
      <c r="AR759">
        <v>11</v>
      </c>
      <c r="AS759">
        <v>64</v>
      </c>
      <c r="AT759">
        <v>-1088</v>
      </c>
      <c r="BB759">
        <v>1200</v>
      </c>
      <c r="BC759">
        <v>1</v>
      </c>
      <c r="BD759" t="str">
        <f t="shared" si="340"/>
        <v xml:space="preserve">N46PD   </v>
      </c>
      <c r="BE759">
        <v>1</v>
      </c>
      <c r="BG759">
        <v>0</v>
      </c>
      <c r="BH759">
        <v>0</v>
      </c>
      <c r="BI759">
        <v>0</v>
      </c>
      <c r="BJ759">
        <v>525</v>
      </c>
      <c r="BK759">
        <v>-75</v>
      </c>
      <c r="BL759" t="s">
        <v>206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 t="shared" si="360"/>
        <v>16:22:07.130</v>
      </c>
      <c r="CF759">
        <v>129533584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6</v>
      </c>
      <c r="CY759">
        <v>7</v>
      </c>
      <c r="CZ759" t="s">
        <v>131</v>
      </c>
      <c r="DA759">
        <v>80</v>
      </c>
      <c r="DB759">
        <v>1</v>
      </c>
      <c r="DC759" t="s">
        <v>132</v>
      </c>
      <c r="DD759" t="s">
        <v>133</v>
      </c>
      <c r="DG759">
        <v>15259376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 t="shared" ref="A760:A766" si="361">"10/06/2022 16:22:08.397"</f>
        <v>10/06/2022 16:22:08.397</v>
      </c>
      <c r="C760" t="str">
        <f t="shared" si="338"/>
        <v>FFDFD3C0</v>
      </c>
      <c r="D760" t="s">
        <v>139</v>
      </c>
      <c r="E760">
        <v>3</v>
      </c>
      <c r="F760">
        <v>1003</v>
      </c>
      <c r="G760" t="s">
        <v>146</v>
      </c>
      <c r="J760" t="s">
        <v>141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ref="S760:S766" si="362">"16:22:08.055"</f>
        <v>16:22:08.055</v>
      </c>
      <c r="T760" t="str">
        <f t="shared" ref="T760:T766" si="363">"16:22:07.555"</f>
        <v>16:22:07.555</v>
      </c>
      <c r="U760" t="str">
        <f t="shared" si="339"/>
        <v>A5988B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136</v>
      </c>
      <c r="AG760">
        <v>0</v>
      </c>
      <c r="AH760">
        <v>3</v>
      </c>
      <c r="AI760">
        <v>2</v>
      </c>
      <c r="AJ760">
        <v>1</v>
      </c>
      <c r="AK760" t="s">
        <v>352</v>
      </c>
      <c r="AL760">
        <v>40.928685999999999</v>
      </c>
      <c r="AM760" t="s">
        <v>351</v>
      </c>
      <c r="AN760">
        <v>-72.217534000000001</v>
      </c>
      <c r="AO760">
        <v>25</v>
      </c>
      <c r="AP760">
        <v>575</v>
      </c>
      <c r="AQ760" t="s">
        <v>129</v>
      </c>
      <c r="AR760">
        <v>0</v>
      </c>
      <c r="AS760">
        <v>66</v>
      </c>
      <c r="AT760">
        <v>-1216</v>
      </c>
      <c r="BB760">
        <v>1200</v>
      </c>
      <c r="BC760">
        <v>1</v>
      </c>
      <c r="BD760" t="str">
        <f t="shared" si="340"/>
        <v xml:space="preserve">N46PD   </v>
      </c>
      <c r="BE760">
        <v>1</v>
      </c>
      <c r="BG760">
        <v>0</v>
      </c>
      <c r="BH760">
        <v>0</v>
      </c>
      <c r="BI760">
        <v>0</v>
      </c>
      <c r="BJ760">
        <v>500</v>
      </c>
      <c r="BK760">
        <v>-75</v>
      </c>
      <c r="BL760" t="s">
        <v>206</v>
      </c>
      <c r="BM760">
        <v>1</v>
      </c>
      <c r="BN760">
        <v>1</v>
      </c>
      <c r="BO760">
        <v>1</v>
      </c>
      <c r="BP760">
        <v>0</v>
      </c>
      <c r="BS760">
        <v>0</v>
      </c>
      <c r="BT760">
        <v>0</v>
      </c>
      <c r="BU760">
        <v>0</v>
      </c>
      <c r="CE760" t="str">
        <f t="shared" ref="CE760:CE766" si="364">"16:22:08.062"</f>
        <v>16:22:08.062</v>
      </c>
      <c r="CF760">
        <v>61800496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131</v>
      </c>
      <c r="DA760">
        <v>80</v>
      </c>
      <c r="DB760">
        <v>1</v>
      </c>
      <c r="DC760" t="s">
        <v>132</v>
      </c>
      <c r="DD760" t="s">
        <v>133</v>
      </c>
      <c r="DG760">
        <v>15260370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 t="shared" si="361"/>
        <v>10/06/2022 16:22:08.397</v>
      </c>
      <c r="C761" t="str">
        <f t="shared" si="338"/>
        <v>FFDFD3C0</v>
      </c>
      <c r="D761" t="s">
        <v>134</v>
      </c>
      <c r="E761">
        <v>33</v>
      </c>
      <c r="H761">
        <v>112</v>
      </c>
      <c r="I761" t="s">
        <v>135</v>
      </c>
      <c r="J761" t="s">
        <v>136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362"/>
        <v>16:22:08.055</v>
      </c>
      <c r="T761" t="str">
        <f t="shared" si="363"/>
        <v>16:22:07.555</v>
      </c>
      <c r="U761" t="str">
        <f t="shared" si="339"/>
        <v>A5988B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136</v>
      </c>
      <c r="AG761">
        <v>0</v>
      </c>
      <c r="AH761">
        <v>3</v>
      </c>
      <c r="AI761">
        <v>2</v>
      </c>
      <c r="AJ761">
        <v>1</v>
      </c>
      <c r="AK761" t="s">
        <v>352</v>
      </c>
      <c r="AL761">
        <v>40.928685999999999</v>
      </c>
      <c r="AM761" t="s">
        <v>351</v>
      </c>
      <c r="AN761">
        <v>-72.217534000000001</v>
      </c>
      <c r="AO761">
        <v>25</v>
      </c>
      <c r="AP761">
        <v>575</v>
      </c>
      <c r="AQ761" t="s">
        <v>129</v>
      </c>
      <c r="AR761">
        <v>0</v>
      </c>
      <c r="AS761">
        <v>66</v>
      </c>
      <c r="AT761">
        <v>-1216</v>
      </c>
      <c r="BB761">
        <v>1200</v>
      </c>
      <c r="BC761">
        <v>1</v>
      </c>
      <c r="BD761" t="str">
        <f t="shared" si="340"/>
        <v xml:space="preserve">N46PD   </v>
      </c>
      <c r="BE761">
        <v>1</v>
      </c>
      <c r="BG761">
        <v>0</v>
      </c>
      <c r="BH761">
        <v>0</v>
      </c>
      <c r="BI761">
        <v>0</v>
      </c>
      <c r="BJ761">
        <v>500</v>
      </c>
      <c r="BK761">
        <v>-75</v>
      </c>
      <c r="BL761" t="s">
        <v>206</v>
      </c>
      <c r="BM761">
        <v>1</v>
      </c>
      <c r="BN761">
        <v>1</v>
      </c>
      <c r="BO761">
        <v>1</v>
      </c>
      <c r="BP761">
        <v>0</v>
      </c>
      <c r="BS761">
        <v>0</v>
      </c>
      <c r="BT761">
        <v>0</v>
      </c>
      <c r="BU761">
        <v>0</v>
      </c>
      <c r="CE761" t="str">
        <f t="shared" si="364"/>
        <v>16:22:08.062</v>
      </c>
      <c r="CF761">
        <v>61800496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80</v>
      </c>
      <c r="DB761">
        <v>1</v>
      </c>
      <c r="DC761" t="s">
        <v>132</v>
      </c>
      <c r="DD761" t="s">
        <v>133</v>
      </c>
      <c r="DG761">
        <v>15260370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 t="shared" si="361"/>
        <v>10/06/2022 16:22:08.397</v>
      </c>
      <c r="C762" t="str">
        <f t="shared" si="338"/>
        <v>FFDFD3C0</v>
      </c>
      <c r="D762" t="s">
        <v>143</v>
      </c>
      <c r="E762">
        <v>1</v>
      </c>
      <c r="F762">
        <v>2001</v>
      </c>
      <c r="G762" t="s">
        <v>147</v>
      </c>
      <c r="J762" t="s">
        <v>145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362"/>
        <v>16:22:08.055</v>
      </c>
      <c r="T762" t="str">
        <f t="shared" si="363"/>
        <v>16:22:07.555</v>
      </c>
      <c r="U762" t="str">
        <f t="shared" si="339"/>
        <v>A5988B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136</v>
      </c>
      <c r="AG762">
        <v>0</v>
      </c>
      <c r="AH762">
        <v>3</v>
      </c>
      <c r="AI762">
        <v>2</v>
      </c>
      <c r="AJ762">
        <v>1</v>
      </c>
      <c r="AK762" t="s">
        <v>352</v>
      </c>
      <c r="AL762">
        <v>40.928685999999999</v>
      </c>
      <c r="AM762" t="s">
        <v>351</v>
      </c>
      <c r="AN762">
        <v>-72.217534000000001</v>
      </c>
      <c r="AO762">
        <v>25</v>
      </c>
      <c r="AP762">
        <v>575</v>
      </c>
      <c r="AQ762" t="s">
        <v>129</v>
      </c>
      <c r="AR762">
        <v>0</v>
      </c>
      <c r="AS762">
        <v>66</v>
      </c>
      <c r="AT762">
        <v>-1216</v>
      </c>
      <c r="BB762">
        <v>1200</v>
      </c>
      <c r="BC762">
        <v>1</v>
      </c>
      <c r="BD762" t="str">
        <f t="shared" si="340"/>
        <v xml:space="preserve">N46PD   </v>
      </c>
      <c r="BE762">
        <v>1</v>
      </c>
      <c r="BG762">
        <v>0</v>
      </c>
      <c r="BH762">
        <v>0</v>
      </c>
      <c r="BI762">
        <v>0</v>
      </c>
      <c r="BJ762">
        <v>500</v>
      </c>
      <c r="BK762">
        <v>-75</v>
      </c>
      <c r="BL762" t="s">
        <v>206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 t="shared" si="364"/>
        <v>16:22:08.062</v>
      </c>
      <c r="CF762">
        <v>61800496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131</v>
      </c>
      <c r="DA762">
        <v>80</v>
      </c>
      <c r="DB762">
        <v>1</v>
      </c>
      <c r="DC762" t="s">
        <v>132</v>
      </c>
      <c r="DD762" t="s">
        <v>133</v>
      </c>
      <c r="DG762">
        <v>15260370</v>
      </c>
      <c r="DI762">
        <v>0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 t="shared" si="361"/>
        <v>10/06/2022 16:22:08.397</v>
      </c>
      <c r="C763" t="str">
        <f t="shared" si="338"/>
        <v>FFDFD3C0</v>
      </c>
      <c r="D763" t="s">
        <v>134</v>
      </c>
      <c r="E763">
        <v>38</v>
      </c>
      <c r="H763">
        <v>125</v>
      </c>
      <c r="I763" t="s">
        <v>142</v>
      </c>
      <c r="J763" t="s">
        <v>136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362"/>
        <v>16:22:08.055</v>
      </c>
      <c r="T763" t="str">
        <f t="shared" si="363"/>
        <v>16:22:07.555</v>
      </c>
      <c r="U763" t="str">
        <f t="shared" si="339"/>
        <v>A5988B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136</v>
      </c>
      <c r="AG763">
        <v>0</v>
      </c>
      <c r="AH763">
        <v>3</v>
      </c>
      <c r="AI763">
        <v>2</v>
      </c>
      <c r="AJ763">
        <v>1</v>
      </c>
      <c r="AK763" t="s">
        <v>352</v>
      </c>
      <c r="AL763">
        <v>40.928685999999999</v>
      </c>
      <c r="AM763" t="s">
        <v>351</v>
      </c>
      <c r="AN763">
        <v>-72.217534000000001</v>
      </c>
      <c r="AO763">
        <v>25</v>
      </c>
      <c r="AP763">
        <v>575</v>
      </c>
      <c r="AQ763" t="s">
        <v>129</v>
      </c>
      <c r="AR763">
        <v>0</v>
      </c>
      <c r="AS763">
        <v>66</v>
      </c>
      <c r="AT763">
        <v>-1216</v>
      </c>
      <c r="BB763">
        <v>1200</v>
      </c>
      <c r="BC763">
        <v>1</v>
      </c>
      <c r="BD763" t="str">
        <f t="shared" si="340"/>
        <v xml:space="preserve">N46PD   </v>
      </c>
      <c r="BE763">
        <v>1</v>
      </c>
      <c r="BG763">
        <v>0</v>
      </c>
      <c r="BH763">
        <v>0</v>
      </c>
      <c r="BI763">
        <v>0</v>
      </c>
      <c r="BJ763">
        <v>500</v>
      </c>
      <c r="BK763">
        <v>-75</v>
      </c>
      <c r="BL763" t="s">
        <v>206</v>
      </c>
      <c r="BM763">
        <v>1</v>
      </c>
      <c r="BN763">
        <v>1</v>
      </c>
      <c r="BO763">
        <v>1</v>
      </c>
      <c r="BP763">
        <v>0</v>
      </c>
      <c r="BS763">
        <v>0</v>
      </c>
      <c r="BT763">
        <v>0</v>
      </c>
      <c r="BU763">
        <v>0</v>
      </c>
      <c r="CE763" t="str">
        <f t="shared" si="364"/>
        <v>16:22:08.062</v>
      </c>
      <c r="CF763">
        <v>61800496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131</v>
      </c>
      <c r="DA763">
        <v>80</v>
      </c>
      <c r="DB763">
        <v>1</v>
      </c>
      <c r="DC763" t="s">
        <v>132</v>
      </c>
      <c r="DD763" t="s">
        <v>133</v>
      </c>
      <c r="DG763">
        <v>15260370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 t="shared" si="361"/>
        <v>10/06/2022 16:22:08.397</v>
      </c>
      <c r="C764" t="str">
        <f t="shared" si="338"/>
        <v>FFDFD3C0</v>
      </c>
      <c r="D764" t="s">
        <v>123</v>
      </c>
      <c r="E764">
        <v>1</v>
      </c>
      <c r="H764">
        <v>157</v>
      </c>
      <c r="I764" t="s">
        <v>124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362"/>
        <v>16:22:08.055</v>
      </c>
      <c r="T764" t="str">
        <f t="shared" si="363"/>
        <v>16:22:07.555</v>
      </c>
      <c r="U764" t="str">
        <f t="shared" si="339"/>
        <v>A5988B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136</v>
      </c>
      <c r="AG764">
        <v>0</v>
      </c>
      <c r="AH764">
        <v>3</v>
      </c>
      <c r="AI764">
        <v>2</v>
      </c>
      <c r="AJ764">
        <v>1</v>
      </c>
      <c r="AK764" t="s">
        <v>352</v>
      </c>
      <c r="AL764">
        <v>40.928685999999999</v>
      </c>
      <c r="AM764" t="s">
        <v>351</v>
      </c>
      <c r="AN764">
        <v>-72.217534000000001</v>
      </c>
      <c r="AO764">
        <v>25</v>
      </c>
      <c r="AP764">
        <v>575</v>
      </c>
      <c r="AQ764" t="s">
        <v>129</v>
      </c>
      <c r="AR764">
        <v>0</v>
      </c>
      <c r="AS764">
        <v>66</v>
      </c>
      <c r="AT764">
        <v>-1216</v>
      </c>
      <c r="BB764">
        <v>1200</v>
      </c>
      <c r="BC764">
        <v>1</v>
      </c>
      <c r="BD764" t="str">
        <f t="shared" si="340"/>
        <v xml:space="preserve">N46PD   </v>
      </c>
      <c r="BE764">
        <v>1</v>
      </c>
      <c r="BG764">
        <v>0</v>
      </c>
      <c r="BH764">
        <v>0</v>
      </c>
      <c r="BI764">
        <v>0</v>
      </c>
      <c r="BJ764">
        <v>500</v>
      </c>
      <c r="BK764">
        <v>-75</v>
      </c>
      <c r="BL764" t="s">
        <v>206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 t="shared" si="364"/>
        <v>16:22:08.062</v>
      </c>
      <c r="CF764">
        <v>61800496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131</v>
      </c>
      <c r="DA764">
        <v>80</v>
      </c>
      <c r="DB764">
        <v>1</v>
      </c>
      <c r="DC764" t="s">
        <v>132</v>
      </c>
      <c r="DD764" t="s">
        <v>133</v>
      </c>
      <c r="DG764">
        <v>15260370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 t="shared" si="361"/>
        <v>10/06/2022 16:22:08.397</v>
      </c>
      <c r="C765" t="str">
        <f t="shared" si="338"/>
        <v>FFDFD3C0</v>
      </c>
      <c r="D765" t="s">
        <v>139</v>
      </c>
      <c r="E765">
        <v>2</v>
      </c>
      <c r="F765">
        <v>1002</v>
      </c>
      <c r="G765" t="s">
        <v>124</v>
      </c>
      <c r="J765" t="s">
        <v>141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362"/>
        <v>16:22:08.055</v>
      </c>
      <c r="T765" t="str">
        <f t="shared" si="363"/>
        <v>16:22:07.555</v>
      </c>
      <c r="U765" t="str">
        <f t="shared" si="339"/>
        <v>A5988B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136</v>
      </c>
      <c r="AG765">
        <v>0</v>
      </c>
      <c r="AH765">
        <v>3</v>
      </c>
      <c r="AI765">
        <v>2</v>
      </c>
      <c r="AJ765">
        <v>1</v>
      </c>
      <c r="AK765" t="s">
        <v>352</v>
      </c>
      <c r="AL765">
        <v>40.928685999999999</v>
      </c>
      <c r="AM765" t="s">
        <v>351</v>
      </c>
      <c r="AN765">
        <v>-72.217534000000001</v>
      </c>
      <c r="AO765">
        <v>25</v>
      </c>
      <c r="AP765">
        <v>575</v>
      </c>
      <c r="AQ765" t="s">
        <v>129</v>
      </c>
      <c r="AR765">
        <v>0</v>
      </c>
      <c r="AS765">
        <v>66</v>
      </c>
      <c r="AT765">
        <v>-1216</v>
      </c>
      <c r="BB765">
        <v>1200</v>
      </c>
      <c r="BC765">
        <v>1</v>
      </c>
      <c r="BD765" t="str">
        <f t="shared" si="340"/>
        <v xml:space="preserve">N46PD   </v>
      </c>
      <c r="BE765">
        <v>1</v>
      </c>
      <c r="BG765">
        <v>0</v>
      </c>
      <c r="BH765">
        <v>0</v>
      </c>
      <c r="BI765">
        <v>0</v>
      </c>
      <c r="BJ765">
        <v>500</v>
      </c>
      <c r="BK765">
        <v>-75</v>
      </c>
      <c r="BL765" t="s">
        <v>206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 t="shared" si="364"/>
        <v>16:22:08.062</v>
      </c>
      <c r="CF765">
        <v>61800496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131</v>
      </c>
      <c r="DA765">
        <v>80</v>
      </c>
      <c r="DB765">
        <v>1</v>
      </c>
      <c r="DC765" t="s">
        <v>132</v>
      </c>
      <c r="DD765" t="s">
        <v>133</v>
      </c>
      <c r="DG765">
        <v>15260370</v>
      </c>
      <c r="DI765">
        <v>0</v>
      </c>
      <c r="DJ765">
        <v>0</v>
      </c>
      <c r="DK765">
        <v>1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 t="shared" si="361"/>
        <v>10/06/2022 16:22:08.397</v>
      </c>
      <c r="C766" t="str">
        <f t="shared" si="338"/>
        <v>FFDFD3C0</v>
      </c>
      <c r="D766" t="s">
        <v>143</v>
      </c>
      <c r="E766">
        <v>15</v>
      </c>
      <c r="F766">
        <v>2015</v>
      </c>
      <c r="G766" t="s">
        <v>144</v>
      </c>
      <c r="J766" t="s">
        <v>145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362"/>
        <v>16:22:08.055</v>
      </c>
      <c r="T766" t="str">
        <f t="shared" si="363"/>
        <v>16:22:07.555</v>
      </c>
      <c r="U766" t="str">
        <f t="shared" si="339"/>
        <v>A5988B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136</v>
      </c>
      <c r="AG766">
        <v>0</v>
      </c>
      <c r="AH766">
        <v>3</v>
      </c>
      <c r="AI766">
        <v>2</v>
      </c>
      <c r="AJ766">
        <v>1</v>
      </c>
      <c r="AK766" t="s">
        <v>352</v>
      </c>
      <c r="AL766">
        <v>40.928685999999999</v>
      </c>
      <c r="AM766" t="s">
        <v>351</v>
      </c>
      <c r="AN766">
        <v>-72.217534000000001</v>
      </c>
      <c r="AO766">
        <v>25</v>
      </c>
      <c r="AP766">
        <v>575</v>
      </c>
      <c r="AQ766" t="s">
        <v>129</v>
      </c>
      <c r="AR766">
        <v>0</v>
      </c>
      <c r="AS766">
        <v>66</v>
      </c>
      <c r="AT766">
        <v>-1216</v>
      </c>
      <c r="BB766">
        <v>1200</v>
      </c>
      <c r="BC766">
        <v>1</v>
      </c>
      <c r="BD766" t="str">
        <f t="shared" si="340"/>
        <v xml:space="preserve">N46PD   </v>
      </c>
      <c r="BE766">
        <v>1</v>
      </c>
      <c r="BG766">
        <v>0</v>
      </c>
      <c r="BH766">
        <v>0</v>
      </c>
      <c r="BI766">
        <v>0</v>
      </c>
      <c r="BJ766">
        <v>500</v>
      </c>
      <c r="BK766">
        <v>-75</v>
      </c>
      <c r="BL766" t="s">
        <v>206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 t="shared" si="364"/>
        <v>16:22:08.062</v>
      </c>
      <c r="CF766">
        <v>61800496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131</v>
      </c>
      <c r="DA766">
        <v>80</v>
      </c>
      <c r="DB766">
        <v>1</v>
      </c>
      <c r="DC766" t="s">
        <v>132</v>
      </c>
      <c r="DD766" t="s">
        <v>133</v>
      </c>
      <c r="DG766">
        <v>15260370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 t="shared" ref="A767:A772" si="365">"10/06/2022 16:22:09.196"</f>
        <v>10/06/2022 16:22:09.196</v>
      </c>
      <c r="C767" t="str">
        <f t="shared" si="338"/>
        <v>FFDFD3C0</v>
      </c>
      <c r="D767" t="s">
        <v>143</v>
      </c>
      <c r="E767">
        <v>1</v>
      </c>
      <c r="F767">
        <v>2001</v>
      </c>
      <c r="G767" t="s">
        <v>147</v>
      </c>
      <c r="J767" t="s">
        <v>145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ref="S767:S772" si="366">"16:22:08.938"</f>
        <v>16:22:08.938</v>
      </c>
      <c r="T767" t="str">
        <f t="shared" ref="T767:T772" si="367">"16:22:08.138"</f>
        <v>16:22:08.138</v>
      </c>
      <c r="U767" t="str">
        <f t="shared" si="339"/>
        <v>A5988B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136</v>
      </c>
      <c r="AG767">
        <v>0</v>
      </c>
      <c r="AH767">
        <v>3</v>
      </c>
      <c r="AI767">
        <v>2</v>
      </c>
      <c r="AJ767">
        <v>1</v>
      </c>
      <c r="AK767" t="s">
        <v>306</v>
      </c>
      <c r="AL767">
        <v>40.929008000000003</v>
      </c>
      <c r="AM767" t="s">
        <v>353</v>
      </c>
      <c r="AN767">
        <v>-72.217618999999999</v>
      </c>
      <c r="AO767">
        <v>25</v>
      </c>
      <c r="AP767">
        <v>575</v>
      </c>
      <c r="AQ767" t="s">
        <v>129</v>
      </c>
      <c r="AR767">
        <v>-4</v>
      </c>
      <c r="AS767">
        <v>66</v>
      </c>
      <c r="AT767">
        <v>-1216</v>
      </c>
      <c r="BB767">
        <v>1200</v>
      </c>
      <c r="BC767">
        <v>1</v>
      </c>
      <c r="BD767" t="str">
        <f t="shared" si="340"/>
        <v xml:space="preserve">N46PD   </v>
      </c>
      <c r="BE767">
        <v>1</v>
      </c>
      <c r="BG767">
        <v>0</v>
      </c>
      <c r="BH767">
        <v>0</v>
      </c>
      <c r="BI767">
        <v>0</v>
      </c>
      <c r="BJ767">
        <v>475</v>
      </c>
      <c r="BK767">
        <v>-100</v>
      </c>
      <c r="BL767" t="s">
        <v>206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 t="shared" ref="CE767:CE772" si="368">"16:22:08.945"</f>
        <v>16:22:08.945</v>
      </c>
      <c r="CF767">
        <v>944914378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6</v>
      </c>
      <c r="CY767">
        <v>7</v>
      </c>
      <c r="CZ767" t="s">
        <v>131</v>
      </c>
      <c r="DA767">
        <v>80</v>
      </c>
      <c r="DB767">
        <v>1</v>
      </c>
      <c r="DC767" t="s">
        <v>132</v>
      </c>
      <c r="DD767" t="s">
        <v>133</v>
      </c>
      <c r="DG767">
        <v>15261376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 t="shared" si="365"/>
        <v>10/06/2022 16:22:09.196</v>
      </c>
      <c r="C768" t="str">
        <f t="shared" si="338"/>
        <v>FFDFD3C0</v>
      </c>
      <c r="D768" t="s">
        <v>134</v>
      </c>
      <c r="E768">
        <v>38</v>
      </c>
      <c r="H768">
        <v>125</v>
      </c>
      <c r="I768" t="s">
        <v>142</v>
      </c>
      <c r="J768" t="s">
        <v>136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366"/>
        <v>16:22:08.938</v>
      </c>
      <c r="T768" t="str">
        <f t="shared" si="367"/>
        <v>16:22:08.138</v>
      </c>
      <c r="U768" t="str">
        <f t="shared" si="339"/>
        <v>A5988B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136</v>
      </c>
      <c r="AG768">
        <v>0</v>
      </c>
      <c r="AH768">
        <v>3</v>
      </c>
      <c r="AI768">
        <v>2</v>
      </c>
      <c r="AJ768">
        <v>1</v>
      </c>
      <c r="AK768" t="s">
        <v>306</v>
      </c>
      <c r="AL768">
        <v>40.929008000000003</v>
      </c>
      <c r="AM768" t="s">
        <v>353</v>
      </c>
      <c r="AN768">
        <v>-72.217618999999999</v>
      </c>
      <c r="AO768">
        <v>25</v>
      </c>
      <c r="AP768">
        <v>575</v>
      </c>
      <c r="AQ768" t="s">
        <v>129</v>
      </c>
      <c r="AR768">
        <v>-4</v>
      </c>
      <c r="AS768">
        <v>66</v>
      </c>
      <c r="AT768">
        <v>-1216</v>
      </c>
      <c r="BB768">
        <v>1200</v>
      </c>
      <c r="BC768">
        <v>1</v>
      </c>
      <c r="BD768" t="str">
        <f t="shared" si="340"/>
        <v xml:space="preserve">N46PD   </v>
      </c>
      <c r="BE768">
        <v>1</v>
      </c>
      <c r="BG768">
        <v>0</v>
      </c>
      <c r="BH768">
        <v>0</v>
      </c>
      <c r="BI768">
        <v>0</v>
      </c>
      <c r="BJ768">
        <v>475</v>
      </c>
      <c r="BK768">
        <v>-100</v>
      </c>
      <c r="BL768" t="s">
        <v>206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 t="shared" si="368"/>
        <v>16:22:08.945</v>
      </c>
      <c r="CF768">
        <v>944914378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6</v>
      </c>
      <c r="CY768">
        <v>7</v>
      </c>
      <c r="CZ768" t="s">
        <v>131</v>
      </c>
      <c r="DA768">
        <v>80</v>
      </c>
      <c r="DB768">
        <v>1</v>
      </c>
      <c r="DC768" t="s">
        <v>132</v>
      </c>
      <c r="DD768" t="s">
        <v>133</v>
      </c>
      <c r="DG768">
        <v>15261376</v>
      </c>
      <c r="DI768">
        <v>0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 t="shared" si="365"/>
        <v>10/06/2022 16:22:09.196</v>
      </c>
      <c r="C769" t="str">
        <f t="shared" si="338"/>
        <v>FFDFD3C0</v>
      </c>
      <c r="D769" t="s">
        <v>123</v>
      </c>
      <c r="E769">
        <v>1</v>
      </c>
      <c r="H769">
        <v>157</v>
      </c>
      <c r="I769" t="s">
        <v>124</v>
      </c>
      <c r="J769" t="s">
        <v>125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366"/>
        <v>16:22:08.938</v>
      </c>
      <c r="T769" t="str">
        <f t="shared" si="367"/>
        <v>16:22:08.138</v>
      </c>
      <c r="U769" t="str">
        <f t="shared" si="339"/>
        <v>A5988B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136</v>
      </c>
      <c r="AG769">
        <v>0</v>
      </c>
      <c r="AH769">
        <v>3</v>
      </c>
      <c r="AI769">
        <v>2</v>
      </c>
      <c r="AJ769">
        <v>1</v>
      </c>
      <c r="AK769" t="s">
        <v>306</v>
      </c>
      <c r="AL769">
        <v>40.929008000000003</v>
      </c>
      <c r="AM769" t="s">
        <v>353</v>
      </c>
      <c r="AN769">
        <v>-72.217618999999999</v>
      </c>
      <c r="AO769">
        <v>25</v>
      </c>
      <c r="AP769">
        <v>575</v>
      </c>
      <c r="AQ769" t="s">
        <v>129</v>
      </c>
      <c r="AR769">
        <v>-4</v>
      </c>
      <c r="AS769">
        <v>66</v>
      </c>
      <c r="AT769">
        <v>-1216</v>
      </c>
      <c r="BB769">
        <v>1200</v>
      </c>
      <c r="BC769">
        <v>1</v>
      </c>
      <c r="BD769" t="str">
        <f t="shared" si="340"/>
        <v xml:space="preserve">N46PD   </v>
      </c>
      <c r="BE769">
        <v>1</v>
      </c>
      <c r="BG769">
        <v>0</v>
      </c>
      <c r="BH769">
        <v>0</v>
      </c>
      <c r="BI769">
        <v>0</v>
      </c>
      <c r="BJ769">
        <v>475</v>
      </c>
      <c r="BK769">
        <v>-100</v>
      </c>
      <c r="BL769" t="s">
        <v>206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 t="shared" si="368"/>
        <v>16:22:08.945</v>
      </c>
      <c r="CF769">
        <v>944914378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6</v>
      </c>
      <c r="CY769">
        <v>7</v>
      </c>
      <c r="CZ769" t="s">
        <v>131</v>
      </c>
      <c r="DA769">
        <v>80</v>
      </c>
      <c r="DB769">
        <v>1</v>
      </c>
      <c r="DC769" t="s">
        <v>132</v>
      </c>
      <c r="DD769" t="s">
        <v>133</v>
      </c>
      <c r="DG769">
        <v>15261376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 t="shared" si="365"/>
        <v>10/06/2022 16:22:09.196</v>
      </c>
      <c r="C770" t="str">
        <f t="shared" ref="C770:C833" si="369">"FFDFD3C0"</f>
        <v>FFDFD3C0</v>
      </c>
      <c r="D770" t="s">
        <v>139</v>
      </c>
      <c r="E770">
        <v>2</v>
      </c>
      <c r="F770">
        <v>1002</v>
      </c>
      <c r="G770" t="s">
        <v>124</v>
      </c>
      <c r="J770" t="s">
        <v>141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366"/>
        <v>16:22:08.938</v>
      </c>
      <c r="T770" t="str">
        <f t="shared" si="367"/>
        <v>16:22:08.138</v>
      </c>
      <c r="U770" t="str">
        <f t="shared" ref="U770:U833" si="370">"A5988B"</f>
        <v>A5988B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136</v>
      </c>
      <c r="AG770">
        <v>0</v>
      </c>
      <c r="AH770">
        <v>3</v>
      </c>
      <c r="AI770">
        <v>2</v>
      </c>
      <c r="AJ770">
        <v>1</v>
      </c>
      <c r="AK770" t="s">
        <v>306</v>
      </c>
      <c r="AL770">
        <v>40.929008000000003</v>
      </c>
      <c r="AM770" t="s">
        <v>353</v>
      </c>
      <c r="AN770">
        <v>-72.217618999999999</v>
      </c>
      <c r="AO770">
        <v>25</v>
      </c>
      <c r="AP770">
        <v>575</v>
      </c>
      <c r="AQ770" t="s">
        <v>129</v>
      </c>
      <c r="AR770">
        <v>-4</v>
      </c>
      <c r="AS770">
        <v>66</v>
      </c>
      <c r="AT770">
        <v>-1216</v>
      </c>
      <c r="BB770">
        <v>1200</v>
      </c>
      <c r="BC770">
        <v>1</v>
      </c>
      <c r="BD770" t="str">
        <f t="shared" ref="BD770:BD833" si="371">"N46PD   "</f>
        <v xml:space="preserve">N46PD   </v>
      </c>
      <c r="BE770">
        <v>1</v>
      </c>
      <c r="BG770">
        <v>0</v>
      </c>
      <c r="BH770">
        <v>0</v>
      </c>
      <c r="BI770">
        <v>0</v>
      </c>
      <c r="BJ770">
        <v>475</v>
      </c>
      <c r="BK770">
        <v>-100</v>
      </c>
      <c r="BL770" t="s">
        <v>206</v>
      </c>
      <c r="BM770">
        <v>1</v>
      </c>
      <c r="BN770">
        <v>1</v>
      </c>
      <c r="BO770">
        <v>1</v>
      </c>
      <c r="BP770">
        <v>0</v>
      </c>
      <c r="BS770">
        <v>0</v>
      </c>
      <c r="BT770">
        <v>0</v>
      </c>
      <c r="BU770">
        <v>0</v>
      </c>
      <c r="CE770" t="str">
        <f t="shared" si="368"/>
        <v>16:22:08.945</v>
      </c>
      <c r="CF770">
        <v>944914378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6</v>
      </c>
      <c r="CY770">
        <v>7</v>
      </c>
      <c r="CZ770" t="s">
        <v>131</v>
      </c>
      <c r="DA770">
        <v>80</v>
      </c>
      <c r="DB770">
        <v>1</v>
      </c>
      <c r="DC770" t="s">
        <v>132</v>
      </c>
      <c r="DD770" t="s">
        <v>133</v>
      </c>
      <c r="DG770">
        <v>15261376</v>
      </c>
      <c r="DI770">
        <v>0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 t="shared" si="365"/>
        <v>10/06/2022 16:22:09.196</v>
      </c>
      <c r="C771" t="str">
        <f t="shared" si="369"/>
        <v>FFDFD3C0</v>
      </c>
      <c r="D771" t="s">
        <v>143</v>
      </c>
      <c r="E771">
        <v>15</v>
      </c>
      <c r="F771">
        <v>2015</v>
      </c>
      <c r="G771" t="s">
        <v>144</v>
      </c>
      <c r="J771" t="s">
        <v>145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366"/>
        <v>16:22:08.938</v>
      </c>
      <c r="T771" t="str">
        <f t="shared" si="367"/>
        <v>16:22:08.138</v>
      </c>
      <c r="U771" t="str">
        <f t="shared" si="370"/>
        <v>A5988B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136</v>
      </c>
      <c r="AG771">
        <v>0</v>
      </c>
      <c r="AH771">
        <v>3</v>
      </c>
      <c r="AI771">
        <v>2</v>
      </c>
      <c r="AJ771">
        <v>1</v>
      </c>
      <c r="AK771" t="s">
        <v>306</v>
      </c>
      <c r="AL771">
        <v>40.929008000000003</v>
      </c>
      <c r="AM771" t="s">
        <v>353</v>
      </c>
      <c r="AN771">
        <v>-72.217618999999999</v>
      </c>
      <c r="AO771">
        <v>25</v>
      </c>
      <c r="AP771">
        <v>575</v>
      </c>
      <c r="AQ771" t="s">
        <v>129</v>
      </c>
      <c r="AR771">
        <v>-4</v>
      </c>
      <c r="AS771">
        <v>66</v>
      </c>
      <c r="AT771">
        <v>-1216</v>
      </c>
      <c r="BB771">
        <v>1200</v>
      </c>
      <c r="BC771">
        <v>1</v>
      </c>
      <c r="BD771" t="str">
        <f t="shared" si="371"/>
        <v xml:space="preserve">N46PD   </v>
      </c>
      <c r="BE771">
        <v>1</v>
      </c>
      <c r="BG771">
        <v>0</v>
      </c>
      <c r="BH771">
        <v>0</v>
      </c>
      <c r="BI771">
        <v>0</v>
      </c>
      <c r="BJ771">
        <v>475</v>
      </c>
      <c r="BK771">
        <v>-100</v>
      </c>
      <c r="BL771" t="s">
        <v>206</v>
      </c>
      <c r="BM771">
        <v>1</v>
      </c>
      <c r="BN771">
        <v>1</v>
      </c>
      <c r="BO771">
        <v>1</v>
      </c>
      <c r="BP771">
        <v>0</v>
      </c>
      <c r="BS771">
        <v>0</v>
      </c>
      <c r="BT771">
        <v>0</v>
      </c>
      <c r="BU771">
        <v>0</v>
      </c>
      <c r="CE771" t="str">
        <f t="shared" si="368"/>
        <v>16:22:08.945</v>
      </c>
      <c r="CF771">
        <v>944914378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6</v>
      </c>
      <c r="CY771">
        <v>7</v>
      </c>
      <c r="CZ771" t="s">
        <v>131</v>
      </c>
      <c r="DA771">
        <v>80</v>
      </c>
      <c r="DB771">
        <v>1</v>
      </c>
      <c r="DC771" t="s">
        <v>132</v>
      </c>
      <c r="DD771" t="s">
        <v>133</v>
      </c>
      <c r="DG771">
        <v>15261376</v>
      </c>
      <c r="DI771">
        <v>0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 t="shared" si="365"/>
        <v>10/06/2022 16:22:09.196</v>
      </c>
      <c r="C772" t="str">
        <f t="shared" si="369"/>
        <v>FFDFD3C0</v>
      </c>
      <c r="D772" t="s">
        <v>139</v>
      </c>
      <c r="E772">
        <v>3</v>
      </c>
      <c r="F772">
        <v>1003</v>
      </c>
      <c r="G772" t="s">
        <v>146</v>
      </c>
      <c r="J772" t="s">
        <v>141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366"/>
        <v>16:22:08.938</v>
      </c>
      <c r="T772" t="str">
        <f t="shared" si="367"/>
        <v>16:22:08.138</v>
      </c>
      <c r="U772" t="str">
        <f t="shared" si="370"/>
        <v>A5988B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136</v>
      </c>
      <c r="AG772">
        <v>0</v>
      </c>
      <c r="AH772">
        <v>3</v>
      </c>
      <c r="AI772">
        <v>2</v>
      </c>
      <c r="AJ772">
        <v>1</v>
      </c>
      <c r="AK772" t="s">
        <v>306</v>
      </c>
      <c r="AL772">
        <v>40.929008000000003</v>
      </c>
      <c r="AM772" t="s">
        <v>353</v>
      </c>
      <c r="AN772">
        <v>-72.217618999999999</v>
      </c>
      <c r="AO772">
        <v>25</v>
      </c>
      <c r="AP772">
        <v>575</v>
      </c>
      <c r="AQ772" t="s">
        <v>129</v>
      </c>
      <c r="AR772">
        <v>-4</v>
      </c>
      <c r="AS772">
        <v>66</v>
      </c>
      <c r="AT772">
        <v>-1216</v>
      </c>
      <c r="BB772">
        <v>1200</v>
      </c>
      <c r="BC772">
        <v>1</v>
      </c>
      <c r="BD772" t="str">
        <f t="shared" si="371"/>
        <v xml:space="preserve">N46PD   </v>
      </c>
      <c r="BE772">
        <v>1</v>
      </c>
      <c r="BG772">
        <v>0</v>
      </c>
      <c r="BH772">
        <v>0</v>
      </c>
      <c r="BI772">
        <v>0</v>
      </c>
      <c r="BJ772">
        <v>475</v>
      </c>
      <c r="BK772">
        <v>-100</v>
      </c>
      <c r="BL772" t="s">
        <v>206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 t="shared" si="368"/>
        <v>16:22:08.945</v>
      </c>
      <c r="CF772">
        <v>944914378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6</v>
      </c>
      <c r="CY772">
        <v>7</v>
      </c>
      <c r="CZ772" t="s">
        <v>131</v>
      </c>
      <c r="DA772">
        <v>80</v>
      </c>
      <c r="DB772">
        <v>1</v>
      </c>
      <c r="DC772" t="s">
        <v>132</v>
      </c>
      <c r="DD772" t="s">
        <v>133</v>
      </c>
      <c r="DG772">
        <v>15261376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 t="shared" ref="A773:A779" si="372">"10/06/2022 16:22:10.258"</f>
        <v>10/06/2022 16:22:10.258</v>
      </c>
      <c r="C773" t="str">
        <f t="shared" si="369"/>
        <v>FFDFD3C0</v>
      </c>
      <c r="D773" t="s">
        <v>134</v>
      </c>
      <c r="E773">
        <v>38</v>
      </c>
      <c r="H773">
        <v>125</v>
      </c>
      <c r="I773" t="s">
        <v>142</v>
      </c>
      <c r="J773" t="s">
        <v>136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ref="S773:S779" si="373">"16:22:09.984"</f>
        <v>16:22:09.984</v>
      </c>
      <c r="T773" t="str">
        <f t="shared" ref="T773:T779" si="374">"16:22:09.484"</f>
        <v>16:22:09.484</v>
      </c>
      <c r="U773" t="str">
        <f t="shared" si="370"/>
        <v>A5988B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136</v>
      </c>
      <c r="AG773">
        <v>0</v>
      </c>
      <c r="AH773">
        <v>3</v>
      </c>
      <c r="AI773">
        <v>2</v>
      </c>
      <c r="AJ773">
        <v>1</v>
      </c>
      <c r="AK773" t="s">
        <v>304</v>
      </c>
      <c r="AL773">
        <v>40.929285999999998</v>
      </c>
      <c r="AM773" t="s">
        <v>354</v>
      </c>
      <c r="AN773">
        <v>-72.217748</v>
      </c>
      <c r="AO773">
        <v>25</v>
      </c>
      <c r="AP773">
        <v>550</v>
      </c>
      <c r="AQ773" t="s">
        <v>129</v>
      </c>
      <c r="AR773">
        <v>-23</v>
      </c>
      <c r="AS773">
        <v>64</v>
      </c>
      <c r="AT773">
        <v>-1088</v>
      </c>
      <c r="BB773">
        <v>1200</v>
      </c>
      <c r="BC773">
        <v>1</v>
      </c>
      <c r="BD773" t="str">
        <f t="shared" si="371"/>
        <v xml:space="preserve">N46PD   </v>
      </c>
      <c r="BE773">
        <v>1</v>
      </c>
      <c r="BG773">
        <v>0</v>
      </c>
      <c r="BH773">
        <v>0</v>
      </c>
      <c r="BI773">
        <v>0</v>
      </c>
      <c r="BJ773">
        <v>475</v>
      </c>
      <c r="BK773">
        <v>-75</v>
      </c>
      <c r="BL773" t="s">
        <v>206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 t="shared" ref="CE773:CE779" si="375">"16:22:09.987"</f>
        <v>16:22:09.987</v>
      </c>
      <c r="CF773">
        <v>986956043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6</v>
      </c>
      <c r="CY773">
        <v>7</v>
      </c>
      <c r="CZ773" t="s">
        <v>131</v>
      </c>
      <c r="DA773">
        <v>80</v>
      </c>
      <c r="DB773">
        <v>1</v>
      </c>
      <c r="DC773" t="s">
        <v>132</v>
      </c>
      <c r="DD773" t="s">
        <v>133</v>
      </c>
      <c r="DG773">
        <v>15262415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 t="shared" si="372"/>
        <v>10/06/2022 16:22:10.258</v>
      </c>
      <c r="C774" t="str">
        <f t="shared" si="369"/>
        <v>FFDFD3C0</v>
      </c>
      <c r="D774" t="s">
        <v>143</v>
      </c>
      <c r="E774">
        <v>1</v>
      </c>
      <c r="F774">
        <v>2001</v>
      </c>
      <c r="G774" t="s">
        <v>147</v>
      </c>
      <c r="J774" t="s">
        <v>145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373"/>
        <v>16:22:09.984</v>
      </c>
      <c r="T774" t="str">
        <f t="shared" si="374"/>
        <v>16:22:09.484</v>
      </c>
      <c r="U774" t="str">
        <f t="shared" si="370"/>
        <v>A5988B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136</v>
      </c>
      <c r="AG774">
        <v>0</v>
      </c>
      <c r="AH774">
        <v>3</v>
      </c>
      <c r="AI774">
        <v>2</v>
      </c>
      <c r="AJ774">
        <v>1</v>
      </c>
      <c r="AK774" t="s">
        <v>304</v>
      </c>
      <c r="AL774">
        <v>40.929285999999998</v>
      </c>
      <c r="AM774" t="s">
        <v>354</v>
      </c>
      <c r="AN774">
        <v>-72.217748</v>
      </c>
      <c r="AO774">
        <v>25</v>
      </c>
      <c r="AP774">
        <v>550</v>
      </c>
      <c r="AQ774" t="s">
        <v>129</v>
      </c>
      <c r="AR774">
        <v>-23</v>
      </c>
      <c r="AS774">
        <v>64</v>
      </c>
      <c r="AT774">
        <v>-1088</v>
      </c>
      <c r="BB774">
        <v>1200</v>
      </c>
      <c r="BC774">
        <v>1</v>
      </c>
      <c r="BD774" t="str">
        <f t="shared" si="371"/>
        <v xml:space="preserve">N46PD   </v>
      </c>
      <c r="BE774">
        <v>1</v>
      </c>
      <c r="BG774">
        <v>0</v>
      </c>
      <c r="BH774">
        <v>0</v>
      </c>
      <c r="BI774">
        <v>0</v>
      </c>
      <c r="BJ774">
        <v>475</v>
      </c>
      <c r="BK774">
        <v>-75</v>
      </c>
      <c r="BL774" t="s">
        <v>206</v>
      </c>
      <c r="BM774">
        <v>1</v>
      </c>
      <c r="BN774">
        <v>1</v>
      </c>
      <c r="BO774">
        <v>1</v>
      </c>
      <c r="BP774">
        <v>0</v>
      </c>
      <c r="BS774">
        <v>0</v>
      </c>
      <c r="BT774">
        <v>0</v>
      </c>
      <c r="BU774">
        <v>0</v>
      </c>
      <c r="CE774" t="str">
        <f t="shared" si="375"/>
        <v>16:22:09.987</v>
      </c>
      <c r="CF774">
        <v>986956043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6</v>
      </c>
      <c r="CY774">
        <v>7</v>
      </c>
      <c r="CZ774" t="s">
        <v>131</v>
      </c>
      <c r="DA774">
        <v>80</v>
      </c>
      <c r="DB774">
        <v>1</v>
      </c>
      <c r="DC774" t="s">
        <v>132</v>
      </c>
      <c r="DD774" t="s">
        <v>133</v>
      </c>
      <c r="DG774">
        <v>15262415</v>
      </c>
      <c r="DI774">
        <v>0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 t="shared" si="372"/>
        <v>10/06/2022 16:22:10.258</v>
      </c>
      <c r="C775" t="str">
        <f t="shared" si="369"/>
        <v>FFDFD3C0</v>
      </c>
      <c r="D775" t="s">
        <v>123</v>
      </c>
      <c r="E775">
        <v>1</v>
      </c>
      <c r="H775">
        <v>157</v>
      </c>
      <c r="I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373"/>
        <v>16:22:09.984</v>
      </c>
      <c r="T775" t="str">
        <f t="shared" si="374"/>
        <v>16:22:09.484</v>
      </c>
      <c r="U775" t="str">
        <f t="shared" si="370"/>
        <v>A5988B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136</v>
      </c>
      <c r="AG775">
        <v>0</v>
      </c>
      <c r="AH775">
        <v>3</v>
      </c>
      <c r="AI775">
        <v>2</v>
      </c>
      <c r="AJ775">
        <v>1</v>
      </c>
      <c r="AK775" t="s">
        <v>304</v>
      </c>
      <c r="AL775">
        <v>40.929285999999998</v>
      </c>
      <c r="AM775" t="s">
        <v>354</v>
      </c>
      <c r="AN775">
        <v>-72.217748</v>
      </c>
      <c r="AO775">
        <v>25</v>
      </c>
      <c r="AP775">
        <v>550</v>
      </c>
      <c r="AQ775" t="s">
        <v>129</v>
      </c>
      <c r="AR775">
        <v>-23</v>
      </c>
      <c r="AS775">
        <v>64</v>
      </c>
      <c r="AT775">
        <v>-1088</v>
      </c>
      <c r="BB775">
        <v>1200</v>
      </c>
      <c r="BC775">
        <v>1</v>
      </c>
      <c r="BD775" t="str">
        <f t="shared" si="371"/>
        <v xml:space="preserve">N46PD   </v>
      </c>
      <c r="BE775">
        <v>1</v>
      </c>
      <c r="BG775">
        <v>0</v>
      </c>
      <c r="BH775">
        <v>0</v>
      </c>
      <c r="BI775">
        <v>0</v>
      </c>
      <c r="BJ775">
        <v>475</v>
      </c>
      <c r="BK775">
        <v>-75</v>
      </c>
      <c r="BL775" t="s">
        <v>206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 t="shared" si="375"/>
        <v>16:22:09.987</v>
      </c>
      <c r="CF775">
        <v>986956043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6</v>
      </c>
      <c r="CY775">
        <v>7</v>
      </c>
      <c r="CZ775" t="s">
        <v>131</v>
      </c>
      <c r="DA775">
        <v>80</v>
      </c>
      <c r="DB775">
        <v>1</v>
      </c>
      <c r="DC775" t="s">
        <v>132</v>
      </c>
      <c r="DD775" t="s">
        <v>133</v>
      </c>
      <c r="DG775">
        <v>15262415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 t="shared" si="372"/>
        <v>10/06/2022 16:22:10.258</v>
      </c>
      <c r="C776" t="str">
        <f t="shared" si="369"/>
        <v>FFDFD3C0</v>
      </c>
      <c r="D776" t="s">
        <v>139</v>
      </c>
      <c r="E776">
        <v>2</v>
      </c>
      <c r="F776">
        <v>1002</v>
      </c>
      <c r="G776" t="s">
        <v>124</v>
      </c>
      <c r="J776" t="s">
        <v>141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373"/>
        <v>16:22:09.984</v>
      </c>
      <c r="T776" t="str">
        <f t="shared" si="374"/>
        <v>16:22:09.484</v>
      </c>
      <c r="U776" t="str">
        <f t="shared" si="370"/>
        <v>A5988B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136</v>
      </c>
      <c r="AG776">
        <v>0</v>
      </c>
      <c r="AH776">
        <v>3</v>
      </c>
      <c r="AI776">
        <v>2</v>
      </c>
      <c r="AJ776">
        <v>1</v>
      </c>
      <c r="AK776" t="s">
        <v>304</v>
      </c>
      <c r="AL776">
        <v>40.929285999999998</v>
      </c>
      <c r="AM776" t="s">
        <v>354</v>
      </c>
      <c r="AN776">
        <v>-72.217748</v>
      </c>
      <c r="AO776">
        <v>25</v>
      </c>
      <c r="AP776">
        <v>550</v>
      </c>
      <c r="AQ776" t="s">
        <v>129</v>
      </c>
      <c r="AR776">
        <v>-23</v>
      </c>
      <c r="AS776">
        <v>64</v>
      </c>
      <c r="AT776">
        <v>-1088</v>
      </c>
      <c r="BB776">
        <v>1200</v>
      </c>
      <c r="BC776">
        <v>1</v>
      </c>
      <c r="BD776" t="str">
        <f t="shared" si="371"/>
        <v xml:space="preserve">N46PD   </v>
      </c>
      <c r="BE776">
        <v>1</v>
      </c>
      <c r="BG776">
        <v>0</v>
      </c>
      <c r="BH776">
        <v>0</v>
      </c>
      <c r="BI776">
        <v>0</v>
      </c>
      <c r="BJ776">
        <v>475</v>
      </c>
      <c r="BK776">
        <v>-75</v>
      </c>
      <c r="BL776" t="s">
        <v>206</v>
      </c>
      <c r="BM776">
        <v>1</v>
      </c>
      <c r="BN776">
        <v>1</v>
      </c>
      <c r="BO776">
        <v>1</v>
      </c>
      <c r="BP776">
        <v>0</v>
      </c>
      <c r="BS776">
        <v>0</v>
      </c>
      <c r="BT776">
        <v>0</v>
      </c>
      <c r="BU776">
        <v>0</v>
      </c>
      <c r="CE776" t="str">
        <f t="shared" si="375"/>
        <v>16:22:09.987</v>
      </c>
      <c r="CF776">
        <v>986956043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6</v>
      </c>
      <c r="CY776">
        <v>7</v>
      </c>
      <c r="CZ776" t="s">
        <v>131</v>
      </c>
      <c r="DA776">
        <v>80</v>
      </c>
      <c r="DB776">
        <v>1</v>
      </c>
      <c r="DC776" t="s">
        <v>132</v>
      </c>
      <c r="DD776" t="s">
        <v>133</v>
      </c>
      <c r="DG776">
        <v>15262415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 t="shared" si="372"/>
        <v>10/06/2022 16:22:10.258</v>
      </c>
      <c r="C777" t="str">
        <f t="shared" si="369"/>
        <v>FFDFD3C0</v>
      </c>
      <c r="D777" t="s">
        <v>143</v>
      </c>
      <c r="E777">
        <v>15</v>
      </c>
      <c r="F777">
        <v>2015</v>
      </c>
      <c r="G777" t="s">
        <v>144</v>
      </c>
      <c r="J777" t="s">
        <v>145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si="373"/>
        <v>16:22:09.984</v>
      </c>
      <c r="T777" t="str">
        <f t="shared" si="374"/>
        <v>16:22:09.484</v>
      </c>
      <c r="U777" t="str">
        <f t="shared" si="370"/>
        <v>A5988B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136</v>
      </c>
      <c r="AG777">
        <v>0</v>
      </c>
      <c r="AH777">
        <v>3</v>
      </c>
      <c r="AI777">
        <v>2</v>
      </c>
      <c r="AJ777">
        <v>1</v>
      </c>
      <c r="AK777" t="s">
        <v>304</v>
      </c>
      <c r="AL777">
        <v>40.929285999999998</v>
      </c>
      <c r="AM777" t="s">
        <v>354</v>
      </c>
      <c r="AN777">
        <v>-72.217748</v>
      </c>
      <c r="AO777">
        <v>25</v>
      </c>
      <c r="AP777">
        <v>550</v>
      </c>
      <c r="AQ777" t="s">
        <v>129</v>
      </c>
      <c r="AR777">
        <v>-23</v>
      </c>
      <c r="AS777">
        <v>64</v>
      </c>
      <c r="AT777">
        <v>-1088</v>
      </c>
      <c r="BB777">
        <v>1200</v>
      </c>
      <c r="BC777">
        <v>1</v>
      </c>
      <c r="BD777" t="str">
        <f t="shared" si="371"/>
        <v xml:space="preserve">N46PD   </v>
      </c>
      <c r="BE777">
        <v>1</v>
      </c>
      <c r="BG777">
        <v>0</v>
      </c>
      <c r="BH777">
        <v>0</v>
      </c>
      <c r="BI777">
        <v>0</v>
      </c>
      <c r="BJ777">
        <v>475</v>
      </c>
      <c r="BK777">
        <v>-75</v>
      </c>
      <c r="BL777" t="s">
        <v>206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 t="shared" si="375"/>
        <v>16:22:09.987</v>
      </c>
      <c r="CF777">
        <v>986956043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6</v>
      </c>
      <c r="CY777">
        <v>7</v>
      </c>
      <c r="CZ777" t="s">
        <v>131</v>
      </c>
      <c r="DA777">
        <v>80</v>
      </c>
      <c r="DB777">
        <v>1</v>
      </c>
      <c r="DC777" t="s">
        <v>132</v>
      </c>
      <c r="DD777" t="s">
        <v>133</v>
      </c>
      <c r="DG777">
        <v>15262415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 t="shared" si="372"/>
        <v>10/06/2022 16:22:10.258</v>
      </c>
      <c r="C778" t="str">
        <f t="shared" si="369"/>
        <v>FFDFD3C0</v>
      </c>
      <c r="D778" t="s">
        <v>139</v>
      </c>
      <c r="E778">
        <v>3</v>
      </c>
      <c r="F778">
        <v>1003</v>
      </c>
      <c r="G778" t="s">
        <v>146</v>
      </c>
      <c r="J778" t="s">
        <v>141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373"/>
        <v>16:22:09.984</v>
      </c>
      <c r="T778" t="str">
        <f t="shared" si="374"/>
        <v>16:22:09.484</v>
      </c>
      <c r="U778" t="str">
        <f t="shared" si="370"/>
        <v>A5988B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136</v>
      </c>
      <c r="AG778">
        <v>0</v>
      </c>
      <c r="AH778">
        <v>3</v>
      </c>
      <c r="AI778">
        <v>2</v>
      </c>
      <c r="AJ778">
        <v>1</v>
      </c>
      <c r="AK778" t="s">
        <v>304</v>
      </c>
      <c r="AL778">
        <v>40.929285999999998</v>
      </c>
      <c r="AM778" t="s">
        <v>354</v>
      </c>
      <c r="AN778">
        <v>-72.217748</v>
      </c>
      <c r="AO778">
        <v>25</v>
      </c>
      <c r="AP778">
        <v>550</v>
      </c>
      <c r="AQ778" t="s">
        <v>129</v>
      </c>
      <c r="AR778">
        <v>-23</v>
      </c>
      <c r="AS778">
        <v>64</v>
      </c>
      <c r="AT778">
        <v>-1088</v>
      </c>
      <c r="BB778">
        <v>1200</v>
      </c>
      <c r="BC778">
        <v>1</v>
      </c>
      <c r="BD778" t="str">
        <f t="shared" si="371"/>
        <v xml:space="preserve">N46PD   </v>
      </c>
      <c r="BE778">
        <v>1</v>
      </c>
      <c r="BG778">
        <v>0</v>
      </c>
      <c r="BH778">
        <v>0</v>
      </c>
      <c r="BI778">
        <v>0</v>
      </c>
      <c r="BJ778">
        <v>475</v>
      </c>
      <c r="BK778">
        <v>-75</v>
      </c>
      <c r="BL778" t="s">
        <v>206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 t="shared" si="375"/>
        <v>16:22:09.987</v>
      </c>
      <c r="CF778">
        <v>986956043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6</v>
      </c>
      <c r="CY778">
        <v>7</v>
      </c>
      <c r="CZ778" t="s">
        <v>131</v>
      </c>
      <c r="DA778">
        <v>80</v>
      </c>
      <c r="DB778">
        <v>1</v>
      </c>
      <c r="DC778" t="s">
        <v>132</v>
      </c>
      <c r="DD778" t="s">
        <v>133</v>
      </c>
      <c r="DG778">
        <v>15262415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 t="shared" si="372"/>
        <v>10/06/2022 16:22:10.258</v>
      </c>
      <c r="C779" t="str">
        <f t="shared" si="369"/>
        <v>FFDFD3C0</v>
      </c>
      <c r="D779" t="s">
        <v>134</v>
      </c>
      <c r="E779">
        <v>33</v>
      </c>
      <c r="H779">
        <v>112</v>
      </c>
      <c r="I779" t="s">
        <v>135</v>
      </c>
      <c r="J779" t="s">
        <v>136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373"/>
        <v>16:22:09.984</v>
      </c>
      <c r="T779" t="str">
        <f t="shared" si="374"/>
        <v>16:22:09.484</v>
      </c>
      <c r="U779" t="str">
        <f t="shared" si="370"/>
        <v>A5988B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136</v>
      </c>
      <c r="AG779">
        <v>0</v>
      </c>
      <c r="AH779">
        <v>3</v>
      </c>
      <c r="AI779">
        <v>2</v>
      </c>
      <c r="AJ779">
        <v>1</v>
      </c>
      <c r="AK779" t="s">
        <v>304</v>
      </c>
      <c r="AL779">
        <v>40.929285999999998</v>
      </c>
      <c r="AM779" t="s">
        <v>354</v>
      </c>
      <c r="AN779">
        <v>-72.217748</v>
      </c>
      <c r="AO779">
        <v>25</v>
      </c>
      <c r="AP779">
        <v>550</v>
      </c>
      <c r="AQ779" t="s">
        <v>129</v>
      </c>
      <c r="AR779">
        <v>-23</v>
      </c>
      <c r="AS779">
        <v>64</v>
      </c>
      <c r="AT779">
        <v>-1088</v>
      </c>
      <c r="BB779">
        <v>1200</v>
      </c>
      <c r="BC779">
        <v>1</v>
      </c>
      <c r="BD779" t="str">
        <f t="shared" si="371"/>
        <v xml:space="preserve">N46PD   </v>
      </c>
      <c r="BE779">
        <v>1</v>
      </c>
      <c r="BG779">
        <v>0</v>
      </c>
      <c r="BH779">
        <v>0</v>
      </c>
      <c r="BI779">
        <v>0</v>
      </c>
      <c r="BJ779">
        <v>475</v>
      </c>
      <c r="BK779">
        <v>-75</v>
      </c>
      <c r="BL779" t="s">
        <v>206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 t="shared" si="375"/>
        <v>16:22:09.987</v>
      </c>
      <c r="CF779">
        <v>986956043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6</v>
      </c>
      <c r="CY779">
        <v>7</v>
      </c>
      <c r="CZ779" t="s">
        <v>131</v>
      </c>
      <c r="DA779">
        <v>80</v>
      </c>
      <c r="DB779">
        <v>1</v>
      </c>
      <c r="DC779" t="s">
        <v>132</v>
      </c>
      <c r="DD779" t="s">
        <v>133</v>
      </c>
      <c r="DG779">
        <v>15262415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 t="shared" ref="A780:A786" si="376">"10/06/2022 16:22:11.071"</f>
        <v>10/06/2022 16:22:11.071</v>
      </c>
      <c r="C780" t="str">
        <f t="shared" si="369"/>
        <v>FFDFD3C0</v>
      </c>
      <c r="D780" t="s">
        <v>143</v>
      </c>
      <c r="E780">
        <v>1</v>
      </c>
      <c r="F780">
        <v>2001</v>
      </c>
      <c r="G780" t="s">
        <v>147</v>
      </c>
      <c r="J780" t="s">
        <v>145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ref="S780:S786" si="377">"16:22:10.859"</f>
        <v>16:22:10.859</v>
      </c>
      <c r="T780" t="str">
        <f t="shared" ref="T780:T786" si="378">"16:22:10.459"</f>
        <v>16:22:10.459</v>
      </c>
      <c r="U780" t="str">
        <f t="shared" si="370"/>
        <v>A5988B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136</v>
      </c>
      <c r="AG780">
        <v>0</v>
      </c>
      <c r="AH780">
        <v>3</v>
      </c>
      <c r="AI780">
        <v>2</v>
      </c>
      <c r="AJ780">
        <v>1</v>
      </c>
      <c r="AK780" t="s">
        <v>355</v>
      </c>
      <c r="AL780">
        <v>40.929523000000003</v>
      </c>
      <c r="AM780" t="s">
        <v>356</v>
      </c>
      <c r="AN780">
        <v>-72.218027000000006</v>
      </c>
      <c r="AO780">
        <v>25</v>
      </c>
      <c r="AP780">
        <v>525</v>
      </c>
      <c r="AQ780" t="s">
        <v>129</v>
      </c>
      <c r="AR780">
        <v>-36</v>
      </c>
      <c r="AS780">
        <v>59</v>
      </c>
      <c r="AT780">
        <v>-1152</v>
      </c>
      <c r="BB780">
        <v>1200</v>
      </c>
      <c r="BC780">
        <v>1</v>
      </c>
      <c r="BD780" t="str">
        <f t="shared" si="371"/>
        <v xml:space="preserve">N46PD   </v>
      </c>
      <c r="BE780">
        <v>1</v>
      </c>
      <c r="BG780">
        <v>0</v>
      </c>
      <c r="BH780">
        <v>0</v>
      </c>
      <c r="BI780">
        <v>0</v>
      </c>
      <c r="BJ780">
        <v>450</v>
      </c>
      <c r="BK780">
        <v>-75</v>
      </c>
      <c r="BL780" t="s">
        <v>206</v>
      </c>
      <c r="BM780">
        <v>1</v>
      </c>
      <c r="BN780">
        <v>1</v>
      </c>
      <c r="BO780">
        <v>1</v>
      </c>
      <c r="BP780">
        <v>0</v>
      </c>
      <c r="BS780">
        <v>0</v>
      </c>
      <c r="BT780">
        <v>0</v>
      </c>
      <c r="BU780">
        <v>0</v>
      </c>
      <c r="CE780" t="str">
        <f t="shared" ref="CE780:CE786" si="379">"16:22:10.864"</f>
        <v>16:22:10.864</v>
      </c>
      <c r="CF780">
        <v>863516213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5</v>
      </c>
      <c r="CY780">
        <v>7</v>
      </c>
      <c r="CZ780" t="s">
        <v>131</v>
      </c>
      <c r="DA780">
        <v>80</v>
      </c>
      <c r="DB780">
        <v>1</v>
      </c>
      <c r="DC780" t="s">
        <v>132</v>
      </c>
      <c r="DD780" t="s">
        <v>133</v>
      </c>
      <c r="DG780">
        <v>15263463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 t="shared" si="376"/>
        <v>10/06/2022 16:22:11.071</v>
      </c>
      <c r="C781" t="str">
        <f t="shared" si="369"/>
        <v>FFDFD3C0</v>
      </c>
      <c r="D781" t="s">
        <v>134</v>
      </c>
      <c r="E781">
        <v>38</v>
      </c>
      <c r="H781">
        <v>125</v>
      </c>
      <c r="I781" t="s">
        <v>142</v>
      </c>
      <c r="J781" t="s">
        <v>136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377"/>
        <v>16:22:10.859</v>
      </c>
      <c r="T781" t="str">
        <f t="shared" si="378"/>
        <v>16:22:10.459</v>
      </c>
      <c r="U781" t="str">
        <f t="shared" si="370"/>
        <v>A5988B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136</v>
      </c>
      <c r="AG781">
        <v>0</v>
      </c>
      <c r="AH781">
        <v>3</v>
      </c>
      <c r="AI781">
        <v>2</v>
      </c>
      <c r="AJ781">
        <v>1</v>
      </c>
      <c r="AK781" t="s">
        <v>355</v>
      </c>
      <c r="AL781">
        <v>40.929523000000003</v>
      </c>
      <c r="AM781" t="s">
        <v>356</v>
      </c>
      <c r="AN781">
        <v>-72.218027000000006</v>
      </c>
      <c r="AO781">
        <v>25</v>
      </c>
      <c r="AP781">
        <v>525</v>
      </c>
      <c r="AQ781" t="s">
        <v>129</v>
      </c>
      <c r="AR781">
        <v>-36</v>
      </c>
      <c r="AS781">
        <v>59</v>
      </c>
      <c r="AT781">
        <v>-1152</v>
      </c>
      <c r="BB781">
        <v>1200</v>
      </c>
      <c r="BC781">
        <v>1</v>
      </c>
      <c r="BD781" t="str">
        <f t="shared" si="371"/>
        <v xml:space="preserve">N46PD   </v>
      </c>
      <c r="BE781">
        <v>1</v>
      </c>
      <c r="BG781">
        <v>0</v>
      </c>
      <c r="BH781">
        <v>0</v>
      </c>
      <c r="BI781">
        <v>0</v>
      </c>
      <c r="BJ781">
        <v>450</v>
      </c>
      <c r="BK781">
        <v>-75</v>
      </c>
      <c r="BL781" t="s">
        <v>206</v>
      </c>
      <c r="BM781">
        <v>1</v>
      </c>
      <c r="BN781">
        <v>1</v>
      </c>
      <c r="BO781">
        <v>1</v>
      </c>
      <c r="BP781">
        <v>0</v>
      </c>
      <c r="BS781">
        <v>0</v>
      </c>
      <c r="BT781">
        <v>0</v>
      </c>
      <c r="BU781">
        <v>0</v>
      </c>
      <c r="CE781" t="str">
        <f t="shared" si="379"/>
        <v>16:22:10.864</v>
      </c>
      <c r="CF781">
        <v>863516213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5</v>
      </c>
      <c r="CY781">
        <v>7</v>
      </c>
      <c r="CZ781" t="s">
        <v>131</v>
      </c>
      <c r="DA781">
        <v>80</v>
      </c>
      <c r="DB781">
        <v>1</v>
      </c>
      <c r="DC781" t="s">
        <v>132</v>
      </c>
      <c r="DD781" t="s">
        <v>133</v>
      </c>
      <c r="DG781">
        <v>15263463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 t="shared" si="376"/>
        <v>10/06/2022 16:22:11.071</v>
      </c>
      <c r="C782" t="str">
        <f t="shared" si="369"/>
        <v>FFDFD3C0</v>
      </c>
      <c r="D782" t="s">
        <v>139</v>
      </c>
      <c r="E782">
        <v>2</v>
      </c>
      <c r="F782">
        <v>1002</v>
      </c>
      <c r="G782" t="s">
        <v>124</v>
      </c>
      <c r="J782" t="s">
        <v>141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si="377"/>
        <v>16:22:10.859</v>
      </c>
      <c r="T782" t="str">
        <f t="shared" si="378"/>
        <v>16:22:10.459</v>
      </c>
      <c r="U782" t="str">
        <f t="shared" si="370"/>
        <v>A5988B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136</v>
      </c>
      <c r="AG782">
        <v>0</v>
      </c>
      <c r="AH782">
        <v>3</v>
      </c>
      <c r="AI782">
        <v>2</v>
      </c>
      <c r="AJ782">
        <v>1</v>
      </c>
      <c r="AK782" t="s">
        <v>355</v>
      </c>
      <c r="AL782">
        <v>40.929523000000003</v>
      </c>
      <c r="AM782" t="s">
        <v>356</v>
      </c>
      <c r="AN782">
        <v>-72.218027000000006</v>
      </c>
      <c r="AO782">
        <v>25</v>
      </c>
      <c r="AP782">
        <v>525</v>
      </c>
      <c r="AQ782" t="s">
        <v>129</v>
      </c>
      <c r="AR782">
        <v>-36</v>
      </c>
      <c r="AS782">
        <v>59</v>
      </c>
      <c r="AT782">
        <v>-1152</v>
      </c>
      <c r="BB782">
        <v>1200</v>
      </c>
      <c r="BC782">
        <v>1</v>
      </c>
      <c r="BD782" t="str">
        <f t="shared" si="371"/>
        <v xml:space="preserve">N46PD   </v>
      </c>
      <c r="BE782">
        <v>1</v>
      </c>
      <c r="BG782">
        <v>0</v>
      </c>
      <c r="BH782">
        <v>0</v>
      </c>
      <c r="BI782">
        <v>0</v>
      </c>
      <c r="BJ782">
        <v>450</v>
      </c>
      <c r="BK782">
        <v>-75</v>
      </c>
      <c r="BL782" t="s">
        <v>206</v>
      </c>
      <c r="BM782">
        <v>1</v>
      </c>
      <c r="BN782">
        <v>1</v>
      </c>
      <c r="BO782">
        <v>1</v>
      </c>
      <c r="BP782">
        <v>0</v>
      </c>
      <c r="BS782">
        <v>0</v>
      </c>
      <c r="BT782">
        <v>0</v>
      </c>
      <c r="BU782">
        <v>0</v>
      </c>
      <c r="CE782" t="str">
        <f t="shared" si="379"/>
        <v>16:22:10.864</v>
      </c>
      <c r="CF782">
        <v>863516213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5</v>
      </c>
      <c r="CY782">
        <v>7</v>
      </c>
      <c r="CZ782" t="s">
        <v>131</v>
      </c>
      <c r="DA782">
        <v>80</v>
      </c>
      <c r="DB782">
        <v>1</v>
      </c>
      <c r="DC782" t="s">
        <v>132</v>
      </c>
      <c r="DD782" t="s">
        <v>133</v>
      </c>
      <c r="DG782">
        <v>15263463</v>
      </c>
      <c r="DI782">
        <v>0</v>
      </c>
      <c r="DJ782">
        <v>0</v>
      </c>
      <c r="DK782">
        <v>1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 t="shared" si="376"/>
        <v>10/06/2022 16:22:11.071</v>
      </c>
      <c r="C783" t="str">
        <f t="shared" si="369"/>
        <v>FFDFD3C0</v>
      </c>
      <c r="D783" t="s">
        <v>123</v>
      </c>
      <c r="E783">
        <v>1</v>
      </c>
      <c r="H783">
        <v>157</v>
      </c>
      <c r="I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377"/>
        <v>16:22:10.859</v>
      </c>
      <c r="T783" t="str">
        <f t="shared" si="378"/>
        <v>16:22:10.459</v>
      </c>
      <c r="U783" t="str">
        <f t="shared" si="370"/>
        <v>A5988B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136</v>
      </c>
      <c r="AG783">
        <v>0</v>
      </c>
      <c r="AH783">
        <v>3</v>
      </c>
      <c r="AI783">
        <v>2</v>
      </c>
      <c r="AJ783">
        <v>1</v>
      </c>
      <c r="AK783" t="s">
        <v>355</v>
      </c>
      <c r="AL783">
        <v>40.929523000000003</v>
      </c>
      <c r="AM783" t="s">
        <v>356</v>
      </c>
      <c r="AN783">
        <v>-72.218027000000006</v>
      </c>
      <c r="AO783">
        <v>25</v>
      </c>
      <c r="AP783">
        <v>525</v>
      </c>
      <c r="AQ783" t="s">
        <v>129</v>
      </c>
      <c r="AR783">
        <v>-36</v>
      </c>
      <c r="AS783">
        <v>59</v>
      </c>
      <c r="AT783">
        <v>-1152</v>
      </c>
      <c r="BB783">
        <v>1200</v>
      </c>
      <c r="BC783">
        <v>1</v>
      </c>
      <c r="BD783" t="str">
        <f t="shared" si="371"/>
        <v xml:space="preserve">N46PD   </v>
      </c>
      <c r="BE783">
        <v>1</v>
      </c>
      <c r="BG783">
        <v>0</v>
      </c>
      <c r="BH783">
        <v>0</v>
      </c>
      <c r="BI783">
        <v>0</v>
      </c>
      <c r="BJ783">
        <v>450</v>
      </c>
      <c r="BK783">
        <v>-75</v>
      </c>
      <c r="BL783" t="s">
        <v>206</v>
      </c>
      <c r="BM783">
        <v>1</v>
      </c>
      <c r="BN783">
        <v>1</v>
      </c>
      <c r="BO783">
        <v>1</v>
      </c>
      <c r="BP783">
        <v>0</v>
      </c>
      <c r="BS783">
        <v>0</v>
      </c>
      <c r="BT783">
        <v>0</v>
      </c>
      <c r="BU783">
        <v>0</v>
      </c>
      <c r="CE783" t="str">
        <f t="shared" si="379"/>
        <v>16:22:10.864</v>
      </c>
      <c r="CF783">
        <v>863516213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5</v>
      </c>
      <c r="CY783">
        <v>7</v>
      </c>
      <c r="CZ783" t="s">
        <v>131</v>
      </c>
      <c r="DA783">
        <v>80</v>
      </c>
      <c r="DB783">
        <v>1</v>
      </c>
      <c r="DC783" t="s">
        <v>132</v>
      </c>
      <c r="DD783" t="s">
        <v>133</v>
      </c>
      <c r="DG783">
        <v>15263463</v>
      </c>
      <c r="DI783">
        <v>0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 t="shared" si="376"/>
        <v>10/06/2022 16:22:11.071</v>
      </c>
      <c r="C784" t="str">
        <f t="shared" si="369"/>
        <v>FFDFD3C0</v>
      </c>
      <c r="D784" t="s">
        <v>143</v>
      </c>
      <c r="E784">
        <v>15</v>
      </c>
      <c r="F784">
        <v>2015</v>
      </c>
      <c r="G784" t="s">
        <v>144</v>
      </c>
      <c r="J784" t="s">
        <v>145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377"/>
        <v>16:22:10.859</v>
      </c>
      <c r="T784" t="str">
        <f t="shared" si="378"/>
        <v>16:22:10.459</v>
      </c>
      <c r="U784" t="str">
        <f t="shared" si="370"/>
        <v>A5988B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136</v>
      </c>
      <c r="AG784">
        <v>0</v>
      </c>
      <c r="AH784">
        <v>3</v>
      </c>
      <c r="AI784">
        <v>2</v>
      </c>
      <c r="AJ784">
        <v>1</v>
      </c>
      <c r="AK784" t="s">
        <v>355</v>
      </c>
      <c r="AL784">
        <v>40.929523000000003</v>
      </c>
      <c r="AM784" t="s">
        <v>356</v>
      </c>
      <c r="AN784">
        <v>-72.218027000000006</v>
      </c>
      <c r="AO784">
        <v>25</v>
      </c>
      <c r="AP784">
        <v>525</v>
      </c>
      <c r="AQ784" t="s">
        <v>129</v>
      </c>
      <c r="AR784">
        <v>-36</v>
      </c>
      <c r="AS784">
        <v>59</v>
      </c>
      <c r="AT784">
        <v>-1152</v>
      </c>
      <c r="BB784">
        <v>1200</v>
      </c>
      <c r="BC784">
        <v>1</v>
      </c>
      <c r="BD784" t="str">
        <f t="shared" si="371"/>
        <v xml:space="preserve">N46PD   </v>
      </c>
      <c r="BE784">
        <v>1</v>
      </c>
      <c r="BG784">
        <v>0</v>
      </c>
      <c r="BH784">
        <v>0</v>
      </c>
      <c r="BI784">
        <v>0</v>
      </c>
      <c r="BJ784">
        <v>450</v>
      </c>
      <c r="BK784">
        <v>-75</v>
      </c>
      <c r="BL784" t="s">
        <v>206</v>
      </c>
      <c r="BM784">
        <v>1</v>
      </c>
      <c r="BN784">
        <v>1</v>
      </c>
      <c r="BO784">
        <v>1</v>
      </c>
      <c r="BP784">
        <v>0</v>
      </c>
      <c r="BS784">
        <v>0</v>
      </c>
      <c r="BT784">
        <v>0</v>
      </c>
      <c r="BU784">
        <v>0</v>
      </c>
      <c r="CE784" t="str">
        <f t="shared" si="379"/>
        <v>16:22:10.864</v>
      </c>
      <c r="CF784">
        <v>863516213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5</v>
      </c>
      <c r="CY784">
        <v>7</v>
      </c>
      <c r="CZ784" t="s">
        <v>131</v>
      </c>
      <c r="DA784">
        <v>80</v>
      </c>
      <c r="DB784">
        <v>1</v>
      </c>
      <c r="DC784" t="s">
        <v>132</v>
      </c>
      <c r="DD784" t="s">
        <v>133</v>
      </c>
      <c r="DG784">
        <v>15263463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 t="shared" si="376"/>
        <v>10/06/2022 16:22:11.071</v>
      </c>
      <c r="C785" t="str">
        <f t="shared" si="369"/>
        <v>FFDFD3C0</v>
      </c>
      <c r="D785" t="s">
        <v>139</v>
      </c>
      <c r="E785">
        <v>3</v>
      </c>
      <c r="F785">
        <v>1003</v>
      </c>
      <c r="G785" t="s">
        <v>146</v>
      </c>
      <c r="J785" t="s">
        <v>141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377"/>
        <v>16:22:10.859</v>
      </c>
      <c r="T785" t="str">
        <f t="shared" si="378"/>
        <v>16:22:10.459</v>
      </c>
      <c r="U785" t="str">
        <f t="shared" si="370"/>
        <v>A5988B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136</v>
      </c>
      <c r="AG785">
        <v>0</v>
      </c>
      <c r="AH785">
        <v>3</v>
      </c>
      <c r="AI785">
        <v>2</v>
      </c>
      <c r="AJ785">
        <v>1</v>
      </c>
      <c r="AK785" t="s">
        <v>355</v>
      </c>
      <c r="AL785">
        <v>40.929523000000003</v>
      </c>
      <c r="AM785" t="s">
        <v>356</v>
      </c>
      <c r="AN785">
        <v>-72.218027000000006</v>
      </c>
      <c r="AO785">
        <v>25</v>
      </c>
      <c r="AP785">
        <v>525</v>
      </c>
      <c r="AQ785" t="s">
        <v>129</v>
      </c>
      <c r="AR785">
        <v>-36</v>
      </c>
      <c r="AS785">
        <v>59</v>
      </c>
      <c r="AT785">
        <v>-1152</v>
      </c>
      <c r="BB785">
        <v>1200</v>
      </c>
      <c r="BC785">
        <v>1</v>
      </c>
      <c r="BD785" t="str">
        <f t="shared" si="371"/>
        <v xml:space="preserve">N46PD   </v>
      </c>
      <c r="BE785">
        <v>1</v>
      </c>
      <c r="BG785">
        <v>0</v>
      </c>
      <c r="BH785">
        <v>0</v>
      </c>
      <c r="BI785">
        <v>0</v>
      </c>
      <c r="BJ785">
        <v>450</v>
      </c>
      <c r="BK785">
        <v>-75</v>
      </c>
      <c r="BL785" t="s">
        <v>206</v>
      </c>
      <c r="BM785">
        <v>1</v>
      </c>
      <c r="BN785">
        <v>1</v>
      </c>
      <c r="BO785">
        <v>1</v>
      </c>
      <c r="BP785">
        <v>0</v>
      </c>
      <c r="BS785">
        <v>0</v>
      </c>
      <c r="BT785">
        <v>0</v>
      </c>
      <c r="BU785">
        <v>0</v>
      </c>
      <c r="CE785" t="str">
        <f t="shared" si="379"/>
        <v>16:22:10.864</v>
      </c>
      <c r="CF785">
        <v>863516213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5</v>
      </c>
      <c r="CY785">
        <v>7</v>
      </c>
      <c r="CZ785" t="s">
        <v>131</v>
      </c>
      <c r="DA785">
        <v>80</v>
      </c>
      <c r="DB785">
        <v>1</v>
      </c>
      <c r="DC785" t="s">
        <v>132</v>
      </c>
      <c r="DD785" t="s">
        <v>133</v>
      </c>
      <c r="DG785">
        <v>15263463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 t="shared" si="376"/>
        <v>10/06/2022 16:22:11.071</v>
      </c>
      <c r="C786" t="str">
        <f t="shared" si="369"/>
        <v>FFDFD3C0</v>
      </c>
      <c r="D786" t="s">
        <v>134</v>
      </c>
      <c r="E786">
        <v>33</v>
      </c>
      <c r="H786">
        <v>112</v>
      </c>
      <c r="I786" t="s">
        <v>135</v>
      </c>
      <c r="J786" t="s">
        <v>136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377"/>
        <v>16:22:10.859</v>
      </c>
      <c r="T786" t="str">
        <f t="shared" si="378"/>
        <v>16:22:10.459</v>
      </c>
      <c r="U786" t="str">
        <f t="shared" si="370"/>
        <v>A5988B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136</v>
      </c>
      <c r="AG786">
        <v>0</v>
      </c>
      <c r="AH786">
        <v>3</v>
      </c>
      <c r="AI786">
        <v>2</v>
      </c>
      <c r="AJ786">
        <v>1</v>
      </c>
      <c r="AK786" t="s">
        <v>355</v>
      </c>
      <c r="AL786">
        <v>40.929523000000003</v>
      </c>
      <c r="AM786" t="s">
        <v>356</v>
      </c>
      <c r="AN786">
        <v>-72.218027000000006</v>
      </c>
      <c r="AO786">
        <v>25</v>
      </c>
      <c r="AP786">
        <v>525</v>
      </c>
      <c r="AQ786" t="s">
        <v>129</v>
      </c>
      <c r="AR786">
        <v>-36</v>
      </c>
      <c r="AS786">
        <v>59</v>
      </c>
      <c r="AT786">
        <v>-1152</v>
      </c>
      <c r="BB786">
        <v>1200</v>
      </c>
      <c r="BC786">
        <v>1</v>
      </c>
      <c r="BD786" t="str">
        <f t="shared" si="371"/>
        <v xml:space="preserve">N46PD   </v>
      </c>
      <c r="BE786">
        <v>1</v>
      </c>
      <c r="BG786">
        <v>0</v>
      </c>
      <c r="BH786">
        <v>0</v>
      </c>
      <c r="BI786">
        <v>0</v>
      </c>
      <c r="BJ786">
        <v>450</v>
      </c>
      <c r="BK786">
        <v>-75</v>
      </c>
      <c r="BL786" t="s">
        <v>206</v>
      </c>
      <c r="BM786">
        <v>1</v>
      </c>
      <c r="BN786">
        <v>1</v>
      </c>
      <c r="BO786">
        <v>1</v>
      </c>
      <c r="BP786">
        <v>0</v>
      </c>
      <c r="BS786">
        <v>0</v>
      </c>
      <c r="BT786">
        <v>0</v>
      </c>
      <c r="BU786">
        <v>0</v>
      </c>
      <c r="CE786" t="str">
        <f t="shared" si="379"/>
        <v>16:22:10.864</v>
      </c>
      <c r="CF786">
        <v>863516213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5</v>
      </c>
      <c r="CY786">
        <v>7</v>
      </c>
      <c r="CZ786" t="s">
        <v>131</v>
      </c>
      <c r="DA786">
        <v>80</v>
      </c>
      <c r="DB786">
        <v>1</v>
      </c>
      <c r="DC786" t="s">
        <v>132</v>
      </c>
      <c r="DD786" t="s">
        <v>133</v>
      </c>
      <c r="DG786">
        <v>15263463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 t="shared" ref="A787:A792" si="380">"10/06/2022 16:22:11.993"</f>
        <v>10/06/2022 16:22:11.993</v>
      </c>
      <c r="C787" t="str">
        <f t="shared" si="369"/>
        <v>FFDFD3C0</v>
      </c>
      <c r="D787" t="s">
        <v>143</v>
      </c>
      <c r="E787">
        <v>1</v>
      </c>
      <c r="F787">
        <v>2001</v>
      </c>
      <c r="G787" t="s">
        <v>147</v>
      </c>
      <c r="J787" t="s">
        <v>145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ref="S787:S793" si="381">"16:22:11.813"</f>
        <v>16:22:11.813</v>
      </c>
      <c r="T787" t="str">
        <f t="shared" ref="T787:T793" si="382">"16:22:10.913"</f>
        <v>16:22:10.913</v>
      </c>
      <c r="U787" t="str">
        <f t="shared" si="370"/>
        <v>A5988B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136</v>
      </c>
      <c r="AG787">
        <v>0</v>
      </c>
      <c r="AH787">
        <v>3</v>
      </c>
      <c r="AI787">
        <v>2</v>
      </c>
      <c r="AJ787">
        <v>1</v>
      </c>
      <c r="AK787" t="s">
        <v>357</v>
      </c>
      <c r="AL787">
        <v>40.929715999999999</v>
      </c>
      <c r="AM787" t="s">
        <v>358</v>
      </c>
      <c r="AN787">
        <v>-72.218305999999998</v>
      </c>
      <c r="AO787">
        <v>25</v>
      </c>
      <c r="AP787">
        <v>525</v>
      </c>
      <c r="AQ787" t="s">
        <v>129</v>
      </c>
      <c r="AR787">
        <v>-45</v>
      </c>
      <c r="AS787">
        <v>54</v>
      </c>
      <c r="AT787">
        <v>-1024</v>
      </c>
      <c r="BB787">
        <v>1200</v>
      </c>
      <c r="BC787">
        <v>1</v>
      </c>
      <c r="BD787" t="str">
        <f t="shared" si="371"/>
        <v xml:space="preserve">N46PD   </v>
      </c>
      <c r="BE787">
        <v>1</v>
      </c>
      <c r="BG787">
        <v>0</v>
      </c>
      <c r="BH787">
        <v>0</v>
      </c>
      <c r="BI787">
        <v>0</v>
      </c>
      <c r="BJ787">
        <v>425</v>
      </c>
      <c r="BK787">
        <v>-100</v>
      </c>
      <c r="BL787" t="s">
        <v>206</v>
      </c>
      <c r="BM787">
        <v>1</v>
      </c>
      <c r="BN787">
        <v>1</v>
      </c>
      <c r="BO787">
        <v>1</v>
      </c>
      <c r="BP787">
        <v>0</v>
      </c>
      <c r="BS787">
        <v>0</v>
      </c>
      <c r="BT787">
        <v>0</v>
      </c>
      <c r="BU787">
        <v>0</v>
      </c>
      <c r="CE787" t="str">
        <f t="shared" ref="CE787:CE793" si="383">"16:22:11.814"</f>
        <v>16:22:11.814</v>
      </c>
      <c r="CF787">
        <v>813805724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6</v>
      </c>
      <c r="CY787">
        <v>7</v>
      </c>
      <c r="CZ787" t="s">
        <v>131</v>
      </c>
      <c r="DA787">
        <v>80</v>
      </c>
      <c r="DB787">
        <v>1</v>
      </c>
      <c r="DC787" t="s">
        <v>132</v>
      </c>
      <c r="DD787" t="s">
        <v>133</v>
      </c>
      <c r="DG787">
        <v>15264417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 t="shared" si="380"/>
        <v>10/06/2022 16:22:11.993</v>
      </c>
      <c r="C788" t="str">
        <f t="shared" si="369"/>
        <v>FFDFD3C0</v>
      </c>
      <c r="D788" t="s">
        <v>134</v>
      </c>
      <c r="E788">
        <v>38</v>
      </c>
      <c r="H788">
        <v>125</v>
      </c>
      <c r="I788" t="s">
        <v>142</v>
      </c>
      <c r="J788" t="s">
        <v>136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si="381"/>
        <v>16:22:11.813</v>
      </c>
      <c r="T788" t="str">
        <f t="shared" si="382"/>
        <v>16:22:10.913</v>
      </c>
      <c r="U788" t="str">
        <f t="shared" si="370"/>
        <v>A5988B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136</v>
      </c>
      <c r="AG788">
        <v>0</v>
      </c>
      <c r="AH788">
        <v>3</v>
      </c>
      <c r="AI788">
        <v>2</v>
      </c>
      <c r="AJ788">
        <v>1</v>
      </c>
      <c r="AK788" t="s">
        <v>357</v>
      </c>
      <c r="AL788">
        <v>40.929715999999999</v>
      </c>
      <c r="AM788" t="s">
        <v>358</v>
      </c>
      <c r="AN788">
        <v>-72.218305999999998</v>
      </c>
      <c r="AO788">
        <v>25</v>
      </c>
      <c r="AP788">
        <v>525</v>
      </c>
      <c r="AQ788" t="s">
        <v>129</v>
      </c>
      <c r="AR788">
        <v>-45</v>
      </c>
      <c r="AS788">
        <v>54</v>
      </c>
      <c r="AT788">
        <v>-1024</v>
      </c>
      <c r="BB788">
        <v>1200</v>
      </c>
      <c r="BC788">
        <v>1</v>
      </c>
      <c r="BD788" t="str">
        <f t="shared" si="371"/>
        <v xml:space="preserve">N46PD   </v>
      </c>
      <c r="BE788">
        <v>1</v>
      </c>
      <c r="BG788">
        <v>0</v>
      </c>
      <c r="BH788">
        <v>0</v>
      </c>
      <c r="BI788">
        <v>0</v>
      </c>
      <c r="BJ788">
        <v>425</v>
      </c>
      <c r="BK788">
        <v>-100</v>
      </c>
      <c r="BL788" t="s">
        <v>206</v>
      </c>
      <c r="BM788">
        <v>1</v>
      </c>
      <c r="BN788">
        <v>1</v>
      </c>
      <c r="BO788">
        <v>1</v>
      </c>
      <c r="BP788">
        <v>0</v>
      </c>
      <c r="BS788">
        <v>0</v>
      </c>
      <c r="BT788">
        <v>0</v>
      </c>
      <c r="BU788">
        <v>0</v>
      </c>
      <c r="CE788" t="str">
        <f t="shared" si="383"/>
        <v>16:22:11.814</v>
      </c>
      <c r="CF788">
        <v>813805724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6</v>
      </c>
      <c r="CY788">
        <v>7</v>
      </c>
      <c r="CZ788" t="s">
        <v>131</v>
      </c>
      <c r="DA788">
        <v>80</v>
      </c>
      <c r="DB788">
        <v>1</v>
      </c>
      <c r="DC788" t="s">
        <v>132</v>
      </c>
      <c r="DD788" t="s">
        <v>133</v>
      </c>
      <c r="DG788">
        <v>15264417</v>
      </c>
      <c r="DI788">
        <v>0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 t="shared" si="380"/>
        <v>10/06/2022 16:22:11.993</v>
      </c>
      <c r="C789" t="str">
        <f t="shared" si="369"/>
        <v>FFDFD3C0</v>
      </c>
      <c r="D789" t="s">
        <v>123</v>
      </c>
      <c r="E789">
        <v>1</v>
      </c>
      <c r="H789">
        <v>157</v>
      </c>
      <c r="I789" t="s">
        <v>124</v>
      </c>
      <c r="J789" t="s">
        <v>125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381"/>
        <v>16:22:11.813</v>
      </c>
      <c r="T789" t="str">
        <f t="shared" si="382"/>
        <v>16:22:10.913</v>
      </c>
      <c r="U789" t="str">
        <f t="shared" si="370"/>
        <v>A5988B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136</v>
      </c>
      <c r="AG789">
        <v>0</v>
      </c>
      <c r="AH789">
        <v>3</v>
      </c>
      <c r="AI789">
        <v>2</v>
      </c>
      <c r="AJ789">
        <v>1</v>
      </c>
      <c r="AK789" t="s">
        <v>357</v>
      </c>
      <c r="AL789">
        <v>40.929715999999999</v>
      </c>
      <c r="AM789" t="s">
        <v>358</v>
      </c>
      <c r="AN789">
        <v>-72.218305999999998</v>
      </c>
      <c r="AO789">
        <v>25</v>
      </c>
      <c r="AP789">
        <v>525</v>
      </c>
      <c r="AQ789" t="s">
        <v>129</v>
      </c>
      <c r="AR789">
        <v>-45</v>
      </c>
      <c r="AS789">
        <v>54</v>
      </c>
      <c r="AT789">
        <v>-1024</v>
      </c>
      <c r="BB789">
        <v>1200</v>
      </c>
      <c r="BC789">
        <v>1</v>
      </c>
      <c r="BD789" t="str">
        <f t="shared" si="371"/>
        <v xml:space="preserve">N46PD   </v>
      </c>
      <c r="BE789">
        <v>1</v>
      </c>
      <c r="BG789">
        <v>0</v>
      </c>
      <c r="BH789">
        <v>0</v>
      </c>
      <c r="BI789">
        <v>0</v>
      </c>
      <c r="BJ789">
        <v>425</v>
      </c>
      <c r="BK789">
        <v>-100</v>
      </c>
      <c r="BL789" t="s">
        <v>206</v>
      </c>
      <c r="BM789">
        <v>1</v>
      </c>
      <c r="BN789">
        <v>1</v>
      </c>
      <c r="BO789">
        <v>1</v>
      </c>
      <c r="BP789">
        <v>0</v>
      </c>
      <c r="BS789">
        <v>0</v>
      </c>
      <c r="BT789">
        <v>0</v>
      </c>
      <c r="BU789">
        <v>0</v>
      </c>
      <c r="CE789" t="str">
        <f t="shared" si="383"/>
        <v>16:22:11.814</v>
      </c>
      <c r="CF789">
        <v>813805724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6</v>
      </c>
      <c r="CY789">
        <v>7</v>
      </c>
      <c r="CZ789" t="s">
        <v>131</v>
      </c>
      <c r="DA789">
        <v>80</v>
      </c>
      <c r="DB789">
        <v>1</v>
      </c>
      <c r="DC789" t="s">
        <v>132</v>
      </c>
      <c r="DD789" t="s">
        <v>133</v>
      </c>
      <c r="DG789">
        <v>15264417</v>
      </c>
      <c r="DI789">
        <v>0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 t="shared" si="380"/>
        <v>10/06/2022 16:22:11.993</v>
      </c>
      <c r="C790" t="str">
        <f t="shared" si="369"/>
        <v>FFDFD3C0</v>
      </c>
      <c r="D790" t="s">
        <v>143</v>
      </c>
      <c r="E790">
        <v>15</v>
      </c>
      <c r="F790">
        <v>2015</v>
      </c>
      <c r="G790" t="s">
        <v>144</v>
      </c>
      <c r="J790" t="s">
        <v>145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381"/>
        <v>16:22:11.813</v>
      </c>
      <c r="T790" t="str">
        <f t="shared" si="382"/>
        <v>16:22:10.913</v>
      </c>
      <c r="U790" t="str">
        <f t="shared" si="370"/>
        <v>A5988B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136</v>
      </c>
      <c r="AG790">
        <v>0</v>
      </c>
      <c r="AH790">
        <v>3</v>
      </c>
      <c r="AI790">
        <v>2</v>
      </c>
      <c r="AJ790">
        <v>1</v>
      </c>
      <c r="AK790" t="s">
        <v>357</v>
      </c>
      <c r="AL790">
        <v>40.929715999999999</v>
      </c>
      <c r="AM790" t="s">
        <v>358</v>
      </c>
      <c r="AN790">
        <v>-72.218305999999998</v>
      </c>
      <c r="AO790">
        <v>25</v>
      </c>
      <c r="AP790">
        <v>525</v>
      </c>
      <c r="AQ790" t="s">
        <v>129</v>
      </c>
      <c r="AR790">
        <v>-45</v>
      </c>
      <c r="AS790">
        <v>54</v>
      </c>
      <c r="AT790">
        <v>-1024</v>
      </c>
      <c r="BB790">
        <v>1200</v>
      </c>
      <c r="BC790">
        <v>1</v>
      </c>
      <c r="BD790" t="str">
        <f t="shared" si="371"/>
        <v xml:space="preserve">N46PD   </v>
      </c>
      <c r="BE790">
        <v>1</v>
      </c>
      <c r="BG790">
        <v>0</v>
      </c>
      <c r="BH790">
        <v>0</v>
      </c>
      <c r="BI790">
        <v>0</v>
      </c>
      <c r="BJ790">
        <v>425</v>
      </c>
      <c r="BK790">
        <v>-100</v>
      </c>
      <c r="BL790" t="s">
        <v>206</v>
      </c>
      <c r="BM790">
        <v>1</v>
      </c>
      <c r="BN790">
        <v>1</v>
      </c>
      <c r="BO790">
        <v>1</v>
      </c>
      <c r="BP790">
        <v>0</v>
      </c>
      <c r="BS790">
        <v>0</v>
      </c>
      <c r="BT790">
        <v>0</v>
      </c>
      <c r="BU790">
        <v>0</v>
      </c>
      <c r="CE790" t="str">
        <f t="shared" si="383"/>
        <v>16:22:11.814</v>
      </c>
      <c r="CF790">
        <v>813805724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6</v>
      </c>
      <c r="CY790">
        <v>7</v>
      </c>
      <c r="CZ790" t="s">
        <v>131</v>
      </c>
      <c r="DA790">
        <v>80</v>
      </c>
      <c r="DB790">
        <v>1</v>
      </c>
      <c r="DC790" t="s">
        <v>132</v>
      </c>
      <c r="DD790" t="s">
        <v>133</v>
      </c>
      <c r="DG790">
        <v>15264417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 t="shared" si="380"/>
        <v>10/06/2022 16:22:11.993</v>
      </c>
      <c r="C791" t="str">
        <f t="shared" si="369"/>
        <v>FFDFD3C0</v>
      </c>
      <c r="D791" t="s">
        <v>139</v>
      </c>
      <c r="E791">
        <v>2</v>
      </c>
      <c r="F791">
        <v>1002</v>
      </c>
      <c r="G791" t="s">
        <v>124</v>
      </c>
      <c r="J791" t="s">
        <v>141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381"/>
        <v>16:22:11.813</v>
      </c>
      <c r="T791" t="str">
        <f t="shared" si="382"/>
        <v>16:22:10.913</v>
      </c>
      <c r="U791" t="str">
        <f t="shared" si="370"/>
        <v>A5988B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136</v>
      </c>
      <c r="AG791">
        <v>0</v>
      </c>
      <c r="AH791">
        <v>3</v>
      </c>
      <c r="AI791">
        <v>2</v>
      </c>
      <c r="AJ791">
        <v>1</v>
      </c>
      <c r="AK791" t="s">
        <v>357</v>
      </c>
      <c r="AL791">
        <v>40.929715999999999</v>
      </c>
      <c r="AM791" t="s">
        <v>358</v>
      </c>
      <c r="AN791">
        <v>-72.218305999999998</v>
      </c>
      <c r="AO791">
        <v>25</v>
      </c>
      <c r="AP791">
        <v>525</v>
      </c>
      <c r="AQ791" t="s">
        <v>129</v>
      </c>
      <c r="AR791">
        <v>-45</v>
      </c>
      <c r="AS791">
        <v>54</v>
      </c>
      <c r="AT791">
        <v>-1024</v>
      </c>
      <c r="BB791">
        <v>1200</v>
      </c>
      <c r="BC791">
        <v>1</v>
      </c>
      <c r="BD791" t="str">
        <f t="shared" si="371"/>
        <v xml:space="preserve">N46PD   </v>
      </c>
      <c r="BE791">
        <v>1</v>
      </c>
      <c r="BG791">
        <v>0</v>
      </c>
      <c r="BH791">
        <v>0</v>
      </c>
      <c r="BI791">
        <v>0</v>
      </c>
      <c r="BJ791">
        <v>425</v>
      </c>
      <c r="BK791">
        <v>-100</v>
      </c>
      <c r="BL791" t="s">
        <v>206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 t="shared" si="383"/>
        <v>16:22:11.814</v>
      </c>
      <c r="CF791">
        <v>813805724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6</v>
      </c>
      <c r="CY791">
        <v>7</v>
      </c>
      <c r="CZ791" t="s">
        <v>131</v>
      </c>
      <c r="DA791">
        <v>80</v>
      </c>
      <c r="DB791">
        <v>1</v>
      </c>
      <c r="DC791" t="s">
        <v>132</v>
      </c>
      <c r="DD791" t="s">
        <v>133</v>
      </c>
      <c r="DG791">
        <v>15264417</v>
      </c>
      <c r="DI791">
        <v>0</v>
      </c>
      <c r="DJ791">
        <v>0</v>
      </c>
      <c r="DK791">
        <v>1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 t="shared" si="380"/>
        <v>10/06/2022 16:22:11.993</v>
      </c>
      <c r="C792" t="str">
        <f t="shared" si="369"/>
        <v>FFDFD3C0</v>
      </c>
      <c r="D792" t="s">
        <v>139</v>
      </c>
      <c r="E792">
        <v>3</v>
      </c>
      <c r="F792">
        <v>1003</v>
      </c>
      <c r="G792" t="s">
        <v>146</v>
      </c>
      <c r="J792" t="s">
        <v>141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381"/>
        <v>16:22:11.813</v>
      </c>
      <c r="T792" t="str">
        <f t="shared" si="382"/>
        <v>16:22:10.913</v>
      </c>
      <c r="U792" t="str">
        <f t="shared" si="370"/>
        <v>A5988B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136</v>
      </c>
      <c r="AG792">
        <v>0</v>
      </c>
      <c r="AH792">
        <v>3</v>
      </c>
      <c r="AI792">
        <v>2</v>
      </c>
      <c r="AJ792">
        <v>1</v>
      </c>
      <c r="AK792" t="s">
        <v>357</v>
      </c>
      <c r="AL792">
        <v>40.929715999999999</v>
      </c>
      <c r="AM792" t="s">
        <v>358</v>
      </c>
      <c r="AN792">
        <v>-72.218305999999998</v>
      </c>
      <c r="AO792">
        <v>25</v>
      </c>
      <c r="AP792">
        <v>525</v>
      </c>
      <c r="AQ792" t="s">
        <v>129</v>
      </c>
      <c r="AR792">
        <v>-45</v>
      </c>
      <c r="AS792">
        <v>54</v>
      </c>
      <c r="AT792">
        <v>-1024</v>
      </c>
      <c r="BB792">
        <v>1200</v>
      </c>
      <c r="BC792">
        <v>1</v>
      </c>
      <c r="BD792" t="str">
        <f t="shared" si="371"/>
        <v xml:space="preserve">N46PD   </v>
      </c>
      <c r="BE792">
        <v>1</v>
      </c>
      <c r="BG792">
        <v>0</v>
      </c>
      <c r="BH792">
        <v>0</v>
      </c>
      <c r="BI792">
        <v>0</v>
      </c>
      <c r="BJ792">
        <v>425</v>
      </c>
      <c r="BK792">
        <v>-100</v>
      </c>
      <c r="BL792" t="s">
        <v>206</v>
      </c>
      <c r="BM792">
        <v>1</v>
      </c>
      <c r="BN792">
        <v>1</v>
      </c>
      <c r="BO792">
        <v>1</v>
      </c>
      <c r="BP792">
        <v>0</v>
      </c>
      <c r="BS792">
        <v>0</v>
      </c>
      <c r="BT792">
        <v>0</v>
      </c>
      <c r="BU792">
        <v>0</v>
      </c>
      <c r="CE792" t="str">
        <f t="shared" si="383"/>
        <v>16:22:11.814</v>
      </c>
      <c r="CF792">
        <v>813805724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6</v>
      </c>
      <c r="CY792">
        <v>7</v>
      </c>
      <c r="CZ792" t="s">
        <v>131</v>
      </c>
      <c r="DA792">
        <v>80</v>
      </c>
      <c r="DB792">
        <v>1</v>
      </c>
      <c r="DC792" t="s">
        <v>132</v>
      </c>
      <c r="DD792" t="s">
        <v>133</v>
      </c>
      <c r="DG792">
        <v>15264417</v>
      </c>
      <c r="DI792">
        <v>0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"10/06/2022 16:22:12.068"</f>
        <v>10/06/2022 16:22:12.068</v>
      </c>
      <c r="C793" t="str">
        <f t="shared" si="369"/>
        <v>FFDFD3C0</v>
      </c>
      <c r="D793" t="s">
        <v>134</v>
      </c>
      <c r="E793">
        <v>33</v>
      </c>
      <c r="H793">
        <v>112</v>
      </c>
      <c r="I793" t="s">
        <v>135</v>
      </c>
      <c r="J793" t="s">
        <v>136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381"/>
        <v>16:22:11.813</v>
      </c>
      <c r="T793" t="str">
        <f t="shared" si="382"/>
        <v>16:22:10.913</v>
      </c>
      <c r="U793" t="str">
        <f t="shared" si="370"/>
        <v>A5988B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136</v>
      </c>
      <c r="AG793">
        <v>0</v>
      </c>
      <c r="AH793">
        <v>3</v>
      </c>
      <c r="AI793">
        <v>2</v>
      </c>
      <c r="AJ793">
        <v>1</v>
      </c>
      <c r="AK793" t="s">
        <v>357</v>
      </c>
      <c r="AL793">
        <v>40.929715999999999</v>
      </c>
      <c r="AM793" t="s">
        <v>358</v>
      </c>
      <c r="AN793">
        <v>-72.218305999999998</v>
      </c>
      <c r="AO793">
        <v>25</v>
      </c>
      <c r="AP793">
        <v>525</v>
      </c>
      <c r="AQ793" t="s">
        <v>129</v>
      </c>
      <c r="AR793">
        <v>-45</v>
      </c>
      <c r="AS793">
        <v>54</v>
      </c>
      <c r="AT793">
        <v>-1024</v>
      </c>
      <c r="BB793">
        <v>1200</v>
      </c>
      <c r="BC793">
        <v>1</v>
      </c>
      <c r="BD793" t="str">
        <f t="shared" si="371"/>
        <v xml:space="preserve">N46PD   </v>
      </c>
      <c r="BE793">
        <v>1</v>
      </c>
      <c r="BG793">
        <v>0</v>
      </c>
      <c r="BH793">
        <v>0</v>
      </c>
      <c r="BI793">
        <v>0</v>
      </c>
      <c r="BJ793">
        <v>425</v>
      </c>
      <c r="BK793">
        <v>-100</v>
      </c>
      <c r="BL793" t="s">
        <v>206</v>
      </c>
      <c r="BM793">
        <v>1</v>
      </c>
      <c r="BN793">
        <v>1</v>
      </c>
      <c r="BO793">
        <v>1</v>
      </c>
      <c r="BP793">
        <v>0</v>
      </c>
      <c r="BS793">
        <v>0</v>
      </c>
      <c r="BT793">
        <v>0</v>
      </c>
      <c r="BU793">
        <v>0</v>
      </c>
      <c r="CE793" t="str">
        <f t="shared" si="383"/>
        <v>16:22:11.814</v>
      </c>
      <c r="CF793">
        <v>813805724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6</v>
      </c>
      <c r="CY793">
        <v>7</v>
      </c>
      <c r="CZ793" t="s">
        <v>131</v>
      </c>
      <c r="DA793">
        <v>80</v>
      </c>
      <c r="DB793">
        <v>1</v>
      </c>
      <c r="DC793" t="s">
        <v>132</v>
      </c>
      <c r="DD793" t="s">
        <v>133</v>
      </c>
      <c r="DG793">
        <v>15264417</v>
      </c>
      <c r="DI793">
        <v>0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"10/06/2022 16:22:13.021"</f>
        <v>10/06/2022 16:22:13.021</v>
      </c>
      <c r="C794" t="str">
        <f t="shared" si="369"/>
        <v>FFDFD3C0</v>
      </c>
      <c r="D794" t="s">
        <v>143</v>
      </c>
      <c r="E794">
        <v>15</v>
      </c>
      <c r="F794">
        <v>2015</v>
      </c>
      <c r="G794" t="s">
        <v>144</v>
      </c>
      <c r="J794" t="s">
        <v>145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"16:22:12.688"</f>
        <v>16:22:12.688</v>
      </c>
      <c r="T794" t="str">
        <f>"16:22:12.288"</f>
        <v>16:22:12.288</v>
      </c>
      <c r="U794" t="str">
        <f t="shared" si="370"/>
        <v>A5988B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136</v>
      </c>
      <c r="AG794">
        <v>0</v>
      </c>
      <c r="AH794">
        <v>3</v>
      </c>
      <c r="AI794">
        <v>2</v>
      </c>
      <c r="AJ794">
        <v>1</v>
      </c>
      <c r="AK794" t="s">
        <v>359</v>
      </c>
      <c r="AL794">
        <v>40.929887000000001</v>
      </c>
      <c r="AM794" t="s">
        <v>360</v>
      </c>
      <c r="AN794">
        <v>-72.218627999999995</v>
      </c>
      <c r="AO794">
        <v>25</v>
      </c>
      <c r="AP794">
        <v>525</v>
      </c>
      <c r="AQ794" t="s">
        <v>129</v>
      </c>
      <c r="AR794">
        <v>-62</v>
      </c>
      <c r="AS794">
        <v>39</v>
      </c>
      <c r="AT794">
        <v>-832</v>
      </c>
      <c r="BB794">
        <v>1200</v>
      </c>
      <c r="BC794">
        <v>1</v>
      </c>
      <c r="BD794" t="str">
        <f t="shared" si="371"/>
        <v xml:space="preserve">N46PD   </v>
      </c>
      <c r="BE794">
        <v>1</v>
      </c>
      <c r="BG794">
        <v>0</v>
      </c>
      <c r="BH794">
        <v>0</v>
      </c>
      <c r="BI794">
        <v>0</v>
      </c>
      <c r="BJ794">
        <v>425</v>
      </c>
      <c r="BK794">
        <v>-100</v>
      </c>
      <c r="BL794" t="s">
        <v>206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>"16:22:12.694"</f>
        <v>16:22:12.694</v>
      </c>
      <c r="CF794">
        <v>693642706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6</v>
      </c>
      <c r="CY794">
        <v>7</v>
      </c>
      <c r="CZ794" t="s">
        <v>131</v>
      </c>
      <c r="DA794">
        <v>80</v>
      </c>
      <c r="DB794">
        <v>1</v>
      </c>
      <c r="DC794" t="s">
        <v>132</v>
      </c>
      <c r="DD794" t="s">
        <v>133</v>
      </c>
      <c r="DG794">
        <v>15265328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"10/06/2022 16:22:13.021"</f>
        <v>10/06/2022 16:22:13.021</v>
      </c>
      <c r="C795" t="str">
        <f t="shared" si="369"/>
        <v>FFDFD3C0</v>
      </c>
      <c r="D795" t="s">
        <v>123</v>
      </c>
      <c r="E795">
        <v>1</v>
      </c>
      <c r="H795">
        <v>157</v>
      </c>
      <c r="I795" t="s">
        <v>124</v>
      </c>
      <c r="J795" t="s">
        <v>125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"16:22:12.688"</f>
        <v>16:22:12.688</v>
      </c>
      <c r="T795" t="str">
        <f>"16:22:12.288"</f>
        <v>16:22:12.288</v>
      </c>
      <c r="U795" t="str">
        <f t="shared" si="370"/>
        <v>A5988B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136</v>
      </c>
      <c r="AG795">
        <v>0</v>
      </c>
      <c r="AH795">
        <v>3</v>
      </c>
      <c r="AI795">
        <v>2</v>
      </c>
      <c r="AJ795">
        <v>1</v>
      </c>
      <c r="AK795" t="s">
        <v>359</v>
      </c>
      <c r="AL795">
        <v>40.929887000000001</v>
      </c>
      <c r="AM795" t="s">
        <v>360</v>
      </c>
      <c r="AN795">
        <v>-72.218627999999995</v>
      </c>
      <c r="AO795">
        <v>25</v>
      </c>
      <c r="AP795">
        <v>525</v>
      </c>
      <c r="AQ795" t="s">
        <v>129</v>
      </c>
      <c r="AR795">
        <v>-62</v>
      </c>
      <c r="AS795">
        <v>39</v>
      </c>
      <c r="AT795">
        <v>-832</v>
      </c>
      <c r="BB795">
        <v>1200</v>
      </c>
      <c r="BC795">
        <v>1</v>
      </c>
      <c r="BD795" t="str">
        <f t="shared" si="371"/>
        <v xml:space="preserve">N46PD   </v>
      </c>
      <c r="BE795">
        <v>1</v>
      </c>
      <c r="BG795">
        <v>0</v>
      </c>
      <c r="BH795">
        <v>0</v>
      </c>
      <c r="BI795">
        <v>0</v>
      </c>
      <c r="BJ795">
        <v>425</v>
      </c>
      <c r="BK795">
        <v>-100</v>
      </c>
      <c r="BL795" t="s">
        <v>206</v>
      </c>
      <c r="BM795">
        <v>1</v>
      </c>
      <c r="BN795">
        <v>1</v>
      </c>
      <c r="BO795">
        <v>1</v>
      </c>
      <c r="BP795">
        <v>0</v>
      </c>
      <c r="BS795">
        <v>0</v>
      </c>
      <c r="BT795">
        <v>0</v>
      </c>
      <c r="BU795">
        <v>0</v>
      </c>
      <c r="CE795" t="str">
        <f>"16:22:12.694"</f>
        <v>16:22:12.694</v>
      </c>
      <c r="CF795">
        <v>693642706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6</v>
      </c>
      <c r="CY795">
        <v>7</v>
      </c>
      <c r="CZ795" t="s">
        <v>131</v>
      </c>
      <c r="DA795">
        <v>80</v>
      </c>
      <c r="DB795">
        <v>1</v>
      </c>
      <c r="DC795" t="s">
        <v>132</v>
      </c>
      <c r="DD795" t="s">
        <v>133</v>
      </c>
      <c r="DG795">
        <v>15265328</v>
      </c>
      <c r="DI795">
        <v>0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"10/06/2022 16:22:13.021"</f>
        <v>10/06/2022 16:22:13.021</v>
      </c>
      <c r="C796" t="str">
        <f t="shared" si="369"/>
        <v>FFDFD3C0</v>
      </c>
      <c r="D796" t="s">
        <v>139</v>
      </c>
      <c r="E796">
        <v>3</v>
      </c>
      <c r="F796">
        <v>1003</v>
      </c>
      <c r="G796" t="s">
        <v>146</v>
      </c>
      <c r="J796" t="s">
        <v>141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"16:22:12.688"</f>
        <v>16:22:12.688</v>
      </c>
      <c r="T796" t="str">
        <f>"16:22:12.288"</f>
        <v>16:22:12.288</v>
      </c>
      <c r="U796" t="str">
        <f t="shared" si="370"/>
        <v>A5988B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136</v>
      </c>
      <c r="AG796">
        <v>0</v>
      </c>
      <c r="AH796">
        <v>3</v>
      </c>
      <c r="AI796">
        <v>2</v>
      </c>
      <c r="AJ796">
        <v>1</v>
      </c>
      <c r="AK796" t="s">
        <v>359</v>
      </c>
      <c r="AL796">
        <v>40.929887000000001</v>
      </c>
      <c r="AM796" t="s">
        <v>360</v>
      </c>
      <c r="AN796">
        <v>-72.218627999999995</v>
      </c>
      <c r="AO796">
        <v>25</v>
      </c>
      <c r="AP796">
        <v>525</v>
      </c>
      <c r="AQ796" t="s">
        <v>129</v>
      </c>
      <c r="AR796">
        <v>-62</v>
      </c>
      <c r="AS796">
        <v>39</v>
      </c>
      <c r="AT796">
        <v>-832</v>
      </c>
      <c r="BB796">
        <v>1200</v>
      </c>
      <c r="BC796">
        <v>1</v>
      </c>
      <c r="BD796" t="str">
        <f t="shared" si="371"/>
        <v xml:space="preserve">N46PD   </v>
      </c>
      <c r="BE796">
        <v>1</v>
      </c>
      <c r="BG796">
        <v>0</v>
      </c>
      <c r="BH796">
        <v>0</v>
      </c>
      <c r="BI796">
        <v>0</v>
      </c>
      <c r="BJ796">
        <v>425</v>
      </c>
      <c r="BK796">
        <v>-100</v>
      </c>
      <c r="BL796" t="s">
        <v>206</v>
      </c>
      <c r="BM796">
        <v>1</v>
      </c>
      <c r="BN796">
        <v>1</v>
      </c>
      <c r="BO796">
        <v>1</v>
      </c>
      <c r="BP796">
        <v>0</v>
      </c>
      <c r="BS796">
        <v>0</v>
      </c>
      <c r="BT796">
        <v>0</v>
      </c>
      <c r="BU796">
        <v>0</v>
      </c>
      <c r="CE796" t="str">
        <f>"16:22:12.694"</f>
        <v>16:22:12.694</v>
      </c>
      <c r="CF796">
        <v>693642706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6</v>
      </c>
      <c r="CY796">
        <v>7</v>
      </c>
      <c r="CZ796" t="s">
        <v>131</v>
      </c>
      <c r="DA796">
        <v>80</v>
      </c>
      <c r="DB796">
        <v>1</v>
      </c>
      <c r="DC796" t="s">
        <v>132</v>
      </c>
      <c r="DD796" t="s">
        <v>133</v>
      </c>
      <c r="DG796">
        <v>15265328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 t="shared" ref="A797:A803" si="384">"10/06/2022 16:22:14.037"</f>
        <v>10/06/2022 16:22:14.037</v>
      </c>
      <c r="C797" t="str">
        <f t="shared" si="369"/>
        <v>FFDFD3C0</v>
      </c>
      <c r="D797" t="s">
        <v>134</v>
      </c>
      <c r="E797">
        <v>33</v>
      </c>
      <c r="H797">
        <v>112</v>
      </c>
      <c r="I797" t="s">
        <v>135</v>
      </c>
      <c r="J797" t="s">
        <v>136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ref="S797:S803" si="385">"16:22:13.742"</f>
        <v>16:22:13.742</v>
      </c>
      <c r="T797" t="str">
        <f t="shared" ref="T797:T803" si="386">"16:22:13.342"</f>
        <v>16:22:13.342</v>
      </c>
      <c r="U797" t="str">
        <f t="shared" si="370"/>
        <v>A5988B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136</v>
      </c>
      <c r="AG797">
        <v>0</v>
      </c>
      <c r="AH797">
        <v>3</v>
      </c>
      <c r="AI797">
        <v>2</v>
      </c>
      <c r="AJ797">
        <v>1</v>
      </c>
      <c r="AK797" t="s">
        <v>361</v>
      </c>
      <c r="AL797">
        <v>40.929994999999998</v>
      </c>
      <c r="AM797" t="s">
        <v>362</v>
      </c>
      <c r="AN797">
        <v>-72.219121000000001</v>
      </c>
      <c r="AO797">
        <v>25</v>
      </c>
      <c r="AP797">
        <v>500</v>
      </c>
      <c r="AQ797" t="s">
        <v>129</v>
      </c>
      <c r="AR797">
        <v>-71</v>
      </c>
      <c r="AS797">
        <v>23</v>
      </c>
      <c r="AT797">
        <v>-1024</v>
      </c>
      <c r="BB797">
        <v>1200</v>
      </c>
      <c r="BC797">
        <v>1</v>
      </c>
      <c r="BD797" t="str">
        <f t="shared" si="371"/>
        <v xml:space="preserve">N46PD   </v>
      </c>
      <c r="BE797">
        <v>1</v>
      </c>
      <c r="BG797">
        <v>0</v>
      </c>
      <c r="BH797">
        <v>0</v>
      </c>
      <c r="BI797">
        <v>0</v>
      </c>
      <c r="BJ797">
        <v>400</v>
      </c>
      <c r="BK797">
        <v>-100</v>
      </c>
      <c r="BL797" t="s">
        <v>206</v>
      </c>
      <c r="BM797">
        <v>1</v>
      </c>
      <c r="BN797">
        <v>1</v>
      </c>
      <c r="BO797">
        <v>1</v>
      </c>
      <c r="BP797">
        <v>0</v>
      </c>
      <c r="BS797">
        <v>0</v>
      </c>
      <c r="BT797">
        <v>0</v>
      </c>
      <c r="BU797">
        <v>0</v>
      </c>
      <c r="CE797" t="str">
        <f t="shared" ref="CE797:CE803" si="387">"16:22:13.744"</f>
        <v>16:22:13.744</v>
      </c>
      <c r="CF797">
        <v>743876487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80</v>
      </c>
      <c r="DB797">
        <v>1</v>
      </c>
      <c r="DC797" t="s">
        <v>132</v>
      </c>
      <c r="DD797" t="s">
        <v>133</v>
      </c>
      <c r="DG797">
        <v>15266505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 t="shared" si="384"/>
        <v>10/06/2022 16:22:14.037</v>
      </c>
      <c r="C798" t="str">
        <f t="shared" si="369"/>
        <v>FFDFD3C0</v>
      </c>
      <c r="D798" t="s">
        <v>143</v>
      </c>
      <c r="E798">
        <v>1</v>
      </c>
      <c r="F798">
        <v>2001</v>
      </c>
      <c r="G798" t="s">
        <v>147</v>
      </c>
      <c r="J798" t="s">
        <v>145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385"/>
        <v>16:22:13.742</v>
      </c>
      <c r="T798" t="str">
        <f t="shared" si="386"/>
        <v>16:22:13.342</v>
      </c>
      <c r="U798" t="str">
        <f t="shared" si="370"/>
        <v>A5988B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136</v>
      </c>
      <c r="AG798">
        <v>0</v>
      </c>
      <c r="AH798">
        <v>3</v>
      </c>
      <c r="AI798">
        <v>2</v>
      </c>
      <c r="AJ798">
        <v>1</v>
      </c>
      <c r="AK798" t="s">
        <v>361</v>
      </c>
      <c r="AL798">
        <v>40.929994999999998</v>
      </c>
      <c r="AM798" t="s">
        <v>362</v>
      </c>
      <c r="AN798">
        <v>-72.219121000000001</v>
      </c>
      <c r="AO798">
        <v>25</v>
      </c>
      <c r="AP798">
        <v>500</v>
      </c>
      <c r="AQ798" t="s">
        <v>129</v>
      </c>
      <c r="AR798">
        <v>-71</v>
      </c>
      <c r="AS798">
        <v>23</v>
      </c>
      <c r="AT798">
        <v>-1024</v>
      </c>
      <c r="BB798">
        <v>1200</v>
      </c>
      <c r="BC798">
        <v>1</v>
      </c>
      <c r="BD798" t="str">
        <f t="shared" si="371"/>
        <v xml:space="preserve">N46PD   </v>
      </c>
      <c r="BE798">
        <v>1</v>
      </c>
      <c r="BG798">
        <v>0</v>
      </c>
      <c r="BH798">
        <v>0</v>
      </c>
      <c r="BI798">
        <v>0</v>
      </c>
      <c r="BJ798">
        <v>400</v>
      </c>
      <c r="BK798">
        <v>-100</v>
      </c>
      <c r="BL798" t="s">
        <v>206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 t="shared" si="387"/>
        <v>16:22:13.744</v>
      </c>
      <c r="CF798">
        <v>743876487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131</v>
      </c>
      <c r="DA798">
        <v>80</v>
      </c>
      <c r="DB798">
        <v>1</v>
      </c>
      <c r="DC798" t="s">
        <v>132</v>
      </c>
      <c r="DD798" t="s">
        <v>133</v>
      </c>
      <c r="DG798">
        <v>15266505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 t="shared" si="384"/>
        <v>10/06/2022 16:22:14.037</v>
      </c>
      <c r="C799" t="str">
        <f t="shared" si="369"/>
        <v>FFDFD3C0</v>
      </c>
      <c r="D799" t="s">
        <v>134</v>
      </c>
      <c r="E799">
        <v>38</v>
      </c>
      <c r="H799">
        <v>125</v>
      </c>
      <c r="I799" t="s">
        <v>142</v>
      </c>
      <c r="J799" t="s">
        <v>136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385"/>
        <v>16:22:13.742</v>
      </c>
      <c r="T799" t="str">
        <f t="shared" si="386"/>
        <v>16:22:13.342</v>
      </c>
      <c r="U799" t="str">
        <f t="shared" si="370"/>
        <v>A5988B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136</v>
      </c>
      <c r="AG799">
        <v>0</v>
      </c>
      <c r="AH799">
        <v>3</v>
      </c>
      <c r="AI799">
        <v>2</v>
      </c>
      <c r="AJ799">
        <v>1</v>
      </c>
      <c r="AK799" t="s">
        <v>361</v>
      </c>
      <c r="AL799">
        <v>40.929994999999998</v>
      </c>
      <c r="AM799" t="s">
        <v>362</v>
      </c>
      <c r="AN799">
        <v>-72.219121000000001</v>
      </c>
      <c r="AO799">
        <v>25</v>
      </c>
      <c r="AP799">
        <v>500</v>
      </c>
      <c r="AQ799" t="s">
        <v>129</v>
      </c>
      <c r="AR799">
        <v>-71</v>
      </c>
      <c r="AS799">
        <v>23</v>
      </c>
      <c r="AT799">
        <v>-1024</v>
      </c>
      <c r="BB799">
        <v>1200</v>
      </c>
      <c r="BC799">
        <v>1</v>
      </c>
      <c r="BD799" t="str">
        <f t="shared" si="371"/>
        <v xml:space="preserve">N46PD   </v>
      </c>
      <c r="BE799">
        <v>1</v>
      </c>
      <c r="BG799">
        <v>0</v>
      </c>
      <c r="BH799">
        <v>0</v>
      </c>
      <c r="BI799">
        <v>0</v>
      </c>
      <c r="BJ799">
        <v>400</v>
      </c>
      <c r="BK799">
        <v>-100</v>
      </c>
      <c r="BL799" t="s">
        <v>206</v>
      </c>
      <c r="BM799">
        <v>1</v>
      </c>
      <c r="BN799">
        <v>1</v>
      </c>
      <c r="BO799">
        <v>1</v>
      </c>
      <c r="BP799">
        <v>0</v>
      </c>
      <c r="BS799">
        <v>0</v>
      </c>
      <c r="BT799">
        <v>0</v>
      </c>
      <c r="BU799">
        <v>0</v>
      </c>
      <c r="CE799" t="str">
        <f t="shared" si="387"/>
        <v>16:22:13.744</v>
      </c>
      <c r="CF799">
        <v>743876487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131</v>
      </c>
      <c r="DA799">
        <v>80</v>
      </c>
      <c r="DB799">
        <v>1</v>
      </c>
      <c r="DC799" t="s">
        <v>132</v>
      </c>
      <c r="DD799" t="s">
        <v>133</v>
      </c>
      <c r="DG799">
        <v>15266505</v>
      </c>
      <c r="DI799">
        <v>0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 t="shared" si="384"/>
        <v>10/06/2022 16:22:14.037</v>
      </c>
      <c r="C800" t="str">
        <f t="shared" si="369"/>
        <v>FFDFD3C0</v>
      </c>
      <c r="D800" t="s">
        <v>139</v>
      </c>
      <c r="E800">
        <v>2</v>
      </c>
      <c r="F800">
        <v>1002</v>
      </c>
      <c r="G800" t="s">
        <v>124</v>
      </c>
      <c r="J800" t="s">
        <v>141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385"/>
        <v>16:22:13.742</v>
      </c>
      <c r="T800" t="str">
        <f t="shared" si="386"/>
        <v>16:22:13.342</v>
      </c>
      <c r="U800" t="str">
        <f t="shared" si="370"/>
        <v>A5988B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136</v>
      </c>
      <c r="AG800">
        <v>0</v>
      </c>
      <c r="AH800">
        <v>3</v>
      </c>
      <c r="AI800">
        <v>2</v>
      </c>
      <c r="AJ800">
        <v>1</v>
      </c>
      <c r="AK800" t="s">
        <v>361</v>
      </c>
      <c r="AL800">
        <v>40.929994999999998</v>
      </c>
      <c r="AM800" t="s">
        <v>362</v>
      </c>
      <c r="AN800">
        <v>-72.219121000000001</v>
      </c>
      <c r="AO800">
        <v>25</v>
      </c>
      <c r="AP800">
        <v>500</v>
      </c>
      <c r="AQ800" t="s">
        <v>129</v>
      </c>
      <c r="AR800">
        <v>-71</v>
      </c>
      <c r="AS800">
        <v>23</v>
      </c>
      <c r="AT800">
        <v>-1024</v>
      </c>
      <c r="BB800">
        <v>1200</v>
      </c>
      <c r="BC800">
        <v>1</v>
      </c>
      <c r="BD800" t="str">
        <f t="shared" si="371"/>
        <v xml:space="preserve">N46PD   </v>
      </c>
      <c r="BE800">
        <v>1</v>
      </c>
      <c r="BG800">
        <v>0</v>
      </c>
      <c r="BH800">
        <v>0</v>
      </c>
      <c r="BI800">
        <v>0</v>
      </c>
      <c r="BJ800">
        <v>400</v>
      </c>
      <c r="BK800">
        <v>-100</v>
      </c>
      <c r="BL800" t="s">
        <v>206</v>
      </c>
      <c r="BM800">
        <v>1</v>
      </c>
      <c r="BN800">
        <v>1</v>
      </c>
      <c r="BO800">
        <v>1</v>
      </c>
      <c r="BP800">
        <v>0</v>
      </c>
      <c r="BS800">
        <v>0</v>
      </c>
      <c r="BT800">
        <v>0</v>
      </c>
      <c r="BU800">
        <v>0</v>
      </c>
      <c r="CE800" t="str">
        <f t="shared" si="387"/>
        <v>16:22:13.744</v>
      </c>
      <c r="CF800">
        <v>743876487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131</v>
      </c>
      <c r="DA800">
        <v>80</v>
      </c>
      <c r="DB800">
        <v>1</v>
      </c>
      <c r="DC800" t="s">
        <v>132</v>
      </c>
      <c r="DD800" t="s">
        <v>133</v>
      </c>
      <c r="DG800">
        <v>15266505</v>
      </c>
      <c r="DI800">
        <v>0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 t="shared" si="384"/>
        <v>10/06/2022 16:22:14.037</v>
      </c>
      <c r="C801" t="str">
        <f t="shared" si="369"/>
        <v>FFDFD3C0</v>
      </c>
      <c r="D801" t="s">
        <v>143</v>
      </c>
      <c r="E801">
        <v>15</v>
      </c>
      <c r="F801">
        <v>2015</v>
      </c>
      <c r="G801" t="s">
        <v>144</v>
      </c>
      <c r="J801" t="s">
        <v>145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385"/>
        <v>16:22:13.742</v>
      </c>
      <c r="T801" t="str">
        <f t="shared" si="386"/>
        <v>16:22:13.342</v>
      </c>
      <c r="U801" t="str">
        <f t="shared" si="370"/>
        <v>A5988B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136</v>
      </c>
      <c r="AG801">
        <v>0</v>
      </c>
      <c r="AH801">
        <v>3</v>
      </c>
      <c r="AI801">
        <v>2</v>
      </c>
      <c r="AJ801">
        <v>1</v>
      </c>
      <c r="AK801" t="s">
        <v>361</v>
      </c>
      <c r="AL801">
        <v>40.929994999999998</v>
      </c>
      <c r="AM801" t="s">
        <v>362</v>
      </c>
      <c r="AN801">
        <v>-72.219121000000001</v>
      </c>
      <c r="AO801">
        <v>25</v>
      </c>
      <c r="AP801">
        <v>500</v>
      </c>
      <c r="AQ801" t="s">
        <v>129</v>
      </c>
      <c r="AR801">
        <v>-71</v>
      </c>
      <c r="AS801">
        <v>23</v>
      </c>
      <c r="AT801">
        <v>-1024</v>
      </c>
      <c r="BB801">
        <v>1200</v>
      </c>
      <c r="BC801">
        <v>1</v>
      </c>
      <c r="BD801" t="str">
        <f t="shared" si="371"/>
        <v xml:space="preserve">N46PD   </v>
      </c>
      <c r="BE801">
        <v>1</v>
      </c>
      <c r="BG801">
        <v>0</v>
      </c>
      <c r="BH801">
        <v>0</v>
      </c>
      <c r="BI801">
        <v>0</v>
      </c>
      <c r="BJ801">
        <v>400</v>
      </c>
      <c r="BK801">
        <v>-100</v>
      </c>
      <c r="BL801" t="s">
        <v>206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 t="shared" si="387"/>
        <v>16:22:13.744</v>
      </c>
      <c r="CF801">
        <v>743876487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131</v>
      </c>
      <c r="DA801">
        <v>80</v>
      </c>
      <c r="DB801">
        <v>1</v>
      </c>
      <c r="DC801" t="s">
        <v>132</v>
      </c>
      <c r="DD801" t="s">
        <v>133</v>
      </c>
      <c r="DG801">
        <v>15266505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 t="shared" si="384"/>
        <v>10/06/2022 16:22:14.037</v>
      </c>
      <c r="C802" t="str">
        <f t="shared" si="369"/>
        <v>FFDFD3C0</v>
      </c>
      <c r="D802" t="s">
        <v>123</v>
      </c>
      <c r="E802">
        <v>1</v>
      </c>
      <c r="H802">
        <v>157</v>
      </c>
      <c r="I802" t="s">
        <v>124</v>
      </c>
      <c r="J802" t="s">
        <v>125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385"/>
        <v>16:22:13.742</v>
      </c>
      <c r="T802" t="str">
        <f t="shared" si="386"/>
        <v>16:22:13.342</v>
      </c>
      <c r="U802" t="str">
        <f t="shared" si="370"/>
        <v>A5988B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136</v>
      </c>
      <c r="AG802">
        <v>0</v>
      </c>
      <c r="AH802">
        <v>3</v>
      </c>
      <c r="AI802">
        <v>2</v>
      </c>
      <c r="AJ802">
        <v>1</v>
      </c>
      <c r="AK802" t="s">
        <v>361</v>
      </c>
      <c r="AL802">
        <v>40.929994999999998</v>
      </c>
      <c r="AM802" t="s">
        <v>362</v>
      </c>
      <c r="AN802">
        <v>-72.219121000000001</v>
      </c>
      <c r="AO802">
        <v>25</v>
      </c>
      <c r="AP802">
        <v>500</v>
      </c>
      <c r="AQ802" t="s">
        <v>129</v>
      </c>
      <c r="AR802">
        <v>-71</v>
      </c>
      <c r="AS802">
        <v>23</v>
      </c>
      <c r="AT802">
        <v>-1024</v>
      </c>
      <c r="BB802">
        <v>1200</v>
      </c>
      <c r="BC802">
        <v>1</v>
      </c>
      <c r="BD802" t="str">
        <f t="shared" si="371"/>
        <v xml:space="preserve">N46PD   </v>
      </c>
      <c r="BE802">
        <v>1</v>
      </c>
      <c r="BG802">
        <v>0</v>
      </c>
      <c r="BH802">
        <v>0</v>
      </c>
      <c r="BI802">
        <v>0</v>
      </c>
      <c r="BJ802">
        <v>400</v>
      </c>
      <c r="BK802">
        <v>-100</v>
      </c>
      <c r="BL802" t="s">
        <v>206</v>
      </c>
      <c r="BM802">
        <v>1</v>
      </c>
      <c r="BN802">
        <v>1</v>
      </c>
      <c r="BO802">
        <v>1</v>
      </c>
      <c r="BP802">
        <v>0</v>
      </c>
      <c r="BS802">
        <v>0</v>
      </c>
      <c r="BT802">
        <v>0</v>
      </c>
      <c r="BU802">
        <v>0</v>
      </c>
      <c r="CE802" t="str">
        <f t="shared" si="387"/>
        <v>16:22:13.744</v>
      </c>
      <c r="CF802">
        <v>743876487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7</v>
      </c>
      <c r="CY802">
        <v>7</v>
      </c>
      <c r="CZ802" t="s">
        <v>131</v>
      </c>
      <c r="DA802">
        <v>80</v>
      </c>
      <c r="DB802">
        <v>1</v>
      </c>
      <c r="DC802" t="s">
        <v>132</v>
      </c>
      <c r="DD802" t="s">
        <v>133</v>
      </c>
      <c r="DG802">
        <v>15266505</v>
      </c>
      <c r="DI802">
        <v>0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 t="shared" si="384"/>
        <v>10/06/2022 16:22:14.037</v>
      </c>
      <c r="C803" t="str">
        <f t="shared" si="369"/>
        <v>FFDFD3C0</v>
      </c>
      <c r="D803" t="s">
        <v>139</v>
      </c>
      <c r="E803">
        <v>3</v>
      </c>
      <c r="F803">
        <v>1003</v>
      </c>
      <c r="G803" t="s">
        <v>146</v>
      </c>
      <c r="J803" t="s">
        <v>141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385"/>
        <v>16:22:13.742</v>
      </c>
      <c r="T803" t="str">
        <f t="shared" si="386"/>
        <v>16:22:13.342</v>
      </c>
      <c r="U803" t="str">
        <f t="shared" si="370"/>
        <v>A5988B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136</v>
      </c>
      <c r="AG803">
        <v>0</v>
      </c>
      <c r="AH803">
        <v>3</v>
      </c>
      <c r="AI803">
        <v>2</v>
      </c>
      <c r="AJ803">
        <v>1</v>
      </c>
      <c r="AK803" t="s">
        <v>361</v>
      </c>
      <c r="AL803">
        <v>40.929994999999998</v>
      </c>
      <c r="AM803" t="s">
        <v>362</v>
      </c>
      <c r="AN803">
        <v>-72.219121000000001</v>
      </c>
      <c r="AO803">
        <v>25</v>
      </c>
      <c r="AP803">
        <v>500</v>
      </c>
      <c r="AQ803" t="s">
        <v>129</v>
      </c>
      <c r="AR803">
        <v>-71</v>
      </c>
      <c r="AS803">
        <v>23</v>
      </c>
      <c r="AT803">
        <v>-1024</v>
      </c>
      <c r="BB803">
        <v>1200</v>
      </c>
      <c r="BC803">
        <v>1</v>
      </c>
      <c r="BD803" t="str">
        <f t="shared" si="371"/>
        <v xml:space="preserve">N46PD   </v>
      </c>
      <c r="BE803">
        <v>1</v>
      </c>
      <c r="BG803">
        <v>0</v>
      </c>
      <c r="BH803">
        <v>0</v>
      </c>
      <c r="BI803">
        <v>0</v>
      </c>
      <c r="BJ803">
        <v>400</v>
      </c>
      <c r="BK803">
        <v>-100</v>
      </c>
      <c r="BL803" t="s">
        <v>206</v>
      </c>
      <c r="BM803">
        <v>1</v>
      </c>
      <c r="BN803">
        <v>1</v>
      </c>
      <c r="BO803">
        <v>1</v>
      </c>
      <c r="BP803">
        <v>0</v>
      </c>
      <c r="BS803">
        <v>0</v>
      </c>
      <c r="BT803">
        <v>0</v>
      </c>
      <c r="BU803">
        <v>0</v>
      </c>
      <c r="CE803" t="str">
        <f t="shared" si="387"/>
        <v>16:22:13.744</v>
      </c>
      <c r="CF803">
        <v>743876487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7</v>
      </c>
      <c r="CY803">
        <v>7</v>
      </c>
      <c r="CZ803" t="s">
        <v>131</v>
      </c>
      <c r="DA803">
        <v>80</v>
      </c>
      <c r="DB803">
        <v>1</v>
      </c>
      <c r="DC803" t="s">
        <v>132</v>
      </c>
      <c r="DD803" t="s">
        <v>133</v>
      </c>
      <c r="DG803">
        <v>15266505</v>
      </c>
      <c r="DI803">
        <v>0</v>
      </c>
      <c r="DJ803">
        <v>0</v>
      </c>
      <c r="DK803">
        <v>1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 t="shared" ref="A804:A810" si="388">"10/06/2022 16:22:15.069"</f>
        <v>10/06/2022 16:22:15.069</v>
      </c>
      <c r="C804" t="str">
        <f t="shared" si="369"/>
        <v>FFDFD3C0</v>
      </c>
      <c r="D804" t="s">
        <v>139</v>
      </c>
      <c r="E804">
        <v>3</v>
      </c>
      <c r="F804">
        <v>1003</v>
      </c>
      <c r="G804" t="s">
        <v>146</v>
      </c>
      <c r="J804" t="s">
        <v>141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ref="S804:S810" si="389">"16:22:14.820"</f>
        <v>16:22:14.820</v>
      </c>
      <c r="T804" t="str">
        <f t="shared" ref="T804:T810" si="390">"16:22:14.320"</f>
        <v>16:22:14.320</v>
      </c>
      <c r="U804" t="str">
        <f t="shared" si="370"/>
        <v>A5988B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136</v>
      </c>
      <c r="AG804">
        <v>0</v>
      </c>
      <c r="AH804">
        <v>3</v>
      </c>
      <c r="AI804">
        <v>2</v>
      </c>
      <c r="AJ804">
        <v>1</v>
      </c>
      <c r="AK804" t="s">
        <v>363</v>
      </c>
      <c r="AL804">
        <v>40.929929999999999</v>
      </c>
      <c r="AM804" t="s">
        <v>364</v>
      </c>
      <c r="AN804">
        <v>-72.219635999999994</v>
      </c>
      <c r="AO804">
        <v>25</v>
      </c>
      <c r="AP804">
        <v>500</v>
      </c>
      <c r="AQ804" t="s">
        <v>129</v>
      </c>
      <c r="AR804">
        <v>-78</v>
      </c>
      <c r="AS804">
        <v>0</v>
      </c>
      <c r="AT804">
        <v>-576</v>
      </c>
      <c r="BB804">
        <v>1200</v>
      </c>
      <c r="BC804">
        <v>1</v>
      </c>
      <c r="BD804" t="str">
        <f t="shared" si="371"/>
        <v xml:space="preserve">N46PD   </v>
      </c>
      <c r="BE804">
        <v>1</v>
      </c>
      <c r="BG804">
        <v>0</v>
      </c>
      <c r="BH804">
        <v>0</v>
      </c>
      <c r="BI804">
        <v>0</v>
      </c>
      <c r="BJ804">
        <v>400</v>
      </c>
      <c r="BK804">
        <v>-100</v>
      </c>
      <c r="BL804" t="s">
        <v>206</v>
      </c>
      <c r="BM804">
        <v>1</v>
      </c>
      <c r="BN804">
        <v>1</v>
      </c>
      <c r="BO804">
        <v>1</v>
      </c>
      <c r="BP804">
        <v>0</v>
      </c>
      <c r="BS804">
        <v>0</v>
      </c>
      <c r="BT804">
        <v>0</v>
      </c>
      <c r="BU804">
        <v>0</v>
      </c>
      <c r="CE804" t="str">
        <f t="shared" ref="CE804:CE810" si="391">"16:22:14.820"</f>
        <v>16:22:14.820</v>
      </c>
      <c r="CF804">
        <v>820325057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131</v>
      </c>
      <c r="DA804">
        <v>80</v>
      </c>
      <c r="DB804">
        <v>1</v>
      </c>
      <c r="DC804" t="s">
        <v>132</v>
      </c>
      <c r="DD804" t="s">
        <v>133</v>
      </c>
      <c r="DG804">
        <v>15267634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 t="shared" si="388"/>
        <v>10/06/2022 16:22:15.069</v>
      </c>
      <c r="C805" t="str">
        <f t="shared" si="369"/>
        <v>FFDFD3C0</v>
      </c>
      <c r="D805" t="s">
        <v>134</v>
      </c>
      <c r="E805">
        <v>33</v>
      </c>
      <c r="H805">
        <v>112</v>
      </c>
      <c r="I805" t="s">
        <v>135</v>
      </c>
      <c r="J805" t="s">
        <v>136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389"/>
        <v>16:22:14.820</v>
      </c>
      <c r="T805" t="str">
        <f t="shared" si="390"/>
        <v>16:22:14.320</v>
      </c>
      <c r="U805" t="str">
        <f t="shared" si="370"/>
        <v>A5988B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136</v>
      </c>
      <c r="AG805">
        <v>0</v>
      </c>
      <c r="AH805">
        <v>3</v>
      </c>
      <c r="AI805">
        <v>2</v>
      </c>
      <c r="AJ805">
        <v>1</v>
      </c>
      <c r="AK805" t="s">
        <v>363</v>
      </c>
      <c r="AL805">
        <v>40.929929999999999</v>
      </c>
      <c r="AM805" t="s">
        <v>364</v>
      </c>
      <c r="AN805">
        <v>-72.219635999999994</v>
      </c>
      <c r="AO805">
        <v>25</v>
      </c>
      <c r="AP805">
        <v>500</v>
      </c>
      <c r="AQ805" t="s">
        <v>129</v>
      </c>
      <c r="AR805">
        <v>-78</v>
      </c>
      <c r="AS805">
        <v>0</v>
      </c>
      <c r="AT805">
        <v>-576</v>
      </c>
      <c r="BB805">
        <v>1200</v>
      </c>
      <c r="BC805">
        <v>1</v>
      </c>
      <c r="BD805" t="str">
        <f t="shared" si="371"/>
        <v xml:space="preserve">N46PD   </v>
      </c>
      <c r="BE805">
        <v>1</v>
      </c>
      <c r="BG805">
        <v>0</v>
      </c>
      <c r="BH805">
        <v>0</v>
      </c>
      <c r="BI805">
        <v>0</v>
      </c>
      <c r="BJ805">
        <v>400</v>
      </c>
      <c r="BK805">
        <v>-100</v>
      </c>
      <c r="BL805" t="s">
        <v>206</v>
      </c>
      <c r="BM805">
        <v>1</v>
      </c>
      <c r="BN805">
        <v>1</v>
      </c>
      <c r="BO805">
        <v>1</v>
      </c>
      <c r="BP805">
        <v>0</v>
      </c>
      <c r="BS805">
        <v>0</v>
      </c>
      <c r="BT805">
        <v>0</v>
      </c>
      <c r="BU805">
        <v>0</v>
      </c>
      <c r="CE805" t="str">
        <f t="shared" si="391"/>
        <v>16:22:14.820</v>
      </c>
      <c r="CF805">
        <v>820325057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131</v>
      </c>
      <c r="DA805">
        <v>80</v>
      </c>
      <c r="DB805">
        <v>1</v>
      </c>
      <c r="DC805" t="s">
        <v>132</v>
      </c>
      <c r="DD805" t="s">
        <v>133</v>
      </c>
      <c r="DG805">
        <v>15267634</v>
      </c>
      <c r="DI805">
        <v>0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 t="shared" si="388"/>
        <v>10/06/2022 16:22:15.069</v>
      </c>
      <c r="C806" t="str">
        <f t="shared" si="369"/>
        <v>FFDFD3C0</v>
      </c>
      <c r="D806" t="s">
        <v>143</v>
      </c>
      <c r="E806">
        <v>1</v>
      </c>
      <c r="F806">
        <v>2001</v>
      </c>
      <c r="G806" t="s">
        <v>147</v>
      </c>
      <c r="J806" t="s">
        <v>145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389"/>
        <v>16:22:14.820</v>
      </c>
      <c r="T806" t="str">
        <f t="shared" si="390"/>
        <v>16:22:14.320</v>
      </c>
      <c r="U806" t="str">
        <f t="shared" si="370"/>
        <v>A5988B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136</v>
      </c>
      <c r="AG806">
        <v>0</v>
      </c>
      <c r="AH806">
        <v>3</v>
      </c>
      <c r="AI806">
        <v>2</v>
      </c>
      <c r="AJ806">
        <v>1</v>
      </c>
      <c r="AK806" t="s">
        <v>363</v>
      </c>
      <c r="AL806">
        <v>40.929929999999999</v>
      </c>
      <c r="AM806" t="s">
        <v>364</v>
      </c>
      <c r="AN806">
        <v>-72.219635999999994</v>
      </c>
      <c r="AO806">
        <v>25</v>
      </c>
      <c r="AP806">
        <v>500</v>
      </c>
      <c r="AQ806" t="s">
        <v>129</v>
      </c>
      <c r="AR806">
        <v>-78</v>
      </c>
      <c r="AS806">
        <v>0</v>
      </c>
      <c r="AT806">
        <v>-576</v>
      </c>
      <c r="BB806">
        <v>1200</v>
      </c>
      <c r="BC806">
        <v>1</v>
      </c>
      <c r="BD806" t="str">
        <f t="shared" si="371"/>
        <v xml:space="preserve">N46PD   </v>
      </c>
      <c r="BE806">
        <v>1</v>
      </c>
      <c r="BG806">
        <v>0</v>
      </c>
      <c r="BH806">
        <v>0</v>
      </c>
      <c r="BI806">
        <v>0</v>
      </c>
      <c r="BJ806">
        <v>400</v>
      </c>
      <c r="BK806">
        <v>-100</v>
      </c>
      <c r="BL806" t="s">
        <v>206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 t="shared" si="391"/>
        <v>16:22:14.820</v>
      </c>
      <c r="CF806">
        <v>820325057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6</v>
      </c>
      <c r="CY806">
        <v>7</v>
      </c>
      <c r="CZ806" t="s">
        <v>131</v>
      </c>
      <c r="DA806">
        <v>80</v>
      </c>
      <c r="DB806">
        <v>1</v>
      </c>
      <c r="DC806" t="s">
        <v>132</v>
      </c>
      <c r="DD806" t="s">
        <v>133</v>
      </c>
      <c r="DG806">
        <v>15267634</v>
      </c>
      <c r="DI806">
        <v>0</v>
      </c>
      <c r="DJ806">
        <v>0</v>
      </c>
      <c r="DK806">
        <v>1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 t="shared" si="388"/>
        <v>10/06/2022 16:22:15.069</v>
      </c>
      <c r="C807" t="str">
        <f t="shared" si="369"/>
        <v>FFDFD3C0</v>
      </c>
      <c r="D807" t="s">
        <v>139</v>
      </c>
      <c r="E807">
        <v>2</v>
      </c>
      <c r="F807">
        <v>1002</v>
      </c>
      <c r="G807" t="s">
        <v>124</v>
      </c>
      <c r="J807" t="s">
        <v>141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389"/>
        <v>16:22:14.820</v>
      </c>
      <c r="T807" t="str">
        <f t="shared" si="390"/>
        <v>16:22:14.320</v>
      </c>
      <c r="U807" t="str">
        <f t="shared" si="370"/>
        <v>A5988B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136</v>
      </c>
      <c r="AG807">
        <v>0</v>
      </c>
      <c r="AH807">
        <v>3</v>
      </c>
      <c r="AI807">
        <v>2</v>
      </c>
      <c r="AJ807">
        <v>1</v>
      </c>
      <c r="AK807" t="s">
        <v>363</v>
      </c>
      <c r="AL807">
        <v>40.929929999999999</v>
      </c>
      <c r="AM807" t="s">
        <v>364</v>
      </c>
      <c r="AN807">
        <v>-72.219635999999994</v>
      </c>
      <c r="AO807">
        <v>25</v>
      </c>
      <c r="AP807">
        <v>500</v>
      </c>
      <c r="AQ807" t="s">
        <v>129</v>
      </c>
      <c r="AR807">
        <v>-78</v>
      </c>
      <c r="AS807">
        <v>0</v>
      </c>
      <c r="AT807">
        <v>-576</v>
      </c>
      <c r="BB807">
        <v>1200</v>
      </c>
      <c r="BC807">
        <v>1</v>
      </c>
      <c r="BD807" t="str">
        <f t="shared" si="371"/>
        <v xml:space="preserve">N46PD   </v>
      </c>
      <c r="BE807">
        <v>1</v>
      </c>
      <c r="BG807">
        <v>0</v>
      </c>
      <c r="BH807">
        <v>0</v>
      </c>
      <c r="BI807">
        <v>0</v>
      </c>
      <c r="BJ807">
        <v>400</v>
      </c>
      <c r="BK807">
        <v>-100</v>
      </c>
      <c r="BL807" t="s">
        <v>206</v>
      </c>
      <c r="BM807">
        <v>1</v>
      </c>
      <c r="BN807">
        <v>1</v>
      </c>
      <c r="BO807">
        <v>1</v>
      </c>
      <c r="BP807">
        <v>0</v>
      </c>
      <c r="BS807">
        <v>0</v>
      </c>
      <c r="BT807">
        <v>0</v>
      </c>
      <c r="BU807">
        <v>0</v>
      </c>
      <c r="CE807" t="str">
        <f t="shared" si="391"/>
        <v>16:22:14.820</v>
      </c>
      <c r="CF807">
        <v>820325057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6</v>
      </c>
      <c r="CY807">
        <v>7</v>
      </c>
      <c r="CZ807" t="s">
        <v>131</v>
      </c>
      <c r="DA807">
        <v>80</v>
      </c>
      <c r="DB807">
        <v>1</v>
      </c>
      <c r="DC807" t="s">
        <v>132</v>
      </c>
      <c r="DD807" t="s">
        <v>133</v>
      </c>
      <c r="DG807">
        <v>15267634</v>
      </c>
      <c r="DI807">
        <v>0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 t="shared" si="388"/>
        <v>10/06/2022 16:22:15.069</v>
      </c>
      <c r="C808" t="str">
        <f t="shared" si="369"/>
        <v>FFDFD3C0</v>
      </c>
      <c r="D808" t="s">
        <v>134</v>
      </c>
      <c r="E808">
        <v>38</v>
      </c>
      <c r="H808">
        <v>125</v>
      </c>
      <c r="I808" t="s">
        <v>142</v>
      </c>
      <c r="J808" t="s">
        <v>136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389"/>
        <v>16:22:14.820</v>
      </c>
      <c r="T808" t="str">
        <f t="shared" si="390"/>
        <v>16:22:14.320</v>
      </c>
      <c r="U808" t="str">
        <f t="shared" si="370"/>
        <v>A5988B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136</v>
      </c>
      <c r="AG808">
        <v>0</v>
      </c>
      <c r="AH808">
        <v>3</v>
      </c>
      <c r="AI808">
        <v>2</v>
      </c>
      <c r="AJ808">
        <v>1</v>
      </c>
      <c r="AK808" t="s">
        <v>363</v>
      </c>
      <c r="AL808">
        <v>40.929929999999999</v>
      </c>
      <c r="AM808" t="s">
        <v>364</v>
      </c>
      <c r="AN808">
        <v>-72.219635999999994</v>
      </c>
      <c r="AO808">
        <v>25</v>
      </c>
      <c r="AP808">
        <v>500</v>
      </c>
      <c r="AQ808" t="s">
        <v>129</v>
      </c>
      <c r="AR808">
        <v>-78</v>
      </c>
      <c r="AS808">
        <v>0</v>
      </c>
      <c r="AT808">
        <v>-576</v>
      </c>
      <c r="BB808">
        <v>1200</v>
      </c>
      <c r="BC808">
        <v>1</v>
      </c>
      <c r="BD808" t="str">
        <f t="shared" si="371"/>
        <v xml:space="preserve">N46PD   </v>
      </c>
      <c r="BE808">
        <v>1</v>
      </c>
      <c r="BG808">
        <v>0</v>
      </c>
      <c r="BH808">
        <v>0</v>
      </c>
      <c r="BI808">
        <v>0</v>
      </c>
      <c r="BJ808">
        <v>400</v>
      </c>
      <c r="BK808">
        <v>-100</v>
      </c>
      <c r="BL808" t="s">
        <v>206</v>
      </c>
      <c r="BM808">
        <v>1</v>
      </c>
      <c r="BN808">
        <v>1</v>
      </c>
      <c r="BO808">
        <v>1</v>
      </c>
      <c r="BP808">
        <v>0</v>
      </c>
      <c r="BS808">
        <v>0</v>
      </c>
      <c r="BT808">
        <v>0</v>
      </c>
      <c r="BU808">
        <v>0</v>
      </c>
      <c r="CE808" t="str">
        <f t="shared" si="391"/>
        <v>16:22:14.820</v>
      </c>
      <c r="CF808">
        <v>820325057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6</v>
      </c>
      <c r="CY808">
        <v>7</v>
      </c>
      <c r="CZ808" t="s">
        <v>131</v>
      </c>
      <c r="DA808">
        <v>80</v>
      </c>
      <c r="DB808">
        <v>1</v>
      </c>
      <c r="DC808" t="s">
        <v>132</v>
      </c>
      <c r="DD808" t="s">
        <v>133</v>
      </c>
      <c r="DG808">
        <v>15267634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 t="shared" si="388"/>
        <v>10/06/2022 16:22:15.069</v>
      </c>
      <c r="C809" t="str">
        <f t="shared" si="369"/>
        <v>FFDFD3C0</v>
      </c>
      <c r="D809" t="s">
        <v>143</v>
      </c>
      <c r="E809">
        <v>15</v>
      </c>
      <c r="F809">
        <v>2015</v>
      </c>
      <c r="G809" t="s">
        <v>144</v>
      </c>
      <c r="J809" t="s">
        <v>145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389"/>
        <v>16:22:14.820</v>
      </c>
      <c r="T809" t="str">
        <f t="shared" si="390"/>
        <v>16:22:14.320</v>
      </c>
      <c r="U809" t="str">
        <f t="shared" si="370"/>
        <v>A5988B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136</v>
      </c>
      <c r="AG809">
        <v>0</v>
      </c>
      <c r="AH809">
        <v>3</v>
      </c>
      <c r="AI809">
        <v>2</v>
      </c>
      <c r="AJ809">
        <v>1</v>
      </c>
      <c r="AK809" t="s">
        <v>363</v>
      </c>
      <c r="AL809">
        <v>40.929929999999999</v>
      </c>
      <c r="AM809" t="s">
        <v>364</v>
      </c>
      <c r="AN809">
        <v>-72.219635999999994</v>
      </c>
      <c r="AO809">
        <v>25</v>
      </c>
      <c r="AP809">
        <v>500</v>
      </c>
      <c r="AQ809" t="s">
        <v>129</v>
      </c>
      <c r="AR809">
        <v>-78</v>
      </c>
      <c r="AS809">
        <v>0</v>
      </c>
      <c r="AT809">
        <v>-576</v>
      </c>
      <c r="BB809">
        <v>1200</v>
      </c>
      <c r="BC809">
        <v>1</v>
      </c>
      <c r="BD809" t="str">
        <f t="shared" si="371"/>
        <v xml:space="preserve">N46PD   </v>
      </c>
      <c r="BE809">
        <v>1</v>
      </c>
      <c r="BG809">
        <v>0</v>
      </c>
      <c r="BH809">
        <v>0</v>
      </c>
      <c r="BI809">
        <v>0</v>
      </c>
      <c r="BJ809">
        <v>400</v>
      </c>
      <c r="BK809">
        <v>-100</v>
      </c>
      <c r="BL809" t="s">
        <v>206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 t="shared" si="391"/>
        <v>16:22:14.820</v>
      </c>
      <c r="CF809">
        <v>820325057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6</v>
      </c>
      <c r="CY809">
        <v>7</v>
      </c>
      <c r="CZ809" t="s">
        <v>131</v>
      </c>
      <c r="DA809">
        <v>80</v>
      </c>
      <c r="DB809">
        <v>1</v>
      </c>
      <c r="DC809" t="s">
        <v>132</v>
      </c>
      <c r="DD809" t="s">
        <v>133</v>
      </c>
      <c r="DG809">
        <v>15267634</v>
      </c>
      <c r="DI809">
        <v>0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 t="shared" si="388"/>
        <v>10/06/2022 16:22:15.069</v>
      </c>
      <c r="C810" t="str">
        <f t="shared" si="369"/>
        <v>FFDFD3C0</v>
      </c>
      <c r="D810" t="s">
        <v>123</v>
      </c>
      <c r="E810">
        <v>1</v>
      </c>
      <c r="H810">
        <v>157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389"/>
        <v>16:22:14.820</v>
      </c>
      <c r="T810" t="str">
        <f t="shared" si="390"/>
        <v>16:22:14.320</v>
      </c>
      <c r="U810" t="str">
        <f t="shared" si="370"/>
        <v>A5988B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136</v>
      </c>
      <c r="AG810">
        <v>0</v>
      </c>
      <c r="AH810">
        <v>3</v>
      </c>
      <c r="AI810">
        <v>2</v>
      </c>
      <c r="AJ810">
        <v>1</v>
      </c>
      <c r="AK810" t="s">
        <v>363</v>
      </c>
      <c r="AL810">
        <v>40.929929999999999</v>
      </c>
      <c r="AM810" t="s">
        <v>364</v>
      </c>
      <c r="AN810">
        <v>-72.219635999999994</v>
      </c>
      <c r="AO810">
        <v>25</v>
      </c>
      <c r="AP810">
        <v>500</v>
      </c>
      <c r="AQ810" t="s">
        <v>129</v>
      </c>
      <c r="AR810">
        <v>-78</v>
      </c>
      <c r="AS810">
        <v>0</v>
      </c>
      <c r="AT810">
        <v>-576</v>
      </c>
      <c r="BB810">
        <v>1200</v>
      </c>
      <c r="BC810">
        <v>1</v>
      </c>
      <c r="BD810" t="str">
        <f t="shared" si="371"/>
        <v xml:space="preserve">N46PD   </v>
      </c>
      <c r="BE810">
        <v>1</v>
      </c>
      <c r="BG810">
        <v>0</v>
      </c>
      <c r="BH810">
        <v>0</v>
      </c>
      <c r="BI810">
        <v>0</v>
      </c>
      <c r="BJ810">
        <v>400</v>
      </c>
      <c r="BK810">
        <v>-100</v>
      </c>
      <c r="BL810" t="s">
        <v>206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 t="shared" si="391"/>
        <v>16:22:14.820</v>
      </c>
      <c r="CF810">
        <v>820325057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6</v>
      </c>
      <c r="CY810">
        <v>7</v>
      </c>
      <c r="CZ810" t="s">
        <v>131</v>
      </c>
      <c r="DA810">
        <v>80</v>
      </c>
      <c r="DB810">
        <v>1</v>
      </c>
      <c r="DC810" t="s">
        <v>132</v>
      </c>
      <c r="DD810" t="s">
        <v>133</v>
      </c>
      <c r="DG810">
        <v>15267634</v>
      </c>
      <c r="DI810">
        <v>0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 t="shared" ref="A811:A816" si="392">"10/06/2022 16:22:16.194"</f>
        <v>10/06/2022 16:22:16.194</v>
      </c>
      <c r="C811" t="str">
        <f t="shared" si="369"/>
        <v>FFDFD3C0</v>
      </c>
      <c r="D811" t="s">
        <v>134</v>
      </c>
      <c r="E811">
        <v>33</v>
      </c>
      <c r="H811">
        <v>112</v>
      </c>
      <c r="I811" t="s">
        <v>135</v>
      </c>
      <c r="J811" t="s">
        <v>136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ref="S811:S817" si="393">"16:22:15.875"</f>
        <v>16:22:15.875</v>
      </c>
      <c r="T811" t="str">
        <f t="shared" ref="T811:T817" si="394">"16:22:15.375"</f>
        <v>16:22:15.375</v>
      </c>
      <c r="U811" t="str">
        <f t="shared" si="370"/>
        <v>A5988B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136</v>
      </c>
      <c r="AG811">
        <v>0</v>
      </c>
      <c r="AH811">
        <v>3</v>
      </c>
      <c r="AI811">
        <v>2</v>
      </c>
      <c r="AJ811">
        <v>1</v>
      </c>
      <c r="AK811" t="s">
        <v>365</v>
      </c>
      <c r="AL811">
        <v>40.929844000000003</v>
      </c>
      <c r="AM811" t="s">
        <v>366</v>
      </c>
      <c r="AN811">
        <v>-72.220087000000007</v>
      </c>
      <c r="AO811">
        <v>25</v>
      </c>
      <c r="AP811">
        <v>475</v>
      </c>
      <c r="AQ811" t="s">
        <v>129</v>
      </c>
      <c r="AR811">
        <v>-77</v>
      </c>
      <c r="AS811">
        <v>-23</v>
      </c>
      <c r="AT811">
        <v>-512</v>
      </c>
      <c r="BB811">
        <v>1200</v>
      </c>
      <c r="BC811">
        <v>1</v>
      </c>
      <c r="BD811" t="str">
        <f t="shared" si="371"/>
        <v xml:space="preserve">N46PD   </v>
      </c>
      <c r="BE811">
        <v>1</v>
      </c>
      <c r="BG811">
        <v>0</v>
      </c>
      <c r="BH811">
        <v>0</v>
      </c>
      <c r="BI811">
        <v>0</v>
      </c>
      <c r="BJ811">
        <v>375</v>
      </c>
      <c r="BK811">
        <v>-100</v>
      </c>
      <c r="BL811" t="s">
        <v>206</v>
      </c>
      <c r="BM811">
        <v>1</v>
      </c>
      <c r="BN811">
        <v>1</v>
      </c>
      <c r="BO811">
        <v>1</v>
      </c>
      <c r="BP811">
        <v>0</v>
      </c>
      <c r="BS811">
        <v>0</v>
      </c>
      <c r="BT811">
        <v>0</v>
      </c>
      <c r="BU811">
        <v>0</v>
      </c>
      <c r="CE811" t="str">
        <f t="shared" ref="CE811:CE817" si="395">"16:22:15.880"</f>
        <v>16:22:15.880</v>
      </c>
      <c r="CF811">
        <v>880389290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5</v>
      </c>
      <c r="CY811">
        <v>7</v>
      </c>
      <c r="CZ811" t="s">
        <v>131</v>
      </c>
      <c r="DA811">
        <v>80</v>
      </c>
      <c r="DB811">
        <v>1</v>
      </c>
      <c r="DC811" t="s">
        <v>132</v>
      </c>
      <c r="DD811" t="s">
        <v>133</v>
      </c>
      <c r="DG811">
        <v>15268884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 t="shared" si="392"/>
        <v>10/06/2022 16:22:16.194</v>
      </c>
      <c r="C812" t="str">
        <f t="shared" si="369"/>
        <v>FFDFD3C0</v>
      </c>
      <c r="D812" t="s">
        <v>143</v>
      </c>
      <c r="E812">
        <v>1</v>
      </c>
      <c r="F812">
        <v>2001</v>
      </c>
      <c r="G812" t="s">
        <v>147</v>
      </c>
      <c r="J812" t="s">
        <v>145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393"/>
        <v>16:22:15.875</v>
      </c>
      <c r="T812" t="str">
        <f t="shared" si="394"/>
        <v>16:22:15.375</v>
      </c>
      <c r="U812" t="str">
        <f t="shared" si="370"/>
        <v>A5988B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136</v>
      </c>
      <c r="AG812">
        <v>0</v>
      </c>
      <c r="AH812">
        <v>3</v>
      </c>
      <c r="AI812">
        <v>2</v>
      </c>
      <c r="AJ812">
        <v>1</v>
      </c>
      <c r="AK812" t="s">
        <v>365</v>
      </c>
      <c r="AL812">
        <v>40.929844000000003</v>
      </c>
      <c r="AM812" t="s">
        <v>366</v>
      </c>
      <c r="AN812">
        <v>-72.220087000000007</v>
      </c>
      <c r="AO812">
        <v>25</v>
      </c>
      <c r="AP812">
        <v>475</v>
      </c>
      <c r="AQ812" t="s">
        <v>129</v>
      </c>
      <c r="AR812">
        <v>-77</v>
      </c>
      <c r="AS812">
        <v>-23</v>
      </c>
      <c r="AT812">
        <v>-512</v>
      </c>
      <c r="BB812">
        <v>1200</v>
      </c>
      <c r="BC812">
        <v>1</v>
      </c>
      <c r="BD812" t="str">
        <f t="shared" si="371"/>
        <v xml:space="preserve">N46PD   </v>
      </c>
      <c r="BE812">
        <v>1</v>
      </c>
      <c r="BG812">
        <v>0</v>
      </c>
      <c r="BH812">
        <v>0</v>
      </c>
      <c r="BI812">
        <v>0</v>
      </c>
      <c r="BJ812">
        <v>375</v>
      </c>
      <c r="BK812">
        <v>-100</v>
      </c>
      <c r="BL812" t="s">
        <v>206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 t="shared" si="395"/>
        <v>16:22:15.880</v>
      </c>
      <c r="CF812">
        <v>880389290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5</v>
      </c>
      <c r="CY812">
        <v>7</v>
      </c>
      <c r="CZ812" t="s">
        <v>131</v>
      </c>
      <c r="DA812">
        <v>80</v>
      </c>
      <c r="DB812">
        <v>1</v>
      </c>
      <c r="DC812" t="s">
        <v>132</v>
      </c>
      <c r="DD812" t="s">
        <v>133</v>
      </c>
      <c r="DG812">
        <v>15268884</v>
      </c>
      <c r="DI812">
        <v>0</v>
      </c>
      <c r="DJ812">
        <v>0</v>
      </c>
      <c r="DK812">
        <v>1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 t="shared" si="392"/>
        <v>10/06/2022 16:22:16.194</v>
      </c>
      <c r="C813" t="str">
        <f t="shared" si="369"/>
        <v>FFDFD3C0</v>
      </c>
      <c r="D813" t="s">
        <v>139</v>
      </c>
      <c r="E813">
        <v>2</v>
      </c>
      <c r="F813">
        <v>1002</v>
      </c>
      <c r="G813" t="s">
        <v>124</v>
      </c>
      <c r="J813" t="s">
        <v>141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393"/>
        <v>16:22:15.875</v>
      </c>
      <c r="T813" t="str">
        <f t="shared" si="394"/>
        <v>16:22:15.375</v>
      </c>
      <c r="U813" t="str">
        <f t="shared" si="370"/>
        <v>A5988B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136</v>
      </c>
      <c r="AG813">
        <v>0</v>
      </c>
      <c r="AH813">
        <v>3</v>
      </c>
      <c r="AI813">
        <v>2</v>
      </c>
      <c r="AJ813">
        <v>1</v>
      </c>
      <c r="AK813" t="s">
        <v>365</v>
      </c>
      <c r="AL813">
        <v>40.929844000000003</v>
      </c>
      <c r="AM813" t="s">
        <v>366</v>
      </c>
      <c r="AN813">
        <v>-72.220087000000007</v>
      </c>
      <c r="AO813">
        <v>25</v>
      </c>
      <c r="AP813">
        <v>475</v>
      </c>
      <c r="AQ813" t="s">
        <v>129</v>
      </c>
      <c r="AR813">
        <v>-77</v>
      </c>
      <c r="AS813">
        <v>-23</v>
      </c>
      <c r="AT813">
        <v>-512</v>
      </c>
      <c r="BB813">
        <v>1200</v>
      </c>
      <c r="BC813">
        <v>1</v>
      </c>
      <c r="BD813" t="str">
        <f t="shared" si="371"/>
        <v xml:space="preserve">N46PD   </v>
      </c>
      <c r="BE813">
        <v>1</v>
      </c>
      <c r="BG813">
        <v>0</v>
      </c>
      <c r="BH813">
        <v>0</v>
      </c>
      <c r="BI813">
        <v>0</v>
      </c>
      <c r="BJ813">
        <v>375</v>
      </c>
      <c r="BK813">
        <v>-100</v>
      </c>
      <c r="BL813" t="s">
        <v>206</v>
      </c>
      <c r="BM813">
        <v>1</v>
      </c>
      <c r="BN813">
        <v>1</v>
      </c>
      <c r="BO813">
        <v>1</v>
      </c>
      <c r="BP813">
        <v>0</v>
      </c>
      <c r="BS813">
        <v>0</v>
      </c>
      <c r="BT813">
        <v>0</v>
      </c>
      <c r="BU813">
        <v>0</v>
      </c>
      <c r="CE813" t="str">
        <f t="shared" si="395"/>
        <v>16:22:15.880</v>
      </c>
      <c r="CF813">
        <v>880389290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5</v>
      </c>
      <c r="CY813">
        <v>7</v>
      </c>
      <c r="CZ813" t="s">
        <v>131</v>
      </c>
      <c r="DA813">
        <v>80</v>
      </c>
      <c r="DB813">
        <v>1</v>
      </c>
      <c r="DC813" t="s">
        <v>132</v>
      </c>
      <c r="DD813" t="s">
        <v>133</v>
      </c>
      <c r="DG813">
        <v>15268884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 t="shared" si="392"/>
        <v>10/06/2022 16:22:16.194</v>
      </c>
      <c r="C814" t="str">
        <f t="shared" si="369"/>
        <v>FFDFD3C0</v>
      </c>
      <c r="D814" t="s">
        <v>134</v>
      </c>
      <c r="E814">
        <v>38</v>
      </c>
      <c r="H814">
        <v>125</v>
      </c>
      <c r="I814" t="s">
        <v>142</v>
      </c>
      <c r="J814" t="s">
        <v>136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393"/>
        <v>16:22:15.875</v>
      </c>
      <c r="T814" t="str">
        <f t="shared" si="394"/>
        <v>16:22:15.375</v>
      </c>
      <c r="U814" t="str">
        <f t="shared" si="370"/>
        <v>A5988B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136</v>
      </c>
      <c r="AG814">
        <v>0</v>
      </c>
      <c r="AH814">
        <v>3</v>
      </c>
      <c r="AI814">
        <v>2</v>
      </c>
      <c r="AJ814">
        <v>1</v>
      </c>
      <c r="AK814" t="s">
        <v>365</v>
      </c>
      <c r="AL814">
        <v>40.929844000000003</v>
      </c>
      <c r="AM814" t="s">
        <v>366</v>
      </c>
      <c r="AN814">
        <v>-72.220087000000007</v>
      </c>
      <c r="AO814">
        <v>25</v>
      </c>
      <c r="AP814">
        <v>475</v>
      </c>
      <c r="AQ814" t="s">
        <v>129</v>
      </c>
      <c r="AR814">
        <v>-77</v>
      </c>
      <c r="AS814">
        <v>-23</v>
      </c>
      <c r="AT814">
        <v>-512</v>
      </c>
      <c r="BB814">
        <v>1200</v>
      </c>
      <c r="BC814">
        <v>1</v>
      </c>
      <c r="BD814" t="str">
        <f t="shared" si="371"/>
        <v xml:space="preserve">N46PD   </v>
      </c>
      <c r="BE814">
        <v>1</v>
      </c>
      <c r="BG814">
        <v>0</v>
      </c>
      <c r="BH814">
        <v>0</v>
      </c>
      <c r="BI814">
        <v>0</v>
      </c>
      <c r="BJ814">
        <v>375</v>
      </c>
      <c r="BK814">
        <v>-100</v>
      </c>
      <c r="BL814" t="s">
        <v>206</v>
      </c>
      <c r="BM814">
        <v>1</v>
      </c>
      <c r="BN814">
        <v>1</v>
      </c>
      <c r="BO814">
        <v>1</v>
      </c>
      <c r="BP814">
        <v>0</v>
      </c>
      <c r="BS814">
        <v>0</v>
      </c>
      <c r="BT814">
        <v>0</v>
      </c>
      <c r="BU814">
        <v>0</v>
      </c>
      <c r="CE814" t="str">
        <f t="shared" si="395"/>
        <v>16:22:15.880</v>
      </c>
      <c r="CF814">
        <v>880389290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131</v>
      </c>
      <c r="DA814">
        <v>80</v>
      </c>
      <c r="DB814">
        <v>1</v>
      </c>
      <c r="DC814" t="s">
        <v>132</v>
      </c>
      <c r="DD814" t="s">
        <v>133</v>
      </c>
      <c r="DG814">
        <v>15268884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 t="shared" si="392"/>
        <v>10/06/2022 16:22:16.194</v>
      </c>
      <c r="C815" t="str">
        <f t="shared" si="369"/>
        <v>FFDFD3C0</v>
      </c>
      <c r="D815" t="s">
        <v>143</v>
      </c>
      <c r="E815">
        <v>15</v>
      </c>
      <c r="F815">
        <v>2015</v>
      </c>
      <c r="G815" t="s">
        <v>144</v>
      </c>
      <c r="J815" t="s">
        <v>145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393"/>
        <v>16:22:15.875</v>
      </c>
      <c r="T815" t="str">
        <f t="shared" si="394"/>
        <v>16:22:15.375</v>
      </c>
      <c r="U815" t="str">
        <f t="shared" si="370"/>
        <v>A5988B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136</v>
      </c>
      <c r="AG815">
        <v>0</v>
      </c>
      <c r="AH815">
        <v>3</v>
      </c>
      <c r="AI815">
        <v>2</v>
      </c>
      <c r="AJ815">
        <v>1</v>
      </c>
      <c r="AK815" t="s">
        <v>365</v>
      </c>
      <c r="AL815">
        <v>40.929844000000003</v>
      </c>
      <c r="AM815" t="s">
        <v>366</v>
      </c>
      <c r="AN815">
        <v>-72.220087000000007</v>
      </c>
      <c r="AO815">
        <v>25</v>
      </c>
      <c r="AP815">
        <v>475</v>
      </c>
      <c r="AQ815" t="s">
        <v>129</v>
      </c>
      <c r="AR815">
        <v>-77</v>
      </c>
      <c r="AS815">
        <v>-23</v>
      </c>
      <c r="AT815">
        <v>-512</v>
      </c>
      <c r="BB815">
        <v>1200</v>
      </c>
      <c r="BC815">
        <v>1</v>
      </c>
      <c r="BD815" t="str">
        <f t="shared" si="371"/>
        <v xml:space="preserve">N46PD   </v>
      </c>
      <c r="BE815">
        <v>1</v>
      </c>
      <c r="BG815">
        <v>0</v>
      </c>
      <c r="BH815">
        <v>0</v>
      </c>
      <c r="BI815">
        <v>0</v>
      </c>
      <c r="BJ815">
        <v>375</v>
      </c>
      <c r="BK815">
        <v>-100</v>
      </c>
      <c r="BL815" t="s">
        <v>206</v>
      </c>
      <c r="BM815">
        <v>1</v>
      </c>
      <c r="BN815">
        <v>1</v>
      </c>
      <c r="BO815">
        <v>1</v>
      </c>
      <c r="BP815">
        <v>0</v>
      </c>
      <c r="BS815">
        <v>0</v>
      </c>
      <c r="BT815">
        <v>0</v>
      </c>
      <c r="BU815">
        <v>0</v>
      </c>
      <c r="CE815" t="str">
        <f t="shared" si="395"/>
        <v>16:22:15.880</v>
      </c>
      <c r="CF815">
        <v>880389290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5</v>
      </c>
      <c r="CY815">
        <v>7</v>
      </c>
      <c r="CZ815" t="s">
        <v>131</v>
      </c>
      <c r="DA815">
        <v>80</v>
      </c>
      <c r="DB815">
        <v>1</v>
      </c>
      <c r="DC815" t="s">
        <v>132</v>
      </c>
      <c r="DD815" t="s">
        <v>133</v>
      </c>
      <c r="DG815">
        <v>15268884</v>
      </c>
      <c r="DI815">
        <v>0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 t="shared" si="392"/>
        <v>10/06/2022 16:22:16.194</v>
      </c>
      <c r="C816" t="str">
        <f t="shared" si="369"/>
        <v>FFDFD3C0</v>
      </c>
      <c r="D816" t="s">
        <v>123</v>
      </c>
      <c r="E816">
        <v>1</v>
      </c>
      <c r="H816">
        <v>157</v>
      </c>
      <c r="I816" t="s">
        <v>124</v>
      </c>
      <c r="J816" t="s">
        <v>125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393"/>
        <v>16:22:15.875</v>
      </c>
      <c r="T816" t="str">
        <f t="shared" si="394"/>
        <v>16:22:15.375</v>
      </c>
      <c r="U816" t="str">
        <f t="shared" si="370"/>
        <v>A5988B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136</v>
      </c>
      <c r="AG816">
        <v>0</v>
      </c>
      <c r="AH816">
        <v>3</v>
      </c>
      <c r="AI816">
        <v>2</v>
      </c>
      <c r="AJ816">
        <v>1</v>
      </c>
      <c r="AK816" t="s">
        <v>365</v>
      </c>
      <c r="AL816">
        <v>40.929844000000003</v>
      </c>
      <c r="AM816" t="s">
        <v>366</v>
      </c>
      <c r="AN816">
        <v>-72.220087000000007</v>
      </c>
      <c r="AO816">
        <v>25</v>
      </c>
      <c r="AP816">
        <v>475</v>
      </c>
      <c r="AQ816" t="s">
        <v>129</v>
      </c>
      <c r="AR816">
        <v>-77</v>
      </c>
      <c r="AS816">
        <v>-23</v>
      </c>
      <c r="AT816">
        <v>-512</v>
      </c>
      <c r="BB816">
        <v>1200</v>
      </c>
      <c r="BC816">
        <v>1</v>
      </c>
      <c r="BD816" t="str">
        <f t="shared" si="371"/>
        <v xml:space="preserve">N46PD   </v>
      </c>
      <c r="BE816">
        <v>1</v>
      </c>
      <c r="BG816">
        <v>0</v>
      </c>
      <c r="BH816">
        <v>0</v>
      </c>
      <c r="BI816">
        <v>0</v>
      </c>
      <c r="BJ816">
        <v>375</v>
      </c>
      <c r="BK816">
        <v>-100</v>
      </c>
      <c r="BL816" t="s">
        <v>206</v>
      </c>
      <c r="BM816">
        <v>1</v>
      </c>
      <c r="BN816">
        <v>1</v>
      </c>
      <c r="BO816">
        <v>1</v>
      </c>
      <c r="BP816">
        <v>0</v>
      </c>
      <c r="BS816">
        <v>0</v>
      </c>
      <c r="BT816">
        <v>0</v>
      </c>
      <c r="BU816">
        <v>0</v>
      </c>
      <c r="CE816" t="str">
        <f t="shared" si="395"/>
        <v>16:22:15.880</v>
      </c>
      <c r="CF816">
        <v>880389290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5</v>
      </c>
      <c r="CY816">
        <v>7</v>
      </c>
      <c r="CZ816" t="s">
        <v>131</v>
      </c>
      <c r="DA816">
        <v>80</v>
      </c>
      <c r="DB816">
        <v>1</v>
      </c>
      <c r="DC816" t="s">
        <v>132</v>
      </c>
      <c r="DD816" t="s">
        <v>133</v>
      </c>
      <c r="DG816">
        <v>15268884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"10/06/2022 16:22:16.210"</f>
        <v>10/06/2022 16:22:16.210</v>
      </c>
      <c r="C817" t="str">
        <f t="shared" si="369"/>
        <v>FFDFD3C0</v>
      </c>
      <c r="D817" t="s">
        <v>139</v>
      </c>
      <c r="E817">
        <v>3</v>
      </c>
      <c r="F817">
        <v>1003</v>
      </c>
      <c r="G817" t="s">
        <v>146</v>
      </c>
      <c r="J817" t="s">
        <v>141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393"/>
        <v>16:22:15.875</v>
      </c>
      <c r="T817" t="str">
        <f t="shared" si="394"/>
        <v>16:22:15.375</v>
      </c>
      <c r="U817" t="str">
        <f t="shared" si="370"/>
        <v>A5988B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136</v>
      </c>
      <c r="AG817">
        <v>0</v>
      </c>
      <c r="AH817">
        <v>3</v>
      </c>
      <c r="AI817">
        <v>2</v>
      </c>
      <c r="AJ817">
        <v>1</v>
      </c>
      <c r="AK817" t="s">
        <v>365</v>
      </c>
      <c r="AL817">
        <v>40.929844000000003</v>
      </c>
      <c r="AM817" t="s">
        <v>366</v>
      </c>
      <c r="AN817">
        <v>-72.220087000000007</v>
      </c>
      <c r="AO817">
        <v>25</v>
      </c>
      <c r="AP817">
        <v>475</v>
      </c>
      <c r="AQ817" t="s">
        <v>129</v>
      </c>
      <c r="AR817">
        <v>-77</v>
      </c>
      <c r="AS817">
        <v>-23</v>
      </c>
      <c r="AT817">
        <v>-512</v>
      </c>
      <c r="BB817">
        <v>1200</v>
      </c>
      <c r="BC817">
        <v>1</v>
      </c>
      <c r="BD817" t="str">
        <f t="shared" si="371"/>
        <v xml:space="preserve">N46PD   </v>
      </c>
      <c r="BE817">
        <v>1</v>
      </c>
      <c r="BG817">
        <v>0</v>
      </c>
      <c r="BH817">
        <v>0</v>
      </c>
      <c r="BI817">
        <v>0</v>
      </c>
      <c r="BJ817">
        <v>375</v>
      </c>
      <c r="BK817">
        <v>-100</v>
      </c>
      <c r="BL817" t="s">
        <v>206</v>
      </c>
      <c r="BM817">
        <v>1</v>
      </c>
      <c r="BN817">
        <v>1</v>
      </c>
      <c r="BO817">
        <v>1</v>
      </c>
      <c r="BP817">
        <v>0</v>
      </c>
      <c r="BS817">
        <v>0</v>
      </c>
      <c r="BT817">
        <v>0</v>
      </c>
      <c r="BU817">
        <v>0</v>
      </c>
      <c r="CE817" t="str">
        <f t="shared" si="395"/>
        <v>16:22:15.880</v>
      </c>
      <c r="CF817">
        <v>880389290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5</v>
      </c>
      <c r="CY817">
        <v>7</v>
      </c>
      <c r="CZ817" t="s">
        <v>131</v>
      </c>
      <c r="DA817">
        <v>80</v>
      </c>
      <c r="DB817">
        <v>1</v>
      </c>
      <c r="DC817" t="s">
        <v>132</v>
      </c>
      <c r="DD817" t="s">
        <v>133</v>
      </c>
      <c r="DG817">
        <v>15268884</v>
      </c>
      <c r="DI817">
        <v>0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"10/06/2022 16:22:17.100"</f>
        <v>10/06/2022 16:22:17.100</v>
      </c>
      <c r="C818" t="str">
        <f t="shared" si="369"/>
        <v>FFDFD3C0</v>
      </c>
      <c r="D818" t="s">
        <v>139</v>
      </c>
      <c r="E818">
        <v>3</v>
      </c>
      <c r="F818">
        <v>1003</v>
      </c>
      <c r="G818" t="s">
        <v>146</v>
      </c>
      <c r="J818" t="s">
        <v>141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ref="S818:S824" si="396">"16:22:16.938"</f>
        <v>16:22:16.938</v>
      </c>
      <c r="T818" t="str">
        <f t="shared" ref="T818:T824" si="397">"16:22:16.438"</f>
        <v>16:22:16.438</v>
      </c>
      <c r="U818" t="str">
        <f t="shared" si="370"/>
        <v>A5988B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136</v>
      </c>
      <c r="AG818">
        <v>0</v>
      </c>
      <c r="AH818">
        <v>3</v>
      </c>
      <c r="AI818">
        <v>2</v>
      </c>
      <c r="AJ818">
        <v>1</v>
      </c>
      <c r="AK818" t="s">
        <v>367</v>
      </c>
      <c r="AL818">
        <v>40.929608000000002</v>
      </c>
      <c r="AM818" t="s">
        <v>368</v>
      </c>
      <c r="AN818">
        <v>-72.220516000000003</v>
      </c>
      <c r="AO818">
        <v>25</v>
      </c>
      <c r="AP818">
        <v>475</v>
      </c>
      <c r="AQ818" t="s">
        <v>129</v>
      </c>
      <c r="AR818">
        <v>-68</v>
      </c>
      <c r="AS818">
        <v>-45</v>
      </c>
      <c r="AT818">
        <v>-320</v>
      </c>
      <c r="BB818">
        <v>1200</v>
      </c>
      <c r="BC818">
        <v>1</v>
      </c>
      <c r="BD818" t="str">
        <f t="shared" si="371"/>
        <v xml:space="preserve">N46PD   </v>
      </c>
      <c r="BE818">
        <v>1</v>
      </c>
      <c r="BG818">
        <v>0</v>
      </c>
      <c r="BH818">
        <v>0</v>
      </c>
      <c r="BI818">
        <v>0</v>
      </c>
      <c r="BJ818">
        <v>375</v>
      </c>
      <c r="BK818">
        <v>-100</v>
      </c>
      <c r="BL818" t="s">
        <v>206</v>
      </c>
      <c r="BM818">
        <v>1</v>
      </c>
      <c r="BN818">
        <v>1</v>
      </c>
      <c r="BO818">
        <v>1</v>
      </c>
      <c r="BP818">
        <v>0</v>
      </c>
      <c r="BS818">
        <v>0</v>
      </c>
      <c r="BT818">
        <v>0</v>
      </c>
      <c r="BU818">
        <v>0</v>
      </c>
      <c r="CE818" t="str">
        <f t="shared" ref="CE818:CE824" si="398">"16:22:16.939"</f>
        <v>16:22:16.939</v>
      </c>
      <c r="CF818">
        <v>938815136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5</v>
      </c>
      <c r="CY818">
        <v>7</v>
      </c>
      <c r="CZ818" t="s">
        <v>131</v>
      </c>
      <c r="DA818">
        <v>80</v>
      </c>
      <c r="DB818">
        <v>1</v>
      </c>
      <c r="DC818" t="s">
        <v>132</v>
      </c>
      <c r="DD818" t="s">
        <v>133</v>
      </c>
      <c r="DG818">
        <v>15269944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"10/06/2022 16:22:17.162"</f>
        <v>10/06/2022 16:22:17.162</v>
      </c>
      <c r="C819" t="str">
        <f t="shared" si="369"/>
        <v>FFDFD3C0</v>
      </c>
      <c r="D819" t="s">
        <v>143</v>
      </c>
      <c r="E819">
        <v>1</v>
      </c>
      <c r="F819">
        <v>2001</v>
      </c>
      <c r="G819" t="s">
        <v>147</v>
      </c>
      <c r="J819" t="s">
        <v>145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396"/>
        <v>16:22:16.938</v>
      </c>
      <c r="T819" t="str">
        <f t="shared" si="397"/>
        <v>16:22:16.438</v>
      </c>
      <c r="U819" t="str">
        <f t="shared" si="370"/>
        <v>A5988B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136</v>
      </c>
      <c r="AG819">
        <v>0</v>
      </c>
      <c r="AH819">
        <v>3</v>
      </c>
      <c r="AI819">
        <v>2</v>
      </c>
      <c r="AJ819">
        <v>1</v>
      </c>
      <c r="AK819" t="s">
        <v>367</v>
      </c>
      <c r="AL819">
        <v>40.929608000000002</v>
      </c>
      <c r="AM819" t="s">
        <v>368</v>
      </c>
      <c r="AN819">
        <v>-72.220516000000003</v>
      </c>
      <c r="AO819">
        <v>25</v>
      </c>
      <c r="AP819">
        <v>475</v>
      </c>
      <c r="AQ819" t="s">
        <v>129</v>
      </c>
      <c r="AR819">
        <v>-68</v>
      </c>
      <c r="AS819">
        <v>-45</v>
      </c>
      <c r="AT819">
        <v>-320</v>
      </c>
      <c r="BB819">
        <v>1200</v>
      </c>
      <c r="BC819">
        <v>1</v>
      </c>
      <c r="BD819" t="str">
        <f t="shared" si="371"/>
        <v xml:space="preserve">N46PD   </v>
      </c>
      <c r="BE819">
        <v>1</v>
      </c>
      <c r="BG819">
        <v>0</v>
      </c>
      <c r="BH819">
        <v>0</v>
      </c>
      <c r="BI819">
        <v>0</v>
      </c>
      <c r="BJ819">
        <v>375</v>
      </c>
      <c r="BK819">
        <v>-100</v>
      </c>
      <c r="BL819" t="s">
        <v>206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 t="shared" si="398"/>
        <v>16:22:16.939</v>
      </c>
      <c r="CF819">
        <v>938815136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5</v>
      </c>
      <c r="CY819">
        <v>7</v>
      </c>
      <c r="CZ819" t="s">
        <v>131</v>
      </c>
      <c r="DA819">
        <v>80</v>
      </c>
      <c r="DB819">
        <v>1</v>
      </c>
      <c r="DC819" t="s">
        <v>132</v>
      </c>
      <c r="DD819" t="s">
        <v>133</v>
      </c>
      <c r="DG819">
        <v>15269944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"10/06/2022 16:22:17.162"</f>
        <v>10/06/2022 16:22:17.162</v>
      </c>
      <c r="C820" t="str">
        <f t="shared" si="369"/>
        <v>FFDFD3C0</v>
      </c>
      <c r="D820" t="s">
        <v>134</v>
      </c>
      <c r="E820">
        <v>33</v>
      </c>
      <c r="H820">
        <v>112</v>
      </c>
      <c r="I820" t="s">
        <v>135</v>
      </c>
      <c r="J820" t="s">
        <v>136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396"/>
        <v>16:22:16.938</v>
      </c>
      <c r="T820" t="str">
        <f t="shared" si="397"/>
        <v>16:22:16.438</v>
      </c>
      <c r="U820" t="str">
        <f t="shared" si="370"/>
        <v>A5988B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136</v>
      </c>
      <c r="AG820">
        <v>0</v>
      </c>
      <c r="AH820">
        <v>3</v>
      </c>
      <c r="AI820">
        <v>2</v>
      </c>
      <c r="AJ820">
        <v>1</v>
      </c>
      <c r="AK820" t="s">
        <v>367</v>
      </c>
      <c r="AL820">
        <v>40.929608000000002</v>
      </c>
      <c r="AM820" t="s">
        <v>368</v>
      </c>
      <c r="AN820">
        <v>-72.220516000000003</v>
      </c>
      <c r="AO820">
        <v>25</v>
      </c>
      <c r="AP820">
        <v>475</v>
      </c>
      <c r="AQ820" t="s">
        <v>129</v>
      </c>
      <c r="AR820">
        <v>-68</v>
      </c>
      <c r="AS820">
        <v>-45</v>
      </c>
      <c r="AT820">
        <v>-320</v>
      </c>
      <c r="BB820">
        <v>1200</v>
      </c>
      <c r="BC820">
        <v>1</v>
      </c>
      <c r="BD820" t="str">
        <f t="shared" si="371"/>
        <v xml:space="preserve">N46PD   </v>
      </c>
      <c r="BE820">
        <v>1</v>
      </c>
      <c r="BG820">
        <v>0</v>
      </c>
      <c r="BH820">
        <v>0</v>
      </c>
      <c r="BI820">
        <v>0</v>
      </c>
      <c r="BJ820">
        <v>375</v>
      </c>
      <c r="BK820">
        <v>-100</v>
      </c>
      <c r="BL820" t="s">
        <v>206</v>
      </c>
      <c r="BM820">
        <v>1</v>
      </c>
      <c r="BN820">
        <v>1</v>
      </c>
      <c r="BO820">
        <v>1</v>
      </c>
      <c r="BP820">
        <v>0</v>
      </c>
      <c r="BS820">
        <v>0</v>
      </c>
      <c r="BT820">
        <v>0</v>
      </c>
      <c r="BU820">
        <v>0</v>
      </c>
      <c r="CE820" t="str">
        <f t="shared" si="398"/>
        <v>16:22:16.939</v>
      </c>
      <c r="CF820">
        <v>938815136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5</v>
      </c>
      <c r="CY820">
        <v>7</v>
      </c>
      <c r="CZ820" t="s">
        <v>131</v>
      </c>
      <c r="DA820">
        <v>80</v>
      </c>
      <c r="DB820">
        <v>1</v>
      </c>
      <c r="DC820" t="s">
        <v>132</v>
      </c>
      <c r="DD820" t="s">
        <v>133</v>
      </c>
      <c r="DG820">
        <v>15269944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"10/06/2022 16:22:17.162"</f>
        <v>10/06/2022 16:22:17.162</v>
      </c>
      <c r="C821" t="str">
        <f t="shared" si="369"/>
        <v>FFDFD3C0</v>
      </c>
      <c r="D821" t="s">
        <v>139</v>
      </c>
      <c r="E821">
        <v>2</v>
      </c>
      <c r="F821">
        <v>1002</v>
      </c>
      <c r="G821" t="s">
        <v>124</v>
      </c>
      <c r="J821" t="s">
        <v>141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396"/>
        <v>16:22:16.938</v>
      </c>
      <c r="T821" t="str">
        <f t="shared" si="397"/>
        <v>16:22:16.438</v>
      </c>
      <c r="U821" t="str">
        <f t="shared" si="370"/>
        <v>A5988B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136</v>
      </c>
      <c r="AG821">
        <v>0</v>
      </c>
      <c r="AH821">
        <v>3</v>
      </c>
      <c r="AI821">
        <v>2</v>
      </c>
      <c r="AJ821">
        <v>1</v>
      </c>
      <c r="AK821" t="s">
        <v>367</v>
      </c>
      <c r="AL821">
        <v>40.929608000000002</v>
      </c>
      <c r="AM821" t="s">
        <v>368</v>
      </c>
      <c r="AN821">
        <v>-72.220516000000003</v>
      </c>
      <c r="AO821">
        <v>25</v>
      </c>
      <c r="AP821">
        <v>475</v>
      </c>
      <c r="AQ821" t="s">
        <v>129</v>
      </c>
      <c r="AR821">
        <v>-68</v>
      </c>
      <c r="AS821">
        <v>-45</v>
      </c>
      <c r="AT821">
        <v>-320</v>
      </c>
      <c r="BB821">
        <v>1200</v>
      </c>
      <c r="BC821">
        <v>1</v>
      </c>
      <c r="BD821" t="str">
        <f t="shared" si="371"/>
        <v xml:space="preserve">N46PD   </v>
      </c>
      <c r="BE821">
        <v>1</v>
      </c>
      <c r="BG821">
        <v>0</v>
      </c>
      <c r="BH821">
        <v>0</v>
      </c>
      <c r="BI821">
        <v>0</v>
      </c>
      <c r="BJ821">
        <v>375</v>
      </c>
      <c r="BK821">
        <v>-100</v>
      </c>
      <c r="BL821" t="s">
        <v>206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 t="shared" si="398"/>
        <v>16:22:16.939</v>
      </c>
      <c r="CF821">
        <v>938815136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5</v>
      </c>
      <c r="CY821">
        <v>7</v>
      </c>
      <c r="CZ821" t="s">
        <v>131</v>
      </c>
      <c r="DA821">
        <v>80</v>
      </c>
      <c r="DB821">
        <v>1</v>
      </c>
      <c r="DC821" t="s">
        <v>132</v>
      </c>
      <c r="DD821" t="s">
        <v>133</v>
      </c>
      <c r="DG821">
        <v>15269944</v>
      </c>
      <c r="DI821">
        <v>0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"10/06/2022 16:22:17.225"</f>
        <v>10/06/2022 16:22:17.225</v>
      </c>
      <c r="C822" t="str">
        <f t="shared" si="369"/>
        <v>FFDFD3C0</v>
      </c>
      <c r="D822" t="s">
        <v>134</v>
      </c>
      <c r="E822">
        <v>38</v>
      </c>
      <c r="H822">
        <v>125</v>
      </c>
      <c r="I822" t="s">
        <v>142</v>
      </c>
      <c r="J822" t="s">
        <v>136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396"/>
        <v>16:22:16.938</v>
      </c>
      <c r="T822" t="str">
        <f t="shared" si="397"/>
        <v>16:22:16.438</v>
      </c>
      <c r="U822" t="str">
        <f t="shared" si="370"/>
        <v>A5988B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136</v>
      </c>
      <c r="AG822">
        <v>0</v>
      </c>
      <c r="AH822">
        <v>3</v>
      </c>
      <c r="AI822">
        <v>2</v>
      </c>
      <c r="AJ822">
        <v>1</v>
      </c>
      <c r="AK822" t="s">
        <v>367</v>
      </c>
      <c r="AL822">
        <v>40.929608000000002</v>
      </c>
      <c r="AM822" t="s">
        <v>368</v>
      </c>
      <c r="AN822">
        <v>-72.220516000000003</v>
      </c>
      <c r="AO822">
        <v>25</v>
      </c>
      <c r="AP822">
        <v>475</v>
      </c>
      <c r="AQ822" t="s">
        <v>129</v>
      </c>
      <c r="AR822">
        <v>-68</v>
      </c>
      <c r="AS822">
        <v>-45</v>
      </c>
      <c r="AT822">
        <v>-320</v>
      </c>
      <c r="BB822">
        <v>1200</v>
      </c>
      <c r="BC822">
        <v>1</v>
      </c>
      <c r="BD822" t="str">
        <f t="shared" si="371"/>
        <v xml:space="preserve">N46PD   </v>
      </c>
      <c r="BE822">
        <v>1</v>
      </c>
      <c r="BG822">
        <v>0</v>
      </c>
      <c r="BH822">
        <v>0</v>
      </c>
      <c r="BI822">
        <v>0</v>
      </c>
      <c r="BJ822">
        <v>375</v>
      </c>
      <c r="BK822">
        <v>-100</v>
      </c>
      <c r="BL822" t="s">
        <v>206</v>
      </c>
      <c r="BM822">
        <v>1</v>
      </c>
      <c r="BN822">
        <v>1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 t="shared" si="398"/>
        <v>16:22:16.939</v>
      </c>
      <c r="CF822">
        <v>938815136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5</v>
      </c>
      <c r="CY822">
        <v>7</v>
      </c>
      <c r="CZ822" t="s">
        <v>131</v>
      </c>
      <c r="DA822">
        <v>80</v>
      </c>
      <c r="DB822">
        <v>1</v>
      </c>
      <c r="DC822" t="s">
        <v>132</v>
      </c>
      <c r="DD822" t="s">
        <v>133</v>
      </c>
      <c r="DG822">
        <v>15269944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"10/06/2022 16:22:17.225"</f>
        <v>10/06/2022 16:22:17.225</v>
      </c>
      <c r="C823" t="str">
        <f t="shared" si="369"/>
        <v>FFDFD3C0</v>
      </c>
      <c r="D823" t="s">
        <v>143</v>
      </c>
      <c r="E823">
        <v>15</v>
      </c>
      <c r="F823">
        <v>2015</v>
      </c>
      <c r="G823" t="s">
        <v>144</v>
      </c>
      <c r="J823" t="s">
        <v>145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396"/>
        <v>16:22:16.938</v>
      </c>
      <c r="T823" t="str">
        <f t="shared" si="397"/>
        <v>16:22:16.438</v>
      </c>
      <c r="U823" t="str">
        <f t="shared" si="370"/>
        <v>A5988B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136</v>
      </c>
      <c r="AG823">
        <v>0</v>
      </c>
      <c r="AH823">
        <v>3</v>
      </c>
      <c r="AI823">
        <v>2</v>
      </c>
      <c r="AJ823">
        <v>1</v>
      </c>
      <c r="AK823" t="s">
        <v>367</v>
      </c>
      <c r="AL823">
        <v>40.929608000000002</v>
      </c>
      <c r="AM823" t="s">
        <v>368</v>
      </c>
      <c r="AN823">
        <v>-72.220516000000003</v>
      </c>
      <c r="AO823">
        <v>25</v>
      </c>
      <c r="AP823">
        <v>475</v>
      </c>
      <c r="AQ823" t="s">
        <v>129</v>
      </c>
      <c r="AR823">
        <v>-68</v>
      </c>
      <c r="AS823">
        <v>-45</v>
      </c>
      <c r="AT823">
        <v>-320</v>
      </c>
      <c r="BB823">
        <v>1200</v>
      </c>
      <c r="BC823">
        <v>1</v>
      </c>
      <c r="BD823" t="str">
        <f t="shared" si="371"/>
        <v xml:space="preserve">N46PD   </v>
      </c>
      <c r="BE823">
        <v>1</v>
      </c>
      <c r="BG823">
        <v>0</v>
      </c>
      <c r="BH823">
        <v>0</v>
      </c>
      <c r="BI823">
        <v>0</v>
      </c>
      <c r="BJ823">
        <v>375</v>
      </c>
      <c r="BK823">
        <v>-100</v>
      </c>
      <c r="BL823" t="s">
        <v>206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 t="shared" si="398"/>
        <v>16:22:16.939</v>
      </c>
      <c r="CF823">
        <v>938815136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5</v>
      </c>
      <c r="CY823">
        <v>7</v>
      </c>
      <c r="CZ823" t="s">
        <v>131</v>
      </c>
      <c r="DA823">
        <v>80</v>
      </c>
      <c r="DB823">
        <v>1</v>
      </c>
      <c r="DC823" t="s">
        <v>132</v>
      </c>
      <c r="DD823" t="s">
        <v>133</v>
      </c>
      <c r="DG823">
        <v>15269944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"10/06/2022 16:22:17.225"</f>
        <v>10/06/2022 16:22:17.225</v>
      </c>
      <c r="C824" t="str">
        <f t="shared" si="369"/>
        <v>FFDFD3C0</v>
      </c>
      <c r="D824" t="s">
        <v>123</v>
      </c>
      <c r="E824">
        <v>1</v>
      </c>
      <c r="H824">
        <v>157</v>
      </c>
      <c r="I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396"/>
        <v>16:22:16.938</v>
      </c>
      <c r="T824" t="str">
        <f t="shared" si="397"/>
        <v>16:22:16.438</v>
      </c>
      <c r="U824" t="str">
        <f t="shared" si="370"/>
        <v>A5988B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136</v>
      </c>
      <c r="AG824">
        <v>0</v>
      </c>
      <c r="AH824">
        <v>3</v>
      </c>
      <c r="AI824">
        <v>2</v>
      </c>
      <c r="AJ824">
        <v>1</v>
      </c>
      <c r="AK824" t="s">
        <v>367</v>
      </c>
      <c r="AL824">
        <v>40.929608000000002</v>
      </c>
      <c r="AM824" t="s">
        <v>368</v>
      </c>
      <c r="AN824">
        <v>-72.220516000000003</v>
      </c>
      <c r="AO824">
        <v>25</v>
      </c>
      <c r="AP824">
        <v>475</v>
      </c>
      <c r="AQ824" t="s">
        <v>129</v>
      </c>
      <c r="AR824">
        <v>-68</v>
      </c>
      <c r="AS824">
        <v>-45</v>
      </c>
      <c r="AT824">
        <v>-320</v>
      </c>
      <c r="BB824">
        <v>1200</v>
      </c>
      <c r="BC824">
        <v>1</v>
      </c>
      <c r="BD824" t="str">
        <f t="shared" si="371"/>
        <v xml:space="preserve">N46PD   </v>
      </c>
      <c r="BE824">
        <v>1</v>
      </c>
      <c r="BG824">
        <v>0</v>
      </c>
      <c r="BH824">
        <v>0</v>
      </c>
      <c r="BI824">
        <v>0</v>
      </c>
      <c r="BJ824">
        <v>375</v>
      </c>
      <c r="BK824">
        <v>-100</v>
      </c>
      <c r="BL824" t="s">
        <v>206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 t="shared" si="398"/>
        <v>16:22:16.939</v>
      </c>
      <c r="CF824">
        <v>938815136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5</v>
      </c>
      <c r="CY824">
        <v>7</v>
      </c>
      <c r="CZ824" t="s">
        <v>131</v>
      </c>
      <c r="DA824">
        <v>80</v>
      </c>
      <c r="DB824">
        <v>1</v>
      </c>
      <c r="DC824" t="s">
        <v>132</v>
      </c>
      <c r="DD824" t="s">
        <v>133</v>
      </c>
      <c r="DG824">
        <v>15269944</v>
      </c>
      <c r="DI824">
        <v>0</v>
      </c>
      <c r="DJ824">
        <v>0</v>
      </c>
      <c r="DK824">
        <v>1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 t="shared" ref="A825:A831" si="399">"10/06/2022 16:22:18.787"</f>
        <v>10/06/2022 16:22:18.787</v>
      </c>
      <c r="C825" t="str">
        <f t="shared" si="369"/>
        <v>FFDFD3C0</v>
      </c>
      <c r="D825" t="s">
        <v>143</v>
      </c>
      <c r="E825">
        <v>1</v>
      </c>
      <c r="F825">
        <v>2001</v>
      </c>
      <c r="G825" t="s">
        <v>147</v>
      </c>
      <c r="J825" t="s">
        <v>145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ref="S825:S831" si="400">"16:22:18.523"</f>
        <v>16:22:18.523</v>
      </c>
      <c r="T825" t="str">
        <f t="shared" ref="T825:T831" si="401">"16:22:18.023"</f>
        <v>16:22:18.023</v>
      </c>
      <c r="U825" t="str">
        <f t="shared" si="370"/>
        <v>A5988B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136</v>
      </c>
      <c r="AG825">
        <v>0</v>
      </c>
      <c r="AH825">
        <v>3</v>
      </c>
      <c r="AI825">
        <v>2</v>
      </c>
      <c r="AJ825">
        <v>1</v>
      </c>
      <c r="AK825" t="s">
        <v>369</v>
      </c>
      <c r="AL825">
        <v>40.929071999999998</v>
      </c>
      <c r="AM825" t="s">
        <v>370</v>
      </c>
      <c r="AN825">
        <v>-72.220945</v>
      </c>
      <c r="AO825">
        <v>25</v>
      </c>
      <c r="AP825">
        <v>475</v>
      </c>
      <c r="AQ825" t="s">
        <v>129</v>
      </c>
      <c r="AR825">
        <v>-44</v>
      </c>
      <c r="AS825">
        <v>-70</v>
      </c>
      <c r="AT825">
        <v>-256</v>
      </c>
      <c r="BB825">
        <v>1200</v>
      </c>
      <c r="BC825">
        <v>1</v>
      </c>
      <c r="BD825" t="str">
        <f t="shared" si="371"/>
        <v xml:space="preserve">N46PD   </v>
      </c>
      <c r="BE825">
        <v>1</v>
      </c>
      <c r="BG825">
        <v>0</v>
      </c>
      <c r="BH825">
        <v>0</v>
      </c>
      <c r="BI825">
        <v>0</v>
      </c>
      <c r="BJ825">
        <v>375</v>
      </c>
      <c r="BK825">
        <v>-100</v>
      </c>
      <c r="BL825" t="s">
        <v>206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 t="shared" ref="CE825:CE831" si="402">"16:22:18.528"</f>
        <v>16:22:18.528</v>
      </c>
      <c r="CF825">
        <v>528092456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80</v>
      </c>
      <c r="DB825">
        <v>1</v>
      </c>
      <c r="DC825" t="s">
        <v>132</v>
      </c>
      <c r="DD825" t="s">
        <v>133</v>
      </c>
      <c r="DG825">
        <v>15271601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 t="shared" si="399"/>
        <v>10/06/2022 16:22:18.787</v>
      </c>
      <c r="C826" t="str">
        <f t="shared" si="369"/>
        <v>FFDFD3C0</v>
      </c>
      <c r="D826" t="s">
        <v>139</v>
      </c>
      <c r="E826">
        <v>2</v>
      </c>
      <c r="F826">
        <v>1002</v>
      </c>
      <c r="G826" t="s">
        <v>124</v>
      </c>
      <c r="J826" t="s">
        <v>141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400"/>
        <v>16:22:18.523</v>
      </c>
      <c r="T826" t="str">
        <f t="shared" si="401"/>
        <v>16:22:18.023</v>
      </c>
      <c r="U826" t="str">
        <f t="shared" si="370"/>
        <v>A5988B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136</v>
      </c>
      <c r="AG826">
        <v>0</v>
      </c>
      <c r="AH826">
        <v>3</v>
      </c>
      <c r="AI826">
        <v>2</v>
      </c>
      <c r="AJ826">
        <v>1</v>
      </c>
      <c r="AK826" t="s">
        <v>369</v>
      </c>
      <c r="AL826">
        <v>40.929071999999998</v>
      </c>
      <c r="AM826" t="s">
        <v>370</v>
      </c>
      <c r="AN826">
        <v>-72.220945</v>
      </c>
      <c r="AO826">
        <v>25</v>
      </c>
      <c r="AP826">
        <v>475</v>
      </c>
      <c r="AQ826" t="s">
        <v>129</v>
      </c>
      <c r="AR826">
        <v>-44</v>
      </c>
      <c r="AS826">
        <v>-70</v>
      </c>
      <c r="AT826">
        <v>-256</v>
      </c>
      <c r="BB826">
        <v>1200</v>
      </c>
      <c r="BC826">
        <v>1</v>
      </c>
      <c r="BD826" t="str">
        <f t="shared" si="371"/>
        <v xml:space="preserve">N46PD   </v>
      </c>
      <c r="BE826">
        <v>1</v>
      </c>
      <c r="BG826">
        <v>0</v>
      </c>
      <c r="BH826">
        <v>0</v>
      </c>
      <c r="BI826">
        <v>0</v>
      </c>
      <c r="BJ826">
        <v>375</v>
      </c>
      <c r="BK826">
        <v>-100</v>
      </c>
      <c r="BL826" t="s">
        <v>206</v>
      </c>
      <c r="BM826">
        <v>1</v>
      </c>
      <c r="BN826">
        <v>1</v>
      </c>
      <c r="BO826">
        <v>1</v>
      </c>
      <c r="BP826">
        <v>0</v>
      </c>
      <c r="BS826">
        <v>0</v>
      </c>
      <c r="BT826">
        <v>0</v>
      </c>
      <c r="BU826">
        <v>0</v>
      </c>
      <c r="CE826" t="str">
        <f t="shared" si="402"/>
        <v>16:22:18.528</v>
      </c>
      <c r="CF826">
        <v>528092456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80</v>
      </c>
      <c r="DB826">
        <v>1</v>
      </c>
      <c r="DC826" t="s">
        <v>132</v>
      </c>
      <c r="DD826" t="s">
        <v>133</v>
      </c>
      <c r="DG826">
        <v>15271601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 t="shared" si="399"/>
        <v>10/06/2022 16:22:18.787</v>
      </c>
      <c r="C827" t="str">
        <f t="shared" si="369"/>
        <v>FFDFD3C0</v>
      </c>
      <c r="D827" t="s">
        <v>134</v>
      </c>
      <c r="E827">
        <v>33</v>
      </c>
      <c r="H827">
        <v>112</v>
      </c>
      <c r="I827" t="s">
        <v>135</v>
      </c>
      <c r="J827" t="s">
        <v>136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400"/>
        <v>16:22:18.523</v>
      </c>
      <c r="T827" t="str">
        <f t="shared" si="401"/>
        <v>16:22:18.023</v>
      </c>
      <c r="U827" t="str">
        <f t="shared" si="370"/>
        <v>A5988B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125</v>
      </c>
      <c r="AG827">
        <v>0</v>
      </c>
      <c r="AH827">
        <v>3</v>
      </c>
      <c r="AI827">
        <v>2</v>
      </c>
      <c r="AJ827">
        <v>1</v>
      </c>
      <c r="AK827" t="s">
        <v>369</v>
      </c>
      <c r="AL827">
        <v>40.929071999999998</v>
      </c>
      <c r="AM827" t="s">
        <v>370</v>
      </c>
      <c r="AN827">
        <v>-72.220945</v>
      </c>
      <c r="AO827">
        <v>25</v>
      </c>
      <c r="AP827">
        <v>475</v>
      </c>
      <c r="AQ827" t="s">
        <v>129</v>
      </c>
      <c r="AR827">
        <v>-44</v>
      </c>
      <c r="AS827">
        <v>-70</v>
      </c>
      <c r="AT827">
        <v>-256</v>
      </c>
      <c r="BB827">
        <v>1200</v>
      </c>
      <c r="BC827">
        <v>1</v>
      </c>
      <c r="BD827" t="str">
        <f t="shared" si="371"/>
        <v xml:space="preserve">N46PD   </v>
      </c>
      <c r="BE827">
        <v>1</v>
      </c>
      <c r="BG827">
        <v>0</v>
      </c>
      <c r="BH827">
        <v>0</v>
      </c>
      <c r="BI827">
        <v>0</v>
      </c>
      <c r="BJ827">
        <v>375</v>
      </c>
      <c r="BK827">
        <v>-100</v>
      </c>
      <c r="BL827" t="s">
        <v>239</v>
      </c>
      <c r="BM827">
        <v>1</v>
      </c>
      <c r="BN827">
        <v>1</v>
      </c>
      <c r="BO827">
        <v>1</v>
      </c>
      <c r="BP827">
        <v>0</v>
      </c>
      <c r="BS827">
        <v>0.32</v>
      </c>
      <c r="BT827">
        <v>0</v>
      </c>
      <c r="BU827">
        <v>0</v>
      </c>
      <c r="CE827" t="str">
        <f t="shared" si="402"/>
        <v>16:22:18.528</v>
      </c>
      <c r="CF827">
        <v>528092456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6</v>
      </c>
      <c r="CY827">
        <v>7</v>
      </c>
      <c r="CZ827" t="s">
        <v>131</v>
      </c>
      <c r="DA827">
        <v>80</v>
      </c>
      <c r="DB827">
        <v>1</v>
      </c>
      <c r="DC827" t="s">
        <v>132</v>
      </c>
      <c r="DD827" t="s">
        <v>133</v>
      </c>
      <c r="DG827">
        <v>15271601</v>
      </c>
      <c r="DI827">
        <v>0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 t="shared" si="399"/>
        <v>10/06/2022 16:22:18.787</v>
      </c>
      <c r="C828" t="str">
        <f t="shared" si="369"/>
        <v>FFDFD3C0</v>
      </c>
      <c r="D828" t="s">
        <v>143</v>
      </c>
      <c r="E828">
        <v>15</v>
      </c>
      <c r="F828">
        <v>2015</v>
      </c>
      <c r="G828" t="s">
        <v>144</v>
      </c>
      <c r="J828" t="s">
        <v>145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400"/>
        <v>16:22:18.523</v>
      </c>
      <c r="T828" t="str">
        <f t="shared" si="401"/>
        <v>16:22:18.023</v>
      </c>
      <c r="U828" t="str">
        <f t="shared" si="370"/>
        <v>A5988B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136</v>
      </c>
      <c r="AG828">
        <v>0</v>
      </c>
      <c r="AH828">
        <v>3</v>
      </c>
      <c r="AI828">
        <v>2</v>
      </c>
      <c r="AJ828">
        <v>1</v>
      </c>
      <c r="AK828" t="s">
        <v>369</v>
      </c>
      <c r="AL828">
        <v>40.929071999999998</v>
      </c>
      <c r="AM828" t="s">
        <v>370</v>
      </c>
      <c r="AN828">
        <v>-72.220945</v>
      </c>
      <c r="AO828">
        <v>25</v>
      </c>
      <c r="AP828">
        <v>475</v>
      </c>
      <c r="AQ828" t="s">
        <v>129</v>
      </c>
      <c r="AR828">
        <v>-44</v>
      </c>
      <c r="AS828">
        <v>-70</v>
      </c>
      <c r="AT828">
        <v>-256</v>
      </c>
      <c r="BB828">
        <v>1200</v>
      </c>
      <c r="BC828">
        <v>1</v>
      </c>
      <c r="BD828" t="str">
        <f t="shared" si="371"/>
        <v xml:space="preserve">N46PD   </v>
      </c>
      <c r="BE828">
        <v>1</v>
      </c>
      <c r="BG828">
        <v>0</v>
      </c>
      <c r="BH828">
        <v>0</v>
      </c>
      <c r="BI828">
        <v>0</v>
      </c>
      <c r="BJ828">
        <v>375</v>
      </c>
      <c r="BK828">
        <v>-100</v>
      </c>
      <c r="BL828" t="s">
        <v>206</v>
      </c>
      <c r="BM828">
        <v>1</v>
      </c>
      <c r="BN828">
        <v>1</v>
      </c>
      <c r="BO828">
        <v>1</v>
      </c>
      <c r="BP828">
        <v>0</v>
      </c>
      <c r="BS828">
        <v>0</v>
      </c>
      <c r="BT828">
        <v>0</v>
      </c>
      <c r="BU828">
        <v>0</v>
      </c>
      <c r="CE828" t="str">
        <f t="shared" si="402"/>
        <v>16:22:18.528</v>
      </c>
      <c r="CF828">
        <v>528092456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6</v>
      </c>
      <c r="CY828">
        <v>7</v>
      </c>
      <c r="CZ828" t="s">
        <v>131</v>
      </c>
      <c r="DA828">
        <v>80</v>
      </c>
      <c r="DB828">
        <v>1</v>
      </c>
      <c r="DC828" t="s">
        <v>132</v>
      </c>
      <c r="DD828" t="s">
        <v>133</v>
      </c>
      <c r="DG828">
        <v>15271601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 t="shared" si="399"/>
        <v>10/06/2022 16:22:18.787</v>
      </c>
      <c r="C829" t="str">
        <f t="shared" si="369"/>
        <v>FFDFD3C0</v>
      </c>
      <c r="D829" t="s">
        <v>134</v>
      </c>
      <c r="E829">
        <v>38</v>
      </c>
      <c r="H829">
        <v>125</v>
      </c>
      <c r="I829" t="s">
        <v>142</v>
      </c>
      <c r="J829" t="s">
        <v>136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400"/>
        <v>16:22:18.523</v>
      </c>
      <c r="T829" t="str">
        <f t="shared" si="401"/>
        <v>16:22:18.023</v>
      </c>
      <c r="U829" t="str">
        <f t="shared" si="370"/>
        <v>A5988B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125</v>
      </c>
      <c r="AG829">
        <v>0</v>
      </c>
      <c r="AH829">
        <v>3</v>
      </c>
      <c r="AI829">
        <v>2</v>
      </c>
      <c r="AJ829">
        <v>1</v>
      </c>
      <c r="AK829" t="s">
        <v>369</v>
      </c>
      <c r="AL829">
        <v>40.929071999999998</v>
      </c>
      <c r="AM829" t="s">
        <v>370</v>
      </c>
      <c r="AN829">
        <v>-72.220945</v>
      </c>
      <c r="AO829">
        <v>25</v>
      </c>
      <c r="AP829">
        <v>475</v>
      </c>
      <c r="AQ829" t="s">
        <v>129</v>
      </c>
      <c r="AR829">
        <v>-44</v>
      </c>
      <c r="AS829">
        <v>-70</v>
      </c>
      <c r="AT829">
        <v>-256</v>
      </c>
      <c r="BB829">
        <v>1200</v>
      </c>
      <c r="BC829">
        <v>1</v>
      </c>
      <c r="BD829" t="str">
        <f t="shared" si="371"/>
        <v xml:space="preserve">N46PD   </v>
      </c>
      <c r="BE829">
        <v>1</v>
      </c>
      <c r="BG829">
        <v>0</v>
      </c>
      <c r="BH829">
        <v>0</v>
      </c>
      <c r="BI829">
        <v>0</v>
      </c>
      <c r="BJ829">
        <v>375</v>
      </c>
      <c r="BK829">
        <v>-100</v>
      </c>
      <c r="BL829" t="s">
        <v>239</v>
      </c>
      <c r="BM829">
        <v>1</v>
      </c>
      <c r="BN829">
        <v>1</v>
      </c>
      <c r="BO829">
        <v>1</v>
      </c>
      <c r="BP829">
        <v>0</v>
      </c>
      <c r="BS829">
        <v>0.32</v>
      </c>
      <c r="BT829">
        <v>0</v>
      </c>
      <c r="BU829">
        <v>0</v>
      </c>
      <c r="CE829" t="str">
        <f t="shared" si="402"/>
        <v>16:22:18.528</v>
      </c>
      <c r="CF829">
        <v>528092456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6</v>
      </c>
      <c r="CY829">
        <v>7</v>
      </c>
      <c r="CZ829" t="s">
        <v>131</v>
      </c>
      <c r="DA829">
        <v>80</v>
      </c>
      <c r="DB829">
        <v>1</v>
      </c>
      <c r="DC829" t="s">
        <v>132</v>
      </c>
      <c r="DD829" t="s">
        <v>133</v>
      </c>
      <c r="DG829">
        <v>15271601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 t="shared" si="399"/>
        <v>10/06/2022 16:22:18.787</v>
      </c>
      <c r="C830" t="str">
        <f t="shared" si="369"/>
        <v>FFDFD3C0</v>
      </c>
      <c r="D830" t="s">
        <v>123</v>
      </c>
      <c r="E830">
        <v>1</v>
      </c>
      <c r="H830">
        <v>157</v>
      </c>
      <c r="I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400"/>
        <v>16:22:18.523</v>
      </c>
      <c r="T830" t="str">
        <f t="shared" si="401"/>
        <v>16:22:18.023</v>
      </c>
      <c r="U830" t="str">
        <f t="shared" si="370"/>
        <v>A5988B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125</v>
      </c>
      <c r="AG830">
        <v>0</v>
      </c>
      <c r="AH830">
        <v>3</v>
      </c>
      <c r="AI830">
        <v>2</v>
      </c>
      <c r="AJ830">
        <v>1</v>
      </c>
      <c r="AK830" t="s">
        <v>369</v>
      </c>
      <c r="AL830">
        <v>40.929071999999998</v>
      </c>
      <c r="AM830" t="s">
        <v>370</v>
      </c>
      <c r="AN830">
        <v>-72.220945</v>
      </c>
      <c r="AO830">
        <v>25</v>
      </c>
      <c r="AP830">
        <v>475</v>
      </c>
      <c r="AQ830" t="s">
        <v>129</v>
      </c>
      <c r="AR830">
        <v>-44</v>
      </c>
      <c r="AS830">
        <v>-70</v>
      </c>
      <c r="AT830">
        <v>-256</v>
      </c>
      <c r="BB830">
        <v>1200</v>
      </c>
      <c r="BC830">
        <v>1</v>
      </c>
      <c r="BD830" t="str">
        <f t="shared" si="371"/>
        <v xml:space="preserve">N46PD   </v>
      </c>
      <c r="BE830">
        <v>1</v>
      </c>
      <c r="BG830">
        <v>0</v>
      </c>
      <c r="BH830">
        <v>0</v>
      </c>
      <c r="BI830">
        <v>0</v>
      </c>
      <c r="BJ830">
        <v>375</v>
      </c>
      <c r="BK830">
        <v>-100</v>
      </c>
      <c r="BL830" t="s">
        <v>239</v>
      </c>
      <c r="BM830">
        <v>1</v>
      </c>
      <c r="BN830">
        <v>1</v>
      </c>
      <c r="BO830">
        <v>1</v>
      </c>
      <c r="BP830">
        <v>0</v>
      </c>
      <c r="BS830">
        <v>0.32</v>
      </c>
      <c r="BT830">
        <v>0</v>
      </c>
      <c r="BU830">
        <v>0</v>
      </c>
      <c r="CE830" t="str">
        <f t="shared" si="402"/>
        <v>16:22:18.528</v>
      </c>
      <c r="CF830">
        <v>528092456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6</v>
      </c>
      <c r="CY830">
        <v>7</v>
      </c>
      <c r="CZ830" t="s">
        <v>131</v>
      </c>
      <c r="DA830">
        <v>80</v>
      </c>
      <c r="DB830">
        <v>1</v>
      </c>
      <c r="DC830" t="s">
        <v>132</v>
      </c>
      <c r="DD830" t="s">
        <v>133</v>
      </c>
      <c r="DG830">
        <v>15271601</v>
      </c>
      <c r="DI830">
        <v>0</v>
      </c>
      <c r="DJ830">
        <v>0</v>
      </c>
      <c r="DK830">
        <v>1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 t="shared" si="399"/>
        <v>10/06/2022 16:22:18.787</v>
      </c>
      <c r="C831" t="str">
        <f t="shared" si="369"/>
        <v>FFDFD3C0</v>
      </c>
      <c r="D831" t="s">
        <v>139</v>
      </c>
      <c r="E831">
        <v>3</v>
      </c>
      <c r="F831">
        <v>1003</v>
      </c>
      <c r="G831" t="s">
        <v>146</v>
      </c>
      <c r="J831" t="s">
        <v>141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400"/>
        <v>16:22:18.523</v>
      </c>
      <c r="T831" t="str">
        <f t="shared" si="401"/>
        <v>16:22:18.023</v>
      </c>
      <c r="U831" t="str">
        <f t="shared" si="370"/>
        <v>A5988B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136</v>
      </c>
      <c r="AG831">
        <v>0</v>
      </c>
      <c r="AH831">
        <v>3</v>
      </c>
      <c r="AI831">
        <v>2</v>
      </c>
      <c r="AJ831">
        <v>1</v>
      </c>
      <c r="AK831" t="s">
        <v>369</v>
      </c>
      <c r="AL831">
        <v>40.929071999999998</v>
      </c>
      <c r="AM831" t="s">
        <v>370</v>
      </c>
      <c r="AN831">
        <v>-72.220945</v>
      </c>
      <c r="AO831">
        <v>25</v>
      </c>
      <c r="AP831">
        <v>475</v>
      </c>
      <c r="AQ831" t="s">
        <v>129</v>
      </c>
      <c r="AR831">
        <v>-44</v>
      </c>
      <c r="AS831">
        <v>-70</v>
      </c>
      <c r="AT831">
        <v>-256</v>
      </c>
      <c r="BB831">
        <v>1200</v>
      </c>
      <c r="BC831">
        <v>1</v>
      </c>
      <c r="BD831" t="str">
        <f t="shared" si="371"/>
        <v xml:space="preserve">N46PD   </v>
      </c>
      <c r="BE831">
        <v>1</v>
      </c>
      <c r="BG831">
        <v>0</v>
      </c>
      <c r="BH831">
        <v>0</v>
      </c>
      <c r="BI831">
        <v>0</v>
      </c>
      <c r="BJ831">
        <v>375</v>
      </c>
      <c r="BK831">
        <v>-100</v>
      </c>
      <c r="BL831" t="s">
        <v>206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 t="shared" si="402"/>
        <v>16:22:18.528</v>
      </c>
      <c r="CF831">
        <v>528092456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80</v>
      </c>
      <c r="DB831">
        <v>1</v>
      </c>
      <c r="DC831" t="s">
        <v>132</v>
      </c>
      <c r="DD831" t="s">
        <v>133</v>
      </c>
      <c r="DG831">
        <v>15271601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"10/06/2022 16:22:19.741"</f>
        <v>10/06/2022 16:22:19.741</v>
      </c>
      <c r="C832" t="str">
        <f t="shared" si="369"/>
        <v>FFDFD3C0</v>
      </c>
      <c r="D832" t="s">
        <v>139</v>
      </c>
      <c r="E832">
        <v>3</v>
      </c>
      <c r="F832">
        <v>1003</v>
      </c>
      <c r="G832" t="s">
        <v>146</v>
      </c>
      <c r="J832" t="s">
        <v>141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ref="S832:S838" si="403">"16:22:19.547"</f>
        <v>16:22:19.547</v>
      </c>
      <c r="T832" t="str">
        <f t="shared" ref="T832:T838" si="404">"16:22:19.047"</f>
        <v>16:22:19.047</v>
      </c>
      <c r="U832" t="str">
        <f t="shared" si="370"/>
        <v>A5988B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136</v>
      </c>
      <c r="AG832">
        <v>0</v>
      </c>
      <c r="AH832">
        <v>3</v>
      </c>
      <c r="AI832">
        <v>2</v>
      </c>
      <c r="AJ832">
        <v>1</v>
      </c>
      <c r="AK832" t="s">
        <v>371</v>
      </c>
      <c r="AL832">
        <v>40.928643000000001</v>
      </c>
      <c r="AM832" t="s">
        <v>372</v>
      </c>
      <c r="AN832">
        <v>-72.221052999999998</v>
      </c>
      <c r="AO832">
        <v>25</v>
      </c>
      <c r="AP832">
        <v>450</v>
      </c>
      <c r="AQ832" t="s">
        <v>129</v>
      </c>
      <c r="AR832">
        <v>-25</v>
      </c>
      <c r="AS832">
        <v>-79</v>
      </c>
      <c r="AT832">
        <v>-320</v>
      </c>
      <c r="BB832">
        <v>1200</v>
      </c>
      <c r="BC832">
        <v>1</v>
      </c>
      <c r="BD832" t="str">
        <f t="shared" si="371"/>
        <v xml:space="preserve">N46PD   </v>
      </c>
      <c r="BE832">
        <v>1</v>
      </c>
      <c r="BG832">
        <v>0</v>
      </c>
      <c r="BH832">
        <v>0</v>
      </c>
      <c r="BI832">
        <v>0</v>
      </c>
      <c r="BJ832">
        <v>350</v>
      </c>
      <c r="BK832">
        <v>-100</v>
      </c>
      <c r="BL832" t="s">
        <v>206</v>
      </c>
      <c r="BM832">
        <v>1</v>
      </c>
      <c r="BN832">
        <v>1</v>
      </c>
      <c r="BO832">
        <v>1</v>
      </c>
      <c r="BP832">
        <v>0</v>
      </c>
      <c r="BS832">
        <v>0</v>
      </c>
      <c r="BT832">
        <v>0</v>
      </c>
      <c r="BU832">
        <v>0</v>
      </c>
      <c r="CE832" t="str">
        <f t="shared" ref="CE832:CE838" si="405">"16:22:19.554"</f>
        <v>16:22:19.554</v>
      </c>
      <c r="CF832">
        <v>553749815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4</v>
      </c>
      <c r="CY832">
        <v>7</v>
      </c>
      <c r="CZ832" t="s">
        <v>131</v>
      </c>
      <c r="DA832">
        <v>80</v>
      </c>
      <c r="DB832">
        <v>1</v>
      </c>
      <c r="DC832" t="s">
        <v>132</v>
      </c>
      <c r="DD832" t="s">
        <v>133</v>
      </c>
      <c r="DG832">
        <v>15272754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 t="shared" ref="A833:A838" si="406">"10/06/2022 16:22:19.773"</f>
        <v>10/06/2022 16:22:19.773</v>
      </c>
      <c r="C833" t="str">
        <f t="shared" si="369"/>
        <v>FFDFD3C0</v>
      </c>
      <c r="D833" t="s">
        <v>143</v>
      </c>
      <c r="E833">
        <v>1</v>
      </c>
      <c r="F833">
        <v>2001</v>
      </c>
      <c r="G833" t="s">
        <v>147</v>
      </c>
      <c r="J833" t="s">
        <v>145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403"/>
        <v>16:22:19.547</v>
      </c>
      <c r="T833" t="str">
        <f t="shared" si="404"/>
        <v>16:22:19.047</v>
      </c>
      <c r="U833" t="str">
        <f t="shared" si="370"/>
        <v>A5988B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136</v>
      </c>
      <c r="AG833">
        <v>0</v>
      </c>
      <c r="AH833">
        <v>3</v>
      </c>
      <c r="AI833">
        <v>2</v>
      </c>
      <c r="AJ833">
        <v>1</v>
      </c>
      <c r="AK833" t="s">
        <v>371</v>
      </c>
      <c r="AL833">
        <v>40.928643000000001</v>
      </c>
      <c r="AM833" t="s">
        <v>372</v>
      </c>
      <c r="AN833">
        <v>-72.221052999999998</v>
      </c>
      <c r="AO833">
        <v>25</v>
      </c>
      <c r="AP833">
        <v>450</v>
      </c>
      <c r="AQ833" t="s">
        <v>129</v>
      </c>
      <c r="AR833">
        <v>-25</v>
      </c>
      <c r="AS833">
        <v>-79</v>
      </c>
      <c r="AT833">
        <v>-320</v>
      </c>
      <c r="BB833">
        <v>1200</v>
      </c>
      <c r="BC833">
        <v>1</v>
      </c>
      <c r="BD833" t="str">
        <f t="shared" si="371"/>
        <v xml:space="preserve">N46PD   </v>
      </c>
      <c r="BE833">
        <v>1</v>
      </c>
      <c r="BG833">
        <v>0</v>
      </c>
      <c r="BH833">
        <v>0</v>
      </c>
      <c r="BI833">
        <v>0</v>
      </c>
      <c r="BJ833">
        <v>350</v>
      </c>
      <c r="BK833">
        <v>-100</v>
      </c>
      <c r="BL833" t="s">
        <v>206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 t="shared" si="405"/>
        <v>16:22:19.554</v>
      </c>
      <c r="CF833">
        <v>553749815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4</v>
      </c>
      <c r="CY833">
        <v>7</v>
      </c>
      <c r="CZ833" t="s">
        <v>131</v>
      </c>
      <c r="DA833">
        <v>80</v>
      </c>
      <c r="DB833">
        <v>1</v>
      </c>
      <c r="DC833" t="s">
        <v>132</v>
      </c>
      <c r="DD833" t="s">
        <v>133</v>
      </c>
      <c r="DG833">
        <v>15272754</v>
      </c>
      <c r="DI833">
        <v>0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 t="shared" si="406"/>
        <v>10/06/2022 16:22:19.773</v>
      </c>
      <c r="C834" t="str">
        <f t="shared" ref="C834:C897" si="407">"FFDFD3C0"</f>
        <v>FFDFD3C0</v>
      </c>
      <c r="D834" t="s">
        <v>139</v>
      </c>
      <c r="E834">
        <v>2</v>
      </c>
      <c r="F834">
        <v>1002</v>
      </c>
      <c r="G834" t="s">
        <v>124</v>
      </c>
      <c r="J834" t="s">
        <v>141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403"/>
        <v>16:22:19.547</v>
      </c>
      <c r="T834" t="str">
        <f t="shared" si="404"/>
        <v>16:22:19.047</v>
      </c>
      <c r="U834" t="str">
        <f t="shared" ref="U834:U897" si="408">"A5988B"</f>
        <v>A5988B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136</v>
      </c>
      <c r="AG834">
        <v>0</v>
      </c>
      <c r="AH834">
        <v>3</v>
      </c>
      <c r="AI834">
        <v>2</v>
      </c>
      <c r="AJ834">
        <v>1</v>
      </c>
      <c r="AK834" t="s">
        <v>371</v>
      </c>
      <c r="AL834">
        <v>40.928643000000001</v>
      </c>
      <c r="AM834" t="s">
        <v>372</v>
      </c>
      <c r="AN834">
        <v>-72.221052999999998</v>
      </c>
      <c r="AO834">
        <v>25</v>
      </c>
      <c r="AP834">
        <v>450</v>
      </c>
      <c r="AQ834" t="s">
        <v>129</v>
      </c>
      <c r="AR834">
        <v>-25</v>
      </c>
      <c r="AS834">
        <v>-79</v>
      </c>
      <c r="AT834">
        <v>-320</v>
      </c>
      <c r="BB834">
        <v>1200</v>
      </c>
      <c r="BC834">
        <v>1</v>
      </c>
      <c r="BD834" t="str">
        <f t="shared" ref="BD834:BD897" si="409">"N46PD   "</f>
        <v xml:space="preserve">N46PD   </v>
      </c>
      <c r="BE834">
        <v>1</v>
      </c>
      <c r="BG834">
        <v>0</v>
      </c>
      <c r="BH834">
        <v>0</v>
      </c>
      <c r="BI834">
        <v>0</v>
      </c>
      <c r="BJ834">
        <v>350</v>
      </c>
      <c r="BK834">
        <v>-100</v>
      </c>
      <c r="BL834" t="s">
        <v>206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 t="shared" si="405"/>
        <v>16:22:19.554</v>
      </c>
      <c r="CF834">
        <v>553749815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4</v>
      </c>
      <c r="CY834">
        <v>7</v>
      </c>
      <c r="CZ834" t="s">
        <v>131</v>
      </c>
      <c r="DA834">
        <v>80</v>
      </c>
      <c r="DB834">
        <v>1</v>
      </c>
      <c r="DC834" t="s">
        <v>132</v>
      </c>
      <c r="DD834" t="s">
        <v>133</v>
      </c>
      <c r="DG834">
        <v>15272754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 t="shared" si="406"/>
        <v>10/06/2022 16:22:19.773</v>
      </c>
      <c r="C835" t="str">
        <f t="shared" si="407"/>
        <v>FFDFD3C0</v>
      </c>
      <c r="D835" t="s">
        <v>134</v>
      </c>
      <c r="E835">
        <v>33</v>
      </c>
      <c r="H835">
        <v>112</v>
      </c>
      <c r="I835" t="s">
        <v>135</v>
      </c>
      <c r="J835" t="s">
        <v>136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403"/>
        <v>16:22:19.547</v>
      </c>
      <c r="T835" t="str">
        <f t="shared" si="404"/>
        <v>16:22:19.047</v>
      </c>
      <c r="U835" t="str">
        <f t="shared" si="408"/>
        <v>A5988B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136</v>
      </c>
      <c r="AG835">
        <v>0</v>
      </c>
      <c r="AH835">
        <v>3</v>
      </c>
      <c r="AI835">
        <v>2</v>
      </c>
      <c r="AJ835">
        <v>1</v>
      </c>
      <c r="AK835" t="s">
        <v>371</v>
      </c>
      <c r="AL835">
        <v>40.928643000000001</v>
      </c>
      <c r="AM835" t="s">
        <v>372</v>
      </c>
      <c r="AN835">
        <v>-72.221052999999998</v>
      </c>
      <c r="AO835">
        <v>25</v>
      </c>
      <c r="AP835">
        <v>450</v>
      </c>
      <c r="AQ835" t="s">
        <v>129</v>
      </c>
      <c r="AR835">
        <v>-25</v>
      </c>
      <c r="AS835">
        <v>-79</v>
      </c>
      <c r="AT835">
        <v>-320</v>
      </c>
      <c r="BB835">
        <v>1200</v>
      </c>
      <c r="BC835">
        <v>1</v>
      </c>
      <c r="BD835" t="str">
        <f t="shared" si="409"/>
        <v xml:space="preserve">N46PD   </v>
      </c>
      <c r="BE835">
        <v>1</v>
      </c>
      <c r="BG835">
        <v>0</v>
      </c>
      <c r="BH835">
        <v>0</v>
      </c>
      <c r="BI835">
        <v>0</v>
      </c>
      <c r="BJ835">
        <v>350</v>
      </c>
      <c r="BK835">
        <v>-100</v>
      </c>
      <c r="BL835" t="s">
        <v>206</v>
      </c>
      <c r="BM835">
        <v>1</v>
      </c>
      <c r="BN835">
        <v>1</v>
      </c>
      <c r="BO835">
        <v>1</v>
      </c>
      <c r="BP835">
        <v>0</v>
      </c>
      <c r="BS835">
        <v>0</v>
      </c>
      <c r="BT835">
        <v>0</v>
      </c>
      <c r="BU835">
        <v>0</v>
      </c>
      <c r="CE835" t="str">
        <f t="shared" si="405"/>
        <v>16:22:19.554</v>
      </c>
      <c r="CF835">
        <v>553749815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4</v>
      </c>
      <c r="CY835">
        <v>7</v>
      </c>
      <c r="CZ835" t="s">
        <v>131</v>
      </c>
      <c r="DA835">
        <v>80</v>
      </c>
      <c r="DB835">
        <v>1</v>
      </c>
      <c r="DC835" t="s">
        <v>132</v>
      </c>
      <c r="DD835" t="s">
        <v>133</v>
      </c>
      <c r="DG835">
        <v>15272754</v>
      </c>
      <c r="DI835">
        <v>0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 t="shared" si="406"/>
        <v>10/06/2022 16:22:19.773</v>
      </c>
      <c r="C836" t="str">
        <f t="shared" si="407"/>
        <v>FFDFD3C0</v>
      </c>
      <c r="D836" t="s">
        <v>143</v>
      </c>
      <c r="E836">
        <v>15</v>
      </c>
      <c r="F836">
        <v>2015</v>
      </c>
      <c r="G836" t="s">
        <v>144</v>
      </c>
      <c r="J836" t="s">
        <v>145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403"/>
        <v>16:22:19.547</v>
      </c>
      <c r="T836" t="str">
        <f t="shared" si="404"/>
        <v>16:22:19.047</v>
      </c>
      <c r="U836" t="str">
        <f t="shared" si="408"/>
        <v>A5988B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136</v>
      </c>
      <c r="AG836">
        <v>0</v>
      </c>
      <c r="AH836">
        <v>3</v>
      </c>
      <c r="AI836">
        <v>2</v>
      </c>
      <c r="AJ836">
        <v>1</v>
      </c>
      <c r="AK836" t="s">
        <v>371</v>
      </c>
      <c r="AL836">
        <v>40.928643000000001</v>
      </c>
      <c r="AM836" t="s">
        <v>372</v>
      </c>
      <c r="AN836">
        <v>-72.221052999999998</v>
      </c>
      <c r="AO836">
        <v>25</v>
      </c>
      <c r="AP836">
        <v>450</v>
      </c>
      <c r="AQ836" t="s">
        <v>129</v>
      </c>
      <c r="AR836">
        <v>-25</v>
      </c>
      <c r="AS836">
        <v>-79</v>
      </c>
      <c r="AT836">
        <v>-320</v>
      </c>
      <c r="BB836">
        <v>1200</v>
      </c>
      <c r="BC836">
        <v>1</v>
      </c>
      <c r="BD836" t="str">
        <f t="shared" si="409"/>
        <v xml:space="preserve">N46PD   </v>
      </c>
      <c r="BE836">
        <v>1</v>
      </c>
      <c r="BG836">
        <v>0</v>
      </c>
      <c r="BH836">
        <v>0</v>
      </c>
      <c r="BI836">
        <v>0</v>
      </c>
      <c r="BJ836">
        <v>350</v>
      </c>
      <c r="BK836">
        <v>-100</v>
      </c>
      <c r="BL836" t="s">
        <v>206</v>
      </c>
      <c r="BM836">
        <v>1</v>
      </c>
      <c r="BN836">
        <v>1</v>
      </c>
      <c r="BO836">
        <v>1</v>
      </c>
      <c r="BP836">
        <v>0</v>
      </c>
      <c r="BS836">
        <v>0</v>
      </c>
      <c r="BT836">
        <v>0</v>
      </c>
      <c r="BU836">
        <v>0</v>
      </c>
      <c r="CE836" t="str">
        <f t="shared" si="405"/>
        <v>16:22:19.554</v>
      </c>
      <c r="CF836">
        <v>553749815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4</v>
      </c>
      <c r="CY836">
        <v>7</v>
      </c>
      <c r="CZ836" t="s">
        <v>131</v>
      </c>
      <c r="DA836">
        <v>80</v>
      </c>
      <c r="DB836">
        <v>1</v>
      </c>
      <c r="DC836" t="s">
        <v>132</v>
      </c>
      <c r="DD836" t="s">
        <v>133</v>
      </c>
      <c r="DG836">
        <v>15272754</v>
      </c>
      <c r="DI836">
        <v>0</v>
      </c>
      <c r="DJ836">
        <v>0</v>
      </c>
      <c r="DK836">
        <v>1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 t="shared" si="406"/>
        <v>10/06/2022 16:22:19.773</v>
      </c>
      <c r="C837" t="str">
        <f t="shared" si="407"/>
        <v>FFDFD3C0</v>
      </c>
      <c r="D837" t="s">
        <v>134</v>
      </c>
      <c r="E837">
        <v>38</v>
      </c>
      <c r="H837">
        <v>125</v>
      </c>
      <c r="I837" t="s">
        <v>142</v>
      </c>
      <c r="J837" t="s">
        <v>136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403"/>
        <v>16:22:19.547</v>
      </c>
      <c r="T837" t="str">
        <f t="shared" si="404"/>
        <v>16:22:19.047</v>
      </c>
      <c r="U837" t="str">
        <f t="shared" si="408"/>
        <v>A5988B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136</v>
      </c>
      <c r="AG837">
        <v>0</v>
      </c>
      <c r="AH837">
        <v>3</v>
      </c>
      <c r="AI837">
        <v>2</v>
      </c>
      <c r="AJ837">
        <v>1</v>
      </c>
      <c r="AK837" t="s">
        <v>371</v>
      </c>
      <c r="AL837">
        <v>40.928643000000001</v>
      </c>
      <c r="AM837" t="s">
        <v>372</v>
      </c>
      <c r="AN837">
        <v>-72.221052999999998</v>
      </c>
      <c r="AO837">
        <v>25</v>
      </c>
      <c r="AP837">
        <v>450</v>
      </c>
      <c r="AQ837" t="s">
        <v>129</v>
      </c>
      <c r="AR837">
        <v>-25</v>
      </c>
      <c r="AS837">
        <v>-79</v>
      </c>
      <c r="AT837">
        <v>-320</v>
      </c>
      <c r="BB837">
        <v>1200</v>
      </c>
      <c r="BC837">
        <v>1</v>
      </c>
      <c r="BD837" t="str">
        <f t="shared" si="409"/>
        <v xml:space="preserve">N46PD   </v>
      </c>
      <c r="BE837">
        <v>1</v>
      </c>
      <c r="BG837">
        <v>0</v>
      </c>
      <c r="BH837">
        <v>0</v>
      </c>
      <c r="BI837">
        <v>0</v>
      </c>
      <c r="BJ837">
        <v>350</v>
      </c>
      <c r="BK837">
        <v>-100</v>
      </c>
      <c r="BL837" t="s">
        <v>206</v>
      </c>
      <c r="BM837">
        <v>1</v>
      </c>
      <c r="BN837">
        <v>1</v>
      </c>
      <c r="BO837">
        <v>1</v>
      </c>
      <c r="BP837">
        <v>0</v>
      </c>
      <c r="BS837">
        <v>0</v>
      </c>
      <c r="BT837">
        <v>0</v>
      </c>
      <c r="BU837">
        <v>0</v>
      </c>
      <c r="CE837" t="str">
        <f t="shared" si="405"/>
        <v>16:22:19.554</v>
      </c>
      <c r="CF837">
        <v>553749815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4</v>
      </c>
      <c r="CY837">
        <v>7</v>
      </c>
      <c r="CZ837" t="s">
        <v>131</v>
      </c>
      <c r="DA837">
        <v>80</v>
      </c>
      <c r="DB837">
        <v>1</v>
      </c>
      <c r="DC837" t="s">
        <v>132</v>
      </c>
      <c r="DD837" t="s">
        <v>133</v>
      </c>
      <c r="DG837">
        <v>15272754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 t="shared" si="406"/>
        <v>10/06/2022 16:22:19.773</v>
      </c>
      <c r="C838" t="str">
        <f t="shared" si="407"/>
        <v>FFDFD3C0</v>
      </c>
      <c r="D838" t="s">
        <v>123</v>
      </c>
      <c r="E838">
        <v>1</v>
      </c>
      <c r="H838">
        <v>157</v>
      </c>
      <c r="I838" t="s">
        <v>124</v>
      </c>
      <c r="J838" t="s">
        <v>125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403"/>
        <v>16:22:19.547</v>
      </c>
      <c r="T838" t="str">
        <f t="shared" si="404"/>
        <v>16:22:19.047</v>
      </c>
      <c r="U838" t="str">
        <f t="shared" si="408"/>
        <v>A5988B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136</v>
      </c>
      <c r="AG838">
        <v>0</v>
      </c>
      <c r="AH838">
        <v>3</v>
      </c>
      <c r="AI838">
        <v>2</v>
      </c>
      <c r="AJ838">
        <v>1</v>
      </c>
      <c r="AK838" t="s">
        <v>371</v>
      </c>
      <c r="AL838">
        <v>40.928643000000001</v>
      </c>
      <c r="AM838" t="s">
        <v>372</v>
      </c>
      <c r="AN838">
        <v>-72.221052999999998</v>
      </c>
      <c r="AO838">
        <v>25</v>
      </c>
      <c r="AP838">
        <v>450</v>
      </c>
      <c r="AQ838" t="s">
        <v>129</v>
      </c>
      <c r="AR838">
        <v>-25</v>
      </c>
      <c r="AS838">
        <v>-79</v>
      </c>
      <c r="AT838">
        <v>-320</v>
      </c>
      <c r="BB838">
        <v>1200</v>
      </c>
      <c r="BC838">
        <v>1</v>
      </c>
      <c r="BD838" t="str">
        <f t="shared" si="409"/>
        <v xml:space="preserve">N46PD   </v>
      </c>
      <c r="BE838">
        <v>1</v>
      </c>
      <c r="BG838">
        <v>0</v>
      </c>
      <c r="BH838">
        <v>0</v>
      </c>
      <c r="BI838">
        <v>0</v>
      </c>
      <c r="BJ838">
        <v>350</v>
      </c>
      <c r="BK838">
        <v>-100</v>
      </c>
      <c r="BL838" t="s">
        <v>206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t="str">
        <f t="shared" si="405"/>
        <v>16:22:19.554</v>
      </c>
      <c r="CF838">
        <v>553749815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4</v>
      </c>
      <c r="CY838">
        <v>7</v>
      </c>
      <c r="CZ838" t="s">
        <v>131</v>
      </c>
      <c r="DA838">
        <v>80</v>
      </c>
      <c r="DB838">
        <v>1</v>
      </c>
      <c r="DC838" t="s">
        <v>132</v>
      </c>
      <c r="DD838" t="s">
        <v>133</v>
      </c>
      <c r="DG838">
        <v>15272754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"10/06/2022 16:22:20.570"</f>
        <v>10/06/2022 16:22:20.570</v>
      </c>
      <c r="C839" t="str">
        <f t="shared" si="407"/>
        <v>FFDFD3C0</v>
      </c>
      <c r="D839" t="s">
        <v>143</v>
      </c>
      <c r="E839">
        <v>15</v>
      </c>
      <c r="F839">
        <v>2015</v>
      </c>
      <c r="G839" t="s">
        <v>144</v>
      </c>
      <c r="J839" t="s">
        <v>145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ref="S839:S845" si="410">"16:22:20.359"</f>
        <v>16:22:20.359</v>
      </c>
      <c r="T839" t="str">
        <f t="shared" ref="T839:T845" si="411">"16:22:19.959"</f>
        <v>16:22:19.959</v>
      </c>
      <c r="U839" t="str">
        <f t="shared" si="408"/>
        <v>A5988B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136</v>
      </c>
      <c r="AG839">
        <v>0</v>
      </c>
      <c r="AH839">
        <v>3</v>
      </c>
      <c r="AI839">
        <v>2</v>
      </c>
      <c r="AJ839">
        <v>1</v>
      </c>
      <c r="AK839" t="s">
        <v>373</v>
      </c>
      <c r="AL839">
        <v>40.928364000000002</v>
      </c>
      <c r="AM839" t="s">
        <v>372</v>
      </c>
      <c r="AN839">
        <v>-72.221052999999998</v>
      </c>
      <c r="AO839">
        <v>25</v>
      </c>
      <c r="AP839">
        <v>450</v>
      </c>
      <c r="AQ839" t="s">
        <v>129</v>
      </c>
      <c r="AR839">
        <v>-3</v>
      </c>
      <c r="AS839">
        <v>-83</v>
      </c>
      <c r="AT839">
        <v>-256</v>
      </c>
      <c r="BB839">
        <v>1200</v>
      </c>
      <c r="BC839">
        <v>1</v>
      </c>
      <c r="BD839" t="str">
        <f t="shared" si="409"/>
        <v xml:space="preserve">N46PD   </v>
      </c>
      <c r="BE839">
        <v>1</v>
      </c>
      <c r="BG839">
        <v>0</v>
      </c>
      <c r="BH839">
        <v>0</v>
      </c>
      <c r="BI839">
        <v>0</v>
      </c>
      <c r="BJ839">
        <v>350</v>
      </c>
      <c r="BK839">
        <v>-100</v>
      </c>
      <c r="BL839" t="s">
        <v>206</v>
      </c>
      <c r="BM839">
        <v>1</v>
      </c>
      <c r="BN839">
        <v>1</v>
      </c>
      <c r="BO839">
        <v>1</v>
      </c>
      <c r="BP839">
        <v>0</v>
      </c>
      <c r="BS839">
        <v>0</v>
      </c>
      <c r="BT839">
        <v>0</v>
      </c>
      <c r="BU839">
        <v>0</v>
      </c>
      <c r="CE839" t="str">
        <f t="shared" ref="CE839:CE845" si="412">"16:22:20.365"</f>
        <v>16:22:20.365</v>
      </c>
      <c r="CF839">
        <v>364772729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6</v>
      </c>
      <c r="CY839">
        <v>7</v>
      </c>
      <c r="CZ839" t="s">
        <v>131</v>
      </c>
      <c r="DA839">
        <v>80</v>
      </c>
      <c r="DB839">
        <v>1</v>
      </c>
      <c r="DC839" t="s">
        <v>132</v>
      </c>
      <c r="DD839" t="s">
        <v>133</v>
      </c>
      <c r="DG839">
        <v>15273630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"10/06/2022 16:22:20.570"</f>
        <v>10/06/2022 16:22:20.570</v>
      </c>
      <c r="C840" t="str">
        <f t="shared" si="407"/>
        <v>FFDFD3C0</v>
      </c>
      <c r="D840" t="s">
        <v>123</v>
      </c>
      <c r="E840">
        <v>1</v>
      </c>
      <c r="H840">
        <v>157</v>
      </c>
      <c r="I840" t="s">
        <v>124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410"/>
        <v>16:22:20.359</v>
      </c>
      <c r="T840" t="str">
        <f t="shared" si="411"/>
        <v>16:22:19.959</v>
      </c>
      <c r="U840" t="str">
        <f t="shared" si="408"/>
        <v>A5988B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136</v>
      </c>
      <c r="AG840">
        <v>0</v>
      </c>
      <c r="AH840">
        <v>3</v>
      </c>
      <c r="AI840">
        <v>2</v>
      </c>
      <c r="AJ840">
        <v>1</v>
      </c>
      <c r="AK840" t="s">
        <v>373</v>
      </c>
      <c r="AL840">
        <v>40.928364000000002</v>
      </c>
      <c r="AM840" t="s">
        <v>372</v>
      </c>
      <c r="AN840">
        <v>-72.221052999999998</v>
      </c>
      <c r="AO840">
        <v>25</v>
      </c>
      <c r="AP840">
        <v>450</v>
      </c>
      <c r="AQ840" t="s">
        <v>129</v>
      </c>
      <c r="AR840">
        <v>-3</v>
      </c>
      <c r="AS840">
        <v>-83</v>
      </c>
      <c r="AT840">
        <v>-256</v>
      </c>
      <c r="BB840">
        <v>1200</v>
      </c>
      <c r="BC840">
        <v>1</v>
      </c>
      <c r="BD840" t="str">
        <f t="shared" si="409"/>
        <v xml:space="preserve">N46PD   </v>
      </c>
      <c r="BE840">
        <v>1</v>
      </c>
      <c r="BG840">
        <v>0</v>
      </c>
      <c r="BH840">
        <v>0</v>
      </c>
      <c r="BI840">
        <v>0</v>
      </c>
      <c r="BJ840">
        <v>350</v>
      </c>
      <c r="BK840">
        <v>-100</v>
      </c>
      <c r="BL840" t="s">
        <v>206</v>
      </c>
      <c r="BM840">
        <v>1</v>
      </c>
      <c r="BN840">
        <v>1</v>
      </c>
      <c r="BO840">
        <v>1</v>
      </c>
      <c r="BP840">
        <v>0</v>
      </c>
      <c r="BS840">
        <v>0</v>
      </c>
      <c r="BT840">
        <v>0</v>
      </c>
      <c r="BU840">
        <v>0</v>
      </c>
      <c r="CE840" t="str">
        <f t="shared" si="412"/>
        <v>16:22:20.365</v>
      </c>
      <c r="CF840">
        <v>364772729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6</v>
      </c>
      <c r="CY840">
        <v>7</v>
      </c>
      <c r="CZ840" t="s">
        <v>131</v>
      </c>
      <c r="DA840">
        <v>80</v>
      </c>
      <c r="DB840">
        <v>1</v>
      </c>
      <c r="DC840" t="s">
        <v>132</v>
      </c>
      <c r="DD840" t="s">
        <v>133</v>
      </c>
      <c r="DG840">
        <v>15273630</v>
      </c>
      <c r="DI840">
        <v>0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"10/06/2022 16:22:20.570"</f>
        <v>10/06/2022 16:22:20.570</v>
      </c>
      <c r="C841" t="str">
        <f t="shared" si="407"/>
        <v>FFDFD3C0</v>
      </c>
      <c r="D841" t="s">
        <v>134</v>
      </c>
      <c r="E841">
        <v>38</v>
      </c>
      <c r="H841">
        <v>125</v>
      </c>
      <c r="I841" t="s">
        <v>142</v>
      </c>
      <c r="J841" t="s">
        <v>136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410"/>
        <v>16:22:20.359</v>
      </c>
      <c r="T841" t="str">
        <f t="shared" si="411"/>
        <v>16:22:19.959</v>
      </c>
      <c r="U841" t="str">
        <f t="shared" si="408"/>
        <v>A5988B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136</v>
      </c>
      <c r="AG841">
        <v>0</v>
      </c>
      <c r="AH841">
        <v>3</v>
      </c>
      <c r="AI841">
        <v>2</v>
      </c>
      <c r="AJ841">
        <v>1</v>
      </c>
      <c r="AK841" t="s">
        <v>373</v>
      </c>
      <c r="AL841">
        <v>40.928364000000002</v>
      </c>
      <c r="AM841" t="s">
        <v>372</v>
      </c>
      <c r="AN841">
        <v>-72.221052999999998</v>
      </c>
      <c r="AO841">
        <v>25</v>
      </c>
      <c r="AP841">
        <v>450</v>
      </c>
      <c r="AQ841" t="s">
        <v>129</v>
      </c>
      <c r="AR841">
        <v>-3</v>
      </c>
      <c r="AS841">
        <v>-83</v>
      </c>
      <c r="AT841">
        <v>-256</v>
      </c>
      <c r="BB841">
        <v>1200</v>
      </c>
      <c r="BC841">
        <v>1</v>
      </c>
      <c r="BD841" t="str">
        <f t="shared" si="409"/>
        <v xml:space="preserve">N46PD   </v>
      </c>
      <c r="BE841">
        <v>1</v>
      </c>
      <c r="BG841">
        <v>0</v>
      </c>
      <c r="BH841">
        <v>0</v>
      </c>
      <c r="BI841">
        <v>0</v>
      </c>
      <c r="BJ841">
        <v>350</v>
      </c>
      <c r="BK841">
        <v>-100</v>
      </c>
      <c r="BL841" t="s">
        <v>206</v>
      </c>
      <c r="BM841">
        <v>1</v>
      </c>
      <c r="BN841">
        <v>1</v>
      </c>
      <c r="BO841">
        <v>1</v>
      </c>
      <c r="BP841">
        <v>0</v>
      </c>
      <c r="BS841">
        <v>0</v>
      </c>
      <c r="BT841">
        <v>0</v>
      </c>
      <c r="BU841">
        <v>0</v>
      </c>
      <c r="CE841" t="str">
        <f t="shared" si="412"/>
        <v>16:22:20.365</v>
      </c>
      <c r="CF841">
        <v>364772729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6</v>
      </c>
      <c r="CY841">
        <v>7</v>
      </c>
      <c r="CZ841" t="s">
        <v>131</v>
      </c>
      <c r="DA841">
        <v>80</v>
      </c>
      <c r="DB841">
        <v>1</v>
      </c>
      <c r="DC841" t="s">
        <v>132</v>
      </c>
      <c r="DD841" t="s">
        <v>133</v>
      </c>
      <c r="DG841">
        <v>15273630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"10/06/2022 16:22:20.570"</f>
        <v>10/06/2022 16:22:20.570</v>
      </c>
      <c r="C842" t="str">
        <f t="shared" si="407"/>
        <v>FFDFD3C0</v>
      </c>
      <c r="D842" t="s">
        <v>139</v>
      </c>
      <c r="E842">
        <v>3</v>
      </c>
      <c r="F842">
        <v>1003</v>
      </c>
      <c r="G842" t="s">
        <v>146</v>
      </c>
      <c r="J842" t="s">
        <v>141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410"/>
        <v>16:22:20.359</v>
      </c>
      <c r="T842" t="str">
        <f t="shared" si="411"/>
        <v>16:22:19.959</v>
      </c>
      <c r="U842" t="str">
        <f t="shared" si="408"/>
        <v>A5988B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136</v>
      </c>
      <c r="AG842">
        <v>0</v>
      </c>
      <c r="AH842">
        <v>3</v>
      </c>
      <c r="AI842">
        <v>2</v>
      </c>
      <c r="AJ842">
        <v>1</v>
      </c>
      <c r="AK842" t="s">
        <v>373</v>
      </c>
      <c r="AL842">
        <v>40.928364000000002</v>
      </c>
      <c r="AM842" t="s">
        <v>372</v>
      </c>
      <c r="AN842">
        <v>-72.221052999999998</v>
      </c>
      <c r="AO842">
        <v>25</v>
      </c>
      <c r="AP842">
        <v>450</v>
      </c>
      <c r="AQ842" t="s">
        <v>129</v>
      </c>
      <c r="AR842">
        <v>-3</v>
      </c>
      <c r="AS842">
        <v>-83</v>
      </c>
      <c r="AT842">
        <v>-256</v>
      </c>
      <c r="BB842">
        <v>1200</v>
      </c>
      <c r="BC842">
        <v>1</v>
      </c>
      <c r="BD842" t="str">
        <f t="shared" si="409"/>
        <v xml:space="preserve">N46PD   </v>
      </c>
      <c r="BE842">
        <v>1</v>
      </c>
      <c r="BG842">
        <v>0</v>
      </c>
      <c r="BH842">
        <v>0</v>
      </c>
      <c r="BI842">
        <v>0</v>
      </c>
      <c r="BJ842">
        <v>350</v>
      </c>
      <c r="BK842">
        <v>-100</v>
      </c>
      <c r="BL842" t="s">
        <v>206</v>
      </c>
      <c r="BM842">
        <v>1</v>
      </c>
      <c r="BN842">
        <v>1</v>
      </c>
      <c r="BO842">
        <v>1</v>
      </c>
      <c r="BP842">
        <v>0</v>
      </c>
      <c r="BS842">
        <v>0</v>
      </c>
      <c r="BT842">
        <v>0</v>
      </c>
      <c r="BU842">
        <v>0</v>
      </c>
      <c r="CE842" t="str">
        <f t="shared" si="412"/>
        <v>16:22:20.365</v>
      </c>
      <c r="CF842">
        <v>364772729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6</v>
      </c>
      <c r="CY842">
        <v>7</v>
      </c>
      <c r="CZ842" t="s">
        <v>131</v>
      </c>
      <c r="DA842">
        <v>80</v>
      </c>
      <c r="DB842">
        <v>1</v>
      </c>
      <c r="DC842" t="s">
        <v>132</v>
      </c>
      <c r="DD842" t="s">
        <v>133</v>
      </c>
      <c r="DG842">
        <v>15273630</v>
      </c>
      <c r="DI842">
        <v>0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"10/06/2022 16:22:20.663"</f>
        <v>10/06/2022 16:22:20.663</v>
      </c>
      <c r="C843" t="str">
        <f t="shared" si="407"/>
        <v>FFDFD3C0</v>
      </c>
      <c r="D843" t="s">
        <v>143</v>
      </c>
      <c r="E843">
        <v>1</v>
      </c>
      <c r="F843">
        <v>2001</v>
      </c>
      <c r="G843" t="s">
        <v>147</v>
      </c>
      <c r="J843" t="s">
        <v>145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410"/>
        <v>16:22:20.359</v>
      </c>
      <c r="T843" t="str">
        <f t="shared" si="411"/>
        <v>16:22:19.959</v>
      </c>
      <c r="U843" t="str">
        <f t="shared" si="408"/>
        <v>A5988B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136</v>
      </c>
      <c r="AG843">
        <v>0</v>
      </c>
      <c r="AH843">
        <v>3</v>
      </c>
      <c r="AI843">
        <v>2</v>
      </c>
      <c r="AJ843">
        <v>1</v>
      </c>
      <c r="AK843" t="s">
        <v>373</v>
      </c>
      <c r="AL843">
        <v>40.928364000000002</v>
      </c>
      <c r="AM843" t="s">
        <v>372</v>
      </c>
      <c r="AN843">
        <v>-72.221052999999998</v>
      </c>
      <c r="AO843">
        <v>25</v>
      </c>
      <c r="AP843">
        <v>450</v>
      </c>
      <c r="AQ843" t="s">
        <v>129</v>
      </c>
      <c r="AR843">
        <v>-3</v>
      </c>
      <c r="AS843">
        <v>-83</v>
      </c>
      <c r="AT843">
        <v>-256</v>
      </c>
      <c r="BB843">
        <v>1200</v>
      </c>
      <c r="BC843">
        <v>1</v>
      </c>
      <c r="BD843" t="str">
        <f t="shared" si="409"/>
        <v xml:space="preserve">N46PD   </v>
      </c>
      <c r="BE843">
        <v>1</v>
      </c>
      <c r="BG843">
        <v>0</v>
      </c>
      <c r="BH843">
        <v>0</v>
      </c>
      <c r="BI843">
        <v>0</v>
      </c>
      <c r="BJ843">
        <v>350</v>
      </c>
      <c r="BK843">
        <v>-100</v>
      </c>
      <c r="BL843" t="s">
        <v>206</v>
      </c>
      <c r="BM843">
        <v>1</v>
      </c>
      <c r="BN843">
        <v>1</v>
      </c>
      <c r="BO843">
        <v>1</v>
      </c>
      <c r="BP843">
        <v>0</v>
      </c>
      <c r="BS843">
        <v>0</v>
      </c>
      <c r="BT843">
        <v>0</v>
      </c>
      <c r="BU843">
        <v>0</v>
      </c>
      <c r="CE843" t="str">
        <f t="shared" si="412"/>
        <v>16:22:20.365</v>
      </c>
      <c r="CF843">
        <v>364772729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6</v>
      </c>
      <c r="CY843">
        <v>7</v>
      </c>
      <c r="CZ843" t="s">
        <v>131</v>
      </c>
      <c r="DA843">
        <v>80</v>
      </c>
      <c r="DB843">
        <v>1</v>
      </c>
      <c r="DC843" t="s">
        <v>132</v>
      </c>
      <c r="DD843" t="s">
        <v>133</v>
      </c>
      <c r="DG843">
        <v>15273630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"10/06/2022 16:22:20.663"</f>
        <v>10/06/2022 16:22:20.663</v>
      </c>
      <c r="C844" t="str">
        <f t="shared" si="407"/>
        <v>FFDFD3C0</v>
      </c>
      <c r="D844" t="s">
        <v>139</v>
      </c>
      <c r="E844">
        <v>2</v>
      </c>
      <c r="F844">
        <v>1002</v>
      </c>
      <c r="G844" t="s">
        <v>124</v>
      </c>
      <c r="J844" t="s">
        <v>141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410"/>
        <v>16:22:20.359</v>
      </c>
      <c r="T844" t="str">
        <f t="shared" si="411"/>
        <v>16:22:19.959</v>
      </c>
      <c r="U844" t="str">
        <f t="shared" si="408"/>
        <v>A5988B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136</v>
      </c>
      <c r="AG844">
        <v>0</v>
      </c>
      <c r="AH844">
        <v>3</v>
      </c>
      <c r="AI844">
        <v>2</v>
      </c>
      <c r="AJ844">
        <v>1</v>
      </c>
      <c r="AK844" t="s">
        <v>373</v>
      </c>
      <c r="AL844">
        <v>40.928364000000002</v>
      </c>
      <c r="AM844" t="s">
        <v>372</v>
      </c>
      <c r="AN844">
        <v>-72.221052999999998</v>
      </c>
      <c r="AO844">
        <v>25</v>
      </c>
      <c r="AP844">
        <v>450</v>
      </c>
      <c r="AQ844" t="s">
        <v>129</v>
      </c>
      <c r="AR844">
        <v>-3</v>
      </c>
      <c r="AS844">
        <v>-83</v>
      </c>
      <c r="AT844">
        <v>-256</v>
      </c>
      <c r="BB844">
        <v>1200</v>
      </c>
      <c r="BC844">
        <v>1</v>
      </c>
      <c r="BD844" t="str">
        <f t="shared" si="409"/>
        <v xml:space="preserve">N46PD   </v>
      </c>
      <c r="BE844">
        <v>1</v>
      </c>
      <c r="BG844">
        <v>0</v>
      </c>
      <c r="BH844">
        <v>0</v>
      </c>
      <c r="BI844">
        <v>0</v>
      </c>
      <c r="BJ844">
        <v>350</v>
      </c>
      <c r="BK844">
        <v>-100</v>
      </c>
      <c r="BL844" t="s">
        <v>206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 t="shared" si="412"/>
        <v>16:22:20.365</v>
      </c>
      <c r="CF844">
        <v>364772729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6</v>
      </c>
      <c r="CY844">
        <v>7</v>
      </c>
      <c r="CZ844" t="s">
        <v>131</v>
      </c>
      <c r="DA844">
        <v>80</v>
      </c>
      <c r="DB844">
        <v>1</v>
      </c>
      <c r="DC844" t="s">
        <v>132</v>
      </c>
      <c r="DD844" t="s">
        <v>133</v>
      </c>
      <c r="DG844">
        <v>15273630</v>
      </c>
      <c r="DI844">
        <v>0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"10/06/2022 16:22:20.663"</f>
        <v>10/06/2022 16:22:20.663</v>
      </c>
      <c r="C845" t="str">
        <f t="shared" si="407"/>
        <v>FFDFD3C0</v>
      </c>
      <c r="D845" t="s">
        <v>134</v>
      </c>
      <c r="E845">
        <v>33</v>
      </c>
      <c r="H845">
        <v>112</v>
      </c>
      <c r="I845" t="s">
        <v>135</v>
      </c>
      <c r="J845" t="s">
        <v>136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410"/>
        <v>16:22:20.359</v>
      </c>
      <c r="T845" t="str">
        <f t="shared" si="411"/>
        <v>16:22:19.959</v>
      </c>
      <c r="U845" t="str">
        <f t="shared" si="408"/>
        <v>A5988B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136</v>
      </c>
      <c r="AG845">
        <v>0</v>
      </c>
      <c r="AH845">
        <v>3</v>
      </c>
      <c r="AI845">
        <v>2</v>
      </c>
      <c r="AJ845">
        <v>1</v>
      </c>
      <c r="AK845" t="s">
        <v>373</v>
      </c>
      <c r="AL845">
        <v>40.928364000000002</v>
      </c>
      <c r="AM845" t="s">
        <v>372</v>
      </c>
      <c r="AN845">
        <v>-72.221052999999998</v>
      </c>
      <c r="AO845">
        <v>25</v>
      </c>
      <c r="AP845">
        <v>450</v>
      </c>
      <c r="AQ845" t="s">
        <v>129</v>
      </c>
      <c r="AR845">
        <v>-3</v>
      </c>
      <c r="AS845">
        <v>-83</v>
      </c>
      <c r="AT845">
        <v>-256</v>
      </c>
      <c r="BB845">
        <v>1200</v>
      </c>
      <c r="BC845">
        <v>1</v>
      </c>
      <c r="BD845" t="str">
        <f t="shared" si="409"/>
        <v xml:space="preserve">N46PD   </v>
      </c>
      <c r="BE845">
        <v>1</v>
      </c>
      <c r="BG845">
        <v>0</v>
      </c>
      <c r="BH845">
        <v>0</v>
      </c>
      <c r="BI845">
        <v>0</v>
      </c>
      <c r="BJ845">
        <v>350</v>
      </c>
      <c r="BK845">
        <v>-100</v>
      </c>
      <c r="BL845" t="s">
        <v>206</v>
      </c>
      <c r="BM845">
        <v>1</v>
      </c>
      <c r="BN845">
        <v>1</v>
      </c>
      <c r="BO845">
        <v>1</v>
      </c>
      <c r="BP845">
        <v>0</v>
      </c>
      <c r="BS845">
        <v>0</v>
      </c>
      <c r="BT845">
        <v>0</v>
      </c>
      <c r="BU845">
        <v>0</v>
      </c>
      <c r="CE845" t="str">
        <f t="shared" si="412"/>
        <v>16:22:20.365</v>
      </c>
      <c r="CF845">
        <v>364772729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6</v>
      </c>
      <c r="CY845">
        <v>7</v>
      </c>
      <c r="CZ845" t="s">
        <v>131</v>
      </c>
      <c r="DA845">
        <v>80</v>
      </c>
      <c r="DB845">
        <v>1</v>
      </c>
      <c r="DC845" t="s">
        <v>132</v>
      </c>
      <c r="DD845" t="s">
        <v>133</v>
      </c>
      <c r="DG845">
        <v>15273630</v>
      </c>
      <c r="DI845">
        <v>0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"10/06/2022 16:22:21.726"</f>
        <v>10/06/2022 16:22:21.726</v>
      </c>
      <c r="C846" t="str">
        <f t="shared" si="407"/>
        <v>FFDFD3C0</v>
      </c>
      <c r="D846" t="s">
        <v>143</v>
      </c>
      <c r="E846">
        <v>1</v>
      </c>
      <c r="F846">
        <v>2001</v>
      </c>
      <c r="G846" t="s">
        <v>147</v>
      </c>
      <c r="J846" t="s">
        <v>145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ref="S846:S852" si="413">"16:22:21.328"</f>
        <v>16:22:21.328</v>
      </c>
      <c r="T846" t="str">
        <f t="shared" ref="T846:T852" si="414">"16:22:20.928"</f>
        <v>16:22:20.928</v>
      </c>
      <c r="U846" t="str">
        <f t="shared" si="408"/>
        <v>A5988B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9</v>
      </c>
      <c r="AF846" t="s">
        <v>136</v>
      </c>
      <c r="AG846">
        <v>0</v>
      </c>
      <c r="AH846">
        <v>3</v>
      </c>
      <c r="AI846">
        <v>2</v>
      </c>
      <c r="AJ846">
        <v>1</v>
      </c>
      <c r="AK846" t="s">
        <v>374</v>
      </c>
      <c r="AL846">
        <v>40.927999</v>
      </c>
      <c r="AM846" t="s">
        <v>370</v>
      </c>
      <c r="AN846">
        <v>-72.220945</v>
      </c>
      <c r="AO846">
        <v>25</v>
      </c>
      <c r="AP846">
        <v>450</v>
      </c>
      <c r="AQ846" t="s">
        <v>129</v>
      </c>
      <c r="AR846">
        <v>14</v>
      </c>
      <c r="AS846">
        <v>-81</v>
      </c>
      <c r="AT846">
        <v>-256</v>
      </c>
      <c r="BB846">
        <v>1200</v>
      </c>
      <c r="BC846">
        <v>1</v>
      </c>
      <c r="BD846" t="str">
        <f t="shared" si="409"/>
        <v xml:space="preserve">N46PD   </v>
      </c>
      <c r="BE846">
        <v>1</v>
      </c>
      <c r="BG846">
        <v>0</v>
      </c>
      <c r="BH846">
        <v>0</v>
      </c>
      <c r="BI846">
        <v>0</v>
      </c>
      <c r="BJ846">
        <v>375</v>
      </c>
      <c r="BK846">
        <v>-75</v>
      </c>
      <c r="BL846" t="s">
        <v>206</v>
      </c>
      <c r="BM846">
        <v>1</v>
      </c>
      <c r="BN846">
        <v>1</v>
      </c>
      <c r="BO846">
        <v>1</v>
      </c>
      <c r="BP846">
        <v>0</v>
      </c>
      <c r="BS846">
        <v>0</v>
      </c>
      <c r="BT846">
        <v>0</v>
      </c>
      <c r="BU846">
        <v>0</v>
      </c>
      <c r="CE846" t="str">
        <f t="shared" ref="CE846:CE852" si="415">"16:22:21.328"</f>
        <v>16:22:21.328</v>
      </c>
      <c r="CF846">
        <v>328169765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6</v>
      </c>
      <c r="CY846">
        <v>7</v>
      </c>
      <c r="CZ846" t="s">
        <v>131</v>
      </c>
      <c r="DA846">
        <v>80</v>
      </c>
      <c r="DB846">
        <v>1</v>
      </c>
      <c r="DC846" t="s">
        <v>132</v>
      </c>
      <c r="DD846" t="s">
        <v>133</v>
      </c>
      <c r="DG846">
        <v>15274634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"10/06/2022 16:22:21.726"</f>
        <v>10/06/2022 16:22:21.726</v>
      </c>
      <c r="C847" t="str">
        <f t="shared" si="407"/>
        <v>FFDFD3C0</v>
      </c>
      <c r="D847" t="s">
        <v>139</v>
      </c>
      <c r="E847">
        <v>2</v>
      </c>
      <c r="F847">
        <v>1002</v>
      </c>
      <c r="G847" t="s">
        <v>124</v>
      </c>
      <c r="J847" t="s">
        <v>141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413"/>
        <v>16:22:21.328</v>
      </c>
      <c r="T847" t="str">
        <f t="shared" si="414"/>
        <v>16:22:20.928</v>
      </c>
      <c r="U847" t="str">
        <f t="shared" si="408"/>
        <v>A5988B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9</v>
      </c>
      <c r="AF847" t="s">
        <v>136</v>
      </c>
      <c r="AG847">
        <v>0</v>
      </c>
      <c r="AH847">
        <v>3</v>
      </c>
      <c r="AI847">
        <v>2</v>
      </c>
      <c r="AJ847">
        <v>1</v>
      </c>
      <c r="AK847" t="s">
        <v>374</v>
      </c>
      <c r="AL847">
        <v>40.927999</v>
      </c>
      <c r="AM847" t="s">
        <v>370</v>
      </c>
      <c r="AN847">
        <v>-72.220945</v>
      </c>
      <c r="AO847">
        <v>25</v>
      </c>
      <c r="AP847">
        <v>450</v>
      </c>
      <c r="AQ847" t="s">
        <v>129</v>
      </c>
      <c r="AR847">
        <v>14</v>
      </c>
      <c r="AS847">
        <v>-81</v>
      </c>
      <c r="AT847">
        <v>-256</v>
      </c>
      <c r="BB847">
        <v>1200</v>
      </c>
      <c r="BC847">
        <v>1</v>
      </c>
      <c r="BD847" t="str">
        <f t="shared" si="409"/>
        <v xml:space="preserve">N46PD   </v>
      </c>
      <c r="BE847">
        <v>1</v>
      </c>
      <c r="BG847">
        <v>0</v>
      </c>
      <c r="BH847">
        <v>0</v>
      </c>
      <c r="BI847">
        <v>0</v>
      </c>
      <c r="BJ847">
        <v>375</v>
      </c>
      <c r="BK847">
        <v>-75</v>
      </c>
      <c r="BL847" t="s">
        <v>206</v>
      </c>
      <c r="BM847">
        <v>1</v>
      </c>
      <c r="BN847">
        <v>1</v>
      </c>
      <c r="BO847">
        <v>1</v>
      </c>
      <c r="BP847">
        <v>0</v>
      </c>
      <c r="BS847">
        <v>0</v>
      </c>
      <c r="BT847">
        <v>0</v>
      </c>
      <c r="BU847">
        <v>0</v>
      </c>
      <c r="CE847" t="str">
        <f t="shared" si="415"/>
        <v>16:22:21.328</v>
      </c>
      <c r="CF847">
        <v>328169765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6</v>
      </c>
      <c r="CY847">
        <v>7</v>
      </c>
      <c r="CZ847" t="s">
        <v>131</v>
      </c>
      <c r="DA847">
        <v>80</v>
      </c>
      <c r="DB847">
        <v>1</v>
      </c>
      <c r="DC847" t="s">
        <v>132</v>
      </c>
      <c r="DD847" t="s">
        <v>133</v>
      </c>
      <c r="DG847">
        <v>15274634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"10/06/2022 16:22:21.726"</f>
        <v>10/06/2022 16:22:21.726</v>
      </c>
      <c r="C848" t="str">
        <f t="shared" si="407"/>
        <v>FFDFD3C0</v>
      </c>
      <c r="D848" t="s">
        <v>134</v>
      </c>
      <c r="E848">
        <v>33</v>
      </c>
      <c r="H848">
        <v>112</v>
      </c>
      <c r="I848" t="s">
        <v>135</v>
      </c>
      <c r="J848" t="s">
        <v>136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413"/>
        <v>16:22:21.328</v>
      </c>
      <c r="T848" t="str">
        <f t="shared" si="414"/>
        <v>16:22:20.928</v>
      </c>
      <c r="U848" t="str">
        <f t="shared" si="408"/>
        <v>A5988B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9</v>
      </c>
      <c r="AF848" t="s">
        <v>136</v>
      </c>
      <c r="AG848">
        <v>0</v>
      </c>
      <c r="AH848">
        <v>3</v>
      </c>
      <c r="AI848">
        <v>2</v>
      </c>
      <c r="AJ848">
        <v>1</v>
      </c>
      <c r="AK848" t="s">
        <v>374</v>
      </c>
      <c r="AL848">
        <v>40.927999</v>
      </c>
      <c r="AM848" t="s">
        <v>370</v>
      </c>
      <c r="AN848">
        <v>-72.220945</v>
      </c>
      <c r="AO848">
        <v>25</v>
      </c>
      <c r="AP848">
        <v>450</v>
      </c>
      <c r="AQ848" t="s">
        <v>129</v>
      </c>
      <c r="AR848">
        <v>14</v>
      </c>
      <c r="AS848">
        <v>-81</v>
      </c>
      <c r="AT848">
        <v>-256</v>
      </c>
      <c r="BB848">
        <v>1200</v>
      </c>
      <c r="BC848">
        <v>1</v>
      </c>
      <c r="BD848" t="str">
        <f t="shared" si="409"/>
        <v xml:space="preserve">N46PD   </v>
      </c>
      <c r="BE848">
        <v>1</v>
      </c>
      <c r="BG848">
        <v>0</v>
      </c>
      <c r="BH848">
        <v>0</v>
      </c>
      <c r="BI848">
        <v>0</v>
      </c>
      <c r="BJ848">
        <v>375</v>
      </c>
      <c r="BK848">
        <v>-75</v>
      </c>
      <c r="BL848" t="s">
        <v>206</v>
      </c>
      <c r="BM848">
        <v>1</v>
      </c>
      <c r="BN848">
        <v>1</v>
      </c>
      <c r="BO848">
        <v>1</v>
      </c>
      <c r="BP848">
        <v>0</v>
      </c>
      <c r="BS848">
        <v>0</v>
      </c>
      <c r="BT848">
        <v>0</v>
      </c>
      <c r="BU848">
        <v>0</v>
      </c>
      <c r="CE848" t="str">
        <f t="shared" si="415"/>
        <v>16:22:21.328</v>
      </c>
      <c r="CF848">
        <v>328169765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6</v>
      </c>
      <c r="CY848">
        <v>7</v>
      </c>
      <c r="CZ848" t="s">
        <v>131</v>
      </c>
      <c r="DA848">
        <v>80</v>
      </c>
      <c r="DB848">
        <v>1</v>
      </c>
      <c r="DC848" t="s">
        <v>132</v>
      </c>
      <c r="DD848" t="s">
        <v>133</v>
      </c>
      <c r="DG848">
        <v>15274634</v>
      </c>
      <c r="DI848">
        <v>0</v>
      </c>
      <c r="DJ848">
        <v>0</v>
      </c>
      <c r="DK848">
        <v>1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"10/06/2022 16:22:21.726"</f>
        <v>10/06/2022 16:22:21.726</v>
      </c>
      <c r="C849" t="str">
        <f t="shared" si="407"/>
        <v>FFDFD3C0</v>
      </c>
      <c r="D849" t="s">
        <v>143</v>
      </c>
      <c r="E849">
        <v>15</v>
      </c>
      <c r="F849">
        <v>2015</v>
      </c>
      <c r="G849" t="s">
        <v>144</v>
      </c>
      <c r="J849" t="s">
        <v>145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413"/>
        <v>16:22:21.328</v>
      </c>
      <c r="T849" t="str">
        <f t="shared" si="414"/>
        <v>16:22:20.928</v>
      </c>
      <c r="U849" t="str">
        <f t="shared" si="408"/>
        <v>A5988B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9</v>
      </c>
      <c r="AF849" t="s">
        <v>136</v>
      </c>
      <c r="AG849">
        <v>0</v>
      </c>
      <c r="AH849">
        <v>3</v>
      </c>
      <c r="AI849">
        <v>2</v>
      </c>
      <c r="AJ849">
        <v>1</v>
      </c>
      <c r="AK849" t="s">
        <v>374</v>
      </c>
      <c r="AL849">
        <v>40.927999</v>
      </c>
      <c r="AM849" t="s">
        <v>370</v>
      </c>
      <c r="AN849">
        <v>-72.220945</v>
      </c>
      <c r="AO849">
        <v>25</v>
      </c>
      <c r="AP849">
        <v>450</v>
      </c>
      <c r="AQ849" t="s">
        <v>129</v>
      </c>
      <c r="AR849">
        <v>14</v>
      </c>
      <c r="AS849">
        <v>-81</v>
      </c>
      <c r="AT849">
        <v>-256</v>
      </c>
      <c r="BB849">
        <v>1200</v>
      </c>
      <c r="BC849">
        <v>1</v>
      </c>
      <c r="BD849" t="str">
        <f t="shared" si="409"/>
        <v xml:space="preserve">N46PD   </v>
      </c>
      <c r="BE849">
        <v>1</v>
      </c>
      <c r="BG849">
        <v>0</v>
      </c>
      <c r="BH849">
        <v>0</v>
      </c>
      <c r="BI849">
        <v>0</v>
      </c>
      <c r="BJ849">
        <v>375</v>
      </c>
      <c r="BK849">
        <v>-75</v>
      </c>
      <c r="BL849" t="s">
        <v>206</v>
      </c>
      <c r="BM849">
        <v>1</v>
      </c>
      <c r="BN849">
        <v>1</v>
      </c>
      <c r="BO849">
        <v>1</v>
      </c>
      <c r="BP849">
        <v>0</v>
      </c>
      <c r="BS849">
        <v>0</v>
      </c>
      <c r="BT849">
        <v>0</v>
      </c>
      <c r="BU849">
        <v>0</v>
      </c>
      <c r="CE849" t="str">
        <f t="shared" si="415"/>
        <v>16:22:21.328</v>
      </c>
      <c r="CF849">
        <v>328169765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6</v>
      </c>
      <c r="CY849">
        <v>7</v>
      </c>
      <c r="CZ849" t="s">
        <v>131</v>
      </c>
      <c r="DA849">
        <v>80</v>
      </c>
      <c r="DB849">
        <v>1</v>
      </c>
      <c r="DC849" t="s">
        <v>132</v>
      </c>
      <c r="DD849" t="s">
        <v>133</v>
      </c>
      <c r="DG849">
        <v>15274634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"10/06/2022 16:22:21.757"</f>
        <v>10/06/2022 16:22:21.757</v>
      </c>
      <c r="C850" t="str">
        <f t="shared" si="407"/>
        <v>FFDFD3C0</v>
      </c>
      <c r="D850" t="s">
        <v>123</v>
      </c>
      <c r="E850">
        <v>1</v>
      </c>
      <c r="H850">
        <v>157</v>
      </c>
      <c r="I850" t="s">
        <v>124</v>
      </c>
      <c r="J850" t="s">
        <v>125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413"/>
        <v>16:22:21.328</v>
      </c>
      <c r="T850" t="str">
        <f t="shared" si="414"/>
        <v>16:22:20.928</v>
      </c>
      <c r="U850" t="str">
        <f t="shared" si="408"/>
        <v>A5988B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9</v>
      </c>
      <c r="AF850" t="s">
        <v>136</v>
      </c>
      <c r="AG850">
        <v>0</v>
      </c>
      <c r="AH850">
        <v>3</v>
      </c>
      <c r="AI850">
        <v>2</v>
      </c>
      <c r="AJ850">
        <v>1</v>
      </c>
      <c r="AK850" t="s">
        <v>374</v>
      </c>
      <c r="AL850">
        <v>40.927999</v>
      </c>
      <c r="AM850" t="s">
        <v>370</v>
      </c>
      <c r="AN850">
        <v>-72.220945</v>
      </c>
      <c r="AO850">
        <v>25</v>
      </c>
      <c r="AP850">
        <v>450</v>
      </c>
      <c r="AQ850" t="s">
        <v>129</v>
      </c>
      <c r="AR850">
        <v>14</v>
      </c>
      <c r="AS850">
        <v>-81</v>
      </c>
      <c r="AT850">
        <v>-256</v>
      </c>
      <c r="BB850">
        <v>1200</v>
      </c>
      <c r="BC850">
        <v>1</v>
      </c>
      <c r="BD850" t="str">
        <f t="shared" si="409"/>
        <v xml:space="preserve">N46PD   </v>
      </c>
      <c r="BE850">
        <v>1</v>
      </c>
      <c r="BG850">
        <v>0</v>
      </c>
      <c r="BH850">
        <v>0</v>
      </c>
      <c r="BI850">
        <v>0</v>
      </c>
      <c r="BJ850">
        <v>375</v>
      </c>
      <c r="BK850">
        <v>-75</v>
      </c>
      <c r="BL850" t="s">
        <v>206</v>
      </c>
      <c r="BM850">
        <v>1</v>
      </c>
      <c r="BN850">
        <v>1</v>
      </c>
      <c r="BO850">
        <v>1</v>
      </c>
      <c r="BP850">
        <v>0</v>
      </c>
      <c r="BS850">
        <v>0</v>
      </c>
      <c r="BT850">
        <v>0</v>
      </c>
      <c r="BU850">
        <v>0</v>
      </c>
      <c r="CE850" t="str">
        <f t="shared" si="415"/>
        <v>16:22:21.328</v>
      </c>
      <c r="CF850">
        <v>328169765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6</v>
      </c>
      <c r="CY850">
        <v>7</v>
      </c>
      <c r="CZ850" t="s">
        <v>131</v>
      </c>
      <c r="DA850">
        <v>80</v>
      </c>
      <c r="DB850">
        <v>1</v>
      </c>
      <c r="DC850" t="s">
        <v>132</v>
      </c>
      <c r="DD850" t="s">
        <v>133</v>
      </c>
      <c r="DG850">
        <v>15274634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"10/06/2022 16:22:21.757"</f>
        <v>10/06/2022 16:22:21.757</v>
      </c>
      <c r="C851" t="str">
        <f t="shared" si="407"/>
        <v>FFDFD3C0</v>
      </c>
      <c r="D851" t="s">
        <v>139</v>
      </c>
      <c r="E851">
        <v>3</v>
      </c>
      <c r="F851">
        <v>1003</v>
      </c>
      <c r="G851" t="s">
        <v>146</v>
      </c>
      <c r="J851" t="s">
        <v>141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413"/>
        <v>16:22:21.328</v>
      </c>
      <c r="T851" t="str">
        <f t="shared" si="414"/>
        <v>16:22:20.928</v>
      </c>
      <c r="U851" t="str">
        <f t="shared" si="408"/>
        <v>A5988B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9</v>
      </c>
      <c r="AF851" t="s">
        <v>136</v>
      </c>
      <c r="AG851">
        <v>0</v>
      </c>
      <c r="AH851">
        <v>3</v>
      </c>
      <c r="AI851">
        <v>2</v>
      </c>
      <c r="AJ851">
        <v>1</v>
      </c>
      <c r="AK851" t="s">
        <v>374</v>
      </c>
      <c r="AL851">
        <v>40.927999</v>
      </c>
      <c r="AM851" t="s">
        <v>370</v>
      </c>
      <c r="AN851">
        <v>-72.220945</v>
      </c>
      <c r="AO851">
        <v>25</v>
      </c>
      <c r="AP851">
        <v>450</v>
      </c>
      <c r="AQ851" t="s">
        <v>129</v>
      </c>
      <c r="AR851">
        <v>14</v>
      </c>
      <c r="AS851">
        <v>-81</v>
      </c>
      <c r="AT851">
        <v>-256</v>
      </c>
      <c r="BB851">
        <v>1200</v>
      </c>
      <c r="BC851">
        <v>1</v>
      </c>
      <c r="BD851" t="str">
        <f t="shared" si="409"/>
        <v xml:space="preserve">N46PD   </v>
      </c>
      <c r="BE851">
        <v>1</v>
      </c>
      <c r="BG851">
        <v>0</v>
      </c>
      <c r="BH851">
        <v>0</v>
      </c>
      <c r="BI851">
        <v>0</v>
      </c>
      <c r="BJ851">
        <v>375</v>
      </c>
      <c r="BK851">
        <v>-75</v>
      </c>
      <c r="BL851" t="s">
        <v>206</v>
      </c>
      <c r="BM851">
        <v>1</v>
      </c>
      <c r="BN851">
        <v>1</v>
      </c>
      <c r="BO851">
        <v>1</v>
      </c>
      <c r="BP851">
        <v>0</v>
      </c>
      <c r="BS851">
        <v>0</v>
      </c>
      <c r="BT851">
        <v>0</v>
      </c>
      <c r="BU851">
        <v>0</v>
      </c>
      <c r="CE851" t="str">
        <f t="shared" si="415"/>
        <v>16:22:21.328</v>
      </c>
      <c r="CF851">
        <v>328169765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6</v>
      </c>
      <c r="CY851">
        <v>7</v>
      </c>
      <c r="CZ851" t="s">
        <v>131</v>
      </c>
      <c r="DA851">
        <v>80</v>
      </c>
      <c r="DB851">
        <v>1</v>
      </c>
      <c r="DC851" t="s">
        <v>132</v>
      </c>
      <c r="DD851" t="s">
        <v>133</v>
      </c>
      <c r="DG851">
        <v>15274634</v>
      </c>
      <c r="DI851">
        <v>0</v>
      </c>
      <c r="DJ851">
        <v>0</v>
      </c>
      <c r="DK851">
        <v>1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"10/06/2022 16:22:21.757"</f>
        <v>10/06/2022 16:22:21.757</v>
      </c>
      <c r="C852" t="str">
        <f t="shared" si="407"/>
        <v>FFDFD3C0</v>
      </c>
      <c r="D852" t="s">
        <v>134</v>
      </c>
      <c r="E852">
        <v>38</v>
      </c>
      <c r="H852">
        <v>125</v>
      </c>
      <c r="I852" t="s">
        <v>142</v>
      </c>
      <c r="J852" t="s">
        <v>136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413"/>
        <v>16:22:21.328</v>
      </c>
      <c r="T852" t="str">
        <f t="shared" si="414"/>
        <v>16:22:20.928</v>
      </c>
      <c r="U852" t="str">
        <f t="shared" si="408"/>
        <v>A5988B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9</v>
      </c>
      <c r="AF852" t="s">
        <v>136</v>
      </c>
      <c r="AG852">
        <v>0</v>
      </c>
      <c r="AH852">
        <v>3</v>
      </c>
      <c r="AI852">
        <v>2</v>
      </c>
      <c r="AJ852">
        <v>1</v>
      </c>
      <c r="AK852" t="s">
        <v>374</v>
      </c>
      <c r="AL852">
        <v>40.927999</v>
      </c>
      <c r="AM852" t="s">
        <v>370</v>
      </c>
      <c r="AN852">
        <v>-72.220945</v>
      </c>
      <c r="AO852">
        <v>25</v>
      </c>
      <c r="AP852">
        <v>450</v>
      </c>
      <c r="AQ852" t="s">
        <v>129</v>
      </c>
      <c r="AR852">
        <v>14</v>
      </c>
      <c r="AS852">
        <v>-81</v>
      </c>
      <c r="AT852">
        <v>-256</v>
      </c>
      <c r="BB852">
        <v>1200</v>
      </c>
      <c r="BC852">
        <v>1</v>
      </c>
      <c r="BD852" t="str">
        <f t="shared" si="409"/>
        <v xml:space="preserve">N46PD   </v>
      </c>
      <c r="BE852">
        <v>1</v>
      </c>
      <c r="BG852">
        <v>0</v>
      </c>
      <c r="BH852">
        <v>0</v>
      </c>
      <c r="BI852">
        <v>0</v>
      </c>
      <c r="BJ852">
        <v>375</v>
      </c>
      <c r="BK852">
        <v>-75</v>
      </c>
      <c r="BL852" t="s">
        <v>206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t="str">
        <f t="shared" si="415"/>
        <v>16:22:21.328</v>
      </c>
      <c r="CF852">
        <v>328169765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6</v>
      </c>
      <c r="CY852">
        <v>7</v>
      </c>
      <c r="CZ852" t="s">
        <v>131</v>
      </c>
      <c r="DA852">
        <v>80</v>
      </c>
      <c r="DB852">
        <v>1</v>
      </c>
      <c r="DC852" t="s">
        <v>132</v>
      </c>
      <c r="DD852" t="s">
        <v>133</v>
      </c>
      <c r="DG852">
        <v>15274634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 t="shared" ref="A853:A858" si="416">"10/06/2022 16:22:22.662"</f>
        <v>10/06/2022 16:22:22.662</v>
      </c>
      <c r="C853" t="str">
        <f t="shared" si="407"/>
        <v>FFDFD3C0</v>
      </c>
      <c r="D853" t="s">
        <v>123</v>
      </c>
      <c r="E853">
        <v>1</v>
      </c>
      <c r="H853">
        <v>157</v>
      </c>
      <c r="I853" t="s">
        <v>124</v>
      </c>
      <c r="J853" t="s">
        <v>125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ref="S853:S858" si="417">"16:22:22.430"</f>
        <v>16:22:22.430</v>
      </c>
      <c r="T853" t="str">
        <f t="shared" ref="T853:T858" si="418">"16:22:21.930"</f>
        <v>16:22:21.930</v>
      </c>
      <c r="U853" t="str">
        <f t="shared" si="408"/>
        <v>A5988B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136</v>
      </c>
      <c r="AG853">
        <v>0</v>
      </c>
      <c r="AH853">
        <v>3</v>
      </c>
      <c r="AI853">
        <v>2</v>
      </c>
      <c r="AJ853">
        <v>1</v>
      </c>
      <c r="AK853" t="s">
        <v>318</v>
      </c>
      <c r="AL853">
        <v>40.927655999999999</v>
      </c>
      <c r="AM853" t="s">
        <v>375</v>
      </c>
      <c r="AN853">
        <v>-72.220687999999996</v>
      </c>
      <c r="AO853">
        <v>25</v>
      </c>
      <c r="AP853">
        <v>450</v>
      </c>
      <c r="AQ853" t="s">
        <v>129</v>
      </c>
      <c r="AR853">
        <v>36</v>
      </c>
      <c r="AS853">
        <v>-73</v>
      </c>
      <c r="AT853">
        <v>-256</v>
      </c>
      <c r="BB853">
        <v>1200</v>
      </c>
      <c r="BC853">
        <v>1</v>
      </c>
      <c r="BD853" t="str">
        <f t="shared" si="409"/>
        <v xml:space="preserve">N46PD   </v>
      </c>
      <c r="BE853">
        <v>1</v>
      </c>
      <c r="BG853">
        <v>0</v>
      </c>
      <c r="BH853">
        <v>0</v>
      </c>
      <c r="BI853">
        <v>0</v>
      </c>
      <c r="BJ853">
        <v>350</v>
      </c>
      <c r="BK853">
        <v>-100</v>
      </c>
      <c r="BL853" t="s">
        <v>206</v>
      </c>
      <c r="BM853">
        <v>1</v>
      </c>
      <c r="BN853">
        <v>1</v>
      </c>
      <c r="BO853">
        <v>1</v>
      </c>
      <c r="BP853">
        <v>0</v>
      </c>
      <c r="BS853">
        <v>0</v>
      </c>
      <c r="BT853">
        <v>0</v>
      </c>
      <c r="BU853">
        <v>0</v>
      </c>
      <c r="CE853" t="str">
        <f t="shared" ref="CE853:CE858" si="419">"16:22:22.431"</f>
        <v>16:22:22.431</v>
      </c>
      <c r="CF853">
        <v>430833521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6</v>
      </c>
      <c r="CY853">
        <v>7</v>
      </c>
      <c r="CZ853" t="s">
        <v>131</v>
      </c>
      <c r="DA853">
        <v>80</v>
      </c>
      <c r="DB853">
        <v>1</v>
      </c>
      <c r="DC853" t="s">
        <v>132</v>
      </c>
      <c r="DD853" t="s">
        <v>133</v>
      </c>
      <c r="DG853">
        <v>15275809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 t="shared" si="416"/>
        <v>10/06/2022 16:22:22.662</v>
      </c>
      <c r="C854" t="str">
        <f t="shared" si="407"/>
        <v>FFDFD3C0</v>
      </c>
      <c r="D854" t="s">
        <v>134</v>
      </c>
      <c r="E854">
        <v>38</v>
      </c>
      <c r="H854">
        <v>125</v>
      </c>
      <c r="I854" t="s">
        <v>142</v>
      </c>
      <c r="J854" t="s">
        <v>136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417"/>
        <v>16:22:22.430</v>
      </c>
      <c r="T854" t="str">
        <f t="shared" si="418"/>
        <v>16:22:21.930</v>
      </c>
      <c r="U854" t="str">
        <f t="shared" si="408"/>
        <v>A5988B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136</v>
      </c>
      <c r="AG854">
        <v>0</v>
      </c>
      <c r="AH854">
        <v>3</v>
      </c>
      <c r="AI854">
        <v>2</v>
      </c>
      <c r="AJ854">
        <v>1</v>
      </c>
      <c r="AK854" t="s">
        <v>318</v>
      </c>
      <c r="AL854">
        <v>40.927655999999999</v>
      </c>
      <c r="AM854" t="s">
        <v>375</v>
      </c>
      <c r="AN854">
        <v>-72.220687999999996</v>
      </c>
      <c r="AO854">
        <v>25</v>
      </c>
      <c r="AP854">
        <v>450</v>
      </c>
      <c r="AQ854" t="s">
        <v>129</v>
      </c>
      <c r="AR854">
        <v>36</v>
      </c>
      <c r="AS854">
        <v>-73</v>
      </c>
      <c r="AT854">
        <v>-256</v>
      </c>
      <c r="BB854">
        <v>1200</v>
      </c>
      <c r="BC854">
        <v>1</v>
      </c>
      <c r="BD854" t="str">
        <f t="shared" si="409"/>
        <v xml:space="preserve">N46PD   </v>
      </c>
      <c r="BE854">
        <v>1</v>
      </c>
      <c r="BG854">
        <v>0</v>
      </c>
      <c r="BH854">
        <v>0</v>
      </c>
      <c r="BI854">
        <v>0</v>
      </c>
      <c r="BJ854">
        <v>350</v>
      </c>
      <c r="BK854">
        <v>-100</v>
      </c>
      <c r="BL854" t="s">
        <v>206</v>
      </c>
      <c r="BM854">
        <v>1</v>
      </c>
      <c r="BN854">
        <v>1</v>
      </c>
      <c r="BO854">
        <v>1</v>
      </c>
      <c r="BP854">
        <v>0</v>
      </c>
      <c r="BS854">
        <v>0</v>
      </c>
      <c r="BT854">
        <v>0</v>
      </c>
      <c r="BU854">
        <v>0</v>
      </c>
      <c r="CE854" t="str">
        <f t="shared" si="419"/>
        <v>16:22:22.431</v>
      </c>
      <c r="CF854">
        <v>430833521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6</v>
      </c>
      <c r="CY854">
        <v>7</v>
      </c>
      <c r="CZ854" t="s">
        <v>131</v>
      </c>
      <c r="DA854">
        <v>80</v>
      </c>
      <c r="DB854">
        <v>1</v>
      </c>
      <c r="DC854" t="s">
        <v>132</v>
      </c>
      <c r="DD854" t="s">
        <v>133</v>
      </c>
      <c r="DG854">
        <v>15275809</v>
      </c>
      <c r="DI854">
        <v>0</v>
      </c>
      <c r="DJ854">
        <v>0</v>
      </c>
      <c r="DK854">
        <v>1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 t="shared" si="416"/>
        <v>10/06/2022 16:22:22.662</v>
      </c>
      <c r="C855" t="str">
        <f t="shared" si="407"/>
        <v>FFDFD3C0</v>
      </c>
      <c r="D855" t="s">
        <v>139</v>
      </c>
      <c r="E855">
        <v>2</v>
      </c>
      <c r="F855">
        <v>1002</v>
      </c>
      <c r="G855" t="s">
        <v>124</v>
      </c>
      <c r="J855" t="s">
        <v>141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417"/>
        <v>16:22:22.430</v>
      </c>
      <c r="T855" t="str">
        <f t="shared" si="418"/>
        <v>16:22:21.930</v>
      </c>
      <c r="U855" t="str">
        <f t="shared" si="408"/>
        <v>A5988B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136</v>
      </c>
      <c r="AG855">
        <v>0</v>
      </c>
      <c r="AH855">
        <v>3</v>
      </c>
      <c r="AI855">
        <v>2</v>
      </c>
      <c r="AJ855">
        <v>1</v>
      </c>
      <c r="AK855" t="s">
        <v>318</v>
      </c>
      <c r="AL855">
        <v>40.927655999999999</v>
      </c>
      <c r="AM855" t="s">
        <v>375</v>
      </c>
      <c r="AN855">
        <v>-72.220687999999996</v>
      </c>
      <c r="AO855">
        <v>25</v>
      </c>
      <c r="AP855">
        <v>450</v>
      </c>
      <c r="AQ855" t="s">
        <v>129</v>
      </c>
      <c r="AR855">
        <v>36</v>
      </c>
      <c r="AS855">
        <v>-73</v>
      </c>
      <c r="AT855">
        <v>-256</v>
      </c>
      <c r="BB855">
        <v>1200</v>
      </c>
      <c r="BC855">
        <v>1</v>
      </c>
      <c r="BD855" t="str">
        <f t="shared" si="409"/>
        <v xml:space="preserve">N46PD   </v>
      </c>
      <c r="BE855">
        <v>1</v>
      </c>
      <c r="BG855">
        <v>0</v>
      </c>
      <c r="BH855">
        <v>0</v>
      </c>
      <c r="BI855">
        <v>0</v>
      </c>
      <c r="BJ855">
        <v>350</v>
      </c>
      <c r="BK855">
        <v>-100</v>
      </c>
      <c r="BL855" t="s">
        <v>206</v>
      </c>
      <c r="BM855">
        <v>1</v>
      </c>
      <c r="BN855">
        <v>1</v>
      </c>
      <c r="BO855">
        <v>1</v>
      </c>
      <c r="BP855">
        <v>0</v>
      </c>
      <c r="BS855">
        <v>0</v>
      </c>
      <c r="BT855">
        <v>0</v>
      </c>
      <c r="BU855">
        <v>0</v>
      </c>
      <c r="CE855" t="str">
        <f t="shared" si="419"/>
        <v>16:22:22.431</v>
      </c>
      <c r="CF855">
        <v>430833521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6</v>
      </c>
      <c r="CY855">
        <v>7</v>
      </c>
      <c r="CZ855" t="s">
        <v>131</v>
      </c>
      <c r="DA855">
        <v>80</v>
      </c>
      <c r="DB855">
        <v>1</v>
      </c>
      <c r="DC855" t="s">
        <v>132</v>
      </c>
      <c r="DD855" t="s">
        <v>133</v>
      </c>
      <c r="DG855">
        <v>15275809</v>
      </c>
      <c r="DI855">
        <v>0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 t="shared" si="416"/>
        <v>10/06/2022 16:22:22.662</v>
      </c>
      <c r="C856" t="str">
        <f t="shared" si="407"/>
        <v>FFDFD3C0</v>
      </c>
      <c r="D856" t="s">
        <v>143</v>
      </c>
      <c r="E856">
        <v>15</v>
      </c>
      <c r="F856">
        <v>2015</v>
      </c>
      <c r="G856" t="s">
        <v>144</v>
      </c>
      <c r="J856" t="s">
        <v>145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417"/>
        <v>16:22:22.430</v>
      </c>
      <c r="T856" t="str">
        <f t="shared" si="418"/>
        <v>16:22:21.930</v>
      </c>
      <c r="U856" t="str">
        <f t="shared" si="408"/>
        <v>A5988B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136</v>
      </c>
      <c r="AG856">
        <v>0</v>
      </c>
      <c r="AH856">
        <v>3</v>
      </c>
      <c r="AI856">
        <v>2</v>
      </c>
      <c r="AJ856">
        <v>1</v>
      </c>
      <c r="AK856" t="s">
        <v>318</v>
      </c>
      <c r="AL856">
        <v>40.927655999999999</v>
      </c>
      <c r="AM856" t="s">
        <v>375</v>
      </c>
      <c r="AN856">
        <v>-72.220687999999996</v>
      </c>
      <c r="AO856">
        <v>25</v>
      </c>
      <c r="AP856">
        <v>450</v>
      </c>
      <c r="AQ856" t="s">
        <v>129</v>
      </c>
      <c r="AR856">
        <v>36</v>
      </c>
      <c r="AS856">
        <v>-73</v>
      </c>
      <c r="AT856">
        <v>-256</v>
      </c>
      <c r="BB856">
        <v>1200</v>
      </c>
      <c r="BC856">
        <v>1</v>
      </c>
      <c r="BD856" t="str">
        <f t="shared" si="409"/>
        <v xml:space="preserve">N46PD   </v>
      </c>
      <c r="BE856">
        <v>1</v>
      </c>
      <c r="BG856">
        <v>0</v>
      </c>
      <c r="BH856">
        <v>0</v>
      </c>
      <c r="BI856">
        <v>0</v>
      </c>
      <c r="BJ856">
        <v>350</v>
      </c>
      <c r="BK856">
        <v>-100</v>
      </c>
      <c r="BL856" t="s">
        <v>206</v>
      </c>
      <c r="BM856">
        <v>1</v>
      </c>
      <c r="BN856">
        <v>1</v>
      </c>
      <c r="BO856">
        <v>1</v>
      </c>
      <c r="BP856">
        <v>0</v>
      </c>
      <c r="BS856">
        <v>0</v>
      </c>
      <c r="BT856">
        <v>0</v>
      </c>
      <c r="BU856">
        <v>0</v>
      </c>
      <c r="CE856" t="str">
        <f t="shared" si="419"/>
        <v>16:22:22.431</v>
      </c>
      <c r="CF856">
        <v>430833521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6</v>
      </c>
      <c r="CY856">
        <v>7</v>
      </c>
      <c r="CZ856" t="s">
        <v>131</v>
      </c>
      <c r="DA856">
        <v>80</v>
      </c>
      <c r="DB856">
        <v>1</v>
      </c>
      <c r="DC856" t="s">
        <v>132</v>
      </c>
      <c r="DD856" t="s">
        <v>133</v>
      </c>
      <c r="DG856">
        <v>15275809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 t="shared" si="416"/>
        <v>10/06/2022 16:22:22.662</v>
      </c>
      <c r="C857" t="str">
        <f t="shared" si="407"/>
        <v>FFDFD3C0</v>
      </c>
      <c r="D857" t="s">
        <v>134</v>
      </c>
      <c r="E857">
        <v>33</v>
      </c>
      <c r="H857">
        <v>112</v>
      </c>
      <c r="I857" t="s">
        <v>135</v>
      </c>
      <c r="J857" t="s">
        <v>136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417"/>
        <v>16:22:22.430</v>
      </c>
      <c r="T857" t="str">
        <f t="shared" si="418"/>
        <v>16:22:21.930</v>
      </c>
      <c r="U857" t="str">
        <f t="shared" si="408"/>
        <v>A5988B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136</v>
      </c>
      <c r="AG857">
        <v>0</v>
      </c>
      <c r="AH857">
        <v>3</v>
      </c>
      <c r="AI857">
        <v>2</v>
      </c>
      <c r="AJ857">
        <v>1</v>
      </c>
      <c r="AK857" t="s">
        <v>318</v>
      </c>
      <c r="AL857">
        <v>40.927655999999999</v>
      </c>
      <c r="AM857" t="s">
        <v>375</v>
      </c>
      <c r="AN857">
        <v>-72.220687999999996</v>
      </c>
      <c r="AO857">
        <v>25</v>
      </c>
      <c r="AP857">
        <v>450</v>
      </c>
      <c r="AQ857" t="s">
        <v>129</v>
      </c>
      <c r="AR857">
        <v>36</v>
      </c>
      <c r="AS857">
        <v>-73</v>
      </c>
      <c r="AT857">
        <v>-256</v>
      </c>
      <c r="BB857">
        <v>1200</v>
      </c>
      <c r="BC857">
        <v>1</v>
      </c>
      <c r="BD857" t="str">
        <f t="shared" si="409"/>
        <v xml:space="preserve">N46PD   </v>
      </c>
      <c r="BE857">
        <v>1</v>
      </c>
      <c r="BG857">
        <v>0</v>
      </c>
      <c r="BH857">
        <v>0</v>
      </c>
      <c r="BI857">
        <v>0</v>
      </c>
      <c r="BJ857">
        <v>350</v>
      </c>
      <c r="BK857">
        <v>-100</v>
      </c>
      <c r="BL857" t="s">
        <v>206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t="str">
        <f t="shared" si="419"/>
        <v>16:22:22.431</v>
      </c>
      <c r="CF857">
        <v>430833521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6</v>
      </c>
      <c r="CY857">
        <v>7</v>
      </c>
      <c r="CZ857" t="s">
        <v>131</v>
      </c>
      <c r="DA857">
        <v>80</v>
      </c>
      <c r="DB857">
        <v>1</v>
      </c>
      <c r="DC857" t="s">
        <v>132</v>
      </c>
      <c r="DD857" t="s">
        <v>133</v>
      </c>
      <c r="DG857">
        <v>15275809</v>
      </c>
      <c r="DI857">
        <v>0</v>
      </c>
      <c r="DJ857">
        <v>0</v>
      </c>
      <c r="DK857">
        <v>1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 t="shared" si="416"/>
        <v>10/06/2022 16:22:22.662</v>
      </c>
      <c r="C858" t="str">
        <f t="shared" si="407"/>
        <v>FFDFD3C0</v>
      </c>
      <c r="D858" t="s">
        <v>139</v>
      </c>
      <c r="E858">
        <v>3</v>
      </c>
      <c r="F858">
        <v>1003</v>
      </c>
      <c r="G858" t="s">
        <v>146</v>
      </c>
      <c r="J858" t="s">
        <v>141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417"/>
        <v>16:22:22.430</v>
      </c>
      <c r="T858" t="str">
        <f t="shared" si="418"/>
        <v>16:22:21.930</v>
      </c>
      <c r="U858" t="str">
        <f t="shared" si="408"/>
        <v>A5988B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136</v>
      </c>
      <c r="AG858">
        <v>0</v>
      </c>
      <c r="AH858">
        <v>3</v>
      </c>
      <c r="AI858">
        <v>2</v>
      </c>
      <c r="AJ858">
        <v>1</v>
      </c>
      <c r="AK858" t="s">
        <v>318</v>
      </c>
      <c r="AL858">
        <v>40.927655999999999</v>
      </c>
      <c r="AM858" t="s">
        <v>375</v>
      </c>
      <c r="AN858">
        <v>-72.220687999999996</v>
      </c>
      <c r="AO858">
        <v>25</v>
      </c>
      <c r="AP858">
        <v>450</v>
      </c>
      <c r="AQ858" t="s">
        <v>129</v>
      </c>
      <c r="AR858">
        <v>36</v>
      </c>
      <c r="AS858">
        <v>-73</v>
      </c>
      <c r="AT858">
        <v>-256</v>
      </c>
      <c r="BB858">
        <v>1200</v>
      </c>
      <c r="BC858">
        <v>1</v>
      </c>
      <c r="BD858" t="str">
        <f t="shared" si="409"/>
        <v xml:space="preserve">N46PD   </v>
      </c>
      <c r="BE858">
        <v>1</v>
      </c>
      <c r="BG858">
        <v>0</v>
      </c>
      <c r="BH858">
        <v>0</v>
      </c>
      <c r="BI858">
        <v>0</v>
      </c>
      <c r="BJ858">
        <v>350</v>
      </c>
      <c r="BK858">
        <v>-100</v>
      </c>
      <c r="BL858" t="s">
        <v>206</v>
      </c>
      <c r="BM858">
        <v>1</v>
      </c>
      <c r="BN858">
        <v>1</v>
      </c>
      <c r="BO858">
        <v>1</v>
      </c>
      <c r="BP858">
        <v>0</v>
      </c>
      <c r="BS858">
        <v>0</v>
      </c>
      <c r="BT858">
        <v>0</v>
      </c>
      <c r="BU858">
        <v>0</v>
      </c>
      <c r="CE858" t="str">
        <f t="shared" si="419"/>
        <v>16:22:22.431</v>
      </c>
      <c r="CF858">
        <v>430833521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6</v>
      </c>
      <c r="CY858">
        <v>7</v>
      </c>
      <c r="CZ858" t="s">
        <v>131</v>
      </c>
      <c r="DA858">
        <v>80</v>
      </c>
      <c r="DB858">
        <v>1</v>
      </c>
      <c r="DC858" t="s">
        <v>132</v>
      </c>
      <c r="DD858" t="s">
        <v>133</v>
      </c>
      <c r="DG858">
        <v>15275809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"10/06/2022 16:22:23.506"</f>
        <v>10/06/2022 16:22:23.506</v>
      </c>
      <c r="C859" t="str">
        <f t="shared" si="407"/>
        <v>FFDFD3C0</v>
      </c>
      <c r="D859" t="s">
        <v>143</v>
      </c>
      <c r="E859">
        <v>15</v>
      </c>
      <c r="F859">
        <v>2015</v>
      </c>
      <c r="G859" t="s">
        <v>144</v>
      </c>
      <c r="J859" t="s">
        <v>145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ref="S859:S865" si="420">"16:22:23.305"</f>
        <v>16:22:23.305</v>
      </c>
      <c r="T859" t="str">
        <f t="shared" ref="T859:T865" si="421">"16:22:22.905"</f>
        <v>16:22:22.905</v>
      </c>
      <c r="U859" t="str">
        <f t="shared" si="408"/>
        <v>A5988B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136</v>
      </c>
      <c r="AG859">
        <v>0</v>
      </c>
      <c r="AH859">
        <v>3</v>
      </c>
      <c r="AI859">
        <v>2</v>
      </c>
      <c r="AJ859">
        <v>1</v>
      </c>
      <c r="AK859" t="s">
        <v>376</v>
      </c>
      <c r="AL859">
        <v>40.927419999999998</v>
      </c>
      <c r="AM859" t="s">
        <v>377</v>
      </c>
      <c r="AN859">
        <v>-72.220387000000002</v>
      </c>
      <c r="AO859">
        <v>25</v>
      </c>
      <c r="AP859">
        <v>450</v>
      </c>
      <c r="AQ859" t="s">
        <v>129</v>
      </c>
      <c r="AR859">
        <v>54</v>
      </c>
      <c r="AS859">
        <v>-58</v>
      </c>
      <c r="AT859">
        <v>-192</v>
      </c>
      <c r="BB859">
        <v>1200</v>
      </c>
      <c r="BC859">
        <v>1</v>
      </c>
      <c r="BD859" t="str">
        <f t="shared" si="409"/>
        <v xml:space="preserve">N46PD   </v>
      </c>
      <c r="BE859">
        <v>1</v>
      </c>
      <c r="BG859">
        <v>0</v>
      </c>
      <c r="BH859">
        <v>0</v>
      </c>
      <c r="BI859">
        <v>0</v>
      </c>
      <c r="BJ859">
        <v>350</v>
      </c>
      <c r="BK859">
        <v>-100</v>
      </c>
      <c r="BL859" t="s">
        <v>206</v>
      </c>
      <c r="BM859">
        <v>1</v>
      </c>
      <c r="BN859">
        <v>1</v>
      </c>
      <c r="BO859">
        <v>1</v>
      </c>
      <c r="BP859">
        <v>0</v>
      </c>
      <c r="BS859">
        <v>0</v>
      </c>
      <c r="BT859">
        <v>0</v>
      </c>
      <c r="BU859">
        <v>0</v>
      </c>
      <c r="CE859" t="str">
        <f t="shared" ref="CE859:CE865" si="422">"16:22:23.312"</f>
        <v>16:22:23.312</v>
      </c>
      <c r="CF859">
        <v>312308974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5</v>
      </c>
      <c r="CY859">
        <v>7</v>
      </c>
      <c r="CZ859" t="s">
        <v>131</v>
      </c>
      <c r="DA859">
        <v>80</v>
      </c>
      <c r="DB859">
        <v>2</v>
      </c>
      <c r="DC859" t="s">
        <v>132</v>
      </c>
      <c r="DD859" t="s">
        <v>133</v>
      </c>
      <c r="DG859">
        <v>9044057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"10/06/2022 16:22:23.506"</f>
        <v>10/06/2022 16:22:23.506</v>
      </c>
      <c r="C860" t="str">
        <f t="shared" si="407"/>
        <v>FFDFD3C0</v>
      </c>
      <c r="D860" t="s">
        <v>134</v>
      </c>
      <c r="E860">
        <v>33</v>
      </c>
      <c r="H860">
        <v>112</v>
      </c>
      <c r="I860" t="s">
        <v>135</v>
      </c>
      <c r="J860" t="s">
        <v>136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420"/>
        <v>16:22:23.305</v>
      </c>
      <c r="T860" t="str">
        <f t="shared" si="421"/>
        <v>16:22:22.905</v>
      </c>
      <c r="U860" t="str">
        <f t="shared" si="408"/>
        <v>A5988B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136</v>
      </c>
      <c r="AG860">
        <v>0</v>
      </c>
      <c r="AH860">
        <v>3</v>
      </c>
      <c r="AI860">
        <v>2</v>
      </c>
      <c r="AJ860">
        <v>1</v>
      </c>
      <c r="AK860" t="s">
        <v>376</v>
      </c>
      <c r="AL860">
        <v>40.927419999999998</v>
      </c>
      <c r="AM860" t="s">
        <v>377</v>
      </c>
      <c r="AN860">
        <v>-72.220387000000002</v>
      </c>
      <c r="AO860">
        <v>25</v>
      </c>
      <c r="AP860">
        <v>450</v>
      </c>
      <c r="AQ860" t="s">
        <v>129</v>
      </c>
      <c r="AR860">
        <v>54</v>
      </c>
      <c r="AS860">
        <v>-58</v>
      </c>
      <c r="AT860">
        <v>-192</v>
      </c>
      <c r="BB860">
        <v>1200</v>
      </c>
      <c r="BC860">
        <v>1</v>
      </c>
      <c r="BD860" t="str">
        <f t="shared" si="409"/>
        <v xml:space="preserve">N46PD   </v>
      </c>
      <c r="BE860">
        <v>1</v>
      </c>
      <c r="BG860">
        <v>0</v>
      </c>
      <c r="BH860">
        <v>0</v>
      </c>
      <c r="BI860">
        <v>0</v>
      </c>
      <c r="BJ860">
        <v>350</v>
      </c>
      <c r="BK860">
        <v>-100</v>
      </c>
      <c r="BL860" t="s">
        <v>206</v>
      </c>
      <c r="BM860">
        <v>1</v>
      </c>
      <c r="BN860">
        <v>1</v>
      </c>
      <c r="BO860">
        <v>1</v>
      </c>
      <c r="BP860">
        <v>0</v>
      </c>
      <c r="BS860">
        <v>0</v>
      </c>
      <c r="BT860">
        <v>0</v>
      </c>
      <c r="BU860">
        <v>0</v>
      </c>
      <c r="CE860" t="str">
        <f t="shared" si="422"/>
        <v>16:22:23.312</v>
      </c>
      <c r="CF860">
        <v>312308974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5</v>
      </c>
      <c r="CY860">
        <v>7</v>
      </c>
      <c r="CZ860" t="s">
        <v>131</v>
      </c>
      <c r="DA860">
        <v>80</v>
      </c>
      <c r="DB860">
        <v>2</v>
      </c>
      <c r="DC860" t="s">
        <v>132</v>
      </c>
      <c r="DD860" t="s">
        <v>133</v>
      </c>
      <c r="DG860">
        <v>9044057</v>
      </c>
      <c r="DI860">
        <v>0</v>
      </c>
      <c r="DJ860">
        <v>0</v>
      </c>
      <c r="DK860">
        <v>1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"10/06/2022 16:22:23.553"</f>
        <v>10/06/2022 16:22:23.553</v>
      </c>
      <c r="C861" t="str">
        <f t="shared" si="407"/>
        <v>FFDFD3C0</v>
      </c>
      <c r="D861" t="s">
        <v>139</v>
      </c>
      <c r="E861">
        <v>3</v>
      </c>
      <c r="F861">
        <v>1003</v>
      </c>
      <c r="G861" t="s">
        <v>146</v>
      </c>
      <c r="J861" t="s">
        <v>141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420"/>
        <v>16:22:23.305</v>
      </c>
      <c r="T861" t="str">
        <f t="shared" si="421"/>
        <v>16:22:22.905</v>
      </c>
      <c r="U861" t="str">
        <f t="shared" si="408"/>
        <v>A5988B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136</v>
      </c>
      <c r="AG861">
        <v>0</v>
      </c>
      <c r="AH861">
        <v>3</v>
      </c>
      <c r="AI861">
        <v>2</v>
      </c>
      <c r="AJ861">
        <v>1</v>
      </c>
      <c r="AK861" t="s">
        <v>376</v>
      </c>
      <c r="AL861">
        <v>40.927419999999998</v>
      </c>
      <c r="AM861" t="s">
        <v>377</v>
      </c>
      <c r="AN861">
        <v>-72.220387000000002</v>
      </c>
      <c r="AO861">
        <v>25</v>
      </c>
      <c r="AP861">
        <v>450</v>
      </c>
      <c r="AQ861" t="s">
        <v>129</v>
      </c>
      <c r="AR861">
        <v>54</v>
      </c>
      <c r="AS861">
        <v>-58</v>
      </c>
      <c r="AT861">
        <v>-192</v>
      </c>
      <c r="BB861">
        <v>1200</v>
      </c>
      <c r="BC861">
        <v>1</v>
      </c>
      <c r="BD861" t="str">
        <f t="shared" si="409"/>
        <v xml:space="preserve">N46PD   </v>
      </c>
      <c r="BE861">
        <v>1</v>
      </c>
      <c r="BG861">
        <v>0</v>
      </c>
      <c r="BH861">
        <v>0</v>
      </c>
      <c r="BI861">
        <v>0</v>
      </c>
      <c r="BJ861">
        <v>350</v>
      </c>
      <c r="BK861">
        <v>-100</v>
      </c>
      <c r="BL861" t="s">
        <v>206</v>
      </c>
      <c r="BM861">
        <v>1</v>
      </c>
      <c r="BN861">
        <v>1</v>
      </c>
      <c r="BO861">
        <v>1</v>
      </c>
      <c r="BP861">
        <v>0</v>
      </c>
      <c r="BS861">
        <v>0</v>
      </c>
      <c r="BT861">
        <v>0</v>
      </c>
      <c r="BU861">
        <v>0</v>
      </c>
      <c r="CE861" t="str">
        <f t="shared" si="422"/>
        <v>16:22:23.312</v>
      </c>
      <c r="CF861">
        <v>312308974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5</v>
      </c>
      <c r="CY861">
        <v>7</v>
      </c>
      <c r="CZ861" t="s">
        <v>131</v>
      </c>
      <c r="DA861">
        <v>80</v>
      </c>
      <c r="DB861">
        <v>2</v>
      </c>
      <c r="DC861" t="s">
        <v>132</v>
      </c>
      <c r="DD861" t="s">
        <v>133</v>
      </c>
      <c r="DG861">
        <v>9044057</v>
      </c>
      <c r="DI861">
        <v>0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"10/06/2022 16:22:23.569"</f>
        <v>10/06/2022 16:22:23.569</v>
      </c>
      <c r="C862" t="str">
        <f t="shared" si="407"/>
        <v>FFDFD3C0</v>
      </c>
      <c r="D862" t="s">
        <v>134</v>
      </c>
      <c r="E862">
        <v>38</v>
      </c>
      <c r="H862">
        <v>125</v>
      </c>
      <c r="I862" t="s">
        <v>142</v>
      </c>
      <c r="J862" t="s">
        <v>136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420"/>
        <v>16:22:23.305</v>
      </c>
      <c r="T862" t="str">
        <f t="shared" si="421"/>
        <v>16:22:22.905</v>
      </c>
      <c r="U862" t="str">
        <f t="shared" si="408"/>
        <v>A5988B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136</v>
      </c>
      <c r="AG862">
        <v>0</v>
      </c>
      <c r="AH862">
        <v>3</v>
      </c>
      <c r="AI862">
        <v>2</v>
      </c>
      <c r="AJ862">
        <v>1</v>
      </c>
      <c r="AK862" t="s">
        <v>376</v>
      </c>
      <c r="AL862">
        <v>40.927419999999998</v>
      </c>
      <c r="AM862" t="s">
        <v>377</v>
      </c>
      <c r="AN862">
        <v>-72.220387000000002</v>
      </c>
      <c r="AO862">
        <v>25</v>
      </c>
      <c r="AP862">
        <v>450</v>
      </c>
      <c r="AQ862" t="s">
        <v>129</v>
      </c>
      <c r="AR862">
        <v>54</v>
      </c>
      <c r="AS862">
        <v>-58</v>
      </c>
      <c r="AT862">
        <v>-192</v>
      </c>
      <c r="BB862">
        <v>1200</v>
      </c>
      <c r="BC862">
        <v>1</v>
      </c>
      <c r="BD862" t="str">
        <f t="shared" si="409"/>
        <v xml:space="preserve">N46PD   </v>
      </c>
      <c r="BE862">
        <v>1</v>
      </c>
      <c r="BG862">
        <v>0</v>
      </c>
      <c r="BH862">
        <v>0</v>
      </c>
      <c r="BI862">
        <v>0</v>
      </c>
      <c r="BJ862">
        <v>350</v>
      </c>
      <c r="BK862">
        <v>-100</v>
      </c>
      <c r="BL862" t="s">
        <v>206</v>
      </c>
      <c r="BM862">
        <v>1</v>
      </c>
      <c r="BN862">
        <v>1</v>
      </c>
      <c r="BO862">
        <v>1</v>
      </c>
      <c r="BP862">
        <v>0</v>
      </c>
      <c r="BS862">
        <v>0</v>
      </c>
      <c r="BT862">
        <v>0</v>
      </c>
      <c r="BU862">
        <v>0</v>
      </c>
      <c r="CE862" t="str">
        <f t="shared" si="422"/>
        <v>16:22:23.312</v>
      </c>
      <c r="CF862">
        <v>312308974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5</v>
      </c>
      <c r="CY862">
        <v>7</v>
      </c>
      <c r="CZ862" t="s">
        <v>131</v>
      </c>
      <c r="DA862">
        <v>80</v>
      </c>
      <c r="DB862">
        <v>2</v>
      </c>
      <c r="DC862" t="s">
        <v>132</v>
      </c>
      <c r="DD862" t="s">
        <v>133</v>
      </c>
      <c r="DG862">
        <v>9044057</v>
      </c>
      <c r="DI862">
        <v>0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"10/06/2022 16:22:23.569"</f>
        <v>10/06/2022 16:22:23.569</v>
      </c>
      <c r="C863" t="str">
        <f t="shared" si="407"/>
        <v>FFDFD3C0</v>
      </c>
      <c r="D863" t="s">
        <v>123</v>
      </c>
      <c r="E863">
        <v>1</v>
      </c>
      <c r="H863">
        <v>157</v>
      </c>
      <c r="I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420"/>
        <v>16:22:23.305</v>
      </c>
      <c r="T863" t="str">
        <f t="shared" si="421"/>
        <v>16:22:22.905</v>
      </c>
      <c r="U863" t="str">
        <f t="shared" si="408"/>
        <v>A5988B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136</v>
      </c>
      <c r="AG863">
        <v>0</v>
      </c>
      <c r="AH863">
        <v>3</v>
      </c>
      <c r="AI863">
        <v>2</v>
      </c>
      <c r="AJ863">
        <v>1</v>
      </c>
      <c r="AK863" t="s">
        <v>376</v>
      </c>
      <c r="AL863">
        <v>40.927419999999998</v>
      </c>
      <c r="AM863" t="s">
        <v>377</v>
      </c>
      <c r="AN863">
        <v>-72.220387000000002</v>
      </c>
      <c r="AO863">
        <v>25</v>
      </c>
      <c r="AP863">
        <v>450</v>
      </c>
      <c r="AQ863" t="s">
        <v>129</v>
      </c>
      <c r="AR863">
        <v>54</v>
      </c>
      <c r="AS863">
        <v>-58</v>
      </c>
      <c r="AT863">
        <v>-192</v>
      </c>
      <c r="BB863">
        <v>1200</v>
      </c>
      <c r="BC863">
        <v>1</v>
      </c>
      <c r="BD863" t="str">
        <f t="shared" si="409"/>
        <v xml:space="preserve">N46PD   </v>
      </c>
      <c r="BE863">
        <v>1</v>
      </c>
      <c r="BG863">
        <v>0</v>
      </c>
      <c r="BH863">
        <v>0</v>
      </c>
      <c r="BI863">
        <v>0</v>
      </c>
      <c r="BJ863">
        <v>350</v>
      </c>
      <c r="BK863">
        <v>-100</v>
      </c>
      <c r="BL863" t="s">
        <v>206</v>
      </c>
      <c r="BM863">
        <v>1</v>
      </c>
      <c r="BN863">
        <v>1</v>
      </c>
      <c r="BO863">
        <v>1</v>
      </c>
      <c r="BP863">
        <v>0</v>
      </c>
      <c r="BS863">
        <v>0</v>
      </c>
      <c r="BT863">
        <v>0</v>
      </c>
      <c r="BU863">
        <v>0</v>
      </c>
      <c r="CE863" t="str">
        <f t="shared" si="422"/>
        <v>16:22:23.312</v>
      </c>
      <c r="CF863">
        <v>312308974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5</v>
      </c>
      <c r="CY863">
        <v>7</v>
      </c>
      <c r="CZ863" t="s">
        <v>131</v>
      </c>
      <c r="DA863">
        <v>80</v>
      </c>
      <c r="DB863">
        <v>2</v>
      </c>
      <c r="DC863" t="s">
        <v>132</v>
      </c>
      <c r="DD863" t="s">
        <v>133</v>
      </c>
      <c r="DG863">
        <v>9044057</v>
      </c>
      <c r="DI863">
        <v>0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"10/06/2022 16:22:23.569"</f>
        <v>10/06/2022 16:22:23.569</v>
      </c>
      <c r="C864" t="str">
        <f t="shared" si="407"/>
        <v>FFDFD3C0</v>
      </c>
      <c r="D864" t="s">
        <v>143</v>
      </c>
      <c r="E864">
        <v>1</v>
      </c>
      <c r="F864">
        <v>2001</v>
      </c>
      <c r="G864" t="s">
        <v>147</v>
      </c>
      <c r="J864" t="s">
        <v>145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420"/>
        <v>16:22:23.305</v>
      </c>
      <c r="T864" t="str">
        <f t="shared" si="421"/>
        <v>16:22:22.905</v>
      </c>
      <c r="U864" t="str">
        <f t="shared" si="408"/>
        <v>A5988B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136</v>
      </c>
      <c r="AG864">
        <v>0</v>
      </c>
      <c r="AH864">
        <v>3</v>
      </c>
      <c r="AI864">
        <v>2</v>
      </c>
      <c r="AJ864">
        <v>1</v>
      </c>
      <c r="AK864" t="s">
        <v>376</v>
      </c>
      <c r="AL864">
        <v>40.927419999999998</v>
      </c>
      <c r="AM864" t="s">
        <v>377</v>
      </c>
      <c r="AN864">
        <v>-72.220387000000002</v>
      </c>
      <c r="AO864">
        <v>25</v>
      </c>
      <c r="AP864">
        <v>450</v>
      </c>
      <c r="AQ864" t="s">
        <v>129</v>
      </c>
      <c r="AR864">
        <v>54</v>
      </c>
      <c r="AS864">
        <v>-58</v>
      </c>
      <c r="AT864">
        <v>-192</v>
      </c>
      <c r="BB864">
        <v>1200</v>
      </c>
      <c r="BC864">
        <v>1</v>
      </c>
      <c r="BD864" t="str">
        <f t="shared" si="409"/>
        <v xml:space="preserve">N46PD   </v>
      </c>
      <c r="BE864">
        <v>1</v>
      </c>
      <c r="BG864">
        <v>0</v>
      </c>
      <c r="BH864">
        <v>0</v>
      </c>
      <c r="BI864">
        <v>0</v>
      </c>
      <c r="BJ864">
        <v>350</v>
      </c>
      <c r="BK864">
        <v>-100</v>
      </c>
      <c r="BL864" t="s">
        <v>206</v>
      </c>
      <c r="BM864">
        <v>1</v>
      </c>
      <c r="BN864">
        <v>1</v>
      </c>
      <c r="BO864">
        <v>1</v>
      </c>
      <c r="BP864">
        <v>0</v>
      </c>
      <c r="BS864">
        <v>0</v>
      </c>
      <c r="BT864">
        <v>0</v>
      </c>
      <c r="BU864">
        <v>0</v>
      </c>
      <c r="CE864" t="str">
        <f t="shared" si="422"/>
        <v>16:22:23.312</v>
      </c>
      <c r="CF864">
        <v>312308974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5</v>
      </c>
      <c r="CY864">
        <v>7</v>
      </c>
      <c r="CZ864" t="s">
        <v>131</v>
      </c>
      <c r="DA864">
        <v>80</v>
      </c>
      <c r="DB864">
        <v>2</v>
      </c>
      <c r="DC864" t="s">
        <v>132</v>
      </c>
      <c r="DD864" t="s">
        <v>133</v>
      </c>
      <c r="DG864">
        <v>9044057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"10/06/2022 16:22:23.631"</f>
        <v>10/06/2022 16:22:23.631</v>
      </c>
      <c r="C865" t="str">
        <f t="shared" si="407"/>
        <v>FFDFD3C0</v>
      </c>
      <c r="D865" t="s">
        <v>139</v>
      </c>
      <c r="E865">
        <v>2</v>
      </c>
      <c r="F865">
        <v>1002</v>
      </c>
      <c r="G865" t="s">
        <v>124</v>
      </c>
      <c r="J865" t="s">
        <v>141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420"/>
        <v>16:22:23.305</v>
      </c>
      <c r="T865" t="str">
        <f t="shared" si="421"/>
        <v>16:22:22.905</v>
      </c>
      <c r="U865" t="str">
        <f t="shared" si="408"/>
        <v>A5988B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136</v>
      </c>
      <c r="AG865">
        <v>0</v>
      </c>
      <c r="AH865">
        <v>3</v>
      </c>
      <c r="AI865">
        <v>2</v>
      </c>
      <c r="AJ865">
        <v>1</v>
      </c>
      <c r="AK865" t="s">
        <v>376</v>
      </c>
      <c r="AL865">
        <v>40.927419999999998</v>
      </c>
      <c r="AM865" t="s">
        <v>377</v>
      </c>
      <c r="AN865">
        <v>-72.220387000000002</v>
      </c>
      <c r="AO865">
        <v>25</v>
      </c>
      <c r="AP865">
        <v>450</v>
      </c>
      <c r="AQ865" t="s">
        <v>129</v>
      </c>
      <c r="AR865">
        <v>54</v>
      </c>
      <c r="AS865">
        <v>-58</v>
      </c>
      <c r="AT865">
        <v>-192</v>
      </c>
      <c r="BB865">
        <v>1200</v>
      </c>
      <c r="BC865">
        <v>1</v>
      </c>
      <c r="BD865" t="str">
        <f t="shared" si="409"/>
        <v xml:space="preserve">N46PD   </v>
      </c>
      <c r="BE865">
        <v>1</v>
      </c>
      <c r="BG865">
        <v>0</v>
      </c>
      <c r="BH865">
        <v>0</v>
      </c>
      <c r="BI865">
        <v>0</v>
      </c>
      <c r="BJ865">
        <v>350</v>
      </c>
      <c r="BK865">
        <v>-100</v>
      </c>
      <c r="BL865" t="s">
        <v>206</v>
      </c>
      <c r="BM865">
        <v>1</v>
      </c>
      <c r="BN865">
        <v>1</v>
      </c>
      <c r="BO865">
        <v>1</v>
      </c>
      <c r="BP865">
        <v>0</v>
      </c>
      <c r="BS865">
        <v>0</v>
      </c>
      <c r="BT865">
        <v>0</v>
      </c>
      <c r="BU865">
        <v>0</v>
      </c>
      <c r="CE865" t="str">
        <f t="shared" si="422"/>
        <v>16:22:23.312</v>
      </c>
      <c r="CF865">
        <v>312308974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5</v>
      </c>
      <c r="CY865">
        <v>7</v>
      </c>
      <c r="CZ865" t="s">
        <v>131</v>
      </c>
      <c r="DA865">
        <v>80</v>
      </c>
      <c r="DB865">
        <v>2</v>
      </c>
      <c r="DC865" t="s">
        <v>132</v>
      </c>
      <c r="DD865" t="s">
        <v>133</v>
      </c>
      <c r="DG865">
        <v>9044057</v>
      </c>
      <c r="DI865">
        <v>0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"10/06/2022 16:22:25.007"</f>
        <v>10/06/2022 16:22:25.007</v>
      </c>
      <c r="C866" t="str">
        <f t="shared" si="407"/>
        <v>FFDFD3C0</v>
      </c>
      <c r="D866" t="s">
        <v>143</v>
      </c>
      <c r="E866">
        <v>15</v>
      </c>
      <c r="F866">
        <v>2015</v>
      </c>
      <c r="G866" t="s">
        <v>144</v>
      </c>
      <c r="J866" t="s">
        <v>145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ref="S866:S872" si="423">"16:22:24.688"</f>
        <v>16:22:24.688</v>
      </c>
      <c r="T866" t="str">
        <f t="shared" ref="T866:T872" si="424">"16:22:24.288"</f>
        <v>16:22:24.288</v>
      </c>
      <c r="U866" t="str">
        <f t="shared" si="408"/>
        <v>A5988B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136</v>
      </c>
      <c r="AG866">
        <v>0</v>
      </c>
      <c r="AH866">
        <v>3</v>
      </c>
      <c r="AI866">
        <v>2</v>
      </c>
      <c r="AJ866">
        <v>1</v>
      </c>
      <c r="AK866" t="s">
        <v>332</v>
      </c>
      <c r="AL866">
        <v>40.927183999999997</v>
      </c>
      <c r="AM866" t="s">
        <v>378</v>
      </c>
      <c r="AN866">
        <v>-72.219786999999997</v>
      </c>
      <c r="AO866">
        <v>25</v>
      </c>
      <c r="AP866">
        <v>450</v>
      </c>
      <c r="AQ866" t="s">
        <v>129</v>
      </c>
      <c r="AR866">
        <v>68</v>
      </c>
      <c r="AS866">
        <v>-36</v>
      </c>
      <c r="AT866">
        <v>-256</v>
      </c>
      <c r="BB866">
        <v>1200</v>
      </c>
      <c r="BC866">
        <v>1</v>
      </c>
      <c r="BD866" t="str">
        <f t="shared" si="409"/>
        <v xml:space="preserve">N46PD   </v>
      </c>
      <c r="BE866">
        <v>1</v>
      </c>
      <c r="BG866">
        <v>0</v>
      </c>
      <c r="BH866">
        <v>0</v>
      </c>
      <c r="BI866">
        <v>0</v>
      </c>
      <c r="BJ866">
        <v>375</v>
      </c>
      <c r="BK866">
        <v>-75</v>
      </c>
      <c r="BL866" t="s">
        <v>206</v>
      </c>
      <c r="BM866">
        <v>1</v>
      </c>
      <c r="BN866">
        <v>1</v>
      </c>
      <c r="BO866">
        <v>1</v>
      </c>
      <c r="BP866">
        <v>0</v>
      </c>
      <c r="BS866">
        <v>0</v>
      </c>
      <c r="BT866">
        <v>0</v>
      </c>
      <c r="BU866">
        <v>0</v>
      </c>
      <c r="CE866" t="str">
        <f t="shared" ref="CE866:CE872" si="425">"16:22:24.689"</f>
        <v>16:22:24.689</v>
      </c>
      <c r="CF866">
        <v>688590636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131</v>
      </c>
      <c r="DA866">
        <v>80</v>
      </c>
      <c r="DB866">
        <v>1</v>
      </c>
      <c r="DC866" t="s">
        <v>132</v>
      </c>
      <c r="DD866" t="s">
        <v>133</v>
      </c>
      <c r="DG866">
        <v>15278086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"10/06/2022 16:22:25.007"</f>
        <v>10/06/2022 16:22:25.007</v>
      </c>
      <c r="C867" t="str">
        <f t="shared" si="407"/>
        <v>FFDFD3C0</v>
      </c>
      <c r="D867" t="s">
        <v>134</v>
      </c>
      <c r="E867">
        <v>33</v>
      </c>
      <c r="H867">
        <v>112</v>
      </c>
      <c r="I867" t="s">
        <v>135</v>
      </c>
      <c r="J867" t="s">
        <v>136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423"/>
        <v>16:22:24.688</v>
      </c>
      <c r="T867" t="str">
        <f t="shared" si="424"/>
        <v>16:22:24.288</v>
      </c>
      <c r="U867" t="str">
        <f t="shared" si="408"/>
        <v>A5988B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136</v>
      </c>
      <c r="AG867">
        <v>0</v>
      </c>
      <c r="AH867">
        <v>3</v>
      </c>
      <c r="AI867">
        <v>2</v>
      </c>
      <c r="AJ867">
        <v>1</v>
      </c>
      <c r="AK867" t="s">
        <v>332</v>
      </c>
      <c r="AL867">
        <v>40.927183999999997</v>
      </c>
      <c r="AM867" t="s">
        <v>378</v>
      </c>
      <c r="AN867">
        <v>-72.219786999999997</v>
      </c>
      <c r="AO867">
        <v>25</v>
      </c>
      <c r="AP867">
        <v>450</v>
      </c>
      <c r="AQ867" t="s">
        <v>129</v>
      </c>
      <c r="AR867">
        <v>68</v>
      </c>
      <c r="AS867">
        <v>-36</v>
      </c>
      <c r="AT867">
        <v>-256</v>
      </c>
      <c r="BB867">
        <v>1200</v>
      </c>
      <c r="BC867">
        <v>1</v>
      </c>
      <c r="BD867" t="str">
        <f t="shared" si="409"/>
        <v xml:space="preserve">N46PD   </v>
      </c>
      <c r="BE867">
        <v>1</v>
      </c>
      <c r="BG867">
        <v>0</v>
      </c>
      <c r="BH867">
        <v>0</v>
      </c>
      <c r="BI867">
        <v>0</v>
      </c>
      <c r="BJ867">
        <v>375</v>
      </c>
      <c r="BK867">
        <v>-75</v>
      </c>
      <c r="BL867" t="s">
        <v>206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t="str">
        <f t="shared" si="425"/>
        <v>16:22:24.689</v>
      </c>
      <c r="CF867">
        <v>688590636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5</v>
      </c>
      <c r="CY867">
        <v>7</v>
      </c>
      <c r="CZ867" t="s">
        <v>131</v>
      </c>
      <c r="DA867">
        <v>80</v>
      </c>
      <c r="DB867">
        <v>1</v>
      </c>
      <c r="DC867" t="s">
        <v>132</v>
      </c>
      <c r="DD867" t="s">
        <v>133</v>
      </c>
      <c r="DG867">
        <v>15278086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"10/06/2022 16:22:25.007"</f>
        <v>10/06/2022 16:22:25.007</v>
      </c>
      <c r="C868" t="str">
        <f t="shared" si="407"/>
        <v>FFDFD3C0</v>
      </c>
      <c r="D868" t="s">
        <v>123</v>
      </c>
      <c r="E868">
        <v>1</v>
      </c>
      <c r="H868">
        <v>157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423"/>
        <v>16:22:24.688</v>
      </c>
      <c r="T868" t="str">
        <f t="shared" si="424"/>
        <v>16:22:24.288</v>
      </c>
      <c r="U868" t="str">
        <f t="shared" si="408"/>
        <v>A5988B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136</v>
      </c>
      <c r="AG868">
        <v>0</v>
      </c>
      <c r="AH868">
        <v>3</v>
      </c>
      <c r="AI868">
        <v>2</v>
      </c>
      <c r="AJ868">
        <v>1</v>
      </c>
      <c r="AK868" t="s">
        <v>332</v>
      </c>
      <c r="AL868">
        <v>40.927183999999997</v>
      </c>
      <c r="AM868" t="s">
        <v>378</v>
      </c>
      <c r="AN868">
        <v>-72.219786999999997</v>
      </c>
      <c r="AO868">
        <v>25</v>
      </c>
      <c r="AP868">
        <v>450</v>
      </c>
      <c r="AQ868" t="s">
        <v>129</v>
      </c>
      <c r="AR868">
        <v>68</v>
      </c>
      <c r="AS868">
        <v>-36</v>
      </c>
      <c r="AT868">
        <v>-256</v>
      </c>
      <c r="BB868">
        <v>1200</v>
      </c>
      <c r="BC868">
        <v>1</v>
      </c>
      <c r="BD868" t="str">
        <f t="shared" si="409"/>
        <v xml:space="preserve">N46PD   </v>
      </c>
      <c r="BE868">
        <v>1</v>
      </c>
      <c r="BG868">
        <v>0</v>
      </c>
      <c r="BH868">
        <v>0</v>
      </c>
      <c r="BI868">
        <v>0</v>
      </c>
      <c r="BJ868">
        <v>375</v>
      </c>
      <c r="BK868">
        <v>-75</v>
      </c>
      <c r="BL868" t="s">
        <v>206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t="str">
        <f t="shared" si="425"/>
        <v>16:22:24.689</v>
      </c>
      <c r="CF868">
        <v>688590636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5</v>
      </c>
      <c r="CY868">
        <v>7</v>
      </c>
      <c r="CZ868" t="s">
        <v>131</v>
      </c>
      <c r="DA868">
        <v>80</v>
      </c>
      <c r="DB868">
        <v>1</v>
      </c>
      <c r="DC868" t="s">
        <v>132</v>
      </c>
      <c r="DD868" t="s">
        <v>133</v>
      </c>
      <c r="DG868">
        <v>15278086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"10/06/2022 16:22:25.007"</f>
        <v>10/06/2022 16:22:25.007</v>
      </c>
      <c r="C869" t="str">
        <f t="shared" si="407"/>
        <v>FFDFD3C0</v>
      </c>
      <c r="D869" t="s">
        <v>134</v>
      </c>
      <c r="E869">
        <v>38</v>
      </c>
      <c r="H869">
        <v>125</v>
      </c>
      <c r="I869" t="s">
        <v>142</v>
      </c>
      <c r="J869" t="s">
        <v>136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423"/>
        <v>16:22:24.688</v>
      </c>
      <c r="T869" t="str">
        <f t="shared" si="424"/>
        <v>16:22:24.288</v>
      </c>
      <c r="U869" t="str">
        <f t="shared" si="408"/>
        <v>A5988B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136</v>
      </c>
      <c r="AG869">
        <v>0</v>
      </c>
      <c r="AH869">
        <v>3</v>
      </c>
      <c r="AI869">
        <v>2</v>
      </c>
      <c r="AJ869">
        <v>1</v>
      </c>
      <c r="AK869" t="s">
        <v>332</v>
      </c>
      <c r="AL869">
        <v>40.927183999999997</v>
      </c>
      <c r="AM869" t="s">
        <v>378</v>
      </c>
      <c r="AN869">
        <v>-72.219786999999997</v>
      </c>
      <c r="AO869">
        <v>25</v>
      </c>
      <c r="AP869">
        <v>450</v>
      </c>
      <c r="AQ869" t="s">
        <v>129</v>
      </c>
      <c r="AR869">
        <v>68</v>
      </c>
      <c r="AS869">
        <v>-36</v>
      </c>
      <c r="AT869">
        <v>-256</v>
      </c>
      <c r="BB869">
        <v>1200</v>
      </c>
      <c r="BC869">
        <v>1</v>
      </c>
      <c r="BD869" t="str">
        <f t="shared" si="409"/>
        <v xml:space="preserve">N46PD   </v>
      </c>
      <c r="BE869">
        <v>1</v>
      </c>
      <c r="BG869">
        <v>0</v>
      </c>
      <c r="BH869">
        <v>0</v>
      </c>
      <c r="BI869">
        <v>0</v>
      </c>
      <c r="BJ869">
        <v>375</v>
      </c>
      <c r="BK869">
        <v>-75</v>
      </c>
      <c r="BL869" t="s">
        <v>206</v>
      </c>
      <c r="BM869">
        <v>1</v>
      </c>
      <c r="BN869">
        <v>1</v>
      </c>
      <c r="BO869">
        <v>1</v>
      </c>
      <c r="BP869">
        <v>0</v>
      </c>
      <c r="BS869">
        <v>0</v>
      </c>
      <c r="BT869">
        <v>0</v>
      </c>
      <c r="BU869">
        <v>0</v>
      </c>
      <c r="CE869" t="str">
        <f t="shared" si="425"/>
        <v>16:22:24.689</v>
      </c>
      <c r="CF869">
        <v>688590636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5</v>
      </c>
      <c r="CY869">
        <v>7</v>
      </c>
      <c r="CZ869" t="s">
        <v>131</v>
      </c>
      <c r="DA869">
        <v>80</v>
      </c>
      <c r="DB869">
        <v>1</v>
      </c>
      <c r="DC869" t="s">
        <v>132</v>
      </c>
      <c r="DD869" t="s">
        <v>133</v>
      </c>
      <c r="DG869">
        <v>15278086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"10/06/2022 16:22:25.007"</f>
        <v>10/06/2022 16:22:25.007</v>
      </c>
      <c r="C870" t="str">
        <f t="shared" si="407"/>
        <v>FFDFD3C0</v>
      </c>
      <c r="D870" t="s">
        <v>139</v>
      </c>
      <c r="E870">
        <v>3</v>
      </c>
      <c r="F870">
        <v>1003</v>
      </c>
      <c r="G870" t="s">
        <v>146</v>
      </c>
      <c r="J870" t="s">
        <v>141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423"/>
        <v>16:22:24.688</v>
      </c>
      <c r="T870" t="str">
        <f t="shared" si="424"/>
        <v>16:22:24.288</v>
      </c>
      <c r="U870" t="str">
        <f t="shared" si="408"/>
        <v>A5988B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136</v>
      </c>
      <c r="AG870">
        <v>0</v>
      </c>
      <c r="AH870">
        <v>3</v>
      </c>
      <c r="AI870">
        <v>2</v>
      </c>
      <c r="AJ870">
        <v>1</v>
      </c>
      <c r="AK870" t="s">
        <v>332</v>
      </c>
      <c r="AL870">
        <v>40.927183999999997</v>
      </c>
      <c r="AM870" t="s">
        <v>378</v>
      </c>
      <c r="AN870">
        <v>-72.219786999999997</v>
      </c>
      <c r="AO870">
        <v>25</v>
      </c>
      <c r="AP870">
        <v>450</v>
      </c>
      <c r="AQ870" t="s">
        <v>129</v>
      </c>
      <c r="AR870">
        <v>68</v>
      </c>
      <c r="AS870">
        <v>-36</v>
      </c>
      <c r="AT870">
        <v>-256</v>
      </c>
      <c r="BB870">
        <v>1200</v>
      </c>
      <c r="BC870">
        <v>1</v>
      </c>
      <c r="BD870" t="str">
        <f t="shared" si="409"/>
        <v xml:space="preserve">N46PD   </v>
      </c>
      <c r="BE870">
        <v>1</v>
      </c>
      <c r="BG870">
        <v>0</v>
      </c>
      <c r="BH870">
        <v>0</v>
      </c>
      <c r="BI870">
        <v>0</v>
      </c>
      <c r="BJ870">
        <v>375</v>
      </c>
      <c r="BK870">
        <v>-75</v>
      </c>
      <c r="BL870" t="s">
        <v>206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t="str">
        <f t="shared" si="425"/>
        <v>16:22:24.689</v>
      </c>
      <c r="CF870">
        <v>688590636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5</v>
      </c>
      <c r="CY870">
        <v>7</v>
      </c>
      <c r="CZ870" t="s">
        <v>131</v>
      </c>
      <c r="DA870">
        <v>80</v>
      </c>
      <c r="DB870">
        <v>1</v>
      </c>
      <c r="DC870" t="s">
        <v>132</v>
      </c>
      <c r="DD870" t="s">
        <v>133</v>
      </c>
      <c r="DG870">
        <v>15278086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"10/06/2022 16:22:25.039"</f>
        <v>10/06/2022 16:22:25.039</v>
      </c>
      <c r="C871" t="str">
        <f t="shared" si="407"/>
        <v>FFDFD3C0</v>
      </c>
      <c r="D871" t="s">
        <v>143</v>
      </c>
      <c r="E871">
        <v>1</v>
      </c>
      <c r="F871">
        <v>2001</v>
      </c>
      <c r="G871" t="s">
        <v>147</v>
      </c>
      <c r="J871" t="s">
        <v>145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423"/>
        <v>16:22:24.688</v>
      </c>
      <c r="T871" t="str">
        <f t="shared" si="424"/>
        <v>16:22:24.288</v>
      </c>
      <c r="U871" t="str">
        <f t="shared" si="408"/>
        <v>A5988B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136</v>
      </c>
      <c r="AG871">
        <v>0</v>
      </c>
      <c r="AH871">
        <v>3</v>
      </c>
      <c r="AI871">
        <v>2</v>
      </c>
      <c r="AJ871">
        <v>1</v>
      </c>
      <c r="AK871" t="s">
        <v>332</v>
      </c>
      <c r="AL871">
        <v>40.927183999999997</v>
      </c>
      <c r="AM871" t="s">
        <v>378</v>
      </c>
      <c r="AN871">
        <v>-72.219786999999997</v>
      </c>
      <c r="AO871">
        <v>25</v>
      </c>
      <c r="AP871">
        <v>450</v>
      </c>
      <c r="AQ871" t="s">
        <v>129</v>
      </c>
      <c r="AR871">
        <v>68</v>
      </c>
      <c r="AS871">
        <v>-36</v>
      </c>
      <c r="AT871">
        <v>-256</v>
      </c>
      <c r="BB871">
        <v>1200</v>
      </c>
      <c r="BC871">
        <v>1</v>
      </c>
      <c r="BD871" t="str">
        <f t="shared" si="409"/>
        <v xml:space="preserve">N46PD   </v>
      </c>
      <c r="BE871">
        <v>1</v>
      </c>
      <c r="BG871">
        <v>0</v>
      </c>
      <c r="BH871">
        <v>0</v>
      </c>
      <c r="BI871">
        <v>0</v>
      </c>
      <c r="BJ871">
        <v>375</v>
      </c>
      <c r="BK871">
        <v>-75</v>
      </c>
      <c r="BL871" t="s">
        <v>206</v>
      </c>
      <c r="BM871">
        <v>1</v>
      </c>
      <c r="BN871">
        <v>1</v>
      </c>
      <c r="BO871">
        <v>1</v>
      </c>
      <c r="BP871">
        <v>0</v>
      </c>
      <c r="BS871">
        <v>0</v>
      </c>
      <c r="BT871">
        <v>0</v>
      </c>
      <c r="BU871">
        <v>0</v>
      </c>
      <c r="CE871" t="str">
        <f t="shared" si="425"/>
        <v>16:22:24.689</v>
      </c>
      <c r="CF871">
        <v>688590636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5</v>
      </c>
      <c r="CY871">
        <v>7</v>
      </c>
      <c r="CZ871" t="s">
        <v>131</v>
      </c>
      <c r="DA871">
        <v>80</v>
      </c>
      <c r="DB871">
        <v>1</v>
      </c>
      <c r="DC871" t="s">
        <v>132</v>
      </c>
      <c r="DD871" t="s">
        <v>133</v>
      </c>
      <c r="DG871">
        <v>15278086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"10/06/2022 16:22:25.039"</f>
        <v>10/06/2022 16:22:25.039</v>
      </c>
      <c r="C872" t="str">
        <f t="shared" si="407"/>
        <v>FFDFD3C0</v>
      </c>
      <c r="D872" t="s">
        <v>139</v>
      </c>
      <c r="E872">
        <v>2</v>
      </c>
      <c r="F872">
        <v>1002</v>
      </c>
      <c r="G872" t="s">
        <v>124</v>
      </c>
      <c r="J872" t="s">
        <v>141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si="423"/>
        <v>16:22:24.688</v>
      </c>
      <c r="T872" t="str">
        <f t="shared" si="424"/>
        <v>16:22:24.288</v>
      </c>
      <c r="U872" t="str">
        <f t="shared" si="408"/>
        <v>A5988B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136</v>
      </c>
      <c r="AG872">
        <v>0</v>
      </c>
      <c r="AH872">
        <v>3</v>
      </c>
      <c r="AI872">
        <v>2</v>
      </c>
      <c r="AJ872">
        <v>1</v>
      </c>
      <c r="AK872" t="s">
        <v>332</v>
      </c>
      <c r="AL872">
        <v>40.927183999999997</v>
      </c>
      <c r="AM872" t="s">
        <v>378</v>
      </c>
      <c r="AN872">
        <v>-72.219786999999997</v>
      </c>
      <c r="AO872">
        <v>25</v>
      </c>
      <c r="AP872">
        <v>450</v>
      </c>
      <c r="AQ872" t="s">
        <v>129</v>
      </c>
      <c r="AR872">
        <v>68</v>
      </c>
      <c r="AS872">
        <v>-36</v>
      </c>
      <c r="AT872">
        <v>-256</v>
      </c>
      <c r="BB872">
        <v>1200</v>
      </c>
      <c r="BC872">
        <v>1</v>
      </c>
      <c r="BD872" t="str">
        <f t="shared" si="409"/>
        <v xml:space="preserve">N46PD   </v>
      </c>
      <c r="BE872">
        <v>1</v>
      </c>
      <c r="BG872">
        <v>0</v>
      </c>
      <c r="BH872">
        <v>0</v>
      </c>
      <c r="BI872">
        <v>0</v>
      </c>
      <c r="BJ872">
        <v>375</v>
      </c>
      <c r="BK872">
        <v>-75</v>
      </c>
      <c r="BL872" t="s">
        <v>206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 t="shared" si="425"/>
        <v>16:22:24.689</v>
      </c>
      <c r="CF872">
        <v>688590636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5</v>
      </c>
      <c r="CY872">
        <v>7</v>
      </c>
      <c r="CZ872" t="s">
        <v>131</v>
      </c>
      <c r="DA872">
        <v>80</v>
      </c>
      <c r="DB872">
        <v>1</v>
      </c>
      <c r="DC872" t="s">
        <v>132</v>
      </c>
      <c r="DD872" t="s">
        <v>133</v>
      </c>
      <c r="DG872">
        <v>15278086</v>
      </c>
      <c r="DI872">
        <v>0</v>
      </c>
      <c r="DJ872">
        <v>0</v>
      </c>
      <c r="DK872">
        <v>1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 t="shared" ref="A873:A879" si="426">"10/06/2022 16:22:26.523"</f>
        <v>10/06/2022 16:22:26.523</v>
      </c>
      <c r="C873" t="str">
        <f t="shared" si="407"/>
        <v>FFDFD3C0</v>
      </c>
      <c r="D873" t="s">
        <v>123</v>
      </c>
      <c r="E873">
        <v>1</v>
      </c>
      <c r="H873">
        <v>157</v>
      </c>
      <c r="I873" t="s">
        <v>124</v>
      </c>
      <c r="J873" t="s">
        <v>125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ref="S873:S879" si="427">"16:22:26.211"</f>
        <v>16:22:26.211</v>
      </c>
      <c r="T873" t="str">
        <f t="shared" ref="T873:T879" si="428">"16:22:25.711"</f>
        <v>16:22:25.711</v>
      </c>
      <c r="U873" t="str">
        <f t="shared" si="408"/>
        <v>A5988B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8</v>
      </c>
      <c r="AC873">
        <v>3</v>
      </c>
      <c r="AD873">
        <v>0</v>
      </c>
      <c r="AE873">
        <v>9</v>
      </c>
      <c r="AF873" t="s">
        <v>136</v>
      </c>
      <c r="AG873">
        <v>0</v>
      </c>
      <c r="AH873">
        <v>3</v>
      </c>
      <c r="AI873">
        <v>2</v>
      </c>
      <c r="AJ873">
        <v>1</v>
      </c>
      <c r="AK873" t="s">
        <v>336</v>
      </c>
      <c r="AL873">
        <v>40.927098000000001</v>
      </c>
      <c r="AM873" t="s">
        <v>362</v>
      </c>
      <c r="AN873">
        <v>-72.219121000000001</v>
      </c>
      <c r="AO873">
        <v>25</v>
      </c>
      <c r="AP873">
        <v>425</v>
      </c>
      <c r="AQ873" t="s">
        <v>129</v>
      </c>
      <c r="AR873">
        <v>74</v>
      </c>
      <c r="AS873">
        <v>-11</v>
      </c>
      <c r="AT873">
        <v>-704</v>
      </c>
      <c r="BB873">
        <v>1200</v>
      </c>
      <c r="BC873">
        <v>1</v>
      </c>
      <c r="BD873" t="str">
        <f t="shared" si="409"/>
        <v xml:space="preserve">N46PD   </v>
      </c>
      <c r="BE873">
        <v>1</v>
      </c>
      <c r="BG873">
        <v>0</v>
      </c>
      <c r="BH873">
        <v>0</v>
      </c>
      <c r="BI873">
        <v>0</v>
      </c>
      <c r="BJ873">
        <v>375</v>
      </c>
      <c r="BK873">
        <v>-50</v>
      </c>
      <c r="BL873" t="s">
        <v>206</v>
      </c>
      <c r="BM873">
        <v>1</v>
      </c>
      <c r="BN873">
        <v>1</v>
      </c>
      <c r="BO873">
        <v>1</v>
      </c>
      <c r="BP873">
        <v>0</v>
      </c>
      <c r="BS873">
        <v>0</v>
      </c>
      <c r="BT873">
        <v>0</v>
      </c>
      <c r="BU873">
        <v>0</v>
      </c>
      <c r="CE873" t="str">
        <f t="shared" ref="CE873:CE879" si="429">"16:22:26.212"</f>
        <v>16:22:26.212</v>
      </c>
      <c r="CF873">
        <v>212331123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7</v>
      </c>
      <c r="CY873">
        <v>7</v>
      </c>
      <c r="CZ873" t="s">
        <v>131</v>
      </c>
      <c r="DA873">
        <v>80</v>
      </c>
      <c r="DB873">
        <v>1</v>
      </c>
      <c r="DC873" t="s">
        <v>132</v>
      </c>
      <c r="DD873" t="s">
        <v>133</v>
      </c>
      <c r="DG873">
        <v>15279631</v>
      </c>
      <c r="DI873">
        <v>1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 t="shared" si="426"/>
        <v>10/06/2022 16:22:26.523</v>
      </c>
      <c r="C874" t="str">
        <f t="shared" si="407"/>
        <v>FFDFD3C0</v>
      </c>
      <c r="D874" t="s">
        <v>134</v>
      </c>
      <c r="E874">
        <v>38</v>
      </c>
      <c r="H874">
        <v>125</v>
      </c>
      <c r="I874" t="s">
        <v>142</v>
      </c>
      <c r="J874" t="s">
        <v>136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427"/>
        <v>16:22:26.211</v>
      </c>
      <c r="T874" t="str">
        <f t="shared" si="428"/>
        <v>16:22:25.711</v>
      </c>
      <c r="U874" t="str">
        <f t="shared" si="408"/>
        <v>A5988B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8</v>
      </c>
      <c r="AC874">
        <v>3</v>
      </c>
      <c r="AD874">
        <v>0</v>
      </c>
      <c r="AE874">
        <v>9</v>
      </c>
      <c r="AF874" t="s">
        <v>136</v>
      </c>
      <c r="AG874">
        <v>0</v>
      </c>
      <c r="AH874">
        <v>3</v>
      </c>
      <c r="AI874">
        <v>2</v>
      </c>
      <c r="AJ874">
        <v>1</v>
      </c>
      <c r="AK874" t="s">
        <v>336</v>
      </c>
      <c r="AL874">
        <v>40.927098000000001</v>
      </c>
      <c r="AM874" t="s">
        <v>362</v>
      </c>
      <c r="AN874">
        <v>-72.219121000000001</v>
      </c>
      <c r="AO874">
        <v>25</v>
      </c>
      <c r="AP874">
        <v>425</v>
      </c>
      <c r="AQ874" t="s">
        <v>129</v>
      </c>
      <c r="AR874">
        <v>74</v>
      </c>
      <c r="AS874">
        <v>-11</v>
      </c>
      <c r="AT874">
        <v>-704</v>
      </c>
      <c r="BB874">
        <v>1200</v>
      </c>
      <c r="BC874">
        <v>1</v>
      </c>
      <c r="BD874" t="str">
        <f t="shared" si="409"/>
        <v xml:space="preserve">N46PD   </v>
      </c>
      <c r="BE874">
        <v>1</v>
      </c>
      <c r="BG874">
        <v>0</v>
      </c>
      <c r="BH874">
        <v>0</v>
      </c>
      <c r="BI874">
        <v>0</v>
      </c>
      <c r="BJ874">
        <v>375</v>
      </c>
      <c r="BK874">
        <v>-50</v>
      </c>
      <c r="BL874" t="s">
        <v>206</v>
      </c>
      <c r="BM874">
        <v>1</v>
      </c>
      <c r="BN874">
        <v>1</v>
      </c>
      <c r="BO874">
        <v>1</v>
      </c>
      <c r="BP874">
        <v>0</v>
      </c>
      <c r="BS874">
        <v>0</v>
      </c>
      <c r="BT874">
        <v>0</v>
      </c>
      <c r="BU874">
        <v>0</v>
      </c>
      <c r="CE874" t="str">
        <f t="shared" si="429"/>
        <v>16:22:26.212</v>
      </c>
      <c r="CF874">
        <v>212331123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7</v>
      </c>
      <c r="CY874">
        <v>7</v>
      </c>
      <c r="CZ874" t="s">
        <v>131</v>
      </c>
      <c r="DA874">
        <v>80</v>
      </c>
      <c r="DB874">
        <v>1</v>
      </c>
      <c r="DC874" t="s">
        <v>132</v>
      </c>
      <c r="DD874" t="s">
        <v>133</v>
      </c>
      <c r="DG874">
        <v>15279631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 t="shared" si="426"/>
        <v>10/06/2022 16:22:26.523</v>
      </c>
      <c r="C875" t="str">
        <f t="shared" si="407"/>
        <v>FFDFD3C0</v>
      </c>
      <c r="D875" t="s">
        <v>143</v>
      </c>
      <c r="E875">
        <v>1</v>
      </c>
      <c r="F875">
        <v>2001</v>
      </c>
      <c r="G875" t="s">
        <v>147</v>
      </c>
      <c r="J875" t="s">
        <v>145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427"/>
        <v>16:22:26.211</v>
      </c>
      <c r="T875" t="str">
        <f t="shared" si="428"/>
        <v>16:22:25.711</v>
      </c>
      <c r="U875" t="str">
        <f t="shared" si="408"/>
        <v>A5988B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8</v>
      </c>
      <c r="AC875">
        <v>3</v>
      </c>
      <c r="AD875">
        <v>0</v>
      </c>
      <c r="AE875">
        <v>9</v>
      </c>
      <c r="AF875" t="s">
        <v>136</v>
      </c>
      <c r="AG875">
        <v>0</v>
      </c>
      <c r="AH875">
        <v>3</v>
      </c>
      <c r="AI875">
        <v>2</v>
      </c>
      <c r="AJ875">
        <v>1</v>
      </c>
      <c r="AK875" t="s">
        <v>336</v>
      </c>
      <c r="AL875">
        <v>40.927098000000001</v>
      </c>
      <c r="AM875" t="s">
        <v>362</v>
      </c>
      <c r="AN875">
        <v>-72.219121000000001</v>
      </c>
      <c r="AO875">
        <v>25</v>
      </c>
      <c r="AP875">
        <v>425</v>
      </c>
      <c r="AQ875" t="s">
        <v>129</v>
      </c>
      <c r="AR875">
        <v>74</v>
      </c>
      <c r="AS875">
        <v>-11</v>
      </c>
      <c r="AT875">
        <v>-704</v>
      </c>
      <c r="BB875">
        <v>1200</v>
      </c>
      <c r="BC875">
        <v>1</v>
      </c>
      <c r="BD875" t="str">
        <f t="shared" si="409"/>
        <v xml:space="preserve">N46PD   </v>
      </c>
      <c r="BE875">
        <v>1</v>
      </c>
      <c r="BG875">
        <v>0</v>
      </c>
      <c r="BH875">
        <v>0</v>
      </c>
      <c r="BI875">
        <v>0</v>
      </c>
      <c r="BJ875">
        <v>375</v>
      </c>
      <c r="BK875">
        <v>-50</v>
      </c>
      <c r="BL875" t="s">
        <v>206</v>
      </c>
      <c r="BM875">
        <v>1</v>
      </c>
      <c r="BN875">
        <v>1</v>
      </c>
      <c r="BO875">
        <v>1</v>
      </c>
      <c r="BP875">
        <v>0</v>
      </c>
      <c r="BS875">
        <v>0</v>
      </c>
      <c r="BT875">
        <v>0</v>
      </c>
      <c r="BU875">
        <v>0</v>
      </c>
      <c r="CE875" t="str">
        <f t="shared" si="429"/>
        <v>16:22:26.212</v>
      </c>
      <c r="CF875">
        <v>212331123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7</v>
      </c>
      <c r="CY875">
        <v>7</v>
      </c>
      <c r="CZ875" t="s">
        <v>131</v>
      </c>
      <c r="DA875">
        <v>80</v>
      </c>
      <c r="DB875">
        <v>1</v>
      </c>
      <c r="DC875" t="s">
        <v>132</v>
      </c>
      <c r="DD875" t="s">
        <v>133</v>
      </c>
      <c r="DG875">
        <v>15279631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 t="shared" si="426"/>
        <v>10/06/2022 16:22:26.523</v>
      </c>
      <c r="C876" t="str">
        <f t="shared" si="407"/>
        <v>FFDFD3C0</v>
      </c>
      <c r="D876" t="s">
        <v>139</v>
      </c>
      <c r="E876">
        <v>2</v>
      </c>
      <c r="F876">
        <v>1002</v>
      </c>
      <c r="G876" t="s">
        <v>124</v>
      </c>
      <c r="J876" t="s">
        <v>141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427"/>
        <v>16:22:26.211</v>
      </c>
      <c r="T876" t="str">
        <f t="shared" si="428"/>
        <v>16:22:25.711</v>
      </c>
      <c r="U876" t="str">
        <f t="shared" si="408"/>
        <v>A5988B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8</v>
      </c>
      <c r="AC876">
        <v>3</v>
      </c>
      <c r="AD876">
        <v>0</v>
      </c>
      <c r="AE876">
        <v>9</v>
      </c>
      <c r="AF876" t="s">
        <v>136</v>
      </c>
      <c r="AG876">
        <v>0</v>
      </c>
      <c r="AH876">
        <v>3</v>
      </c>
      <c r="AI876">
        <v>2</v>
      </c>
      <c r="AJ876">
        <v>1</v>
      </c>
      <c r="AK876" t="s">
        <v>336</v>
      </c>
      <c r="AL876">
        <v>40.927098000000001</v>
      </c>
      <c r="AM876" t="s">
        <v>362</v>
      </c>
      <c r="AN876">
        <v>-72.219121000000001</v>
      </c>
      <c r="AO876">
        <v>25</v>
      </c>
      <c r="AP876">
        <v>425</v>
      </c>
      <c r="AQ876" t="s">
        <v>129</v>
      </c>
      <c r="AR876">
        <v>74</v>
      </c>
      <c r="AS876">
        <v>-11</v>
      </c>
      <c r="AT876">
        <v>-704</v>
      </c>
      <c r="BB876">
        <v>1200</v>
      </c>
      <c r="BC876">
        <v>1</v>
      </c>
      <c r="BD876" t="str">
        <f t="shared" si="409"/>
        <v xml:space="preserve">N46PD   </v>
      </c>
      <c r="BE876">
        <v>1</v>
      </c>
      <c r="BG876">
        <v>0</v>
      </c>
      <c r="BH876">
        <v>0</v>
      </c>
      <c r="BI876">
        <v>0</v>
      </c>
      <c r="BJ876">
        <v>375</v>
      </c>
      <c r="BK876">
        <v>-50</v>
      </c>
      <c r="BL876" t="s">
        <v>206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t="str">
        <f t="shared" si="429"/>
        <v>16:22:26.212</v>
      </c>
      <c r="CF876">
        <v>212331123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7</v>
      </c>
      <c r="CY876">
        <v>7</v>
      </c>
      <c r="CZ876" t="s">
        <v>131</v>
      </c>
      <c r="DA876">
        <v>80</v>
      </c>
      <c r="DB876">
        <v>1</v>
      </c>
      <c r="DC876" t="s">
        <v>132</v>
      </c>
      <c r="DD876" t="s">
        <v>133</v>
      </c>
      <c r="DG876">
        <v>15279631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 t="shared" si="426"/>
        <v>10/06/2022 16:22:26.523</v>
      </c>
      <c r="C877" t="str">
        <f t="shared" si="407"/>
        <v>FFDFD3C0</v>
      </c>
      <c r="D877" t="s">
        <v>139</v>
      </c>
      <c r="E877">
        <v>3</v>
      </c>
      <c r="F877">
        <v>1003</v>
      </c>
      <c r="G877" t="s">
        <v>146</v>
      </c>
      <c r="J877" t="s">
        <v>141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427"/>
        <v>16:22:26.211</v>
      </c>
      <c r="T877" t="str">
        <f t="shared" si="428"/>
        <v>16:22:25.711</v>
      </c>
      <c r="U877" t="str">
        <f t="shared" si="408"/>
        <v>A5988B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8</v>
      </c>
      <c r="AC877">
        <v>3</v>
      </c>
      <c r="AD877">
        <v>0</v>
      </c>
      <c r="AE877">
        <v>9</v>
      </c>
      <c r="AF877" t="s">
        <v>136</v>
      </c>
      <c r="AG877">
        <v>0</v>
      </c>
      <c r="AH877">
        <v>3</v>
      </c>
      <c r="AI877">
        <v>2</v>
      </c>
      <c r="AJ877">
        <v>1</v>
      </c>
      <c r="AK877" t="s">
        <v>336</v>
      </c>
      <c r="AL877">
        <v>40.927098000000001</v>
      </c>
      <c r="AM877" t="s">
        <v>362</v>
      </c>
      <c r="AN877">
        <v>-72.219121000000001</v>
      </c>
      <c r="AO877">
        <v>25</v>
      </c>
      <c r="AP877">
        <v>425</v>
      </c>
      <c r="AQ877" t="s">
        <v>129</v>
      </c>
      <c r="AR877">
        <v>74</v>
      </c>
      <c r="AS877">
        <v>-11</v>
      </c>
      <c r="AT877">
        <v>-704</v>
      </c>
      <c r="BB877">
        <v>1200</v>
      </c>
      <c r="BC877">
        <v>1</v>
      </c>
      <c r="BD877" t="str">
        <f t="shared" si="409"/>
        <v xml:space="preserve">N46PD   </v>
      </c>
      <c r="BE877">
        <v>1</v>
      </c>
      <c r="BG877">
        <v>0</v>
      </c>
      <c r="BH877">
        <v>0</v>
      </c>
      <c r="BI877">
        <v>0</v>
      </c>
      <c r="BJ877">
        <v>375</v>
      </c>
      <c r="BK877">
        <v>-50</v>
      </c>
      <c r="BL877" t="s">
        <v>206</v>
      </c>
      <c r="BM877">
        <v>1</v>
      </c>
      <c r="BN877">
        <v>1</v>
      </c>
      <c r="BO877">
        <v>1</v>
      </c>
      <c r="BP877">
        <v>0</v>
      </c>
      <c r="BS877">
        <v>0</v>
      </c>
      <c r="BT877">
        <v>0</v>
      </c>
      <c r="BU877">
        <v>0</v>
      </c>
      <c r="CE877" t="str">
        <f t="shared" si="429"/>
        <v>16:22:26.212</v>
      </c>
      <c r="CF877">
        <v>212331123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7</v>
      </c>
      <c r="CY877">
        <v>7</v>
      </c>
      <c r="CZ877" t="s">
        <v>131</v>
      </c>
      <c r="DA877">
        <v>80</v>
      </c>
      <c r="DB877">
        <v>1</v>
      </c>
      <c r="DC877" t="s">
        <v>132</v>
      </c>
      <c r="DD877" t="s">
        <v>133</v>
      </c>
      <c r="DG877">
        <v>15279631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 t="shared" si="426"/>
        <v>10/06/2022 16:22:26.523</v>
      </c>
      <c r="C878" t="str">
        <f t="shared" si="407"/>
        <v>FFDFD3C0</v>
      </c>
      <c r="D878" t="s">
        <v>143</v>
      </c>
      <c r="E878">
        <v>15</v>
      </c>
      <c r="F878">
        <v>2015</v>
      </c>
      <c r="G878" t="s">
        <v>144</v>
      </c>
      <c r="J878" t="s">
        <v>145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427"/>
        <v>16:22:26.211</v>
      </c>
      <c r="T878" t="str">
        <f t="shared" si="428"/>
        <v>16:22:25.711</v>
      </c>
      <c r="U878" t="str">
        <f t="shared" si="408"/>
        <v>A5988B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8</v>
      </c>
      <c r="AC878">
        <v>3</v>
      </c>
      <c r="AD878">
        <v>0</v>
      </c>
      <c r="AE878">
        <v>9</v>
      </c>
      <c r="AF878" t="s">
        <v>136</v>
      </c>
      <c r="AG878">
        <v>0</v>
      </c>
      <c r="AH878">
        <v>3</v>
      </c>
      <c r="AI878">
        <v>2</v>
      </c>
      <c r="AJ878">
        <v>1</v>
      </c>
      <c r="AK878" t="s">
        <v>336</v>
      </c>
      <c r="AL878">
        <v>40.927098000000001</v>
      </c>
      <c r="AM878" t="s">
        <v>362</v>
      </c>
      <c r="AN878">
        <v>-72.219121000000001</v>
      </c>
      <c r="AO878">
        <v>25</v>
      </c>
      <c r="AP878">
        <v>425</v>
      </c>
      <c r="AQ878" t="s">
        <v>129</v>
      </c>
      <c r="AR878">
        <v>74</v>
      </c>
      <c r="AS878">
        <v>-11</v>
      </c>
      <c r="AT878">
        <v>-704</v>
      </c>
      <c r="BB878">
        <v>1200</v>
      </c>
      <c r="BC878">
        <v>1</v>
      </c>
      <c r="BD878" t="str">
        <f t="shared" si="409"/>
        <v xml:space="preserve">N46PD   </v>
      </c>
      <c r="BE878">
        <v>1</v>
      </c>
      <c r="BG878">
        <v>0</v>
      </c>
      <c r="BH878">
        <v>0</v>
      </c>
      <c r="BI878">
        <v>0</v>
      </c>
      <c r="BJ878">
        <v>375</v>
      </c>
      <c r="BK878">
        <v>-50</v>
      </c>
      <c r="BL878" t="s">
        <v>206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t="str">
        <f t="shared" si="429"/>
        <v>16:22:26.212</v>
      </c>
      <c r="CF878">
        <v>212331123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7</v>
      </c>
      <c r="CY878">
        <v>7</v>
      </c>
      <c r="CZ878" t="s">
        <v>131</v>
      </c>
      <c r="DA878">
        <v>80</v>
      </c>
      <c r="DB878">
        <v>1</v>
      </c>
      <c r="DC878" t="s">
        <v>132</v>
      </c>
      <c r="DD878" t="s">
        <v>133</v>
      </c>
      <c r="DG878">
        <v>15279631</v>
      </c>
      <c r="DI878">
        <v>1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 t="shared" si="426"/>
        <v>10/06/2022 16:22:26.523</v>
      </c>
      <c r="C879" t="str">
        <f t="shared" si="407"/>
        <v>FFDFD3C0</v>
      </c>
      <c r="D879" t="s">
        <v>134</v>
      </c>
      <c r="E879">
        <v>33</v>
      </c>
      <c r="H879">
        <v>112</v>
      </c>
      <c r="I879" t="s">
        <v>135</v>
      </c>
      <c r="J879" t="s">
        <v>136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427"/>
        <v>16:22:26.211</v>
      </c>
      <c r="T879" t="str">
        <f t="shared" si="428"/>
        <v>16:22:25.711</v>
      </c>
      <c r="U879" t="str">
        <f t="shared" si="408"/>
        <v>A5988B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8</v>
      </c>
      <c r="AC879">
        <v>3</v>
      </c>
      <c r="AD879">
        <v>0</v>
      </c>
      <c r="AE879">
        <v>9</v>
      </c>
      <c r="AF879" t="s">
        <v>136</v>
      </c>
      <c r="AG879">
        <v>0</v>
      </c>
      <c r="AH879">
        <v>3</v>
      </c>
      <c r="AI879">
        <v>2</v>
      </c>
      <c r="AJ879">
        <v>1</v>
      </c>
      <c r="AK879" t="s">
        <v>336</v>
      </c>
      <c r="AL879">
        <v>40.927098000000001</v>
      </c>
      <c r="AM879" t="s">
        <v>362</v>
      </c>
      <c r="AN879">
        <v>-72.219121000000001</v>
      </c>
      <c r="AO879">
        <v>25</v>
      </c>
      <c r="AP879">
        <v>425</v>
      </c>
      <c r="AQ879" t="s">
        <v>129</v>
      </c>
      <c r="AR879">
        <v>74</v>
      </c>
      <c r="AS879">
        <v>-11</v>
      </c>
      <c r="AT879">
        <v>-704</v>
      </c>
      <c r="BB879">
        <v>1200</v>
      </c>
      <c r="BC879">
        <v>1</v>
      </c>
      <c r="BD879" t="str">
        <f t="shared" si="409"/>
        <v xml:space="preserve">N46PD   </v>
      </c>
      <c r="BE879">
        <v>1</v>
      </c>
      <c r="BG879">
        <v>0</v>
      </c>
      <c r="BH879">
        <v>0</v>
      </c>
      <c r="BI879">
        <v>0</v>
      </c>
      <c r="BJ879">
        <v>375</v>
      </c>
      <c r="BK879">
        <v>-50</v>
      </c>
      <c r="BL879" t="s">
        <v>206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t="str">
        <f t="shared" si="429"/>
        <v>16:22:26.212</v>
      </c>
      <c r="CF879">
        <v>212331123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7</v>
      </c>
      <c r="CY879">
        <v>7</v>
      </c>
      <c r="CZ879" t="s">
        <v>131</v>
      </c>
      <c r="DA879">
        <v>80</v>
      </c>
      <c r="DB879">
        <v>1</v>
      </c>
      <c r="DC879" t="s">
        <v>132</v>
      </c>
      <c r="DD879" t="s">
        <v>133</v>
      </c>
      <c r="DG879">
        <v>15279631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"10/06/2022 16:22:27.556"</f>
        <v>10/06/2022 16:22:27.556</v>
      </c>
      <c r="C880" t="str">
        <f t="shared" si="407"/>
        <v>FFDFD3C0</v>
      </c>
      <c r="D880" t="s">
        <v>139</v>
      </c>
      <c r="E880">
        <v>2</v>
      </c>
      <c r="F880">
        <v>1002</v>
      </c>
      <c r="G880" t="s">
        <v>124</v>
      </c>
      <c r="J880" t="s">
        <v>141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ref="S880:S886" si="430">"16:22:27.227"</f>
        <v>16:22:27.227</v>
      </c>
      <c r="T880" t="str">
        <f t="shared" ref="T880:T886" si="431">"16:22:26.727"</f>
        <v>16:22:26.727</v>
      </c>
      <c r="U880" t="str">
        <f t="shared" si="408"/>
        <v>A5988B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8</v>
      </c>
      <c r="AC880">
        <v>3</v>
      </c>
      <c r="AD880">
        <v>0</v>
      </c>
      <c r="AE880">
        <v>9</v>
      </c>
      <c r="AF880" t="s">
        <v>136</v>
      </c>
      <c r="AG880">
        <v>0</v>
      </c>
      <c r="AH880">
        <v>3</v>
      </c>
      <c r="AI880">
        <v>2</v>
      </c>
      <c r="AJ880">
        <v>1</v>
      </c>
      <c r="AK880" t="s">
        <v>334</v>
      </c>
      <c r="AL880">
        <v>40.927140999999999</v>
      </c>
      <c r="AM880" t="s">
        <v>379</v>
      </c>
      <c r="AN880">
        <v>-72.218692000000004</v>
      </c>
      <c r="AO880">
        <v>25</v>
      </c>
      <c r="AP880">
        <v>400</v>
      </c>
      <c r="AQ880" t="s">
        <v>129</v>
      </c>
      <c r="AR880">
        <v>73</v>
      </c>
      <c r="AS880">
        <v>10</v>
      </c>
      <c r="AT880">
        <v>-896</v>
      </c>
      <c r="BB880">
        <v>1200</v>
      </c>
      <c r="BC880">
        <v>1</v>
      </c>
      <c r="BD880" t="str">
        <f t="shared" si="409"/>
        <v xml:space="preserve">N46PD   </v>
      </c>
      <c r="BE880">
        <v>1</v>
      </c>
      <c r="BG880">
        <v>0</v>
      </c>
      <c r="BH880">
        <v>0</v>
      </c>
      <c r="BI880">
        <v>0</v>
      </c>
      <c r="BJ880">
        <v>325</v>
      </c>
      <c r="BK880">
        <v>-75</v>
      </c>
      <c r="BL880" t="s">
        <v>206</v>
      </c>
      <c r="BM880">
        <v>1</v>
      </c>
      <c r="BN880">
        <v>1</v>
      </c>
      <c r="BO880">
        <v>1</v>
      </c>
      <c r="BP880">
        <v>0</v>
      </c>
      <c r="BS880">
        <v>0</v>
      </c>
      <c r="BT880">
        <v>0</v>
      </c>
      <c r="BU880">
        <v>0</v>
      </c>
      <c r="CE880" t="str">
        <f t="shared" ref="CE880:CE886" si="432">"16:22:27.233"</f>
        <v>16:22:27.233</v>
      </c>
      <c r="CF880">
        <v>233073249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131</v>
      </c>
      <c r="DA880">
        <v>80</v>
      </c>
      <c r="DB880">
        <v>1</v>
      </c>
      <c r="DC880" t="s">
        <v>132</v>
      </c>
      <c r="DD880" t="s">
        <v>133</v>
      </c>
      <c r="DG880">
        <v>15280706</v>
      </c>
      <c r="DI880">
        <v>1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"10/06/2022 16:22:27.556"</f>
        <v>10/06/2022 16:22:27.556</v>
      </c>
      <c r="C881" t="str">
        <f t="shared" si="407"/>
        <v>FFDFD3C0</v>
      </c>
      <c r="D881" t="s">
        <v>143</v>
      </c>
      <c r="E881">
        <v>15</v>
      </c>
      <c r="F881">
        <v>2015</v>
      </c>
      <c r="G881" t="s">
        <v>144</v>
      </c>
      <c r="J881" t="s">
        <v>145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430"/>
        <v>16:22:27.227</v>
      </c>
      <c r="T881" t="str">
        <f t="shared" si="431"/>
        <v>16:22:26.727</v>
      </c>
      <c r="U881" t="str">
        <f t="shared" si="408"/>
        <v>A5988B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8</v>
      </c>
      <c r="AC881">
        <v>3</v>
      </c>
      <c r="AD881">
        <v>0</v>
      </c>
      <c r="AE881">
        <v>9</v>
      </c>
      <c r="AF881" t="s">
        <v>136</v>
      </c>
      <c r="AG881">
        <v>0</v>
      </c>
      <c r="AH881">
        <v>3</v>
      </c>
      <c r="AI881">
        <v>2</v>
      </c>
      <c r="AJ881">
        <v>1</v>
      </c>
      <c r="AK881" t="s">
        <v>334</v>
      </c>
      <c r="AL881">
        <v>40.927140999999999</v>
      </c>
      <c r="AM881" t="s">
        <v>379</v>
      </c>
      <c r="AN881">
        <v>-72.218692000000004</v>
      </c>
      <c r="AO881">
        <v>25</v>
      </c>
      <c r="AP881">
        <v>400</v>
      </c>
      <c r="AQ881" t="s">
        <v>129</v>
      </c>
      <c r="AR881">
        <v>73</v>
      </c>
      <c r="AS881">
        <v>10</v>
      </c>
      <c r="AT881">
        <v>-896</v>
      </c>
      <c r="BB881">
        <v>1200</v>
      </c>
      <c r="BC881">
        <v>1</v>
      </c>
      <c r="BD881" t="str">
        <f t="shared" si="409"/>
        <v xml:space="preserve">N46PD   </v>
      </c>
      <c r="BE881">
        <v>1</v>
      </c>
      <c r="BG881">
        <v>0</v>
      </c>
      <c r="BH881">
        <v>0</v>
      </c>
      <c r="BI881">
        <v>0</v>
      </c>
      <c r="BJ881">
        <v>325</v>
      </c>
      <c r="BK881">
        <v>-75</v>
      </c>
      <c r="BL881" t="s">
        <v>206</v>
      </c>
      <c r="BM881">
        <v>1</v>
      </c>
      <c r="BN881">
        <v>1</v>
      </c>
      <c r="BO881">
        <v>1</v>
      </c>
      <c r="BP881">
        <v>0</v>
      </c>
      <c r="BS881">
        <v>0</v>
      </c>
      <c r="BT881">
        <v>0</v>
      </c>
      <c r="BU881">
        <v>0</v>
      </c>
      <c r="CE881" t="str">
        <f t="shared" si="432"/>
        <v>16:22:27.233</v>
      </c>
      <c r="CF881">
        <v>233073249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131</v>
      </c>
      <c r="DA881">
        <v>80</v>
      </c>
      <c r="DB881">
        <v>1</v>
      </c>
      <c r="DC881" t="s">
        <v>132</v>
      </c>
      <c r="DD881" t="s">
        <v>133</v>
      </c>
      <c r="DG881">
        <v>15280706</v>
      </c>
      <c r="DI881">
        <v>1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"10/06/2022 16:22:27.556"</f>
        <v>10/06/2022 16:22:27.556</v>
      </c>
      <c r="C882" t="str">
        <f t="shared" si="407"/>
        <v>FFDFD3C0</v>
      </c>
      <c r="D882" t="s">
        <v>139</v>
      </c>
      <c r="E882">
        <v>3</v>
      </c>
      <c r="F882">
        <v>1003</v>
      </c>
      <c r="G882" t="s">
        <v>146</v>
      </c>
      <c r="J882" t="s">
        <v>141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430"/>
        <v>16:22:27.227</v>
      </c>
      <c r="T882" t="str">
        <f t="shared" si="431"/>
        <v>16:22:26.727</v>
      </c>
      <c r="U882" t="str">
        <f t="shared" si="408"/>
        <v>A5988B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8</v>
      </c>
      <c r="AC882">
        <v>3</v>
      </c>
      <c r="AD882">
        <v>0</v>
      </c>
      <c r="AE882">
        <v>9</v>
      </c>
      <c r="AF882" t="s">
        <v>136</v>
      </c>
      <c r="AG882">
        <v>0</v>
      </c>
      <c r="AH882">
        <v>3</v>
      </c>
      <c r="AI882">
        <v>2</v>
      </c>
      <c r="AJ882">
        <v>1</v>
      </c>
      <c r="AK882" t="s">
        <v>334</v>
      </c>
      <c r="AL882">
        <v>40.927140999999999</v>
      </c>
      <c r="AM882" t="s">
        <v>379</v>
      </c>
      <c r="AN882">
        <v>-72.218692000000004</v>
      </c>
      <c r="AO882">
        <v>25</v>
      </c>
      <c r="AP882">
        <v>400</v>
      </c>
      <c r="AQ882" t="s">
        <v>129</v>
      </c>
      <c r="AR882">
        <v>73</v>
      </c>
      <c r="AS882">
        <v>10</v>
      </c>
      <c r="AT882">
        <v>-896</v>
      </c>
      <c r="BB882">
        <v>1200</v>
      </c>
      <c r="BC882">
        <v>1</v>
      </c>
      <c r="BD882" t="str">
        <f t="shared" si="409"/>
        <v xml:space="preserve">N46PD   </v>
      </c>
      <c r="BE882">
        <v>1</v>
      </c>
      <c r="BG882">
        <v>0</v>
      </c>
      <c r="BH882">
        <v>0</v>
      </c>
      <c r="BI882">
        <v>0</v>
      </c>
      <c r="BJ882">
        <v>325</v>
      </c>
      <c r="BK882">
        <v>-75</v>
      </c>
      <c r="BL882" t="s">
        <v>206</v>
      </c>
      <c r="BM882">
        <v>1</v>
      </c>
      <c r="BN882">
        <v>1</v>
      </c>
      <c r="BO882">
        <v>1</v>
      </c>
      <c r="BP882">
        <v>0</v>
      </c>
      <c r="BS882">
        <v>0</v>
      </c>
      <c r="BT882">
        <v>0</v>
      </c>
      <c r="BU882">
        <v>0</v>
      </c>
      <c r="CE882" t="str">
        <f t="shared" si="432"/>
        <v>16:22:27.233</v>
      </c>
      <c r="CF882">
        <v>233073249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80</v>
      </c>
      <c r="DB882">
        <v>1</v>
      </c>
      <c r="DC882" t="s">
        <v>132</v>
      </c>
      <c r="DD882" t="s">
        <v>133</v>
      </c>
      <c r="DG882">
        <v>15280706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"10/06/2022 16:22:27.557"</f>
        <v>10/06/2022 16:22:27.557</v>
      </c>
      <c r="C883" t="str">
        <f t="shared" si="407"/>
        <v>FFDFD3C0</v>
      </c>
      <c r="D883" t="s">
        <v>134</v>
      </c>
      <c r="E883">
        <v>33</v>
      </c>
      <c r="H883">
        <v>112</v>
      </c>
      <c r="I883" t="s">
        <v>135</v>
      </c>
      <c r="J883" t="s">
        <v>136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430"/>
        <v>16:22:27.227</v>
      </c>
      <c r="T883" t="str">
        <f t="shared" si="431"/>
        <v>16:22:26.727</v>
      </c>
      <c r="U883" t="str">
        <f t="shared" si="408"/>
        <v>A5988B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8</v>
      </c>
      <c r="AC883">
        <v>3</v>
      </c>
      <c r="AD883">
        <v>0</v>
      </c>
      <c r="AE883">
        <v>9</v>
      </c>
      <c r="AF883" t="s">
        <v>136</v>
      </c>
      <c r="AG883">
        <v>0</v>
      </c>
      <c r="AH883">
        <v>3</v>
      </c>
      <c r="AI883">
        <v>2</v>
      </c>
      <c r="AJ883">
        <v>1</v>
      </c>
      <c r="AK883" t="s">
        <v>334</v>
      </c>
      <c r="AL883">
        <v>40.927140999999999</v>
      </c>
      <c r="AM883" t="s">
        <v>379</v>
      </c>
      <c r="AN883">
        <v>-72.218692000000004</v>
      </c>
      <c r="AO883">
        <v>25</v>
      </c>
      <c r="AP883">
        <v>400</v>
      </c>
      <c r="AQ883" t="s">
        <v>129</v>
      </c>
      <c r="AR883">
        <v>73</v>
      </c>
      <c r="AS883">
        <v>10</v>
      </c>
      <c r="AT883">
        <v>-896</v>
      </c>
      <c r="BB883">
        <v>1200</v>
      </c>
      <c r="BC883">
        <v>1</v>
      </c>
      <c r="BD883" t="str">
        <f t="shared" si="409"/>
        <v xml:space="preserve">N46PD   </v>
      </c>
      <c r="BE883">
        <v>1</v>
      </c>
      <c r="BG883">
        <v>0</v>
      </c>
      <c r="BH883">
        <v>0</v>
      </c>
      <c r="BI883">
        <v>0</v>
      </c>
      <c r="BJ883">
        <v>325</v>
      </c>
      <c r="BK883">
        <v>-75</v>
      </c>
      <c r="BL883" t="s">
        <v>206</v>
      </c>
      <c r="BM883">
        <v>1</v>
      </c>
      <c r="BN883">
        <v>1</v>
      </c>
      <c r="BO883">
        <v>1</v>
      </c>
      <c r="BP883">
        <v>0</v>
      </c>
      <c r="BS883">
        <v>0</v>
      </c>
      <c r="BT883">
        <v>0</v>
      </c>
      <c r="BU883">
        <v>0</v>
      </c>
      <c r="CE883" t="str">
        <f t="shared" si="432"/>
        <v>16:22:27.233</v>
      </c>
      <c r="CF883">
        <v>233073249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131</v>
      </c>
      <c r="DA883">
        <v>80</v>
      </c>
      <c r="DB883">
        <v>1</v>
      </c>
      <c r="DC883" t="s">
        <v>132</v>
      </c>
      <c r="DD883" t="s">
        <v>133</v>
      </c>
      <c r="DG883">
        <v>15280706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"10/06/2022 16:22:27.557"</f>
        <v>10/06/2022 16:22:27.557</v>
      </c>
      <c r="C884" t="str">
        <f t="shared" si="407"/>
        <v>FFDFD3C0</v>
      </c>
      <c r="D884" t="s">
        <v>123</v>
      </c>
      <c r="E884">
        <v>1</v>
      </c>
      <c r="H884">
        <v>157</v>
      </c>
      <c r="I884" t="s">
        <v>124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430"/>
        <v>16:22:27.227</v>
      </c>
      <c r="T884" t="str">
        <f t="shared" si="431"/>
        <v>16:22:26.727</v>
      </c>
      <c r="U884" t="str">
        <f t="shared" si="408"/>
        <v>A5988B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8</v>
      </c>
      <c r="AC884">
        <v>3</v>
      </c>
      <c r="AD884">
        <v>0</v>
      </c>
      <c r="AE884">
        <v>9</v>
      </c>
      <c r="AF884" t="s">
        <v>136</v>
      </c>
      <c r="AG884">
        <v>0</v>
      </c>
      <c r="AH884">
        <v>3</v>
      </c>
      <c r="AI884">
        <v>2</v>
      </c>
      <c r="AJ884">
        <v>1</v>
      </c>
      <c r="AK884" t="s">
        <v>334</v>
      </c>
      <c r="AL884">
        <v>40.927140999999999</v>
      </c>
      <c r="AM884" t="s">
        <v>379</v>
      </c>
      <c r="AN884">
        <v>-72.218692000000004</v>
      </c>
      <c r="AO884">
        <v>25</v>
      </c>
      <c r="AP884">
        <v>400</v>
      </c>
      <c r="AQ884" t="s">
        <v>129</v>
      </c>
      <c r="AR884">
        <v>73</v>
      </c>
      <c r="AS884">
        <v>10</v>
      </c>
      <c r="AT884">
        <v>-896</v>
      </c>
      <c r="BB884">
        <v>1200</v>
      </c>
      <c r="BC884">
        <v>1</v>
      </c>
      <c r="BD884" t="str">
        <f t="shared" si="409"/>
        <v xml:space="preserve">N46PD   </v>
      </c>
      <c r="BE884">
        <v>1</v>
      </c>
      <c r="BG884">
        <v>0</v>
      </c>
      <c r="BH884">
        <v>0</v>
      </c>
      <c r="BI884">
        <v>0</v>
      </c>
      <c r="BJ884">
        <v>325</v>
      </c>
      <c r="BK884">
        <v>-75</v>
      </c>
      <c r="BL884" t="s">
        <v>206</v>
      </c>
      <c r="BM884">
        <v>1</v>
      </c>
      <c r="BN884">
        <v>1</v>
      </c>
      <c r="BO884">
        <v>1</v>
      </c>
      <c r="BP884">
        <v>0</v>
      </c>
      <c r="BS884">
        <v>0</v>
      </c>
      <c r="BT884">
        <v>0</v>
      </c>
      <c r="BU884">
        <v>0</v>
      </c>
      <c r="CE884" t="str">
        <f t="shared" si="432"/>
        <v>16:22:27.233</v>
      </c>
      <c r="CF884">
        <v>233073249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131</v>
      </c>
      <c r="DA884">
        <v>80</v>
      </c>
      <c r="DB884">
        <v>1</v>
      </c>
      <c r="DC884" t="s">
        <v>132</v>
      </c>
      <c r="DD884" t="s">
        <v>133</v>
      </c>
      <c r="DG884">
        <v>15280706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"10/06/2022 16:22:27.557"</f>
        <v>10/06/2022 16:22:27.557</v>
      </c>
      <c r="C885" t="str">
        <f t="shared" si="407"/>
        <v>FFDFD3C0</v>
      </c>
      <c r="D885" t="s">
        <v>134</v>
      </c>
      <c r="E885">
        <v>38</v>
      </c>
      <c r="H885">
        <v>125</v>
      </c>
      <c r="I885" t="s">
        <v>142</v>
      </c>
      <c r="J885" t="s">
        <v>136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430"/>
        <v>16:22:27.227</v>
      </c>
      <c r="T885" t="str">
        <f t="shared" si="431"/>
        <v>16:22:26.727</v>
      </c>
      <c r="U885" t="str">
        <f t="shared" si="408"/>
        <v>A5988B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8</v>
      </c>
      <c r="AC885">
        <v>3</v>
      </c>
      <c r="AD885">
        <v>0</v>
      </c>
      <c r="AE885">
        <v>9</v>
      </c>
      <c r="AF885" t="s">
        <v>136</v>
      </c>
      <c r="AG885">
        <v>0</v>
      </c>
      <c r="AH885">
        <v>3</v>
      </c>
      <c r="AI885">
        <v>2</v>
      </c>
      <c r="AJ885">
        <v>1</v>
      </c>
      <c r="AK885" t="s">
        <v>334</v>
      </c>
      <c r="AL885">
        <v>40.927140999999999</v>
      </c>
      <c r="AM885" t="s">
        <v>379</v>
      </c>
      <c r="AN885">
        <v>-72.218692000000004</v>
      </c>
      <c r="AO885">
        <v>25</v>
      </c>
      <c r="AP885">
        <v>400</v>
      </c>
      <c r="AQ885" t="s">
        <v>129</v>
      </c>
      <c r="AR885">
        <v>73</v>
      </c>
      <c r="AS885">
        <v>10</v>
      </c>
      <c r="AT885">
        <v>-896</v>
      </c>
      <c r="BB885">
        <v>1200</v>
      </c>
      <c r="BC885">
        <v>1</v>
      </c>
      <c r="BD885" t="str">
        <f t="shared" si="409"/>
        <v xml:space="preserve">N46PD   </v>
      </c>
      <c r="BE885">
        <v>1</v>
      </c>
      <c r="BG885">
        <v>0</v>
      </c>
      <c r="BH885">
        <v>0</v>
      </c>
      <c r="BI885">
        <v>0</v>
      </c>
      <c r="BJ885">
        <v>325</v>
      </c>
      <c r="BK885">
        <v>-75</v>
      </c>
      <c r="BL885" t="s">
        <v>206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t="str">
        <f t="shared" si="432"/>
        <v>16:22:27.233</v>
      </c>
      <c r="CF885">
        <v>233073249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7</v>
      </c>
      <c r="CY885">
        <v>7</v>
      </c>
      <c r="CZ885" t="s">
        <v>131</v>
      </c>
      <c r="DA885">
        <v>80</v>
      </c>
      <c r="DB885">
        <v>1</v>
      </c>
      <c r="DC885" t="s">
        <v>132</v>
      </c>
      <c r="DD885" t="s">
        <v>133</v>
      </c>
      <c r="DG885">
        <v>15280706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"10/06/2022 16:22:27.558"</f>
        <v>10/06/2022 16:22:27.558</v>
      </c>
      <c r="C886" t="str">
        <f t="shared" si="407"/>
        <v>FFDFD3C0</v>
      </c>
      <c r="D886" t="s">
        <v>143</v>
      </c>
      <c r="E886">
        <v>1</v>
      </c>
      <c r="F886">
        <v>2001</v>
      </c>
      <c r="G886" t="s">
        <v>147</v>
      </c>
      <c r="J886" t="s">
        <v>145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430"/>
        <v>16:22:27.227</v>
      </c>
      <c r="T886" t="str">
        <f t="shared" si="431"/>
        <v>16:22:26.727</v>
      </c>
      <c r="U886" t="str">
        <f t="shared" si="408"/>
        <v>A5988B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8</v>
      </c>
      <c r="AC886">
        <v>3</v>
      </c>
      <c r="AD886">
        <v>0</v>
      </c>
      <c r="AE886">
        <v>9</v>
      </c>
      <c r="AF886" t="s">
        <v>136</v>
      </c>
      <c r="AG886">
        <v>0</v>
      </c>
      <c r="AH886">
        <v>3</v>
      </c>
      <c r="AI886">
        <v>2</v>
      </c>
      <c r="AJ886">
        <v>1</v>
      </c>
      <c r="AK886" t="s">
        <v>334</v>
      </c>
      <c r="AL886">
        <v>40.927140999999999</v>
      </c>
      <c r="AM886" t="s">
        <v>379</v>
      </c>
      <c r="AN886">
        <v>-72.218692000000004</v>
      </c>
      <c r="AO886">
        <v>25</v>
      </c>
      <c r="AP886">
        <v>400</v>
      </c>
      <c r="AQ886" t="s">
        <v>129</v>
      </c>
      <c r="AR886">
        <v>73</v>
      </c>
      <c r="AS886">
        <v>10</v>
      </c>
      <c r="AT886">
        <v>-896</v>
      </c>
      <c r="BB886">
        <v>1200</v>
      </c>
      <c r="BC886">
        <v>1</v>
      </c>
      <c r="BD886" t="str">
        <f t="shared" si="409"/>
        <v xml:space="preserve">N46PD   </v>
      </c>
      <c r="BE886">
        <v>1</v>
      </c>
      <c r="BG886">
        <v>0</v>
      </c>
      <c r="BH886">
        <v>0</v>
      </c>
      <c r="BI886">
        <v>0</v>
      </c>
      <c r="BJ886">
        <v>325</v>
      </c>
      <c r="BK886">
        <v>-75</v>
      </c>
      <c r="BL886" t="s">
        <v>206</v>
      </c>
      <c r="BM886">
        <v>1</v>
      </c>
      <c r="BN886">
        <v>1</v>
      </c>
      <c r="BO886">
        <v>1</v>
      </c>
      <c r="BP886">
        <v>0</v>
      </c>
      <c r="BS886">
        <v>0</v>
      </c>
      <c r="BT886">
        <v>0</v>
      </c>
      <c r="BU886">
        <v>0</v>
      </c>
      <c r="CE886" t="str">
        <f t="shared" si="432"/>
        <v>16:22:27.233</v>
      </c>
      <c r="CF886">
        <v>233073249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7</v>
      </c>
      <c r="CY886">
        <v>7</v>
      </c>
      <c r="CZ886" t="s">
        <v>131</v>
      </c>
      <c r="DA886">
        <v>80</v>
      </c>
      <c r="DB886">
        <v>1</v>
      </c>
      <c r="DC886" t="s">
        <v>132</v>
      </c>
      <c r="DD886" t="s">
        <v>133</v>
      </c>
      <c r="DG886">
        <v>15280706</v>
      </c>
      <c r="DI886">
        <v>1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"10/06/2022 16:22:29.131"</f>
        <v>10/06/2022 16:22:29.131</v>
      </c>
      <c r="C887" t="str">
        <f t="shared" si="407"/>
        <v>FFDFD3C0</v>
      </c>
      <c r="D887" t="s">
        <v>143</v>
      </c>
      <c r="E887">
        <v>15</v>
      </c>
      <c r="F887">
        <v>2015</v>
      </c>
      <c r="G887" t="s">
        <v>144</v>
      </c>
      <c r="J887" t="s">
        <v>145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ref="S887:S893" si="433">"16:22:28.805"</f>
        <v>16:22:28.805</v>
      </c>
      <c r="T887" t="str">
        <f t="shared" ref="T887:T893" si="434">"16:22:28.305"</f>
        <v>16:22:28.305</v>
      </c>
      <c r="U887" t="str">
        <f t="shared" si="408"/>
        <v>A5988B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8</v>
      </c>
      <c r="AC887">
        <v>3</v>
      </c>
      <c r="AD887">
        <v>0</v>
      </c>
      <c r="AE887">
        <v>9</v>
      </c>
      <c r="AF887" t="s">
        <v>136</v>
      </c>
      <c r="AG887">
        <v>0</v>
      </c>
      <c r="AH887">
        <v>3</v>
      </c>
      <c r="AI887">
        <v>2</v>
      </c>
      <c r="AJ887">
        <v>1</v>
      </c>
      <c r="AK887" t="s">
        <v>324</v>
      </c>
      <c r="AL887">
        <v>40.927377</v>
      </c>
      <c r="AM887" t="s">
        <v>380</v>
      </c>
      <c r="AN887">
        <v>-72.218069999999997</v>
      </c>
      <c r="AO887">
        <v>25</v>
      </c>
      <c r="AP887">
        <v>400</v>
      </c>
      <c r="AQ887" t="s">
        <v>129</v>
      </c>
      <c r="AR887">
        <v>65</v>
      </c>
      <c r="AS887">
        <v>30</v>
      </c>
      <c r="AT887">
        <v>-512</v>
      </c>
      <c r="BB887">
        <v>1200</v>
      </c>
      <c r="BC887">
        <v>1</v>
      </c>
      <c r="BD887" t="str">
        <f t="shared" si="409"/>
        <v xml:space="preserve">N46PD   </v>
      </c>
      <c r="BE887">
        <v>1</v>
      </c>
      <c r="BG887">
        <v>0</v>
      </c>
      <c r="BH887">
        <v>0</v>
      </c>
      <c r="BI887">
        <v>0</v>
      </c>
      <c r="BJ887">
        <v>300</v>
      </c>
      <c r="BK887">
        <v>-100</v>
      </c>
      <c r="BL887" t="s">
        <v>206</v>
      </c>
      <c r="BM887">
        <v>1</v>
      </c>
      <c r="BN887">
        <v>1</v>
      </c>
      <c r="BO887">
        <v>1</v>
      </c>
      <c r="BP887">
        <v>0</v>
      </c>
      <c r="BS887">
        <v>0</v>
      </c>
      <c r="BT887">
        <v>0</v>
      </c>
      <c r="BU887">
        <v>0</v>
      </c>
      <c r="CE887" t="str">
        <f t="shared" ref="CE887:CE893" si="435">"16:22:28.806"</f>
        <v>16:22:28.806</v>
      </c>
      <c r="CF887">
        <v>805966550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131</v>
      </c>
      <c r="DA887">
        <v>80</v>
      </c>
      <c r="DB887">
        <v>1</v>
      </c>
      <c r="DC887" t="s">
        <v>132</v>
      </c>
      <c r="DD887" t="s">
        <v>133</v>
      </c>
      <c r="DG887">
        <v>15282314</v>
      </c>
      <c r="DI887">
        <v>1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"10/06/2022 16:22:29.131"</f>
        <v>10/06/2022 16:22:29.131</v>
      </c>
      <c r="C888" t="str">
        <f t="shared" si="407"/>
        <v>FFDFD3C0</v>
      </c>
      <c r="D888" t="s">
        <v>134</v>
      </c>
      <c r="E888">
        <v>33</v>
      </c>
      <c r="H888">
        <v>112</v>
      </c>
      <c r="I888" t="s">
        <v>135</v>
      </c>
      <c r="J888" t="s">
        <v>136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433"/>
        <v>16:22:28.805</v>
      </c>
      <c r="T888" t="str">
        <f t="shared" si="434"/>
        <v>16:22:28.305</v>
      </c>
      <c r="U888" t="str">
        <f t="shared" si="408"/>
        <v>A5988B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8</v>
      </c>
      <c r="AC888">
        <v>3</v>
      </c>
      <c r="AD888">
        <v>0</v>
      </c>
      <c r="AE888">
        <v>9</v>
      </c>
      <c r="AF888" t="s">
        <v>136</v>
      </c>
      <c r="AG888">
        <v>0</v>
      </c>
      <c r="AH888">
        <v>3</v>
      </c>
      <c r="AI888">
        <v>2</v>
      </c>
      <c r="AJ888">
        <v>1</v>
      </c>
      <c r="AK888" t="s">
        <v>324</v>
      </c>
      <c r="AL888">
        <v>40.927377</v>
      </c>
      <c r="AM888" t="s">
        <v>380</v>
      </c>
      <c r="AN888">
        <v>-72.218069999999997</v>
      </c>
      <c r="AO888">
        <v>25</v>
      </c>
      <c r="AP888">
        <v>400</v>
      </c>
      <c r="AQ888" t="s">
        <v>129</v>
      </c>
      <c r="AR888">
        <v>65</v>
      </c>
      <c r="AS888">
        <v>30</v>
      </c>
      <c r="AT888">
        <v>-512</v>
      </c>
      <c r="BB888">
        <v>1200</v>
      </c>
      <c r="BC888">
        <v>1</v>
      </c>
      <c r="BD888" t="str">
        <f t="shared" si="409"/>
        <v xml:space="preserve">N46PD   </v>
      </c>
      <c r="BE888">
        <v>1</v>
      </c>
      <c r="BG888">
        <v>0</v>
      </c>
      <c r="BH888">
        <v>0</v>
      </c>
      <c r="BI888">
        <v>0</v>
      </c>
      <c r="BJ888">
        <v>300</v>
      </c>
      <c r="BK888">
        <v>-100</v>
      </c>
      <c r="BL888" t="s">
        <v>206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t="str">
        <f t="shared" si="435"/>
        <v>16:22:28.806</v>
      </c>
      <c r="CF888">
        <v>805966550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7</v>
      </c>
      <c r="CY888">
        <v>7</v>
      </c>
      <c r="CZ888" t="s">
        <v>131</v>
      </c>
      <c r="DA888">
        <v>80</v>
      </c>
      <c r="DB888">
        <v>1</v>
      </c>
      <c r="DC888" t="s">
        <v>132</v>
      </c>
      <c r="DD888" t="s">
        <v>133</v>
      </c>
      <c r="DG888">
        <v>15282314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"10/06/2022 16:22:29.131"</f>
        <v>10/06/2022 16:22:29.131</v>
      </c>
      <c r="C889" t="str">
        <f t="shared" si="407"/>
        <v>FFDFD3C0</v>
      </c>
      <c r="D889" t="s">
        <v>134</v>
      </c>
      <c r="E889">
        <v>38</v>
      </c>
      <c r="H889">
        <v>125</v>
      </c>
      <c r="I889" t="s">
        <v>142</v>
      </c>
      <c r="J889" t="s">
        <v>136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433"/>
        <v>16:22:28.805</v>
      </c>
      <c r="T889" t="str">
        <f t="shared" si="434"/>
        <v>16:22:28.305</v>
      </c>
      <c r="U889" t="str">
        <f t="shared" si="408"/>
        <v>A5988B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8</v>
      </c>
      <c r="AC889">
        <v>3</v>
      </c>
      <c r="AD889">
        <v>0</v>
      </c>
      <c r="AE889">
        <v>9</v>
      </c>
      <c r="AF889" t="s">
        <v>136</v>
      </c>
      <c r="AG889">
        <v>0</v>
      </c>
      <c r="AH889">
        <v>3</v>
      </c>
      <c r="AI889">
        <v>2</v>
      </c>
      <c r="AJ889">
        <v>1</v>
      </c>
      <c r="AK889" t="s">
        <v>324</v>
      </c>
      <c r="AL889">
        <v>40.927377</v>
      </c>
      <c r="AM889" t="s">
        <v>380</v>
      </c>
      <c r="AN889">
        <v>-72.218069999999997</v>
      </c>
      <c r="AO889">
        <v>25</v>
      </c>
      <c r="AP889">
        <v>400</v>
      </c>
      <c r="AQ889" t="s">
        <v>129</v>
      </c>
      <c r="AR889">
        <v>65</v>
      </c>
      <c r="AS889">
        <v>30</v>
      </c>
      <c r="AT889">
        <v>-512</v>
      </c>
      <c r="BB889">
        <v>1200</v>
      </c>
      <c r="BC889">
        <v>1</v>
      </c>
      <c r="BD889" t="str">
        <f t="shared" si="409"/>
        <v xml:space="preserve">N46PD   </v>
      </c>
      <c r="BE889">
        <v>1</v>
      </c>
      <c r="BG889">
        <v>0</v>
      </c>
      <c r="BH889">
        <v>0</v>
      </c>
      <c r="BI889">
        <v>0</v>
      </c>
      <c r="BJ889">
        <v>300</v>
      </c>
      <c r="BK889">
        <v>-100</v>
      </c>
      <c r="BL889" t="s">
        <v>206</v>
      </c>
      <c r="BM889">
        <v>1</v>
      </c>
      <c r="BN889">
        <v>1</v>
      </c>
      <c r="BO889">
        <v>1</v>
      </c>
      <c r="BP889">
        <v>0</v>
      </c>
      <c r="BS889">
        <v>0</v>
      </c>
      <c r="BT889">
        <v>0</v>
      </c>
      <c r="BU889">
        <v>0</v>
      </c>
      <c r="CE889" t="str">
        <f t="shared" si="435"/>
        <v>16:22:28.806</v>
      </c>
      <c r="CF889">
        <v>805966550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7</v>
      </c>
      <c r="CY889">
        <v>7</v>
      </c>
      <c r="CZ889" t="s">
        <v>131</v>
      </c>
      <c r="DA889">
        <v>80</v>
      </c>
      <c r="DB889">
        <v>1</v>
      </c>
      <c r="DC889" t="s">
        <v>132</v>
      </c>
      <c r="DD889" t="s">
        <v>133</v>
      </c>
      <c r="DG889">
        <v>15282314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"10/06/2022 16:22:29.147"</f>
        <v>10/06/2022 16:22:29.147</v>
      </c>
      <c r="C890" t="str">
        <f t="shared" si="407"/>
        <v>FFDFD3C0</v>
      </c>
      <c r="D890" t="s">
        <v>123</v>
      </c>
      <c r="E890">
        <v>1</v>
      </c>
      <c r="H890">
        <v>157</v>
      </c>
      <c r="I890" t="s">
        <v>124</v>
      </c>
      <c r="J890" t="s">
        <v>125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433"/>
        <v>16:22:28.805</v>
      </c>
      <c r="T890" t="str">
        <f t="shared" si="434"/>
        <v>16:22:28.305</v>
      </c>
      <c r="U890" t="str">
        <f t="shared" si="408"/>
        <v>A5988B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8</v>
      </c>
      <c r="AC890">
        <v>3</v>
      </c>
      <c r="AD890">
        <v>0</v>
      </c>
      <c r="AE890">
        <v>9</v>
      </c>
      <c r="AF890" t="s">
        <v>136</v>
      </c>
      <c r="AG890">
        <v>0</v>
      </c>
      <c r="AH890">
        <v>3</v>
      </c>
      <c r="AI890">
        <v>2</v>
      </c>
      <c r="AJ890">
        <v>1</v>
      </c>
      <c r="AK890" t="s">
        <v>324</v>
      </c>
      <c r="AL890">
        <v>40.927377</v>
      </c>
      <c r="AM890" t="s">
        <v>380</v>
      </c>
      <c r="AN890">
        <v>-72.218069999999997</v>
      </c>
      <c r="AO890">
        <v>25</v>
      </c>
      <c r="AP890">
        <v>400</v>
      </c>
      <c r="AQ890" t="s">
        <v>129</v>
      </c>
      <c r="AR890">
        <v>65</v>
      </c>
      <c r="AS890">
        <v>30</v>
      </c>
      <c r="AT890">
        <v>-512</v>
      </c>
      <c r="BB890">
        <v>1200</v>
      </c>
      <c r="BC890">
        <v>1</v>
      </c>
      <c r="BD890" t="str">
        <f t="shared" si="409"/>
        <v xml:space="preserve">N46PD   </v>
      </c>
      <c r="BE890">
        <v>1</v>
      </c>
      <c r="BG890">
        <v>0</v>
      </c>
      <c r="BH890">
        <v>0</v>
      </c>
      <c r="BI890">
        <v>0</v>
      </c>
      <c r="BJ890">
        <v>300</v>
      </c>
      <c r="BK890">
        <v>-100</v>
      </c>
      <c r="BL890" t="s">
        <v>206</v>
      </c>
      <c r="BM890">
        <v>1</v>
      </c>
      <c r="BN890">
        <v>1</v>
      </c>
      <c r="BO890">
        <v>1</v>
      </c>
      <c r="BP890">
        <v>0</v>
      </c>
      <c r="BS890">
        <v>0</v>
      </c>
      <c r="BT890">
        <v>0</v>
      </c>
      <c r="BU890">
        <v>0</v>
      </c>
      <c r="CE890" t="str">
        <f t="shared" si="435"/>
        <v>16:22:28.806</v>
      </c>
      <c r="CF890">
        <v>805966550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7</v>
      </c>
      <c r="CY890">
        <v>7</v>
      </c>
      <c r="CZ890" t="s">
        <v>131</v>
      </c>
      <c r="DA890">
        <v>80</v>
      </c>
      <c r="DB890">
        <v>1</v>
      </c>
      <c r="DC890" t="s">
        <v>132</v>
      </c>
      <c r="DD890" t="s">
        <v>133</v>
      </c>
      <c r="DG890">
        <v>15282314</v>
      </c>
      <c r="DI890">
        <v>1</v>
      </c>
      <c r="DJ890">
        <v>0</v>
      </c>
      <c r="DK890">
        <v>1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"10/06/2022 16:22:29.131"</f>
        <v>10/06/2022 16:22:29.131</v>
      </c>
      <c r="C891" t="str">
        <f t="shared" si="407"/>
        <v>FFDFD3C0</v>
      </c>
      <c r="D891" t="s">
        <v>139</v>
      </c>
      <c r="E891">
        <v>3</v>
      </c>
      <c r="F891">
        <v>1003</v>
      </c>
      <c r="G891" t="s">
        <v>146</v>
      </c>
      <c r="J891" t="s">
        <v>141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433"/>
        <v>16:22:28.805</v>
      </c>
      <c r="T891" t="str">
        <f t="shared" si="434"/>
        <v>16:22:28.305</v>
      </c>
      <c r="U891" t="str">
        <f t="shared" si="408"/>
        <v>A5988B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8</v>
      </c>
      <c r="AC891">
        <v>3</v>
      </c>
      <c r="AD891">
        <v>0</v>
      </c>
      <c r="AE891">
        <v>9</v>
      </c>
      <c r="AF891" t="s">
        <v>136</v>
      </c>
      <c r="AG891">
        <v>0</v>
      </c>
      <c r="AH891">
        <v>3</v>
      </c>
      <c r="AI891">
        <v>2</v>
      </c>
      <c r="AJ891">
        <v>1</v>
      </c>
      <c r="AK891" t="s">
        <v>324</v>
      </c>
      <c r="AL891">
        <v>40.927377</v>
      </c>
      <c r="AM891" t="s">
        <v>380</v>
      </c>
      <c r="AN891">
        <v>-72.218069999999997</v>
      </c>
      <c r="AO891">
        <v>25</v>
      </c>
      <c r="AP891">
        <v>400</v>
      </c>
      <c r="AQ891" t="s">
        <v>129</v>
      </c>
      <c r="AR891">
        <v>65</v>
      </c>
      <c r="AS891">
        <v>30</v>
      </c>
      <c r="AT891">
        <v>-512</v>
      </c>
      <c r="BB891">
        <v>1200</v>
      </c>
      <c r="BC891">
        <v>1</v>
      </c>
      <c r="BD891" t="str">
        <f t="shared" si="409"/>
        <v xml:space="preserve">N46PD   </v>
      </c>
      <c r="BE891">
        <v>1</v>
      </c>
      <c r="BG891">
        <v>0</v>
      </c>
      <c r="BH891">
        <v>0</v>
      </c>
      <c r="BI891">
        <v>0</v>
      </c>
      <c r="BJ891">
        <v>300</v>
      </c>
      <c r="BK891">
        <v>-100</v>
      </c>
      <c r="BL891" t="s">
        <v>206</v>
      </c>
      <c r="BM891">
        <v>1</v>
      </c>
      <c r="BN891">
        <v>1</v>
      </c>
      <c r="BO891">
        <v>1</v>
      </c>
      <c r="BP891">
        <v>0</v>
      </c>
      <c r="BS891">
        <v>0</v>
      </c>
      <c r="BT891">
        <v>0</v>
      </c>
      <c r="BU891">
        <v>0</v>
      </c>
      <c r="CE891" t="str">
        <f t="shared" si="435"/>
        <v>16:22:28.806</v>
      </c>
      <c r="CF891">
        <v>805966550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131</v>
      </c>
      <c r="DA891">
        <v>80</v>
      </c>
      <c r="DB891">
        <v>1</v>
      </c>
      <c r="DC891" t="s">
        <v>132</v>
      </c>
      <c r="DD891" t="s">
        <v>133</v>
      </c>
      <c r="DG891">
        <v>15282314</v>
      </c>
      <c r="DI891">
        <v>1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"10/06/2022 16:22:29.147"</f>
        <v>10/06/2022 16:22:29.147</v>
      </c>
      <c r="C892" t="str">
        <f t="shared" si="407"/>
        <v>FFDFD3C0</v>
      </c>
      <c r="D892" t="s">
        <v>143</v>
      </c>
      <c r="E892">
        <v>1</v>
      </c>
      <c r="F892">
        <v>2001</v>
      </c>
      <c r="G892" t="s">
        <v>147</v>
      </c>
      <c r="J892" t="s">
        <v>145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433"/>
        <v>16:22:28.805</v>
      </c>
      <c r="T892" t="str">
        <f t="shared" si="434"/>
        <v>16:22:28.305</v>
      </c>
      <c r="U892" t="str">
        <f t="shared" si="408"/>
        <v>A5988B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8</v>
      </c>
      <c r="AC892">
        <v>3</v>
      </c>
      <c r="AD892">
        <v>0</v>
      </c>
      <c r="AE892">
        <v>9</v>
      </c>
      <c r="AF892" t="s">
        <v>136</v>
      </c>
      <c r="AG892">
        <v>0</v>
      </c>
      <c r="AH892">
        <v>3</v>
      </c>
      <c r="AI892">
        <v>2</v>
      </c>
      <c r="AJ892">
        <v>1</v>
      </c>
      <c r="AK892" t="s">
        <v>324</v>
      </c>
      <c r="AL892">
        <v>40.927377</v>
      </c>
      <c r="AM892" t="s">
        <v>380</v>
      </c>
      <c r="AN892">
        <v>-72.218069999999997</v>
      </c>
      <c r="AO892">
        <v>25</v>
      </c>
      <c r="AP892">
        <v>400</v>
      </c>
      <c r="AQ892" t="s">
        <v>129</v>
      </c>
      <c r="AR892">
        <v>65</v>
      </c>
      <c r="AS892">
        <v>30</v>
      </c>
      <c r="AT892">
        <v>-512</v>
      </c>
      <c r="BB892">
        <v>1200</v>
      </c>
      <c r="BC892">
        <v>1</v>
      </c>
      <c r="BD892" t="str">
        <f t="shared" si="409"/>
        <v xml:space="preserve">N46PD   </v>
      </c>
      <c r="BE892">
        <v>1</v>
      </c>
      <c r="BG892">
        <v>0</v>
      </c>
      <c r="BH892">
        <v>0</v>
      </c>
      <c r="BI892">
        <v>0</v>
      </c>
      <c r="BJ892">
        <v>300</v>
      </c>
      <c r="BK892">
        <v>-100</v>
      </c>
      <c r="BL892" t="s">
        <v>206</v>
      </c>
      <c r="BM892">
        <v>1</v>
      </c>
      <c r="BN892">
        <v>1</v>
      </c>
      <c r="BO892">
        <v>1</v>
      </c>
      <c r="BP892">
        <v>0</v>
      </c>
      <c r="BS892">
        <v>0</v>
      </c>
      <c r="BT892">
        <v>0</v>
      </c>
      <c r="BU892">
        <v>0</v>
      </c>
      <c r="CE892" t="str">
        <f t="shared" si="435"/>
        <v>16:22:28.806</v>
      </c>
      <c r="CF892">
        <v>805966550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7</v>
      </c>
      <c r="CY892">
        <v>7</v>
      </c>
      <c r="CZ892" t="s">
        <v>131</v>
      </c>
      <c r="DA892">
        <v>80</v>
      </c>
      <c r="DB892">
        <v>1</v>
      </c>
      <c r="DC892" t="s">
        <v>132</v>
      </c>
      <c r="DD892" t="s">
        <v>133</v>
      </c>
      <c r="DG892">
        <v>15282314</v>
      </c>
      <c r="DI892">
        <v>1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"10/06/2022 16:22:29.147"</f>
        <v>10/06/2022 16:22:29.147</v>
      </c>
      <c r="C893" t="str">
        <f t="shared" si="407"/>
        <v>FFDFD3C0</v>
      </c>
      <c r="D893" t="s">
        <v>139</v>
      </c>
      <c r="E893">
        <v>2</v>
      </c>
      <c r="F893">
        <v>1002</v>
      </c>
      <c r="G893" t="s">
        <v>124</v>
      </c>
      <c r="J893" t="s">
        <v>141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433"/>
        <v>16:22:28.805</v>
      </c>
      <c r="T893" t="str">
        <f t="shared" si="434"/>
        <v>16:22:28.305</v>
      </c>
      <c r="U893" t="str">
        <f t="shared" si="408"/>
        <v>A5988B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8</v>
      </c>
      <c r="AC893">
        <v>3</v>
      </c>
      <c r="AD893">
        <v>0</v>
      </c>
      <c r="AE893">
        <v>9</v>
      </c>
      <c r="AF893" t="s">
        <v>136</v>
      </c>
      <c r="AG893">
        <v>0</v>
      </c>
      <c r="AH893">
        <v>3</v>
      </c>
      <c r="AI893">
        <v>2</v>
      </c>
      <c r="AJ893">
        <v>1</v>
      </c>
      <c r="AK893" t="s">
        <v>324</v>
      </c>
      <c r="AL893">
        <v>40.927377</v>
      </c>
      <c r="AM893" t="s">
        <v>380</v>
      </c>
      <c r="AN893">
        <v>-72.218069999999997</v>
      </c>
      <c r="AO893">
        <v>25</v>
      </c>
      <c r="AP893">
        <v>400</v>
      </c>
      <c r="AQ893" t="s">
        <v>129</v>
      </c>
      <c r="AR893">
        <v>65</v>
      </c>
      <c r="AS893">
        <v>30</v>
      </c>
      <c r="AT893">
        <v>-512</v>
      </c>
      <c r="BB893">
        <v>1200</v>
      </c>
      <c r="BC893">
        <v>1</v>
      </c>
      <c r="BD893" t="str">
        <f t="shared" si="409"/>
        <v xml:space="preserve">N46PD   </v>
      </c>
      <c r="BE893">
        <v>1</v>
      </c>
      <c r="BG893">
        <v>0</v>
      </c>
      <c r="BH893">
        <v>0</v>
      </c>
      <c r="BI893">
        <v>0</v>
      </c>
      <c r="BJ893">
        <v>300</v>
      </c>
      <c r="BK893">
        <v>-100</v>
      </c>
      <c r="BL893" t="s">
        <v>206</v>
      </c>
      <c r="BM893">
        <v>1</v>
      </c>
      <c r="BN893">
        <v>1</v>
      </c>
      <c r="BO893">
        <v>1</v>
      </c>
      <c r="BP893">
        <v>0</v>
      </c>
      <c r="BS893">
        <v>0</v>
      </c>
      <c r="BT893">
        <v>0</v>
      </c>
      <c r="BU893">
        <v>0</v>
      </c>
      <c r="CE893" t="str">
        <f t="shared" si="435"/>
        <v>16:22:28.806</v>
      </c>
      <c r="CF893">
        <v>805966550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80</v>
      </c>
      <c r="DB893">
        <v>1</v>
      </c>
      <c r="DC893" t="s">
        <v>132</v>
      </c>
      <c r="DD893" t="s">
        <v>133</v>
      </c>
      <c r="DG893">
        <v>15282314</v>
      </c>
      <c r="DI893">
        <v>1</v>
      </c>
      <c r="DJ893">
        <v>0</v>
      </c>
      <c r="DK893">
        <v>1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"10/06/2022 16:22:29.961"</f>
        <v>10/06/2022 16:22:29.961</v>
      </c>
      <c r="C894" t="str">
        <f t="shared" si="407"/>
        <v>FFDFD3C0</v>
      </c>
      <c r="D894" t="s">
        <v>143</v>
      </c>
      <c r="E894">
        <v>1</v>
      </c>
      <c r="F894">
        <v>2001</v>
      </c>
      <c r="G894" t="s">
        <v>147</v>
      </c>
      <c r="J894" t="s">
        <v>145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ref="S894:S900" si="436">"16:22:29.695"</f>
        <v>16:22:29.695</v>
      </c>
      <c r="T894" t="str">
        <f t="shared" ref="T894:T900" si="437">"16:22:29.295"</f>
        <v>16:22:29.295</v>
      </c>
      <c r="U894" t="str">
        <f t="shared" si="408"/>
        <v>A5988B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8</v>
      </c>
      <c r="AC894">
        <v>3</v>
      </c>
      <c r="AD894">
        <v>0</v>
      </c>
      <c r="AE894">
        <v>9</v>
      </c>
      <c r="AF894" t="s">
        <v>136</v>
      </c>
      <c r="AG894">
        <v>0</v>
      </c>
      <c r="AH894">
        <v>3</v>
      </c>
      <c r="AI894">
        <v>2</v>
      </c>
      <c r="AJ894">
        <v>1</v>
      </c>
      <c r="AK894" t="s">
        <v>320</v>
      </c>
      <c r="AL894">
        <v>40.927548000000002</v>
      </c>
      <c r="AM894" t="s">
        <v>381</v>
      </c>
      <c r="AN894">
        <v>-72.217770000000002</v>
      </c>
      <c r="AO894">
        <v>25</v>
      </c>
      <c r="AP894">
        <v>400</v>
      </c>
      <c r="AQ894" t="s">
        <v>129</v>
      </c>
      <c r="AR894">
        <v>59</v>
      </c>
      <c r="AS894">
        <v>39</v>
      </c>
      <c r="AT894">
        <v>-384</v>
      </c>
      <c r="BB894">
        <v>1200</v>
      </c>
      <c r="BC894">
        <v>1</v>
      </c>
      <c r="BD894" t="str">
        <f t="shared" si="409"/>
        <v xml:space="preserve">N46PD   </v>
      </c>
      <c r="BE894">
        <v>1</v>
      </c>
      <c r="BG894">
        <v>0</v>
      </c>
      <c r="BH894">
        <v>0</v>
      </c>
      <c r="BI894">
        <v>0</v>
      </c>
      <c r="BJ894">
        <v>300</v>
      </c>
      <c r="BK894">
        <v>-100</v>
      </c>
      <c r="BL894" t="s">
        <v>206</v>
      </c>
      <c r="BM894">
        <v>1</v>
      </c>
      <c r="BN894">
        <v>1</v>
      </c>
      <c r="BO894">
        <v>1</v>
      </c>
      <c r="BP894">
        <v>0</v>
      </c>
      <c r="BS894">
        <v>0</v>
      </c>
      <c r="BT894">
        <v>0</v>
      </c>
      <c r="BU894">
        <v>0</v>
      </c>
      <c r="CE894" t="str">
        <f t="shared" ref="CE894:CE900" si="438">"16:22:29.699"</f>
        <v>16:22:29.699</v>
      </c>
      <c r="CF894">
        <v>698911185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131</v>
      </c>
      <c r="DA894">
        <v>80</v>
      </c>
      <c r="DB894">
        <v>1</v>
      </c>
      <c r="DC894" t="s">
        <v>132</v>
      </c>
      <c r="DD894" t="s">
        <v>133</v>
      </c>
      <c r="DG894">
        <v>15283233</v>
      </c>
      <c r="DI894">
        <v>1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"10/06/2022 16:22:29.961"</f>
        <v>10/06/2022 16:22:29.961</v>
      </c>
      <c r="C895" t="str">
        <f t="shared" si="407"/>
        <v>FFDFD3C0</v>
      </c>
      <c r="D895" t="s">
        <v>139</v>
      </c>
      <c r="E895">
        <v>2</v>
      </c>
      <c r="F895">
        <v>1002</v>
      </c>
      <c r="G895" t="s">
        <v>124</v>
      </c>
      <c r="J895" t="s">
        <v>141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436"/>
        <v>16:22:29.695</v>
      </c>
      <c r="T895" t="str">
        <f t="shared" si="437"/>
        <v>16:22:29.295</v>
      </c>
      <c r="U895" t="str">
        <f t="shared" si="408"/>
        <v>A5988B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8</v>
      </c>
      <c r="AC895">
        <v>3</v>
      </c>
      <c r="AD895">
        <v>0</v>
      </c>
      <c r="AE895">
        <v>9</v>
      </c>
      <c r="AF895" t="s">
        <v>136</v>
      </c>
      <c r="AG895">
        <v>0</v>
      </c>
      <c r="AH895">
        <v>3</v>
      </c>
      <c r="AI895">
        <v>2</v>
      </c>
      <c r="AJ895">
        <v>1</v>
      </c>
      <c r="AK895" t="s">
        <v>320</v>
      </c>
      <c r="AL895">
        <v>40.927548000000002</v>
      </c>
      <c r="AM895" t="s">
        <v>381</v>
      </c>
      <c r="AN895">
        <v>-72.217770000000002</v>
      </c>
      <c r="AO895">
        <v>25</v>
      </c>
      <c r="AP895">
        <v>400</v>
      </c>
      <c r="AQ895" t="s">
        <v>129</v>
      </c>
      <c r="AR895">
        <v>59</v>
      </c>
      <c r="AS895">
        <v>39</v>
      </c>
      <c r="AT895">
        <v>-384</v>
      </c>
      <c r="BB895">
        <v>1200</v>
      </c>
      <c r="BC895">
        <v>1</v>
      </c>
      <c r="BD895" t="str">
        <f t="shared" si="409"/>
        <v xml:space="preserve">N46PD   </v>
      </c>
      <c r="BE895">
        <v>1</v>
      </c>
      <c r="BG895">
        <v>0</v>
      </c>
      <c r="BH895">
        <v>0</v>
      </c>
      <c r="BI895">
        <v>0</v>
      </c>
      <c r="BJ895">
        <v>300</v>
      </c>
      <c r="BK895">
        <v>-100</v>
      </c>
      <c r="BL895" t="s">
        <v>206</v>
      </c>
      <c r="BM895">
        <v>1</v>
      </c>
      <c r="BN895">
        <v>1</v>
      </c>
      <c r="BO895">
        <v>1</v>
      </c>
      <c r="BP895">
        <v>0</v>
      </c>
      <c r="BS895">
        <v>0</v>
      </c>
      <c r="BT895">
        <v>0</v>
      </c>
      <c r="BU895">
        <v>0</v>
      </c>
      <c r="CE895" t="str">
        <f t="shared" si="438"/>
        <v>16:22:29.699</v>
      </c>
      <c r="CF895">
        <v>698911185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7</v>
      </c>
      <c r="CY895">
        <v>7</v>
      </c>
      <c r="CZ895" t="s">
        <v>131</v>
      </c>
      <c r="DA895">
        <v>80</v>
      </c>
      <c r="DB895">
        <v>1</v>
      </c>
      <c r="DC895" t="s">
        <v>132</v>
      </c>
      <c r="DD895" t="s">
        <v>133</v>
      </c>
      <c r="DG895">
        <v>15283233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>"10/06/2022 16:22:30.055"</f>
        <v>10/06/2022 16:22:30.055</v>
      </c>
      <c r="C896" t="str">
        <f t="shared" si="407"/>
        <v>FFDFD3C0</v>
      </c>
      <c r="D896" t="s">
        <v>143</v>
      </c>
      <c r="E896">
        <v>15</v>
      </c>
      <c r="F896">
        <v>2015</v>
      </c>
      <c r="G896" t="s">
        <v>144</v>
      </c>
      <c r="J896" t="s">
        <v>145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436"/>
        <v>16:22:29.695</v>
      </c>
      <c r="T896" t="str">
        <f t="shared" si="437"/>
        <v>16:22:29.295</v>
      </c>
      <c r="U896" t="str">
        <f t="shared" si="408"/>
        <v>A5988B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8</v>
      </c>
      <c r="AC896">
        <v>3</v>
      </c>
      <c r="AD896">
        <v>0</v>
      </c>
      <c r="AE896">
        <v>9</v>
      </c>
      <c r="AF896" t="s">
        <v>136</v>
      </c>
      <c r="AG896">
        <v>0</v>
      </c>
      <c r="AH896">
        <v>3</v>
      </c>
      <c r="AI896">
        <v>2</v>
      </c>
      <c r="AJ896">
        <v>1</v>
      </c>
      <c r="AK896" t="s">
        <v>320</v>
      </c>
      <c r="AL896">
        <v>40.927548000000002</v>
      </c>
      <c r="AM896" t="s">
        <v>381</v>
      </c>
      <c r="AN896">
        <v>-72.217770000000002</v>
      </c>
      <c r="AO896">
        <v>25</v>
      </c>
      <c r="AP896">
        <v>400</v>
      </c>
      <c r="AQ896" t="s">
        <v>129</v>
      </c>
      <c r="AR896">
        <v>59</v>
      </c>
      <c r="AS896">
        <v>39</v>
      </c>
      <c r="AT896">
        <v>-384</v>
      </c>
      <c r="BB896">
        <v>1200</v>
      </c>
      <c r="BC896">
        <v>1</v>
      </c>
      <c r="BD896" t="str">
        <f t="shared" si="409"/>
        <v xml:space="preserve">N46PD   </v>
      </c>
      <c r="BE896">
        <v>1</v>
      </c>
      <c r="BG896">
        <v>0</v>
      </c>
      <c r="BH896">
        <v>0</v>
      </c>
      <c r="BI896">
        <v>0</v>
      </c>
      <c r="BJ896">
        <v>300</v>
      </c>
      <c r="BK896">
        <v>-100</v>
      </c>
      <c r="BL896" t="s">
        <v>206</v>
      </c>
      <c r="BM896">
        <v>1</v>
      </c>
      <c r="BN896">
        <v>1</v>
      </c>
      <c r="BO896">
        <v>1</v>
      </c>
      <c r="BP896">
        <v>0</v>
      </c>
      <c r="BS896">
        <v>0</v>
      </c>
      <c r="BT896">
        <v>0</v>
      </c>
      <c r="BU896">
        <v>0</v>
      </c>
      <c r="CE896" t="str">
        <f t="shared" si="438"/>
        <v>16:22:29.699</v>
      </c>
      <c r="CF896">
        <v>698911185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7</v>
      </c>
      <c r="CY896">
        <v>7</v>
      </c>
      <c r="CZ896" t="s">
        <v>131</v>
      </c>
      <c r="DA896">
        <v>80</v>
      </c>
      <c r="DB896">
        <v>1</v>
      </c>
      <c r="DC896" t="s">
        <v>132</v>
      </c>
      <c r="DD896" t="s">
        <v>133</v>
      </c>
      <c r="DG896">
        <v>15283233</v>
      </c>
      <c r="DI896">
        <v>1</v>
      </c>
      <c r="DJ896">
        <v>0</v>
      </c>
      <c r="DK896">
        <v>1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>"10/06/2022 16:22:30.055"</f>
        <v>10/06/2022 16:22:30.055</v>
      </c>
      <c r="C897" t="str">
        <f t="shared" si="407"/>
        <v>FFDFD3C0</v>
      </c>
      <c r="D897" t="s">
        <v>139</v>
      </c>
      <c r="E897">
        <v>3</v>
      </c>
      <c r="F897">
        <v>1003</v>
      </c>
      <c r="G897" t="s">
        <v>146</v>
      </c>
      <c r="J897" t="s">
        <v>141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436"/>
        <v>16:22:29.695</v>
      </c>
      <c r="T897" t="str">
        <f t="shared" si="437"/>
        <v>16:22:29.295</v>
      </c>
      <c r="U897" t="str">
        <f t="shared" si="408"/>
        <v>A5988B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8</v>
      </c>
      <c r="AC897">
        <v>3</v>
      </c>
      <c r="AD897">
        <v>0</v>
      </c>
      <c r="AE897">
        <v>9</v>
      </c>
      <c r="AF897" t="s">
        <v>136</v>
      </c>
      <c r="AG897">
        <v>0</v>
      </c>
      <c r="AH897">
        <v>3</v>
      </c>
      <c r="AI897">
        <v>2</v>
      </c>
      <c r="AJ897">
        <v>1</v>
      </c>
      <c r="AK897" t="s">
        <v>320</v>
      </c>
      <c r="AL897">
        <v>40.927548000000002</v>
      </c>
      <c r="AM897" t="s">
        <v>381</v>
      </c>
      <c r="AN897">
        <v>-72.217770000000002</v>
      </c>
      <c r="AO897">
        <v>25</v>
      </c>
      <c r="AP897">
        <v>400</v>
      </c>
      <c r="AQ897" t="s">
        <v>129</v>
      </c>
      <c r="AR897">
        <v>59</v>
      </c>
      <c r="AS897">
        <v>39</v>
      </c>
      <c r="AT897">
        <v>-384</v>
      </c>
      <c r="BB897">
        <v>1200</v>
      </c>
      <c r="BC897">
        <v>1</v>
      </c>
      <c r="BD897" t="str">
        <f t="shared" si="409"/>
        <v xml:space="preserve">N46PD   </v>
      </c>
      <c r="BE897">
        <v>1</v>
      </c>
      <c r="BG897">
        <v>0</v>
      </c>
      <c r="BH897">
        <v>0</v>
      </c>
      <c r="BI897">
        <v>0</v>
      </c>
      <c r="BJ897">
        <v>300</v>
      </c>
      <c r="BK897">
        <v>-100</v>
      </c>
      <c r="BL897" t="s">
        <v>206</v>
      </c>
      <c r="BM897">
        <v>1</v>
      </c>
      <c r="BN897">
        <v>1</v>
      </c>
      <c r="BO897">
        <v>1</v>
      </c>
      <c r="BP897">
        <v>0</v>
      </c>
      <c r="BS897">
        <v>0</v>
      </c>
      <c r="BT897">
        <v>0</v>
      </c>
      <c r="BU897">
        <v>0</v>
      </c>
      <c r="CE897" t="str">
        <f t="shared" si="438"/>
        <v>16:22:29.699</v>
      </c>
      <c r="CF897">
        <v>698911185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7</v>
      </c>
      <c r="CY897">
        <v>7</v>
      </c>
      <c r="CZ897" t="s">
        <v>131</v>
      </c>
      <c r="DA897">
        <v>80</v>
      </c>
      <c r="DB897">
        <v>1</v>
      </c>
      <c r="DC897" t="s">
        <v>132</v>
      </c>
      <c r="DD897" t="s">
        <v>133</v>
      </c>
      <c r="DG897">
        <v>15283233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>"10/06/2022 16:22:30.055"</f>
        <v>10/06/2022 16:22:30.055</v>
      </c>
      <c r="C898" t="str">
        <f t="shared" ref="C898:C961" si="439">"FFDFD3C0"</f>
        <v>FFDFD3C0</v>
      </c>
      <c r="D898" t="s">
        <v>134</v>
      </c>
      <c r="E898">
        <v>33</v>
      </c>
      <c r="H898">
        <v>112</v>
      </c>
      <c r="I898" t="s">
        <v>135</v>
      </c>
      <c r="J898" t="s">
        <v>136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436"/>
        <v>16:22:29.695</v>
      </c>
      <c r="T898" t="str">
        <f t="shared" si="437"/>
        <v>16:22:29.295</v>
      </c>
      <c r="U898" t="str">
        <f t="shared" ref="U898:U961" si="440">"A5988B"</f>
        <v>A5988B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8</v>
      </c>
      <c r="AC898">
        <v>3</v>
      </c>
      <c r="AD898">
        <v>0</v>
      </c>
      <c r="AE898">
        <v>9</v>
      </c>
      <c r="AF898" t="s">
        <v>136</v>
      </c>
      <c r="AG898">
        <v>0</v>
      </c>
      <c r="AH898">
        <v>3</v>
      </c>
      <c r="AI898">
        <v>2</v>
      </c>
      <c r="AJ898">
        <v>1</v>
      </c>
      <c r="AK898" t="s">
        <v>320</v>
      </c>
      <c r="AL898">
        <v>40.927548000000002</v>
      </c>
      <c r="AM898" t="s">
        <v>381</v>
      </c>
      <c r="AN898">
        <v>-72.217770000000002</v>
      </c>
      <c r="AO898">
        <v>25</v>
      </c>
      <c r="AP898">
        <v>400</v>
      </c>
      <c r="AQ898" t="s">
        <v>129</v>
      </c>
      <c r="AR898">
        <v>59</v>
      </c>
      <c r="AS898">
        <v>39</v>
      </c>
      <c r="AT898">
        <v>-384</v>
      </c>
      <c r="BB898">
        <v>1200</v>
      </c>
      <c r="BC898">
        <v>1</v>
      </c>
      <c r="BD898" t="str">
        <f t="shared" ref="BD898:BD961" si="441">"N46PD   "</f>
        <v xml:space="preserve">N46PD   </v>
      </c>
      <c r="BE898">
        <v>1</v>
      </c>
      <c r="BG898">
        <v>0</v>
      </c>
      <c r="BH898">
        <v>0</v>
      </c>
      <c r="BI898">
        <v>0</v>
      </c>
      <c r="BJ898">
        <v>300</v>
      </c>
      <c r="BK898">
        <v>-100</v>
      </c>
      <c r="BL898" t="s">
        <v>206</v>
      </c>
      <c r="BM898">
        <v>1</v>
      </c>
      <c r="BN898">
        <v>1</v>
      </c>
      <c r="BO898">
        <v>1</v>
      </c>
      <c r="BP898">
        <v>0</v>
      </c>
      <c r="BS898">
        <v>0</v>
      </c>
      <c r="BT898">
        <v>0</v>
      </c>
      <c r="BU898">
        <v>0</v>
      </c>
      <c r="CE898" t="str">
        <f t="shared" si="438"/>
        <v>16:22:29.699</v>
      </c>
      <c r="CF898">
        <v>698911185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7</v>
      </c>
      <c r="CY898">
        <v>7</v>
      </c>
      <c r="CZ898" t="s">
        <v>131</v>
      </c>
      <c r="DA898">
        <v>80</v>
      </c>
      <c r="DB898">
        <v>1</v>
      </c>
      <c r="DC898" t="s">
        <v>132</v>
      </c>
      <c r="DD898" t="s">
        <v>133</v>
      </c>
      <c r="DG898">
        <v>15283233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>"10/06/2022 16:22:30.055"</f>
        <v>10/06/2022 16:22:30.055</v>
      </c>
      <c r="C899" t="str">
        <f t="shared" si="439"/>
        <v>FFDFD3C0</v>
      </c>
      <c r="D899" t="s">
        <v>134</v>
      </c>
      <c r="E899">
        <v>38</v>
      </c>
      <c r="H899">
        <v>125</v>
      </c>
      <c r="I899" t="s">
        <v>142</v>
      </c>
      <c r="J899" t="s">
        <v>136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436"/>
        <v>16:22:29.695</v>
      </c>
      <c r="T899" t="str">
        <f t="shared" si="437"/>
        <v>16:22:29.295</v>
      </c>
      <c r="U899" t="str">
        <f t="shared" si="440"/>
        <v>A5988B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8</v>
      </c>
      <c r="AC899">
        <v>3</v>
      </c>
      <c r="AD899">
        <v>0</v>
      </c>
      <c r="AE899">
        <v>9</v>
      </c>
      <c r="AF899" t="s">
        <v>136</v>
      </c>
      <c r="AG899">
        <v>0</v>
      </c>
      <c r="AH899">
        <v>3</v>
      </c>
      <c r="AI899">
        <v>2</v>
      </c>
      <c r="AJ899">
        <v>1</v>
      </c>
      <c r="AK899" t="s">
        <v>320</v>
      </c>
      <c r="AL899">
        <v>40.927548000000002</v>
      </c>
      <c r="AM899" t="s">
        <v>381</v>
      </c>
      <c r="AN899">
        <v>-72.217770000000002</v>
      </c>
      <c r="AO899">
        <v>25</v>
      </c>
      <c r="AP899">
        <v>400</v>
      </c>
      <c r="AQ899" t="s">
        <v>129</v>
      </c>
      <c r="AR899">
        <v>59</v>
      </c>
      <c r="AS899">
        <v>39</v>
      </c>
      <c r="AT899">
        <v>-384</v>
      </c>
      <c r="BB899">
        <v>1200</v>
      </c>
      <c r="BC899">
        <v>1</v>
      </c>
      <c r="BD899" t="str">
        <f t="shared" si="441"/>
        <v xml:space="preserve">N46PD   </v>
      </c>
      <c r="BE899">
        <v>1</v>
      </c>
      <c r="BG899">
        <v>0</v>
      </c>
      <c r="BH899">
        <v>0</v>
      </c>
      <c r="BI899">
        <v>0</v>
      </c>
      <c r="BJ899">
        <v>300</v>
      </c>
      <c r="BK899">
        <v>-100</v>
      </c>
      <c r="BL899" t="s">
        <v>206</v>
      </c>
      <c r="BM899">
        <v>1</v>
      </c>
      <c r="BN899">
        <v>1</v>
      </c>
      <c r="BO899">
        <v>1</v>
      </c>
      <c r="BP899">
        <v>0</v>
      </c>
      <c r="BS899">
        <v>0</v>
      </c>
      <c r="BT899">
        <v>0</v>
      </c>
      <c r="BU899">
        <v>0</v>
      </c>
      <c r="CE899" t="str">
        <f t="shared" si="438"/>
        <v>16:22:29.699</v>
      </c>
      <c r="CF899">
        <v>698911185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7</v>
      </c>
      <c r="CY899">
        <v>7</v>
      </c>
      <c r="CZ899" t="s">
        <v>131</v>
      </c>
      <c r="DA899">
        <v>80</v>
      </c>
      <c r="DB899">
        <v>1</v>
      </c>
      <c r="DC899" t="s">
        <v>132</v>
      </c>
      <c r="DD899" t="s">
        <v>133</v>
      </c>
      <c r="DG899">
        <v>15283233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>"10/06/2022 16:22:30.055"</f>
        <v>10/06/2022 16:22:30.055</v>
      </c>
      <c r="C900" t="str">
        <f t="shared" si="439"/>
        <v>FFDFD3C0</v>
      </c>
      <c r="D900" t="s">
        <v>123</v>
      </c>
      <c r="E900">
        <v>1</v>
      </c>
      <c r="H900">
        <v>157</v>
      </c>
      <c r="I900" t="s">
        <v>124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436"/>
        <v>16:22:29.695</v>
      </c>
      <c r="T900" t="str">
        <f t="shared" si="437"/>
        <v>16:22:29.295</v>
      </c>
      <c r="U900" t="str">
        <f t="shared" si="440"/>
        <v>A5988B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8</v>
      </c>
      <c r="AC900">
        <v>3</v>
      </c>
      <c r="AD900">
        <v>0</v>
      </c>
      <c r="AE900">
        <v>9</v>
      </c>
      <c r="AF900" t="s">
        <v>136</v>
      </c>
      <c r="AG900">
        <v>0</v>
      </c>
      <c r="AH900">
        <v>3</v>
      </c>
      <c r="AI900">
        <v>2</v>
      </c>
      <c r="AJ900">
        <v>1</v>
      </c>
      <c r="AK900" t="s">
        <v>320</v>
      </c>
      <c r="AL900">
        <v>40.927548000000002</v>
      </c>
      <c r="AM900" t="s">
        <v>381</v>
      </c>
      <c r="AN900">
        <v>-72.217770000000002</v>
      </c>
      <c r="AO900">
        <v>25</v>
      </c>
      <c r="AP900">
        <v>400</v>
      </c>
      <c r="AQ900" t="s">
        <v>129</v>
      </c>
      <c r="AR900">
        <v>59</v>
      </c>
      <c r="AS900">
        <v>39</v>
      </c>
      <c r="AT900">
        <v>-384</v>
      </c>
      <c r="BB900">
        <v>1200</v>
      </c>
      <c r="BC900">
        <v>1</v>
      </c>
      <c r="BD900" t="str">
        <f t="shared" si="441"/>
        <v xml:space="preserve">N46PD   </v>
      </c>
      <c r="BE900">
        <v>1</v>
      </c>
      <c r="BG900">
        <v>0</v>
      </c>
      <c r="BH900">
        <v>0</v>
      </c>
      <c r="BI900">
        <v>0</v>
      </c>
      <c r="BJ900">
        <v>300</v>
      </c>
      <c r="BK900">
        <v>-100</v>
      </c>
      <c r="BL900" t="s">
        <v>206</v>
      </c>
      <c r="BM900">
        <v>1</v>
      </c>
      <c r="BN900">
        <v>1</v>
      </c>
      <c r="BO900">
        <v>1</v>
      </c>
      <c r="BP900">
        <v>0</v>
      </c>
      <c r="BS900">
        <v>0</v>
      </c>
      <c r="BT900">
        <v>0</v>
      </c>
      <c r="BU900">
        <v>0</v>
      </c>
      <c r="CE900" t="str">
        <f t="shared" si="438"/>
        <v>16:22:29.699</v>
      </c>
      <c r="CF900">
        <v>698911185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7</v>
      </c>
      <c r="CY900">
        <v>7</v>
      </c>
      <c r="CZ900" t="s">
        <v>131</v>
      </c>
      <c r="DA900">
        <v>80</v>
      </c>
      <c r="DB900">
        <v>1</v>
      </c>
      <c r="DC900" t="s">
        <v>132</v>
      </c>
      <c r="DD900" t="s">
        <v>133</v>
      </c>
      <c r="DG900">
        <v>15283233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>"10/06/2022 16:22:31.446"</f>
        <v>10/06/2022 16:22:31.446</v>
      </c>
      <c r="C901" t="str">
        <f t="shared" si="439"/>
        <v>FFDFD3C0</v>
      </c>
      <c r="D901" t="s">
        <v>134</v>
      </c>
      <c r="E901">
        <v>38</v>
      </c>
      <c r="H901">
        <v>125</v>
      </c>
      <c r="I901" t="s">
        <v>142</v>
      </c>
      <c r="J901" t="s">
        <v>136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ref="S901:S907" si="442">"16:22:31.188"</f>
        <v>16:22:31.188</v>
      </c>
      <c r="T901" t="str">
        <f t="shared" ref="T901:T907" si="443">"16:22:30.788"</f>
        <v>16:22:30.788</v>
      </c>
      <c r="U901" t="str">
        <f t="shared" si="440"/>
        <v>A5988B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136</v>
      </c>
      <c r="AG901">
        <v>0</v>
      </c>
      <c r="AH901">
        <v>3</v>
      </c>
      <c r="AI901">
        <v>2</v>
      </c>
      <c r="AJ901">
        <v>1</v>
      </c>
      <c r="AK901" t="s">
        <v>382</v>
      </c>
      <c r="AL901">
        <v>40.927849000000002</v>
      </c>
      <c r="AM901" t="s">
        <v>383</v>
      </c>
      <c r="AN901">
        <v>-72.217254999999994</v>
      </c>
      <c r="AO901">
        <v>25</v>
      </c>
      <c r="AP901">
        <v>400</v>
      </c>
      <c r="AQ901" t="s">
        <v>129</v>
      </c>
      <c r="AR901">
        <v>56</v>
      </c>
      <c r="AS901">
        <v>43</v>
      </c>
      <c r="AT901">
        <v>-256</v>
      </c>
      <c r="BB901">
        <v>1200</v>
      </c>
      <c r="BC901">
        <v>1</v>
      </c>
      <c r="BD901" t="str">
        <f t="shared" si="441"/>
        <v xml:space="preserve">N46PD   </v>
      </c>
      <c r="BE901">
        <v>1</v>
      </c>
      <c r="BG901">
        <v>0</v>
      </c>
      <c r="BH901">
        <v>0</v>
      </c>
      <c r="BI901">
        <v>0</v>
      </c>
      <c r="BJ901">
        <v>275</v>
      </c>
      <c r="BK901">
        <v>-125</v>
      </c>
      <c r="BL901" t="s">
        <v>206</v>
      </c>
      <c r="BM901">
        <v>1</v>
      </c>
      <c r="BN901">
        <v>1</v>
      </c>
      <c r="BO901">
        <v>1</v>
      </c>
      <c r="BP901">
        <v>0</v>
      </c>
      <c r="BS901">
        <v>0</v>
      </c>
      <c r="BT901">
        <v>0</v>
      </c>
      <c r="BU901">
        <v>0</v>
      </c>
      <c r="CE901" t="str">
        <f t="shared" ref="CE901:CE907" si="444">"16:22:31.190"</f>
        <v>16:22:31.190</v>
      </c>
      <c r="CF901">
        <v>189883102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7</v>
      </c>
      <c r="CY901">
        <v>7</v>
      </c>
      <c r="CZ901" t="s">
        <v>131</v>
      </c>
      <c r="DA901">
        <v>80</v>
      </c>
      <c r="DB901">
        <v>1</v>
      </c>
      <c r="DC901" t="s">
        <v>132</v>
      </c>
      <c r="DD901" t="s">
        <v>133</v>
      </c>
      <c r="DG901">
        <v>15284757</v>
      </c>
      <c r="DI901">
        <v>1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"10/06/2022 16:22:31.446"</f>
        <v>10/06/2022 16:22:31.446</v>
      </c>
      <c r="C902" t="str">
        <f t="shared" si="439"/>
        <v>FFDFD3C0</v>
      </c>
      <c r="D902" t="s">
        <v>123</v>
      </c>
      <c r="E902">
        <v>1</v>
      </c>
      <c r="H902">
        <v>157</v>
      </c>
      <c r="I902" t="s">
        <v>124</v>
      </c>
      <c r="J902" t="s">
        <v>125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442"/>
        <v>16:22:31.188</v>
      </c>
      <c r="T902" t="str">
        <f t="shared" si="443"/>
        <v>16:22:30.788</v>
      </c>
      <c r="U902" t="str">
        <f t="shared" si="440"/>
        <v>A5988B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136</v>
      </c>
      <c r="AG902">
        <v>0</v>
      </c>
      <c r="AH902">
        <v>3</v>
      </c>
      <c r="AI902">
        <v>2</v>
      </c>
      <c r="AJ902">
        <v>1</v>
      </c>
      <c r="AK902" t="s">
        <v>382</v>
      </c>
      <c r="AL902">
        <v>40.927849000000002</v>
      </c>
      <c r="AM902" t="s">
        <v>383</v>
      </c>
      <c r="AN902">
        <v>-72.217254999999994</v>
      </c>
      <c r="AO902">
        <v>25</v>
      </c>
      <c r="AP902">
        <v>400</v>
      </c>
      <c r="AQ902" t="s">
        <v>129</v>
      </c>
      <c r="AR902">
        <v>56</v>
      </c>
      <c r="AS902">
        <v>43</v>
      </c>
      <c r="AT902">
        <v>-256</v>
      </c>
      <c r="BB902">
        <v>1200</v>
      </c>
      <c r="BC902">
        <v>1</v>
      </c>
      <c r="BD902" t="str">
        <f t="shared" si="441"/>
        <v xml:space="preserve">N46PD   </v>
      </c>
      <c r="BE902">
        <v>1</v>
      </c>
      <c r="BG902">
        <v>0</v>
      </c>
      <c r="BH902">
        <v>0</v>
      </c>
      <c r="BI902">
        <v>0</v>
      </c>
      <c r="BJ902">
        <v>275</v>
      </c>
      <c r="BK902">
        <v>-125</v>
      </c>
      <c r="BL902" t="s">
        <v>206</v>
      </c>
      <c r="BM902">
        <v>1</v>
      </c>
      <c r="BN902">
        <v>1</v>
      </c>
      <c r="BO902">
        <v>1</v>
      </c>
      <c r="BP902">
        <v>0</v>
      </c>
      <c r="BS902">
        <v>0</v>
      </c>
      <c r="BT902">
        <v>0</v>
      </c>
      <c r="BU902">
        <v>0</v>
      </c>
      <c r="CE902" t="str">
        <f t="shared" si="444"/>
        <v>16:22:31.190</v>
      </c>
      <c r="CF902">
        <v>189883102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7</v>
      </c>
      <c r="CY902">
        <v>7</v>
      </c>
      <c r="CZ902" t="s">
        <v>131</v>
      </c>
      <c r="DA902">
        <v>80</v>
      </c>
      <c r="DB902">
        <v>1</v>
      </c>
      <c r="DC902" t="s">
        <v>132</v>
      </c>
      <c r="DD902" t="s">
        <v>133</v>
      </c>
      <c r="DG902">
        <v>15284757</v>
      </c>
      <c r="DI902">
        <v>1</v>
      </c>
      <c r="DJ902">
        <v>0</v>
      </c>
      <c r="DK902">
        <v>1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"10/06/2022 16:22:31.461"</f>
        <v>10/06/2022 16:22:31.461</v>
      </c>
      <c r="C903" t="str">
        <f t="shared" si="439"/>
        <v>FFDFD3C0</v>
      </c>
      <c r="D903" t="s">
        <v>143</v>
      </c>
      <c r="E903">
        <v>1</v>
      </c>
      <c r="F903">
        <v>2001</v>
      </c>
      <c r="G903" t="s">
        <v>147</v>
      </c>
      <c r="J903" t="s">
        <v>145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442"/>
        <v>16:22:31.188</v>
      </c>
      <c r="T903" t="str">
        <f t="shared" si="443"/>
        <v>16:22:30.788</v>
      </c>
      <c r="U903" t="str">
        <f t="shared" si="440"/>
        <v>A5988B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136</v>
      </c>
      <c r="AG903">
        <v>0</v>
      </c>
      <c r="AH903">
        <v>3</v>
      </c>
      <c r="AI903">
        <v>2</v>
      </c>
      <c r="AJ903">
        <v>1</v>
      </c>
      <c r="AK903" t="s">
        <v>382</v>
      </c>
      <c r="AL903">
        <v>40.927849000000002</v>
      </c>
      <c r="AM903" t="s">
        <v>383</v>
      </c>
      <c r="AN903">
        <v>-72.217254999999994</v>
      </c>
      <c r="AO903">
        <v>25</v>
      </c>
      <c r="AP903">
        <v>400</v>
      </c>
      <c r="AQ903" t="s">
        <v>129</v>
      </c>
      <c r="AR903">
        <v>56</v>
      </c>
      <c r="AS903">
        <v>43</v>
      </c>
      <c r="AT903">
        <v>-256</v>
      </c>
      <c r="BB903">
        <v>1200</v>
      </c>
      <c r="BC903">
        <v>1</v>
      </c>
      <c r="BD903" t="str">
        <f t="shared" si="441"/>
        <v xml:space="preserve">N46PD   </v>
      </c>
      <c r="BE903">
        <v>1</v>
      </c>
      <c r="BG903">
        <v>0</v>
      </c>
      <c r="BH903">
        <v>0</v>
      </c>
      <c r="BI903">
        <v>0</v>
      </c>
      <c r="BJ903">
        <v>275</v>
      </c>
      <c r="BK903">
        <v>-125</v>
      </c>
      <c r="BL903" t="s">
        <v>206</v>
      </c>
      <c r="BM903">
        <v>1</v>
      </c>
      <c r="BN903">
        <v>1</v>
      </c>
      <c r="BO903">
        <v>1</v>
      </c>
      <c r="BP903">
        <v>0</v>
      </c>
      <c r="BS903">
        <v>0</v>
      </c>
      <c r="BT903">
        <v>0</v>
      </c>
      <c r="BU903">
        <v>0</v>
      </c>
      <c r="CE903" t="str">
        <f t="shared" si="444"/>
        <v>16:22:31.190</v>
      </c>
      <c r="CF903">
        <v>189883102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131</v>
      </c>
      <c r="DA903">
        <v>80</v>
      </c>
      <c r="DB903">
        <v>1</v>
      </c>
      <c r="DC903" t="s">
        <v>132</v>
      </c>
      <c r="DD903" t="s">
        <v>133</v>
      </c>
      <c r="DG903">
        <v>15284757</v>
      </c>
      <c r="DI903">
        <v>1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"10/06/2022 16:22:31.524"</f>
        <v>10/06/2022 16:22:31.524</v>
      </c>
      <c r="C904" t="str">
        <f t="shared" si="439"/>
        <v>FFDFD3C0</v>
      </c>
      <c r="D904" t="s">
        <v>139</v>
      </c>
      <c r="E904">
        <v>2</v>
      </c>
      <c r="F904">
        <v>1002</v>
      </c>
      <c r="G904" t="s">
        <v>124</v>
      </c>
      <c r="J904" t="s">
        <v>141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442"/>
        <v>16:22:31.188</v>
      </c>
      <c r="T904" t="str">
        <f t="shared" si="443"/>
        <v>16:22:30.788</v>
      </c>
      <c r="U904" t="str">
        <f t="shared" si="440"/>
        <v>A5988B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136</v>
      </c>
      <c r="AG904">
        <v>0</v>
      </c>
      <c r="AH904">
        <v>3</v>
      </c>
      <c r="AI904">
        <v>2</v>
      </c>
      <c r="AJ904">
        <v>1</v>
      </c>
      <c r="AK904" t="s">
        <v>382</v>
      </c>
      <c r="AL904">
        <v>40.927849000000002</v>
      </c>
      <c r="AM904" t="s">
        <v>383</v>
      </c>
      <c r="AN904">
        <v>-72.217254999999994</v>
      </c>
      <c r="AO904">
        <v>25</v>
      </c>
      <c r="AP904">
        <v>400</v>
      </c>
      <c r="AQ904" t="s">
        <v>129</v>
      </c>
      <c r="AR904">
        <v>56</v>
      </c>
      <c r="AS904">
        <v>43</v>
      </c>
      <c r="AT904">
        <v>-256</v>
      </c>
      <c r="BB904">
        <v>1200</v>
      </c>
      <c r="BC904">
        <v>1</v>
      </c>
      <c r="BD904" t="str">
        <f t="shared" si="441"/>
        <v xml:space="preserve">N46PD   </v>
      </c>
      <c r="BE904">
        <v>1</v>
      </c>
      <c r="BG904">
        <v>0</v>
      </c>
      <c r="BH904">
        <v>0</v>
      </c>
      <c r="BI904">
        <v>0</v>
      </c>
      <c r="BJ904">
        <v>275</v>
      </c>
      <c r="BK904">
        <v>-125</v>
      </c>
      <c r="BL904" t="s">
        <v>206</v>
      </c>
      <c r="BM904">
        <v>1</v>
      </c>
      <c r="BN904">
        <v>1</v>
      </c>
      <c r="BO904">
        <v>1</v>
      </c>
      <c r="BP904">
        <v>0</v>
      </c>
      <c r="BS904">
        <v>0</v>
      </c>
      <c r="BT904">
        <v>0</v>
      </c>
      <c r="BU904">
        <v>0</v>
      </c>
      <c r="CE904" t="str">
        <f t="shared" si="444"/>
        <v>16:22:31.190</v>
      </c>
      <c r="CF904">
        <v>189883102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7</v>
      </c>
      <c r="CY904">
        <v>7</v>
      </c>
      <c r="CZ904" t="s">
        <v>131</v>
      </c>
      <c r="DA904">
        <v>80</v>
      </c>
      <c r="DB904">
        <v>1</v>
      </c>
      <c r="DC904" t="s">
        <v>132</v>
      </c>
      <c r="DD904" t="s">
        <v>133</v>
      </c>
      <c r="DG904">
        <v>15284757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"10/06/2022 16:22:31.524"</f>
        <v>10/06/2022 16:22:31.524</v>
      </c>
      <c r="C905" t="str">
        <f t="shared" si="439"/>
        <v>FFDFD3C0</v>
      </c>
      <c r="D905" t="s">
        <v>143</v>
      </c>
      <c r="E905">
        <v>15</v>
      </c>
      <c r="F905">
        <v>2015</v>
      </c>
      <c r="G905" t="s">
        <v>144</v>
      </c>
      <c r="J905" t="s">
        <v>145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442"/>
        <v>16:22:31.188</v>
      </c>
      <c r="T905" t="str">
        <f t="shared" si="443"/>
        <v>16:22:30.788</v>
      </c>
      <c r="U905" t="str">
        <f t="shared" si="440"/>
        <v>A5988B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136</v>
      </c>
      <c r="AG905">
        <v>0</v>
      </c>
      <c r="AH905">
        <v>3</v>
      </c>
      <c r="AI905">
        <v>2</v>
      </c>
      <c r="AJ905">
        <v>1</v>
      </c>
      <c r="AK905" t="s">
        <v>382</v>
      </c>
      <c r="AL905">
        <v>40.927849000000002</v>
      </c>
      <c r="AM905" t="s">
        <v>383</v>
      </c>
      <c r="AN905">
        <v>-72.217254999999994</v>
      </c>
      <c r="AO905">
        <v>25</v>
      </c>
      <c r="AP905">
        <v>400</v>
      </c>
      <c r="AQ905" t="s">
        <v>129</v>
      </c>
      <c r="AR905">
        <v>56</v>
      </c>
      <c r="AS905">
        <v>43</v>
      </c>
      <c r="AT905">
        <v>-256</v>
      </c>
      <c r="BB905">
        <v>1200</v>
      </c>
      <c r="BC905">
        <v>1</v>
      </c>
      <c r="BD905" t="str">
        <f t="shared" si="441"/>
        <v xml:space="preserve">N46PD   </v>
      </c>
      <c r="BE905">
        <v>1</v>
      </c>
      <c r="BG905">
        <v>0</v>
      </c>
      <c r="BH905">
        <v>0</v>
      </c>
      <c r="BI905">
        <v>0</v>
      </c>
      <c r="BJ905">
        <v>275</v>
      </c>
      <c r="BK905">
        <v>-125</v>
      </c>
      <c r="BL905" t="s">
        <v>206</v>
      </c>
      <c r="BM905">
        <v>1</v>
      </c>
      <c r="BN905">
        <v>1</v>
      </c>
      <c r="BO905">
        <v>1</v>
      </c>
      <c r="BP905">
        <v>0</v>
      </c>
      <c r="BS905">
        <v>0</v>
      </c>
      <c r="BT905">
        <v>0</v>
      </c>
      <c r="BU905">
        <v>0</v>
      </c>
      <c r="CE905" t="str">
        <f t="shared" si="444"/>
        <v>16:22:31.190</v>
      </c>
      <c r="CF905">
        <v>189883102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7</v>
      </c>
      <c r="CY905">
        <v>7</v>
      </c>
      <c r="CZ905" t="s">
        <v>131</v>
      </c>
      <c r="DA905">
        <v>80</v>
      </c>
      <c r="DB905">
        <v>1</v>
      </c>
      <c r="DC905" t="s">
        <v>132</v>
      </c>
      <c r="DD905" t="s">
        <v>133</v>
      </c>
      <c r="DG905">
        <v>15284757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"10/06/2022 16:22:31.540"</f>
        <v>10/06/2022 16:22:31.540</v>
      </c>
      <c r="C906" t="str">
        <f t="shared" si="439"/>
        <v>FFDFD3C0</v>
      </c>
      <c r="D906" t="s">
        <v>139</v>
      </c>
      <c r="E906">
        <v>3</v>
      </c>
      <c r="F906">
        <v>1003</v>
      </c>
      <c r="G906" t="s">
        <v>146</v>
      </c>
      <c r="J906" t="s">
        <v>141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442"/>
        <v>16:22:31.188</v>
      </c>
      <c r="T906" t="str">
        <f t="shared" si="443"/>
        <v>16:22:30.788</v>
      </c>
      <c r="U906" t="str">
        <f t="shared" si="440"/>
        <v>A5988B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136</v>
      </c>
      <c r="AG906">
        <v>0</v>
      </c>
      <c r="AH906">
        <v>3</v>
      </c>
      <c r="AI906">
        <v>2</v>
      </c>
      <c r="AJ906">
        <v>1</v>
      </c>
      <c r="AK906" t="s">
        <v>382</v>
      </c>
      <c r="AL906">
        <v>40.927849000000002</v>
      </c>
      <c r="AM906" t="s">
        <v>383</v>
      </c>
      <c r="AN906">
        <v>-72.217254999999994</v>
      </c>
      <c r="AO906">
        <v>25</v>
      </c>
      <c r="AP906">
        <v>400</v>
      </c>
      <c r="AQ906" t="s">
        <v>129</v>
      </c>
      <c r="AR906">
        <v>56</v>
      </c>
      <c r="AS906">
        <v>43</v>
      </c>
      <c r="AT906">
        <v>-256</v>
      </c>
      <c r="BB906">
        <v>1200</v>
      </c>
      <c r="BC906">
        <v>1</v>
      </c>
      <c r="BD906" t="str">
        <f t="shared" si="441"/>
        <v xml:space="preserve">N46PD   </v>
      </c>
      <c r="BE906">
        <v>1</v>
      </c>
      <c r="BG906">
        <v>0</v>
      </c>
      <c r="BH906">
        <v>0</v>
      </c>
      <c r="BI906">
        <v>0</v>
      </c>
      <c r="BJ906">
        <v>275</v>
      </c>
      <c r="BK906">
        <v>-125</v>
      </c>
      <c r="BL906" t="s">
        <v>206</v>
      </c>
      <c r="BM906">
        <v>1</v>
      </c>
      <c r="BN906">
        <v>1</v>
      </c>
      <c r="BO906">
        <v>1</v>
      </c>
      <c r="BP906">
        <v>0</v>
      </c>
      <c r="BS906">
        <v>0</v>
      </c>
      <c r="BT906">
        <v>0</v>
      </c>
      <c r="BU906">
        <v>0</v>
      </c>
      <c r="CE906" t="str">
        <f t="shared" si="444"/>
        <v>16:22:31.190</v>
      </c>
      <c r="CF906">
        <v>189883102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7</v>
      </c>
      <c r="CY906">
        <v>7</v>
      </c>
      <c r="CZ906" t="s">
        <v>131</v>
      </c>
      <c r="DA906">
        <v>80</v>
      </c>
      <c r="DB906">
        <v>1</v>
      </c>
      <c r="DC906" t="s">
        <v>132</v>
      </c>
      <c r="DD906" t="s">
        <v>133</v>
      </c>
      <c r="DG906">
        <v>15284757</v>
      </c>
      <c r="DI906">
        <v>1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"10/06/2022 16:22:31.540"</f>
        <v>10/06/2022 16:22:31.540</v>
      </c>
      <c r="C907" t="str">
        <f t="shared" si="439"/>
        <v>FFDFD3C0</v>
      </c>
      <c r="D907" t="s">
        <v>134</v>
      </c>
      <c r="E907">
        <v>33</v>
      </c>
      <c r="H907">
        <v>112</v>
      </c>
      <c r="I907" t="s">
        <v>135</v>
      </c>
      <c r="J907" t="s">
        <v>136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442"/>
        <v>16:22:31.188</v>
      </c>
      <c r="T907" t="str">
        <f t="shared" si="443"/>
        <v>16:22:30.788</v>
      </c>
      <c r="U907" t="str">
        <f t="shared" si="440"/>
        <v>A5988B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136</v>
      </c>
      <c r="AG907">
        <v>0</v>
      </c>
      <c r="AH907">
        <v>3</v>
      </c>
      <c r="AI907">
        <v>2</v>
      </c>
      <c r="AJ907">
        <v>1</v>
      </c>
      <c r="AK907" t="s">
        <v>382</v>
      </c>
      <c r="AL907">
        <v>40.927849000000002</v>
      </c>
      <c r="AM907" t="s">
        <v>383</v>
      </c>
      <c r="AN907">
        <v>-72.217254999999994</v>
      </c>
      <c r="AO907">
        <v>25</v>
      </c>
      <c r="AP907">
        <v>400</v>
      </c>
      <c r="AQ907" t="s">
        <v>129</v>
      </c>
      <c r="AR907">
        <v>56</v>
      </c>
      <c r="AS907">
        <v>43</v>
      </c>
      <c r="AT907">
        <v>-256</v>
      </c>
      <c r="BB907">
        <v>1200</v>
      </c>
      <c r="BC907">
        <v>1</v>
      </c>
      <c r="BD907" t="str">
        <f t="shared" si="441"/>
        <v xml:space="preserve">N46PD   </v>
      </c>
      <c r="BE907">
        <v>1</v>
      </c>
      <c r="BG907">
        <v>0</v>
      </c>
      <c r="BH907">
        <v>0</v>
      </c>
      <c r="BI907">
        <v>0</v>
      </c>
      <c r="BJ907">
        <v>275</v>
      </c>
      <c r="BK907">
        <v>-125</v>
      </c>
      <c r="BL907" t="s">
        <v>206</v>
      </c>
      <c r="BM907">
        <v>1</v>
      </c>
      <c r="BN907">
        <v>1</v>
      </c>
      <c r="BO907">
        <v>1</v>
      </c>
      <c r="BP907">
        <v>0</v>
      </c>
      <c r="BS907">
        <v>0</v>
      </c>
      <c r="BT907">
        <v>0</v>
      </c>
      <c r="BU907">
        <v>0</v>
      </c>
      <c r="CE907" t="str">
        <f t="shared" si="444"/>
        <v>16:22:31.190</v>
      </c>
      <c r="CF907">
        <v>189883102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7</v>
      </c>
      <c r="CY907">
        <v>7</v>
      </c>
      <c r="CZ907" t="s">
        <v>131</v>
      </c>
      <c r="DA907">
        <v>80</v>
      </c>
      <c r="DB907">
        <v>1</v>
      </c>
      <c r="DC907" t="s">
        <v>132</v>
      </c>
      <c r="DD907" t="s">
        <v>133</v>
      </c>
      <c r="DG907">
        <v>15284757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>"10/06/2022 16:22:32.600"</f>
        <v>10/06/2022 16:22:32.600</v>
      </c>
      <c r="C908" t="str">
        <f t="shared" si="439"/>
        <v>FFDFD3C0</v>
      </c>
      <c r="D908" t="s">
        <v>143</v>
      </c>
      <c r="E908">
        <v>1</v>
      </c>
      <c r="F908">
        <v>2001</v>
      </c>
      <c r="G908" t="s">
        <v>147</v>
      </c>
      <c r="J908" t="s">
        <v>145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"16:22:32.328"</f>
        <v>16:22:32.328</v>
      </c>
      <c r="T908" t="str">
        <f>"16:22:31.828"</f>
        <v>16:22:31.828</v>
      </c>
      <c r="U908" t="str">
        <f t="shared" si="440"/>
        <v>A5988B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136</v>
      </c>
      <c r="AG908">
        <v>0</v>
      </c>
      <c r="AH908">
        <v>3</v>
      </c>
      <c r="AI908">
        <v>2</v>
      </c>
      <c r="AJ908">
        <v>1</v>
      </c>
      <c r="AK908" t="s">
        <v>384</v>
      </c>
      <c r="AL908">
        <v>40.928063000000002</v>
      </c>
      <c r="AM908" t="s">
        <v>385</v>
      </c>
      <c r="AN908">
        <v>-72.216868000000005</v>
      </c>
      <c r="AO908">
        <v>25</v>
      </c>
      <c r="AP908">
        <v>375</v>
      </c>
      <c r="AQ908" t="s">
        <v>129</v>
      </c>
      <c r="AR908">
        <v>56</v>
      </c>
      <c r="AS908">
        <v>44</v>
      </c>
      <c r="AT908">
        <v>-320</v>
      </c>
      <c r="BB908">
        <v>1200</v>
      </c>
      <c r="BC908">
        <v>1</v>
      </c>
      <c r="BD908" t="str">
        <f t="shared" si="441"/>
        <v xml:space="preserve">N46PD   </v>
      </c>
      <c r="BE908">
        <v>1</v>
      </c>
      <c r="BG908">
        <v>0</v>
      </c>
      <c r="BH908">
        <v>0</v>
      </c>
      <c r="BI908">
        <v>0</v>
      </c>
      <c r="BJ908">
        <v>275</v>
      </c>
      <c r="BK908">
        <v>-100</v>
      </c>
      <c r="BL908" t="s">
        <v>206</v>
      </c>
      <c r="BM908">
        <v>1</v>
      </c>
      <c r="BN908">
        <v>1</v>
      </c>
      <c r="BO908">
        <v>1</v>
      </c>
      <c r="BP908">
        <v>0</v>
      </c>
      <c r="BS908">
        <v>0</v>
      </c>
      <c r="BT908">
        <v>0</v>
      </c>
      <c r="BU908">
        <v>0</v>
      </c>
      <c r="CE908" t="str">
        <f>"16:22:32.334"</f>
        <v>16:22:32.334</v>
      </c>
      <c r="CF908">
        <v>333507506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7</v>
      </c>
      <c r="CY908">
        <v>7</v>
      </c>
      <c r="CZ908" t="s">
        <v>131</v>
      </c>
      <c r="DA908">
        <v>80</v>
      </c>
      <c r="DB908">
        <v>1</v>
      </c>
      <c r="DC908" t="s">
        <v>132</v>
      </c>
      <c r="DD908" t="s">
        <v>133</v>
      </c>
      <c r="DG908">
        <v>15285970</v>
      </c>
      <c r="DI908">
        <v>1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>"10/06/2022 16:22:33.647"</f>
        <v>10/06/2022 16:22:33.647</v>
      </c>
      <c r="C909" t="str">
        <f t="shared" si="439"/>
        <v>FFDFD3C0</v>
      </c>
      <c r="D909" t="s">
        <v>134</v>
      </c>
      <c r="E909">
        <v>33</v>
      </c>
      <c r="H909">
        <v>112</v>
      </c>
      <c r="I909" t="s">
        <v>135</v>
      </c>
      <c r="J909" t="s">
        <v>136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"16:22:33.359"</f>
        <v>16:22:33.359</v>
      </c>
      <c r="T909" t="str">
        <f>"16:22:32.859"</f>
        <v>16:22:32.859</v>
      </c>
      <c r="U909" t="str">
        <f t="shared" si="440"/>
        <v>A5988B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125</v>
      </c>
      <c r="AG909">
        <v>0</v>
      </c>
      <c r="AH909">
        <v>3</v>
      </c>
      <c r="AI909">
        <v>2</v>
      </c>
      <c r="AJ909">
        <v>1</v>
      </c>
      <c r="AK909" t="s">
        <v>386</v>
      </c>
      <c r="AL909">
        <v>40.928299000000003</v>
      </c>
      <c r="AM909" t="s">
        <v>387</v>
      </c>
      <c r="AN909">
        <v>-72.216504</v>
      </c>
      <c r="AO909">
        <v>25</v>
      </c>
      <c r="AP909">
        <v>375</v>
      </c>
      <c r="AQ909" t="s">
        <v>129</v>
      </c>
      <c r="AR909">
        <v>57</v>
      </c>
      <c r="AS909">
        <v>42</v>
      </c>
      <c r="AT909">
        <v>-64</v>
      </c>
      <c r="BB909">
        <v>1200</v>
      </c>
      <c r="BC909">
        <v>1</v>
      </c>
      <c r="BD909" t="str">
        <f t="shared" si="441"/>
        <v xml:space="preserve">N46PD   </v>
      </c>
      <c r="BE909">
        <v>1</v>
      </c>
      <c r="BG909">
        <v>0</v>
      </c>
      <c r="BH909">
        <v>0</v>
      </c>
      <c r="BI909">
        <v>0</v>
      </c>
      <c r="BJ909">
        <v>275</v>
      </c>
      <c r="BK909">
        <v>-100</v>
      </c>
      <c r="BL909" t="s">
        <v>239</v>
      </c>
      <c r="BM909">
        <v>1</v>
      </c>
      <c r="BN909">
        <v>1</v>
      </c>
      <c r="BO909">
        <v>1</v>
      </c>
      <c r="BP909">
        <v>0</v>
      </c>
      <c r="BS909">
        <v>0.16</v>
      </c>
      <c r="BT909">
        <v>0</v>
      </c>
      <c r="BU909">
        <v>0</v>
      </c>
      <c r="CE909" t="str">
        <f>"16:22:33.366"</f>
        <v>16:22:33.366</v>
      </c>
      <c r="CF909">
        <v>365718872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7</v>
      </c>
      <c r="CY909">
        <v>7</v>
      </c>
      <c r="CZ909" t="s">
        <v>131</v>
      </c>
      <c r="DA909">
        <v>80</v>
      </c>
      <c r="DB909">
        <v>1</v>
      </c>
      <c r="DC909" t="s">
        <v>132</v>
      </c>
      <c r="DD909" t="s">
        <v>133</v>
      </c>
      <c r="DG909">
        <v>15287061</v>
      </c>
      <c r="DI909">
        <v>1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"10/06/2022 16:22:33.647"</f>
        <v>10/06/2022 16:22:33.647</v>
      </c>
      <c r="C910" t="str">
        <f t="shared" si="439"/>
        <v>FFDFD3C0</v>
      </c>
      <c r="D910" t="s">
        <v>134</v>
      </c>
      <c r="E910">
        <v>38</v>
      </c>
      <c r="H910">
        <v>125</v>
      </c>
      <c r="I910" t="s">
        <v>142</v>
      </c>
      <c r="J910" t="s">
        <v>136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"16:22:33.359"</f>
        <v>16:22:33.359</v>
      </c>
      <c r="T910" t="str">
        <f>"16:22:32.859"</f>
        <v>16:22:32.859</v>
      </c>
      <c r="U910" t="str">
        <f t="shared" si="440"/>
        <v>A5988B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125</v>
      </c>
      <c r="AG910">
        <v>0</v>
      </c>
      <c r="AH910">
        <v>3</v>
      </c>
      <c r="AI910">
        <v>2</v>
      </c>
      <c r="AJ910">
        <v>1</v>
      </c>
      <c r="AK910" t="s">
        <v>386</v>
      </c>
      <c r="AL910">
        <v>40.928299000000003</v>
      </c>
      <c r="AM910" t="s">
        <v>387</v>
      </c>
      <c r="AN910">
        <v>-72.216504</v>
      </c>
      <c r="AO910">
        <v>25</v>
      </c>
      <c r="AP910">
        <v>375</v>
      </c>
      <c r="AQ910" t="s">
        <v>129</v>
      </c>
      <c r="AR910">
        <v>57</v>
      </c>
      <c r="AS910">
        <v>42</v>
      </c>
      <c r="AT910">
        <v>-64</v>
      </c>
      <c r="BB910">
        <v>1200</v>
      </c>
      <c r="BC910">
        <v>1</v>
      </c>
      <c r="BD910" t="str">
        <f t="shared" si="441"/>
        <v xml:space="preserve">N46PD   </v>
      </c>
      <c r="BE910">
        <v>1</v>
      </c>
      <c r="BG910">
        <v>0</v>
      </c>
      <c r="BH910">
        <v>0</v>
      </c>
      <c r="BI910">
        <v>0</v>
      </c>
      <c r="BJ910">
        <v>275</v>
      </c>
      <c r="BK910">
        <v>-100</v>
      </c>
      <c r="BL910" t="s">
        <v>239</v>
      </c>
      <c r="BM910">
        <v>1</v>
      </c>
      <c r="BN910">
        <v>1</v>
      </c>
      <c r="BO910">
        <v>1</v>
      </c>
      <c r="BP910">
        <v>0</v>
      </c>
      <c r="BS910">
        <v>0.16</v>
      </c>
      <c r="BT910">
        <v>0</v>
      </c>
      <c r="BU910">
        <v>0</v>
      </c>
      <c r="CE910" t="str">
        <f>"16:22:33.366"</f>
        <v>16:22:33.366</v>
      </c>
      <c r="CF910">
        <v>365718872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7</v>
      </c>
      <c r="CY910">
        <v>7</v>
      </c>
      <c r="CZ910" t="s">
        <v>131</v>
      </c>
      <c r="DA910">
        <v>80</v>
      </c>
      <c r="DB910">
        <v>1</v>
      </c>
      <c r="DC910" t="s">
        <v>132</v>
      </c>
      <c r="DD910" t="s">
        <v>133</v>
      </c>
      <c r="DG910">
        <v>15287061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"10/06/2022 16:22:33.647"</f>
        <v>10/06/2022 16:22:33.647</v>
      </c>
      <c r="C911" t="str">
        <f t="shared" si="439"/>
        <v>FFDFD3C0</v>
      </c>
      <c r="D911" t="s">
        <v>123</v>
      </c>
      <c r="E911">
        <v>1</v>
      </c>
      <c r="H911">
        <v>157</v>
      </c>
      <c r="I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"16:22:33.359"</f>
        <v>16:22:33.359</v>
      </c>
      <c r="T911" t="str">
        <f>"16:22:32.859"</f>
        <v>16:22:32.859</v>
      </c>
      <c r="U911" t="str">
        <f t="shared" si="440"/>
        <v>A5988B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125</v>
      </c>
      <c r="AG911">
        <v>0</v>
      </c>
      <c r="AH911">
        <v>3</v>
      </c>
      <c r="AI911">
        <v>2</v>
      </c>
      <c r="AJ911">
        <v>1</v>
      </c>
      <c r="AK911" t="s">
        <v>386</v>
      </c>
      <c r="AL911">
        <v>40.928299000000003</v>
      </c>
      <c r="AM911" t="s">
        <v>387</v>
      </c>
      <c r="AN911">
        <v>-72.216504</v>
      </c>
      <c r="AO911">
        <v>25</v>
      </c>
      <c r="AP911">
        <v>375</v>
      </c>
      <c r="AQ911" t="s">
        <v>129</v>
      </c>
      <c r="AR911">
        <v>57</v>
      </c>
      <c r="AS911">
        <v>42</v>
      </c>
      <c r="AT911">
        <v>-64</v>
      </c>
      <c r="BB911">
        <v>1200</v>
      </c>
      <c r="BC911">
        <v>1</v>
      </c>
      <c r="BD911" t="str">
        <f t="shared" si="441"/>
        <v xml:space="preserve">N46PD   </v>
      </c>
      <c r="BE911">
        <v>1</v>
      </c>
      <c r="BG911">
        <v>0</v>
      </c>
      <c r="BH911">
        <v>0</v>
      </c>
      <c r="BI911">
        <v>0</v>
      </c>
      <c r="BJ911">
        <v>275</v>
      </c>
      <c r="BK911">
        <v>-100</v>
      </c>
      <c r="BL911" t="s">
        <v>239</v>
      </c>
      <c r="BM911">
        <v>1</v>
      </c>
      <c r="BN911">
        <v>1</v>
      </c>
      <c r="BO911">
        <v>1</v>
      </c>
      <c r="BP911">
        <v>0</v>
      </c>
      <c r="BS911">
        <v>0.16</v>
      </c>
      <c r="BT911">
        <v>0</v>
      </c>
      <c r="BU911">
        <v>0</v>
      </c>
      <c r="CE911" t="str">
        <f>"16:22:33.366"</f>
        <v>16:22:33.366</v>
      </c>
      <c r="CF911">
        <v>365718872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7</v>
      </c>
      <c r="CY911">
        <v>7</v>
      </c>
      <c r="CZ911" t="s">
        <v>131</v>
      </c>
      <c r="DA911">
        <v>80</v>
      </c>
      <c r="DB911">
        <v>1</v>
      </c>
      <c r="DC911" t="s">
        <v>132</v>
      </c>
      <c r="DD911" t="s">
        <v>133</v>
      </c>
      <c r="DG911">
        <v>15287061</v>
      </c>
      <c r="DI911">
        <v>1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"10/06/2022 16:22:33.647"</f>
        <v>10/06/2022 16:22:33.647</v>
      </c>
      <c r="C912" t="str">
        <f t="shared" si="439"/>
        <v>FFDFD3C0</v>
      </c>
      <c r="D912" t="s">
        <v>143</v>
      </c>
      <c r="E912">
        <v>1</v>
      </c>
      <c r="F912">
        <v>2001</v>
      </c>
      <c r="G912" t="s">
        <v>147</v>
      </c>
      <c r="J912" t="s">
        <v>145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"16:22:33.359"</f>
        <v>16:22:33.359</v>
      </c>
      <c r="T912" t="str">
        <f>"16:22:32.859"</f>
        <v>16:22:32.859</v>
      </c>
      <c r="U912" t="str">
        <f t="shared" si="440"/>
        <v>A5988B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125</v>
      </c>
      <c r="AG912">
        <v>0</v>
      </c>
      <c r="AH912">
        <v>3</v>
      </c>
      <c r="AI912">
        <v>2</v>
      </c>
      <c r="AJ912">
        <v>1</v>
      </c>
      <c r="AK912" t="s">
        <v>386</v>
      </c>
      <c r="AL912">
        <v>40.928299000000003</v>
      </c>
      <c r="AM912" t="s">
        <v>387</v>
      </c>
      <c r="AN912">
        <v>-72.216504</v>
      </c>
      <c r="AO912">
        <v>25</v>
      </c>
      <c r="AP912">
        <v>375</v>
      </c>
      <c r="AQ912" t="s">
        <v>129</v>
      </c>
      <c r="AR912">
        <v>57</v>
      </c>
      <c r="AS912">
        <v>42</v>
      </c>
      <c r="AT912">
        <v>-64</v>
      </c>
      <c r="BB912">
        <v>1200</v>
      </c>
      <c r="BC912">
        <v>1</v>
      </c>
      <c r="BD912" t="str">
        <f t="shared" si="441"/>
        <v xml:space="preserve">N46PD   </v>
      </c>
      <c r="BE912">
        <v>1</v>
      </c>
      <c r="BG912">
        <v>0</v>
      </c>
      <c r="BH912">
        <v>0</v>
      </c>
      <c r="BI912">
        <v>0</v>
      </c>
      <c r="BJ912">
        <v>275</v>
      </c>
      <c r="BK912">
        <v>-100</v>
      </c>
      <c r="BL912" t="s">
        <v>239</v>
      </c>
      <c r="BM912">
        <v>1</v>
      </c>
      <c r="BN912">
        <v>1</v>
      </c>
      <c r="BO912">
        <v>1</v>
      </c>
      <c r="BP912">
        <v>0</v>
      </c>
      <c r="BS912">
        <v>0.16</v>
      </c>
      <c r="BT912">
        <v>0</v>
      </c>
      <c r="BU912">
        <v>0</v>
      </c>
      <c r="CE912" t="str">
        <f>"16:22:33.366"</f>
        <v>16:22:33.366</v>
      </c>
      <c r="CF912">
        <v>365718872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7</v>
      </c>
      <c r="CY912">
        <v>7</v>
      </c>
      <c r="CZ912" t="s">
        <v>131</v>
      </c>
      <c r="DA912">
        <v>80</v>
      </c>
      <c r="DB912">
        <v>1</v>
      </c>
      <c r="DC912" t="s">
        <v>132</v>
      </c>
      <c r="DD912" t="s">
        <v>133</v>
      </c>
      <c r="DG912">
        <v>15287061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"10/06/2022 16:22:34.601"</f>
        <v>10/06/2022 16:22:34.601</v>
      </c>
      <c r="C913" t="str">
        <f t="shared" si="439"/>
        <v>FFDFD3C0</v>
      </c>
      <c r="D913" t="s">
        <v>143</v>
      </c>
      <c r="E913">
        <v>1</v>
      </c>
      <c r="F913">
        <v>2001</v>
      </c>
      <c r="G913" t="s">
        <v>147</v>
      </c>
      <c r="J913" t="s">
        <v>145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ref="S913:S919" si="445">"16:22:34.336"</f>
        <v>16:22:34.336</v>
      </c>
      <c r="T913" t="str">
        <f t="shared" ref="T913:T919" si="446">"16:22:33.936"</f>
        <v>16:22:33.936</v>
      </c>
      <c r="U913" t="str">
        <f t="shared" si="440"/>
        <v>A5988B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125</v>
      </c>
      <c r="AG913">
        <v>0</v>
      </c>
      <c r="AH913">
        <v>3</v>
      </c>
      <c r="AI913">
        <v>2</v>
      </c>
      <c r="AJ913">
        <v>1</v>
      </c>
      <c r="AK913" t="s">
        <v>388</v>
      </c>
      <c r="AL913">
        <v>40.928471000000002</v>
      </c>
      <c r="AM913" t="s">
        <v>389</v>
      </c>
      <c r="AN913">
        <v>-72.216182000000003</v>
      </c>
      <c r="AO913">
        <v>25</v>
      </c>
      <c r="AP913">
        <v>375</v>
      </c>
      <c r="AQ913" t="s">
        <v>129</v>
      </c>
      <c r="AR913">
        <v>57</v>
      </c>
      <c r="AS913">
        <v>41</v>
      </c>
      <c r="AT913">
        <v>64</v>
      </c>
      <c r="BB913">
        <v>1200</v>
      </c>
      <c r="BC913">
        <v>1</v>
      </c>
      <c r="BD913" t="str">
        <f t="shared" si="441"/>
        <v xml:space="preserve">N46PD   </v>
      </c>
      <c r="BE913">
        <v>1</v>
      </c>
      <c r="BG913">
        <v>0</v>
      </c>
      <c r="BH913">
        <v>0</v>
      </c>
      <c r="BI913">
        <v>0</v>
      </c>
      <c r="BJ913">
        <v>275</v>
      </c>
      <c r="BK913">
        <v>-100</v>
      </c>
      <c r="BL913" t="s">
        <v>239</v>
      </c>
      <c r="BM913">
        <v>1</v>
      </c>
      <c r="BN913">
        <v>1</v>
      </c>
      <c r="BO913">
        <v>1</v>
      </c>
      <c r="BP913">
        <v>0</v>
      </c>
      <c r="BS913">
        <v>0.12</v>
      </c>
      <c r="BT913">
        <v>0</v>
      </c>
      <c r="BU913">
        <v>0</v>
      </c>
      <c r="CE913" t="str">
        <f t="shared" ref="CE913:CE919" si="447">"16:22:34.337"</f>
        <v>16:22:34.337</v>
      </c>
      <c r="CF913">
        <v>337308030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7</v>
      </c>
      <c r="CY913">
        <v>7</v>
      </c>
      <c r="CZ913" t="s">
        <v>131</v>
      </c>
      <c r="DA913">
        <v>80</v>
      </c>
      <c r="DB913">
        <v>1</v>
      </c>
      <c r="DC913" t="s">
        <v>132</v>
      </c>
      <c r="DD913" t="s">
        <v>133</v>
      </c>
      <c r="DG913">
        <v>15288065</v>
      </c>
      <c r="DI913">
        <v>1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"10/06/2022 16:22:34.648"</f>
        <v>10/06/2022 16:22:34.648</v>
      </c>
      <c r="C914" t="str">
        <f t="shared" si="439"/>
        <v>FFDFD3C0</v>
      </c>
      <c r="D914" t="s">
        <v>139</v>
      </c>
      <c r="E914">
        <v>2</v>
      </c>
      <c r="F914">
        <v>1002</v>
      </c>
      <c r="G914" t="s">
        <v>124</v>
      </c>
      <c r="J914" t="s">
        <v>141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445"/>
        <v>16:22:34.336</v>
      </c>
      <c r="T914" t="str">
        <f t="shared" si="446"/>
        <v>16:22:33.936</v>
      </c>
      <c r="U914" t="str">
        <f t="shared" si="440"/>
        <v>A5988B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125</v>
      </c>
      <c r="AG914">
        <v>0</v>
      </c>
      <c r="AH914">
        <v>3</v>
      </c>
      <c r="AI914">
        <v>2</v>
      </c>
      <c r="AJ914">
        <v>1</v>
      </c>
      <c r="AK914" t="s">
        <v>388</v>
      </c>
      <c r="AL914">
        <v>40.928471000000002</v>
      </c>
      <c r="AM914" t="s">
        <v>389</v>
      </c>
      <c r="AN914">
        <v>-72.216182000000003</v>
      </c>
      <c r="AO914">
        <v>25</v>
      </c>
      <c r="AP914">
        <v>375</v>
      </c>
      <c r="AQ914" t="s">
        <v>129</v>
      </c>
      <c r="AR914">
        <v>57</v>
      </c>
      <c r="AS914">
        <v>41</v>
      </c>
      <c r="AT914">
        <v>64</v>
      </c>
      <c r="BB914">
        <v>1200</v>
      </c>
      <c r="BC914">
        <v>1</v>
      </c>
      <c r="BD914" t="str">
        <f t="shared" si="441"/>
        <v xml:space="preserve">N46PD   </v>
      </c>
      <c r="BE914">
        <v>1</v>
      </c>
      <c r="BG914">
        <v>0</v>
      </c>
      <c r="BH914">
        <v>0</v>
      </c>
      <c r="BI914">
        <v>0</v>
      </c>
      <c r="BJ914">
        <v>275</v>
      </c>
      <c r="BK914">
        <v>-100</v>
      </c>
      <c r="BL914" t="s">
        <v>239</v>
      </c>
      <c r="BM914">
        <v>1</v>
      </c>
      <c r="BN914">
        <v>1</v>
      </c>
      <c r="BO914">
        <v>1</v>
      </c>
      <c r="BP914">
        <v>0</v>
      </c>
      <c r="BS914">
        <v>0.12</v>
      </c>
      <c r="BT914">
        <v>0</v>
      </c>
      <c r="BU914">
        <v>0</v>
      </c>
      <c r="CE914" t="str">
        <f t="shared" si="447"/>
        <v>16:22:34.337</v>
      </c>
      <c r="CF914">
        <v>337308030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7</v>
      </c>
      <c r="CY914">
        <v>7</v>
      </c>
      <c r="CZ914" t="s">
        <v>131</v>
      </c>
      <c r="DA914">
        <v>80</v>
      </c>
      <c r="DB914">
        <v>1</v>
      </c>
      <c r="DC914" t="s">
        <v>132</v>
      </c>
      <c r="DD914" t="s">
        <v>133</v>
      </c>
      <c r="DG914">
        <v>15288065</v>
      </c>
      <c r="DI914">
        <v>1</v>
      </c>
      <c r="DJ914">
        <v>0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"10/06/2022 16:22:34.648"</f>
        <v>10/06/2022 16:22:34.648</v>
      </c>
      <c r="C915" t="str">
        <f t="shared" si="439"/>
        <v>FFDFD3C0</v>
      </c>
      <c r="D915" t="s">
        <v>143</v>
      </c>
      <c r="E915">
        <v>15</v>
      </c>
      <c r="F915">
        <v>2015</v>
      </c>
      <c r="G915" t="s">
        <v>144</v>
      </c>
      <c r="J915" t="s">
        <v>145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445"/>
        <v>16:22:34.336</v>
      </c>
      <c r="T915" t="str">
        <f t="shared" si="446"/>
        <v>16:22:33.936</v>
      </c>
      <c r="U915" t="str">
        <f t="shared" si="440"/>
        <v>A5988B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125</v>
      </c>
      <c r="AG915">
        <v>0</v>
      </c>
      <c r="AH915">
        <v>3</v>
      </c>
      <c r="AI915">
        <v>2</v>
      </c>
      <c r="AJ915">
        <v>1</v>
      </c>
      <c r="AK915" t="s">
        <v>388</v>
      </c>
      <c r="AL915">
        <v>40.928471000000002</v>
      </c>
      <c r="AM915" t="s">
        <v>389</v>
      </c>
      <c r="AN915">
        <v>-72.216182000000003</v>
      </c>
      <c r="AO915">
        <v>25</v>
      </c>
      <c r="AP915">
        <v>375</v>
      </c>
      <c r="AQ915" t="s">
        <v>129</v>
      </c>
      <c r="AR915">
        <v>57</v>
      </c>
      <c r="AS915">
        <v>41</v>
      </c>
      <c r="AT915">
        <v>64</v>
      </c>
      <c r="BB915">
        <v>1200</v>
      </c>
      <c r="BC915">
        <v>1</v>
      </c>
      <c r="BD915" t="str">
        <f t="shared" si="441"/>
        <v xml:space="preserve">N46PD   </v>
      </c>
      <c r="BE915">
        <v>1</v>
      </c>
      <c r="BG915">
        <v>0</v>
      </c>
      <c r="BH915">
        <v>0</v>
      </c>
      <c r="BI915">
        <v>0</v>
      </c>
      <c r="BJ915">
        <v>275</v>
      </c>
      <c r="BK915">
        <v>-100</v>
      </c>
      <c r="BL915" t="s">
        <v>239</v>
      </c>
      <c r="BM915">
        <v>1</v>
      </c>
      <c r="BN915">
        <v>1</v>
      </c>
      <c r="BO915">
        <v>1</v>
      </c>
      <c r="BP915">
        <v>0</v>
      </c>
      <c r="BS915">
        <v>0.12</v>
      </c>
      <c r="BT915">
        <v>0</v>
      </c>
      <c r="BU915">
        <v>0</v>
      </c>
      <c r="CE915" t="str">
        <f t="shared" si="447"/>
        <v>16:22:34.337</v>
      </c>
      <c r="CF915">
        <v>337308030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7</v>
      </c>
      <c r="CY915">
        <v>7</v>
      </c>
      <c r="CZ915" t="s">
        <v>131</v>
      </c>
      <c r="DA915">
        <v>80</v>
      </c>
      <c r="DB915">
        <v>1</v>
      </c>
      <c r="DC915" t="s">
        <v>132</v>
      </c>
      <c r="DD915" t="s">
        <v>133</v>
      </c>
      <c r="DG915">
        <v>15288065</v>
      </c>
      <c r="DI915">
        <v>1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"10/06/2022 16:22:34.648"</f>
        <v>10/06/2022 16:22:34.648</v>
      </c>
      <c r="C916" t="str">
        <f t="shared" si="439"/>
        <v>FFDFD3C0</v>
      </c>
      <c r="D916" t="s">
        <v>134</v>
      </c>
      <c r="E916">
        <v>33</v>
      </c>
      <c r="H916">
        <v>112</v>
      </c>
      <c r="I916" t="s">
        <v>135</v>
      </c>
      <c r="J916" t="s">
        <v>136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445"/>
        <v>16:22:34.336</v>
      </c>
      <c r="T916" t="str">
        <f t="shared" si="446"/>
        <v>16:22:33.936</v>
      </c>
      <c r="U916" t="str">
        <f t="shared" si="440"/>
        <v>A5988B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125</v>
      </c>
      <c r="AG916">
        <v>0</v>
      </c>
      <c r="AH916">
        <v>3</v>
      </c>
      <c r="AI916">
        <v>2</v>
      </c>
      <c r="AJ916">
        <v>1</v>
      </c>
      <c r="AK916" t="s">
        <v>388</v>
      </c>
      <c r="AL916">
        <v>40.928471000000002</v>
      </c>
      <c r="AM916" t="s">
        <v>389</v>
      </c>
      <c r="AN916">
        <v>-72.216182000000003</v>
      </c>
      <c r="AO916">
        <v>25</v>
      </c>
      <c r="AP916">
        <v>375</v>
      </c>
      <c r="AQ916" t="s">
        <v>129</v>
      </c>
      <c r="AR916">
        <v>57</v>
      </c>
      <c r="AS916">
        <v>41</v>
      </c>
      <c r="AT916">
        <v>64</v>
      </c>
      <c r="BB916">
        <v>1200</v>
      </c>
      <c r="BC916">
        <v>1</v>
      </c>
      <c r="BD916" t="str">
        <f t="shared" si="441"/>
        <v xml:space="preserve">N46PD   </v>
      </c>
      <c r="BE916">
        <v>1</v>
      </c>
      <c r="BG916">
        <v>0</v>
      </c>
      <c r="BH916">
        <v>0</v>
      </c>
      <c r="BI916">
        <v>0</v>
      </c>
      <c r="BJ916">
        <v>275</v>
      </c>
      <c r="BK916">
        <v>-100</v>
      </c>
      <c r="BL916" t="s">
        <v>239</v>
      </c>
      <c r="BM916">
        <v>1</v>
      </c>
      <c r="BN916">
        <v>1</v>
      </c>
      <c r="BO916">
        <v>1</v>
      </c>
      <c r="BP916">
        <v>0</v>
      </c>
      <c r="BS916">
        <v>0.12</v>
      </c>
      <c r="BT916">
        <v>0</v>
      </c>
      <c r="BU916">
        <v>0</v>
      </c>
      <c r="CE916" t="str">
        <f t="shared" si="447"/>
        <v>16:22:34.337</v>
      </c>
      <c r="CF916">
        <v>337308030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7</v>
      </c>
      <c r="CY916">
        <v>7</v>
      </c>
      <c r="CZ916" t="s">
        <v>131</v>
      </c>
      <c r="DA916">
        <v>80</v>
      </c>
      <c r="DB916">
        <v>1</v>
      </c>
      <c r="DC916" t="s">
        <v>132</v>
      </c>
      <c r="DD916" t="s">
        <v>133</v>
      </c>
      <c r="DG916">
        <v>15288065</v>
      </c>
      <c r="DI916">
        <v>1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"10/06/2022 16:22:34.695"</f>
        <v>10/06/2022 16:22:34.695</v>
      </c>
      <c r="C917" t="str">
        <f t="shared" si="439"/>
        <v>FFDFD3C0</v>
      </c>
      <c r="D917" t="s">
        <v>123</v>
      </c>
      <c r="E917">
        <v>1</v>
      </c>
      <c r="H917">
        <v>157</v>
      </c>
      <c r="I917" t="s">
        <v>124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445"/>
        <v>16:22:34.336</v>
      </c>
      <c r="T917" t="str">
        <f t="shared" si="446"/>
        <v>16:22:33.936</v>
      </c>
      <c r="U917" t="str">
        <f t="shared" si="440"/>
        <v>A5988B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125</v>
      </c>
      <c r="AG917">
        <v>0</v>
      </c>
      <c r="AH917">
        <v>3</v>
      </c>
      <c r="AI917">
        <v>2</v>
      </c>
      <c r="AJ917">
        <v>1</v>
      </c>
      <c r="AK917" t="s">
        <v>388</v>
      </c>
      <c r="AL917">
        <v>40.928471000000002</v>
      </c>
      <c r="AM917" t="s">
        <v>389</v>
      </c>
      <c r="AN917">
        <v>-72.216182000000003</v>
      </c>
      <c r="AO917">
        <v>25</v>
      </c>
      <c r="AP917">
        <v>375</v>
      </c>
      <c r="AQ917" t="s">
        <v>129</v>
      </c>
      <c r="AR917">
        <v>57</v>
      </c>
      <c r="AS917">
        <v>41</v>
      </c>
      <c r="AT917">
        <v>64</v>
      </c>
      <c r="BB917">
        <v>1200</v>
      </c>
      <c r="BC917">
        <v>1</v>
      </c>
      <c r="BD917" t="str">
        <f t="shared" si="441"/>
        <v xml:space="preserve">N46PD   </v>
      </c>
      <c r="BE917">
        <v>1</v>
      </c>
      <c r="BG917">
        <v>0</v>
      </c>
      <c r="BH917">
        <v>0</v>
      </c>
      <c r="BI917">
        <v>0</v>
      </c>
      <c r="BJ917">
        <v>275</v>
      </c>
      <c r="BK917">
        <v>-100</v>
      </c>
      <c r="BL917" t="s">
        <v>239</v>
      </c>
      <c r="BM917">
        <v>1</v>
      </c>
      <c r="BN917">
        <v>1</v>
      </c>
      <c r="BO917">
        <v>1</v>
      </c>
      <c r="BP917">
        <v>0</v>
      </c>
      <c r="BS917">
        <v>0.12</v>
      </c>
      <c r="BT917">
        <v>0</v>
      </c>
      <c r="BU917">
        <v>0</v>
      </c>
      <c r="CE917" t="str">
        <f t="shared" si="447"/>
        <v>16:22:34.337</v>
      </c>
      <c r="CF917">
        <v>337308030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7</v>
      </c>
      <c r="CY917">
        <v>7</v>
      </c>
      <c r="CZ917" t="s">
        <v>131</v>
      </c>
      <c r="DA917">
        <v>80</v>
      </c>
      <c r="DB917">
        <v>1</v>
      </c>
      <c r="DC917" t="s">
        <v>132</v>
      </c>
      <c r="DD917" t="s">
        <v>133</v>
      </c>
      <c r="DG917">
        <v>15288065</v>
      </c>
      <c r="DI917">
        <v>1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"10/06/2022 16:22:34.648"</f>
        <v>10/06/2022 16:22:34.648</v>
      </c>
      <c r="C918" t="str">
        <f t="shared" si="439"/>
        <v>FFDFD3C0</v>
      </c>
      <c r="D918" t="s">
        <v>139</v>
      </c>
      <c r="E918">
        <v>3</v>
      </c>
      <c r="F918">
        <v>1003</v>
      </c>
      <c r="G918" t="s">
        <v>146</v>
      </c>
      <c r="J918" t="s">
        <v>141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445"/>
        <v>16:22:34.336</v>
      </c>
      <c r="T918" t="str">
        <f t="shared" si="446"/>
        <v>16:22:33.936</v>
      </c>
      <c r="U918" t="str">
        <f t="shared" si="440"/>
        <v>A5988B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125</v>
      </c>
      <c r="AG918">
        <v>0</v>
      </c>
      <c r="AH918">
        <v>3</v>
      </c>
      <c r="AI918">
        <v>2</v>
      </c>
      <c r="AJ918">
        <v>1</v>
      </c>
      <c r="AK918" t="s">
        <v>388</v>
      </c>
      <c r="AL918">
        <v>40.928471000000002</v>
      </c>
      <c r="AM918" t="s">
        <v>389</v>
      </c>
      <c r="AN918">
        <v>-72.216182000000003</v>
      </c>
      <c r="AO918">
        <v>25</v>
      </c>
      <c r="AP918">
        <v>375</v>
      </c>
      <c r="AQ918" t="s">
        <v>129</v>
      </c>
      <c r="AR918">
        <v>57</v>
      </c>
      <c r="AS918">
        <v>41</v>
      </c>
      <c r="AT918">
        <v>64</v>
      </c>
      <c r="BB918">
        <v>1200</v>
      </c>
      <c r="BC918">
        <v>1</v>
      </c>
      <c r="BD918" t="str">
        <f t="shared" si="441"/>
        <v xml:space="preserve">N46PD   </v>
      </c>
      <c r="BE918">
        <v>1</v>
      </c>
      <c r="BG918">
        <v>0</v>
      </c>
      <c r="BH918">
        <v>0</v>
      </c>
      <c r="BI918">
        <v>0</v>
      </c>
      <c r="BJ918">
        <v>275</v>
      </c>
      <c r="BK918">
        <v>-100</v>
      </c>
      <c r="BL918" t="s">
        <v>239</v>
      </c>
      <c r="BM918">
        <v>1</v>
      </c>
      <c r="BN918">
        <v>1</v>
      </c>
      <c r="BO918">
        <v>1</v>
      </c>
      <c r="BP918">
        <v>0</v>
      </c>
      <c r="BS918">
        <v>0.12</v>
      </c>
      <c r="BT918">
        <v>0</v>
      </c>
      <c r="BU918">
        <v>0</v>
      </c>
      <c r="CE918" t="str">
        <f t="shared" si="447"/>
        <v>16:22:34.337</v>
      </c>
      <c r="CF918">
        <v>337308030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7</v>
      </c>
      <c r="CY918">
        <v>7</v>
      </c>
      <c r="CZ918" t="s">
        <v>131</v>
      </c>
      <c r="DA918">
        <v>80</v>
      </c>
      <c r="DB918">
        <v>1</v>
      </c>
      <c r="DC918" t="s">
        <v>132</v>
      </c>
      <c r="DD918" t="s">
        <v>133</v>
      </c>
      <c r="DG918">
        <v>15288065</v>
      </c>
      <c r="DI918">
        <v>1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"10/06/2022 16:22:34.648"</f>
        <v>10/06/2022 16:22:34.648</v>
      </c>
      <c r="C919" t="str">
        <f t="shared" si="439"/>
        <v>FFDFD3C0</v>
      </c>
      <c r="D919" t="s">
        <v>134</v>
      </c>
      <c r="E919">
        <v>38</v>
      </c>
      <c r="H919">
        <v>125</v>
      </c>
      <c r="I919" t="s">
        <v>142</v>
      </c>
      <c r="J919" t="s">
        <v>136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445"/>
        <v>16:22:34.336</v>
      </c>
      <c r="T919" t="str">
        <f t="shared" si="446"/>
        <v>16:22:33.936</v>
      </c>
      <c r="U919" t="str">
        <f t="shared" si="440"/>
        <v>A5988B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125</v>
      </c>
      <c r="AG919">
        <v>0</v>
      </c>
      <c r="AH919">
        <v>3</v>
      </c>
      <c r="AI919">
        <v>2</v>
      </c>
      <c r="AJ919">
        <v>1</v>
      </c>
      <c r="AK919" t="s">
        <v>388</v>
      </c>
      <c r="AL919">
        <v>40.928471000000002</v>
      </c>
      <c r="AM919" t="s">
        <v>389</v>
      </c>
      <c r="AN919">
        <v>-72.216182000000003</v>
      </c>
      <c r="AO919">
        <v>25</v>
      </c>
      <c r="AP919">
        <v>375</v>
      </c>
      <c r="AQ919" t="s">
        <v>129</v>
      </c>
      <c r="AR919">
        <v>57</v>
      </c>
      <c r="AS919">
        <v>41</v>
      </c>
      <c r="AT919">
        <v>64</v>
      </c>
      <c r="BB919">
        <v>1200</v>
      </c>
      <c r="BC919">
        <v>1</v>
      </c>
      <c r="BD919" t="str">
        <f t="shared" si="441"/>
        <v xml:space="preserve">N46PD   </v>
      </c>
      <c r="BE919">
        <v>1</v>
      </c>
      <c r="BG919">
        <v>0</v>
      </c>
      <c r="BH919">
        <v>0</v>
      </c>
      <c r="BI919">
        <v>0</v>
      </c>
      <c r="BJ919">
        <v>275</v>
      </c>
      <c r="BK919">
        <v>-100</v>
      </c>
      <c r="BL919" t="s">
        <v>239</v>
      </c>
      <c r="BM919">
        <v>1</v>
      </c>
      <c r="BN919">
        <v>1</v>
      </c>
      <c r="BO919">
        <v>1</v>
      </c>
      <c r="BP919">
        <v>0</v>
      </c>
      <c r="BS919">
        <v>0.12</v>
      </c>
      <c r="BT919">
        <v>0</v>
      </c>
      <c r="BU919">
        <v>0</v>
      </c>
      <c r="CE919" t="str">
        <f t="shared" si="447"/>
        <v>16:22:34.337</v>
      </c>
      <c r="CF919">
        <v>337308030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131</v>
      </c>
      <c r="DA919">
        <v>80</v>
      </c>
      <c r="DB919">
        <v>1</v>
      </c>
      <c r="DC919" t="s">
        <v>132</v>
      </c>
      <c r="DD919" t="s">
        <v>133</v>
      </c>
      <c r="DG919">
        <v>15288065</v>
      </c>
      <c r="DI919">
        <v>1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"10/06/2022 16:22:35.429"</f>
        <v>10/06/2022 16:22:35.429</v>
      </c>
      <c r="C920" t="str">
        <f t="shared" si="439"/>
        <v>FFDFD3C0</v>
      </c>
      <c r="D920" t="s">
        <v>134</v>
      </c>
      <c r="E920">
        <v>33</v>
      </c>
      <c r="H920">
        <v>112</v>
      </c>
      <c r="I920" t="s">
        <v>135</v>
      </c>
      <c r="J920" t="s">
        <v>136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ref="S920:S926" si="448">"16:22:35.203"</f>
        <v>16:22:35.203</v>
      </c>
      <c r="T920" t="str">
        <f t="shared" ref="T920:T926" si="449">"16:22:34.803"</f>
        <v>16:22:34.803</v>
      </c>
      <c r="U920" t="str">
        <f t="shared" si="440"/>
        <v>A5988B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125</v>
      </c>
      <c r="AG920">
        <v>0</v>
      </c>
      <c r="AH920">
        <v>3</v>
      </c>
      <c r="AI920">
        <v>2</v>
      </c>
      <c r="AJ920">
        <v>1</v>
      </c>
      <c r="AK920" t="s">
        <v>371</v>
      </c>
      <c r="AL920">
        <v>40.928643000000001</v>
      </c>
      <c r="AM920" t="s">
        <v>390</v>
      </c>
      <c r="AN920">
        <v>-72.215817000000001</v>
      </c>
      <c r="AO920">
        <v>25</v>
      </c>
      <c r="AP920">
        <v>375</v>
      </c>
      <c r="AQ920" t="s">
        <v>129</v>
      </c>
      <c r="AR920">
        <v>58</v>
      </c>
      <c r="AS920">
        <v>40</v>
      </c>
      <c r="AT920">
        <v>-64</v>
      </c>
      <c r="BB920">
        <v>1200</v>
      </c>
      <c r="BC920">
        <v>1</v>
      </c>
      <c r="BD920" t="str">
        <f t="shared" si="441"/>
        <v xml:space="preserve">N46PD   </v>
      </c>
      <c r="BE920">
        <v>1</v>
      </c>
      <c r="BG920">
        <v>0</v>
      </c>
      <c r="BH920">
        <v>0</v>
      </c>
      <c r="BI920">
        <v>0</v>
      </c>
      <c r="BJ920">
        <v>275</v>
      </c>
      <c r="BK920">
        <v>-100</v>
      </c>
      <c r="BL920" t="s">
        <v>239</v>
      </c>
      <c r="BM920">
        <v>1</v>
      </c>
      <c r="BN920">
        <v>1</v>
      </c>
      <c r="BO920">
        <v>1</v>
      </c>
      <c r="BP920">
        <v>0</v>
      </c>
      <c r="BS920">
        <v>0.12</v>
      </c>
      <c r="BT920">
        <v>0</v>
      </c>
      <c r="BU920">
        <v>0</v>
      </c>
      <c r="CE920" t="str">
        <f t="shared" ref="CE920:CE926" si="450">"16:22:35.209"</f>
        <v>16:22:35.209</v>
      </c>
      <c r="CF920">
        <v>208953016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6</v>
      </c>
      <c r="CY920">
        <v>7</v>
      </c>
      <c r="CZ920" t="s">
        <v>131</v>
      </c>
      <c r="DA920">
        <v>80</v>
      </c>
      <c r="DB920">
        <v>1</v>
      </c>
      <c r="DC920" t="s">
        <v>132</v>
      </c>
      <c r="DD920" t="s">
        <v>133</v>
      </c>
      <c r="DG920">
        <v>15288942</v>
      </c>
      <c r="DI920">
        <v>1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"10/06/2022 16:22:35.429"</f>
        <v>10/06/2022 16:22:35.429</v>
      </c>
      <c r="C921" t="str">
        <f t="shared" si="439"/>
        <v>FFDFD3C0</v>
      </c>
      <c r="D921" t="s">
        <v>134</v>
      </c>
      <c r="E921">
        <v>38</v>
      </c>
      <c r="H921">
        <v>125</v>
      </c>
      <c r="I921" t="s">
        <v>142</v>
      </c>
      <c r="J921" t="s">
        <v>136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448"/>
        <v>16:22:35.203</v>
      </c>
      <c r="T921" t="str">
        <f t="shared" si="449"/>
        <v>16:22:34.803</v>
      </c>
      <c r="U921" t="str">
        <f t="shared" si="440"/>
        <v>A5988B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125</v>
      </c>
      <c r="AG921">
        <v>0</v>
      </c>
      <c r="AH921">
        <v>3</v>
      </c>
      <c r="AI921">
        <v>2</v>
      </c>
      <c r="AJ921">
        <v>1</v>
      </c>
      <c r="AK921" t="s">
        <v>371</v>
      </c>
      <c r="AL921">
        <v>40.928643000000001</v>
      </c>
      <c r="AM921" t="s">
        <v>390</v>
      </c>
      <c r="AN921">
        <v>-72.215817000000001</v>
      </c>
      <c r="AO921">
        <v>25</v>
      </c>
      <c r="AP921">
        <v>375</v>
      </c>
      <c r="AQ921" t="s">
        <v>129</v>
      </c>
      <c r="AR921">
        <v>58</v>
      </c>
      <c r="AS921">
        <v>40</v>
      </c>
      <c r="AT921">
        <v>-64</v>
      </c>
      <c r="BB921">
        <v>1200</v>
      </c>
      <c r="BC921">
        <v>1</v>
      </c>
      <c r="BD921" t="str">
        <f t="shared" si="441"/>
        <v xml:space="preserve">N46PD   </v>
      </c>
      <c r="BE921">
        <v>1</v>
      </c>
      <c r="BG921">
        <v>0</v>
      </c>
      <c r="BH921">
        <v>0</v>
      </c>
      <c r="BI921">
        <v>0</v>
      </c>
      <c r="BJ921">
        <v>275</v>
      </c>
      <c r="BK921">
        <v>-100</v>
      </c>
      <c r="BL921" t="s">
        <v>239</v>
      </c>
      <c r="BM921">
        <v>1</v>
      </c>
      <c r="BN921">
        <v>1</v>
      </c>
      <c r="BO921">
        <v>1</v>
      </c>
      <c r="BP921">
        <v>0</v>
      </c>
      <c r="BS921">
        <v>0.12</v>
      </c>
      <c r="BT921">
        <v>0</v>
      </c>
      <c r="BU921">
        <v>0</v>
      </c>
      <c r="CE921" t="str">
        <f t="shared" si="450"/>
        <v>16:22:35.209</v>
      </c>
      <c r="CF921">
        <v>208953016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6</v>
      </c>
      <c r="CY921">
        <v>7</v>
      </c>
      <c r="CZ921" t="s">
        <v>131</v>
      </c>
      <c r="DA921">
        <v>80</v>
      </c>
      <c r="DB921">
        <v>1</v>
      </c>
      <c r="DC921" t="s">
        <v>132</v>
      </c>
      <c r="DD921" t="s">
        <v>133</v>
      </c>
      <c r="DG921">
        <v>15288942</v>
      </c>
      <c r="DI921">
        <v>1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"10/06/2022 16:22:35.429"</f>
        <v>10/06/2022 16:22:35.429</v>
      </c>
      <c r="C922" t="str">
        <f t="shared" si="439"/>
        <v>FFDFD3C0</v>
      </c>
      <c r="D922" t="s">
        <v>123</v>
      </c>
      <c r="E922">
        <v>1</v>
      </c>
      <c r="H922">
        <v>157</v>
      </c>
      <c r="I922" t="s">
        <v>124</v>
      </c>
      <c r="J922" t="s">
        <v>125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448"/>
        <v>16:22:35.203</v>
      </c>
      <c r="T922" t="str">
        <f t="shared" si="449"/>
        <v>16:22:34.803</v>
      </c>
      <c r="U922" t="str">
        <f t="shared" si="440"/>
        <v>A5988B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125</v>
      </c>
      <c r="AG922">
        <v>0</v>
      </c>
      <c r="AH922">
        <v>3</v>
      </c>
      <c r="AI922">
        <v>2</v>
      </c>
      <c r="AJ922">
        <v>1</v>
      </c>
      <c r="AK922" t="s">
        <v>371</v>
      </c>
      <c r="AL922">
        <v>40.928643000000001</v>
      </c>
      <c r="AM922" t="s">
        <v>390</v>
      </c>
      <c r="AN922">
        <v>-72.215817000000001</v>
      </c>
      <c r="AO922">
        <v>25</v>
      </c>
      <c r="AP922">
        <v>375</v>
      </c>
      <c r="AQ922" t="s">
        <v>129</v>
      </c>
      <c r="AR922">
        <v>58</v>
      </c>
      <c r="AS922">
        <v>40</v>
      </c>
      <c r="AT922">
        <v>-64</v>
      </c>
      <c r="BB922">
        <v>1200</v>
      </c>
      <c r="BC922">
        <v>1</v>
      </c>
      <c r="BD922" t="str">
        <f t="shared" si="441"/>
        <v xml:space="preserve">N46PD   </v>
      </c>
      <c r="BE922">
        <v>1</v>
      </c>
      <c r="BG922">
        <v>0</v>
      </c>
      <c r="BH922">
        <v>0</v>
      </c>
      <c r="BI922">
        <v>0</v>
      </c>
      <c r="BJ922">
        <v>275</v>
      </c>
      <c r="BK922">
        <v>-100</v>
      </c>
      <c r="BL922" t="s">
        <v>239</v>
      </c>
      <c r="BM922">
        <v>1</v>
      </c>
      <c r="BN922">
        <v>1</v>
      </c>
      <c r="BO922">
        <v>1</v>
      </c>
      <c r="BP922">
        <v>0</v>
      </c>
      <c r="BS922">
        <v>0.12</v>
      </c>
      <c r="BT922">
        <v>0</v>
      </c>
      <c r="BU922">
        <v>0</v>
      </c>
      <c r="CE922" t="str">
        <f t="shared" si="450"/>
        <v>16:22:35.209</v>
      </c>
      <c r="CF922">
        <v>208953016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6</v>
      </c>
      <c r="CY922">
        <v>7</v>
      </c>
      <c r="CZ922" t="s">
        <v>131</v>
      </c>
      <c r="DA922">
        <v>80</v>
      </c>
      <c r="DB922">
        <v>1</v>
      </c>
      <c r="DC922" t="s">
        <v>132</v>
      </c>
      <c r="DD922" t="s">
        <v>133</v>
      </c>
      <c r="DG922">
        <v>15288942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"10/06/2022 16:22:35.492"</f>
        <v>10/06/2022 16:22:35.492</v>
      </c>
      <c r="C923" t="str">
        <f t="shared" si="439"/>
        <v>FFDFD3C0</v>
      </c>
      <c r="D923" t="s">
        <v>143</v>
      </c>
      <c r="E923">
        <v>1</v>
      </c>
      <c r="F923">
        <v>2001</v>
      </c>
      <c r="G923" t="s">
        <v>147</v>
      </c>
      <c r="J923" t="s">
        <v>145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si="448"/>
        <v>16:22:35.203</v>
      </c>
      <c r="T923" t="str">
        <f t="shared" si="449"/>
        <v>16:22:34.803</v>
      </c>
      <c r="U923" t="str">
        <f t="shared" si="440"/>
        <v>A5988B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125</v>
      </c>
      <c r="AG923">
        <v>0</v>
      </c>
      <c r="AH923">
        <v>3</v>
      </c>
      <c r="AI923">
        <v>2</v>
      </c>
      <c r="AJ923">
        <v>1</v>
      </c>
      <c r="AK923" t="s">
        <v>371</v>
      </c>
      <c r="AL923">
        <v>40.928643000000001</v>
      </c>
      <c r="AM923" t="s">
        <v>390</v>
      </c>
      <c r="AN923">
        <v>-72.215817000000001</v>
      </c>
      <c r="AO923">
        <v>25</v>
      </c>
      <c r="AP923">
        <v>375</v>
      </c>
      <c r="AQ923" t="s">
        <v>129</v>
      </c>
      <c r="AR923">
        <v>58</v>
      </c>
      <c r="AS923">
        <v>40</v>
      </c>
      <c r="AT923">
        <v>-64</v>
      </c>
      <c r="BB923">
        <v>1200</v>
      </c>
      <c r="BC923">
        <v>1</v>
      </c>
      <c r="BD923" t="str">
        <f t="shared" si="441"/>
        <v xml:space="preserve">N46PD   </v>
      </c>
      <c r="BE923">
        <v>1</v>
      </c>
      <c r="BG923">
        <v>0</v>
      </c>
      <c r="BH923">
        <v>0</v>
      </c>
      <c r="BI923">
        <v>0</v>
      </c>
      <c r="BJ923">
        <v>275</v>
      </c>
      <c r="BK923">
        <v>-100</v>
      </c>
      <c r="BL923" t="s">
        <v>239</v>
      </c>
      <c r="BM923">
        <v>1</v>
      </c>
      <c r="BN923">
        <v>1</v>
      </c>
      <c r="BO923">
        <v>1</v>
      </c>
      <c r="BP923">
        <v>0</v>
      </c>
      <c r="BS923">
        <v>0.12</v>
      </c>
      <c r="BT923">
        <v>0</v>
      </c>
      <c r="BU923">
        <v>0</v>
      </c>
      <c r="CE923" t="str">
        <f t="shared" si="450"/>
        <v>16:22:35.209</v>
      </c>
      <c r="CF923">
        <v>208953016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6</v>
      </c>
      <c r="CY923">
        <v>7</v>
      </c>
      <c r="CZ923" t="s">
        <v>131</v>
      </c>
      <c r="DA923">
        <v>80</v>
      </c>
      <c r="DB923">
        <v>1</v>
      </c>
      <c r="DC923" t="s">
        <v>132</v>
      </c>
      <c r="DD923" t="s">
        <v>133</v>
      </c>
      <c r="DG923">
        <v>15288942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"10/06/2022 16:22:35.492"</f>
        <v>10/06/2022 16:22:35.492</v>
      </c>
      <c r="C924" t="str">
        <f t="shared" si="439"/>
        <v>FFDFD3C0</v>
      </c>
      <c r="D924" t="s">
        <v>139</v>
      </c>
      <c r="E924">
        <v>2</v>
      </c>
      <c r="F924">
        <v>1002</v>
      </c>
      <c r="G924" t="s">
        <v>124</v>
      </c>
      <c r="J924" t="s">
        <v>141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448"/>
        <v>16:22:35.203</v>
      </c>
      <c r="T924" t="str">
        <f t="shared" si="449"/>
        <v>16:22:34.803</v>
      </c>
      <c r="U924" t="str">
        <f t="shared" si="440"/>
        <v>A5988B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125</v>
      </c>
      <c r="AG924">
        <v>0</v>
      </c>
      <c r="AH924">
        <v>3</v>
      </c>
      <c r="AI924">
        <v>2</v>
      </c>
      <c r="AJ924">
        <v>1</v>
      </c>
      <c r="AK924" t="s">
        <v>371</v>
      </c>
      <c r="AL924">
        <v>40.928643000000001</v>
      </c>
      <c r="AM924" t="s">
        <v>390</v>
      </c>
      <c r="AN924">
        <v>-72.215817000000001</v>
      </c>
      <c r="AO924">
        <v>25</v>
      </c>
      <c r="AP924">
        <v>375</v>
      </c>
      <c r="AQ924" t="s">
        <v>129</v>
      </c>
      <c r="AR924">
        <v>58</v>
      </c>
      <c r="AS924">
        <v>40</v>
      </c>
      <c r="AT924">
        <v>-64</v>
      </c>
      <c r="BB924">
        <v>1200</v>
      </c>
      <c r="BC924">
        <v>1</v>
      </c>
      <c r="BD924" t="str">
        <f t="shared" si="441"/>
        <v xml:space="preserve">N46PD   </v>
      </c>
      <c r="BE924">
        <v>1</v>
      </c>
      <c r="BG924">
        <v>0</v>
      </c>
      <c r="BH924">
        <v>0</v>
      </c>
      <c r="BI924">
        <v>0</v>
      </c>
      <c r="BJ924">
        <v>275</v>
      </c>
      <c r="BK924">
        <v>-100</v>
      </c>
      <c r="BL924" t="s">
        <v>239</v>
      </c>
      <c r="BM924">
        <v>1</v>
      </c>
      <c r="BN924">
        <v>1</v>
      </c>
      <c r="BO924">
        <v>1</v>
      </c>
      <c r="BP924">
        <v>0</v>
      </c>
      <c r="BS924">
        <v>0.12</v>
      </c>
      <c r="BT924">
        <v>0</v>
      </c>
      <c r="BU924">
        <v>0</v>
      </c>
      <c r="CE924" t="str">
        <f t="shared" si="450"/>
        <v>16:22:35.209</v>
      </c>
      <c r="CF924">
        <v>208953016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6</v>
      </c>
      <c r="CY924">
        <v>7</v>
      </c>
      <c r="CZ924" t="s">
        <v>131</v>
      </c>
      <c r="DA924">
        <v>80</v>
      </c>
      <c r="DB924">
        <v>1</v>
      </c>
      <c r="DC924" t="s">
        <v>132</v>
      </c>
      <c r="DD924" t="s">
        <v>133</v>
      </c>
      <c r="DG924">
        <v>15288942</v>
      </c>
      <c r="DI924">
        <v>1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"10/06/2022 16:22:35.492"</f>
        <v>10/06/2022 16:22:35.492</v>
      </c>
      <c r="C925" t="str">
        <f t="shared" si="439"/>
        <v>FFDFD3C0</v>
      </c>
      <c r="D925" t="s">
        <v>143</v>
      </c>
      <c r="E925">
        <v>15</v>
      </c>
      <c r="F925">
        <v>2015</v>
      </c>
      <c r="G925" t="s">
        <v>144</v>
      </c>
      <c r="J925" t="s">
        <v>145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448"/>
        <v>16:22:35.203</v>
      </c>
      <c r="T925" t="str">
        <f t="shared" si="449"/>
        <v>16:22:34.803</v>
      </c>
      <c r="U925" t="str">
        <f t="shared" si="440"/>
        <v>A5988B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125</v>
      </c>
      <c r="AG925">
        <v>0</v>
      </c>
      <c r="AH925">
        <v>3</v>
      </c>
      <c r="AI925">
        <v>2</v>
      </c>
      <c r="AJ925">
        <v>1</v>
      </c>
      <c r="AK925" t="s">
        <v>371</v>
      </c>
      <c r="AL925">
        <v>40.928643000000001</v>
      </c>
      <c r="AM925" t="s">
        <v>390</v>
      </c>
      <c r="AN925">
        <v>-72.215817000000001</v>
      </c>
      <c r="AO925">
        <v>25</v>
      </c>
      <c r="AP925">
        <v>375</v>
      </c>
      <c r="AQ925" t="s">
        <v>129</v>
      </c>
      <c r="AR925">
        <v>58</v>
      </c>
      <c r="AS925">
        <v>40</v>
      </c>
      <c r="AT925">
        <v>-64</v>
      </c>
      <c r="BB925">
        <v>1200</v>
      </c>
      <c r="BC925">
        <v>1</v>
      </c>
      <c r="BD925" t="str">
        <f t="shared" si="441"/>
        <v xml:space="preserve">N46PD   </v>
      </c>
      <c r="BE925">
        <v>1</v>
      </c>
      <c r="BG925">
        <v>0</v>
      </c>
      <c r="BH925">
        <v>0</v>
      </c>
      <c r="BI925">
        <v>0</v>
      </c>
      <c r="BJ925">
        <v>275</v>
      </c>
      <c r="BK925">
        <v>-100</v>
      </c>
      <c r="BL925" t="s">
        <v>239</v>
      </c>
      <c r="BM925">
        <v>1</v>
      </c>
      <c r="BN925">
        <v>1</v>
      </c>
      <c r="BO925">
        <v>1</v>
      </c>
      <c r="BP925">
        <v>0</v>
      </c>
      <c r="BS925">
        <v>0.12</v>
      </c>
      <c r="BT925">
        <v>0</v>
      </c>
      <c r="BU925">
        <v>0</v>
      </c>
      <c r="CE925" t="str">
        <f t="shared" si="450"/>
        <v>16:22:35.209</v>
      </c>
      <c r="CF925">
        <v>208953016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6</v>
      </c>
      <c r="CY925">
        <v>7</v>
      </c>
      <c r="CZ925" t="s">
        <v>131</v>
      </c>
      <c r="DA925">
        <v>80</v>
      </c>
      <c r="DB925">
        <v>1</v>
      </c>
      <c r="DC925" t="s">
        <v>132</v>
      </c>
      <c r="DD925" t="s">
        <v>133</v>
      </c>
      <c r="DG925">
        <v>15288942</v>
      </c>
      <c r="DI925">
        <v>1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"10/06/2022 16:22:35.539"</f>
        <v>10/06/2022 16:22:35.539</v>
      </c>
      <c r="C926" t="str">
        <f t="shared" si="439"/>
        <v>FFDFD3C0</v>
      </c>
      <c r="D926" t="s">
        <v>139</v>
      </c>
      <c r="E926">
        <v>3</v>
      </c>
      <c r="F926">
        <v>1003</v>
      </c>
      <c r="G926" t="s">
        <v>146</v>
      </c>
      <c r="J926" t="s">
        <v>141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448"/>
        <v>16:22:35.203</v>
      </c>
      <c r="T926" t="str">
        <f t="shared" si="449"/>
        <v>16:22:34.803</v>
      </c>
      <c r="U926" t="str">
        <f t="shared" si="440"/>
        <v>A5988B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125</v>
      </c>
      <c r="AG926">
        <v>0</v>
      </c>
      <c r="AH926">
        <v>3</v>
      </c>
      <c r="AI926">
        <v>2</v>
      </c>
      <c r="AJ926">
        <v>1</v>
      </c>
      <c r="AK926" t="s">
        <v>371</v>
      </c>
      <c r="AL926">
        <v>40.928643000000001</v>
      </c>
      <c r="AM926" t="s">
        <v>390</v>
      </c>
      <c r="AN926">
        <v>-72.215817000000001</v>
      </c>
      <c r="AO926">
        <v>25</v>
      </c>
      <c r="AP926">
        <v>375</v>
      </c>
      <c r="AQ926" t="s">
        <v>129</v>
      </c>
      <c r="AR926">
        <v>58</v>
      </c>
      <c r="AS926">
        <v>40</v>
      </c>
      <c r="AT926">
        <v>-64</v>
      </c>
      <c r="BB926">
        <v>1200</v>
      </c>
      <c r="BC926">
        <v>1</v>
      </c>
      <c r="BD926" t="str">
        <f t="shared" si="441"/>
        <v xml:space="preserve">N46PD   </v>
      </c>
      <c r="BE926">
        <v>1</v>
      </c>
      <c r="BG926">
        <v>0</v>
      </c>
      <c r="BH926">
        <v>0</v>
      </c>
      <c r="BI926">
        <v>0</v>
      </c>
      <c r="BJ926">
        <v>275</v>
      </c>
      <c r="BK926">
        <v>-100</v>
      </c>
      <c r="BL926" t="s">
        <v>239</v>
      </c>
      <c r="BM926">
        <v>1</v>
      </c>
      <c r="BN926">
        <v>1</v>
      </c>
      <c r="BO926">
        <v>1</v>
      </c>
      <c r="BP926">
        <v>0</v>
      </c>
      <c r="BS926">
        <v>0.12</v>
      </c>
      <c r="BT926">
        <v>0</v>
      </c>
      <c r="BU926">
        <v>0</v>
      </c>
      <c r="CE926" t="str">
        <f t="shared" si="450"/>
        <v>16:22:35.209</v>
      </c>
      <c r="CF926">
        <v>208953016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6</v>
      </c>
      <c r="CY926">
        <v>7</v>
      </c>
      <c r="CZ926" t="s">
        <v>131</v>
      </c>
      <c r="DA926">
        <v>80</v>
      </c>
      <c r="DB926">
        <v>1</v>
      </c>
      <c r="DC926" t="s">
        <v>132</v>
      </c>
      <c r="DD926" t="s">
        <v>133</v>
      </c>
      <c r="DG926">
        <v>15288942</v>
      </c>
      <c r="DI926">
        <v>1</v>
      </c>
      <c r="DJ926">
        <v>0</v>
      </c>
      <c r="DK926">
        <v>1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 t="shared" ref="A927:A933" si="451">"10/06/2022 16:22:37.084"</f>
        <v>10/06/2022 16:22:37.084</v>
      </c>
      <c r="C927" t="str">
        <f t="shared" si="439"/>
        <v>FFDFD3C0</v>
      </c>
      <c r="D927" t="s">
        <v>134</v>
      </c>
      <c r="E927">
        <v>33</v>
      </c>
      <c r="H927">
        <v>112</v>
      </c>
      <c r="I927" t="s">
        <v>135</v>
      </c>
      <c r="J927" t="s">
        <v>136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ref="S927:S933" si="452">"16:22:36.836"</f>
        <v>16:22:36.836</v>
      </c>
      <c r="T927" t="str">
        <f t="shared" ref="T927:T933" si="453">"16:22:36.336"</f>
        <v>16:22:36.336</v>
      </c>
      <c r="U927" t="str">
        <f t="shared" si="440"/>
        <v>A5988B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125</v>
      </c>
      <c r="AG927">
        <v>0</v>
      </c>
      <c r="AH927">
        <v>3</v>
      </c>
      <c r="AI927">
        <v>2</v>
      </c>
      <c r="AJ927">
        <v>1</v>
      </c>
      <c r="AK927" t="s">
        <v>391</v>
      </c>
      <c r="AL927">
        <v>40.928922</v>
      </c>
      <c r="AM927" t="s">
        <v>392</v>
      </c>
      <c r="AN927">
        <v>-72.215259000000003</v>
      </c>
      <c r="AO927">
        <v>25</v>
      </c>
      <c r="AP927">
        <v>375</v>
      </c>
      <c r="AQ927" t="s">
        <v>129</v>
      </c>
      <c r="AR927">
        <v>58</v>
      </c>
      <c r="AS927">
        <v>39</v>
      </c>
      <c r="AT927">
        <v>192</v>
      </c>
      <c r="BB927">
        <v>1200</v>
      </c>
      <c r="BC927">
        <v>1</v>
      </c>
      <c r="BD927" t="str">
        <f t="shared" si="441"/>
        <v xml:space="preserve">N46PD   </v>
      </c>
      <c r="BE927">
        <v>1</v>
      </c>
      <c r="BG927">
        <v>0</v>
      </c>
      <c r="BH927">
        <v>0</v>
      </c>
      <c r="BI927">
        <v>0</v>
      </c>
      <c r="BJ927">
        <v>275</v>
      </c>
      <c r="BK927">
        <v>-100</v>
      </c>
      <c r="BL927" t="s">
        <v>239</v>
      </c>
      <c r="BM927">
        <v>1</v>
      </c>
      <c r="BN927">
        <v>1</v>
      </c>
      <c r="BO927">
        <v>1</v>
      </c>
      <c r="BP927">
        <v>0</v>
      </c>
      <c r="BS927">
        <v>0.12</v>
      </c>
      <c r="BT927">
        <v>0</v>
      </c>
      <c r="BU927">
        <v>0</v>
      </c>
      <c r="CE927" t="str">
        <f t="shared" ref="CE927:CE933" si="454">"16:22:36.842"</f>
        <v>16:22:36.842</v>
      </c>
      <c r="CF927">
        <v>842468243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7</v>
      </c>
      <c r="CY927">
        <v>7</v>
      </c>
      <c r="CZ927" t="s">
        <v>131</v>
      </c>
      <c r="DA927">
        <v>80</v>
      </c>
      <c r="DB927">
        <v>1</v>
      </c>
      <c r="DC927" t="s">
        <v>132</v>
      </c>
      <c r="DD927" t="s">
        <v>133</v>
      </c>
      <c r="DG927">
        <v>15290593</v>
      </c>
      <c r="DI927">
        <v>1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 t="shared" si="451"/>
        <v>10/06/2022 16:22:37.084</v>
      </c>
      <c r="C928" t="str">
        <f t="shared" si="439"/>
        <v>FFDFD3C0</v>
      </c>
      <c r="D928" t="s">
        <v>143</v>
      </c>
      <c r="E928">
        <v>1</v>
      </c>
      <c r="F928">
        <v>2001</v>
      </c>
      <c r="G928" t="s">
        <v>147</v>
      </c>
      <c r="J928" t="s">
        <v>145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452"/>
        <v>16:22:36.836</v>
      </c>
      <c r="T928" t="str">
        <f t="shared" si="453"/>
        <v>16:22:36.336</v>
      </c>
      <c r="U928" t="str">
        <f t="shared" si="440"/>
        <v>A5988B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125</v>
      </c>
      <c r="AG928">
        <v>0</v>
      </c>
      <c r="AH928">
        <v>3</v>
      </c>
      <c r="AI928">
        <v>2</v>
      </c>
      <c r="AJ928">
        <v>1</v>
      </c>
      <c r="AK928" t="s">
        <v>391</v>
      </c>
      <c r="AL928">
        <v>40.928922</v>
      </c>
      <c r="AM928" t="s">
        <v>392</v>
      </c>
      <c r="AN928">
        <v>-72.215259000000003</v>
      </c>
      <c r="AO928">
        <v>25</v>
      </c>
      <c r="AP928">
        <v>375</v>
      </c>
      <c r="AQ928" t="s">
        <v>129</v>
      </c>
      <c r="AR928">
        <v>58</v>
      </c>
      <c r="AS928">
        <v>39</v>
      </c>
      <c r="AT928">
        <v>192</v>
      </c>
      <c r="BB928">
        <v>1200</v>
      </c>
      <c r="BC928">
        <v>1</v>
      </c>
      <c r="BD928" t="str">
        <f t="shared" si="441"/>
        <v xml:space="preserve">N46PD   </v>
      </c>
      <c r="BE928">
        <v>1</v>
      </c>
      <c r="BG928">
        <v>0</v>
      </c>
      <c r="BH928">
        <v>0</v>
      </c>
      <c r="BI928">
        <v>0</v>
      </c>
      <c r="BJ928">
        <v>275</v>
      </c>
      <c r="BK928">
        <v>-100</v>
      </c>
      <c r="BL928" t="s">
        <v>239</v>
      </c>
      <c r="BM928">
        <v>1</v>
      </c>
      <c r="BN928">
        <v>1</v>
      </c>
      <c r="BO928">
        <v>1</v>
      </c>
      <c r="BP928">
        <v>0</v>
      </c>
      <c r="BS928">
        <v>0.12</v>
      </c>
      <c r="BT928">
        <v>0</v>
      </c>
      <c r="BU928">
        <v>0</v>
      </c>
      <c r="CE928" t="str">
        <f t="shared" si="454"/>
        <v>16:22:36.842</v>
      </c>
      <c r="CF928">
        <v>842468243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7</v>
      </c>
      <c r="CY928">
        <v>7</v>
      </c>
      <c r="CZ928" t="s">
        <v>131</v>
      </c>
      <c r="DA928">
        <v>80</v>
      </c>
      <c r="DB928">
        <v>1</v>
      </c>
      <c r="DC928" t="s">
        <v>132</v>
      </c>
      <c r="DD928" t="s">
        <v>133</v>
      </c>
      <c r="DG928">
        <v>15290593</v>
      </c>
      <c r="DI928">
        <v>1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 t="shared" si="451"/>
        <v>10/06/2022 16:22:37.084</v>
      </c>
      <c r="C929" t="str">
        <f t="shared" si="439"/>
        <v>FFDFD3C0</v>
      </c>
      <c r="D929" t="s">
        <v>134</v>
      </c>
      <c r="E929">
        <v>38</v>
      </c>
      <c r="H929">
        <v>125</v>
      </c>
      <c r="I929" t="s">
        <v>142</v>
      </c>
      <c r="J929" t="s">
        <v>136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452"/>
        <v>16:22:36.836</v>
      </c>
      <c r="T929" t="str">
        <f t="shared" si="453"/>
        <v>16:22:36.336</v>
      </c>
      <c r="U929" t="str">
        <f t="shared" si="440"/>
        <v>A5988B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125</v>
      </c>
      <c r="AG929">
        <v>0</v>
      </c>
      <c r="AH929">
        <v>3</v>
      </c>
      <c r="AI929">
        <v>2</v>
      </c>
      <c r="AJ929">
        <v>1</v>
      </c>
      <c r="AK929" t="s">
        <v>391</v>
      </c>
      <c r="AL929">
        <v>40.928922</v>
      </c>
      <c r="AM929" t="s">
        <v>392</v>
      </c>
      <c r="AN929">
        <v>-72.215259000000003</v>
      </c>
      <c r="AO929">
        <v>25</v>
      </c>
      <c r="AP929">
        <v>375</v>
      </c>
      <c r="AQ929" t="s">
        <v>129</v>
      </c>
      <c r="AR929">
        <v>58</v>
      </c>
      <c r="AS929">
        <v>39</v>
      </c>
      <c r="AT929">
        <v>192</v>
      </c>
      <c r="BB929">
        <v>1200</v>
      </c>
      <c r="BC929">
        <v>1</v>
      </c>
      <c r="BD929" t="str">
        <f t="shared" si="441"/>
        <v xml:space="preserve">N46PD   </v>
      </c>
      <c r="BE929">
        <v>1</v>
      </c>
      <c r="BG929">
        <v>0</v>
      </c>
      <c r="BH929">
        <v>0</v>
      </c>
      <c r="BI929">
        <v>0</v>
      </c>
      <c r="BJ929">
        <v>275</v>
      </c>
      <c r="BK929">
        <v>-100</v>
      </c>
      <c r="BL929" t="s">
        <v>239</v>
      </c>
      <c r="BM929">
        <v>1</v>
      </c>
      <c r="BN929">
        <v>1</v>
      </c>
      <c r="BO929">
        <v>1</v>
      </c>
      <c r="BP929">
        <v>0</v>
      </c>
      <c r="BS929">
        <v>0.12</v>
      </c>
      <c r="BT929">
        <v>0</v>
      </c>
      <c r="BU929">
        <v>0</v>
      </c>
      <c r="CE929" t="str">
        <f t="shared" si="454"/>
        <v>16:22:36.842</v>
      </c>
      <c r="CF929">
        <v>842468243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131</v>
      </c>
      <c r="DA929">
        <v>80</v>
      </c>
      <c r="DB929">
        <v>1</v>
      </c>
      <c r="DC929" t="s">
        <v>132</v>
      </c>
      <c r="DD929" t="s">
        <v>133</v>
      </c>
      <c r="DG929">
        <v>15290593</v>
      </c>
      <c r="DI929">
        <v>1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 t="shared" si="451"/>
        <v>10/06/2022 16:22:37.084</v>
      </c>
      <c r="C930" t="str">
        <f t="shared" si="439"/>
        <v>FFDFD3C0</v>
      </c>
      <c r="D930" t="s">
        <v>123</v>
      </c>
      <c r="E930">
        <v>1</v>
      </c>
      <c r="H930">
        <v>157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452"/>
        <v>16:22:36.836</v>
      </c>
      <c r="T930" t="str">
        <f t="shared" si="453"/>
        <v>16:22:36.336</v>
      </c>
      <c r="U930" t="str">
        <f t="shared" si="440"/>
        <v>A5988B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125</v>
      </c>
      <c r="AG930">
        <v>0</v>
      </c>
      <c r="AH930">
        <v>3</v>
      </c>
      <c r="AI930">
        <v>2</v>
      </c>
      <c r="AJ930">
        <v>1</v>
      </c>
      <c r="AK930" t="s">
        <v>391</v>
      </c>
      <c r="AL930">
        <v>40.928922</v>
      </c>
      <c r="AM930" t="s">
        <v>392</v>
      </c>
      <c r="AN930">
        <v>-72.215259000000003</v>
      </c>
      <c r="AO930">
        <v>25</v>
      </c>
      <c r="AP930">
        <v>375</v>
      </c>
      <c r="AQ930" t="s">
        <v>129</v>
      </c>
      <c r="AR930">
        <v>58</v>
      </c>
      <c r="AS930">
        <v>39</v>
      </c>
      <c r="AT930">
        <v>192</v>
      </c>
      <c r="BB930">
        <v>1200</v>
      </c>
      <c r="BC930">
        <v>1</v>
      </c>
      <c r="BD930" t="str">
        <f t="shared" si="441"/>
        <v xml:space="preserve">N46PD   </v>
      </c>
      <c r="BE930">
        <v>1</v>
      </c>
      <c r="BG930">
        <v>0</v>
      </c>
      <c r="BH930">
        <v>0</v>
      </c>
      <c r="BI930">
        <v>0</v>
      </c>
      <c r="BJ930">
        <v>275</v>
      </c>
      <c r="BK930">
        <v>-100</v>
      </c>
      <c r="BL930" t="s">
        <v>239</v>
      </c>
      <c r="BM930">
        <v>1</v>
      </c>
      <c r="BN930">
        <v>1</v>
      </c>
      <c r="BO930">
        <v>1</v>
      </c>
      <c r="BP930">
        <v>0</v>
      </c>
      <c r="BS930">
        <v>0.12</v>
      </c>
      <c r="BT930">
        <v>0</v>
      </c>
      <c r="BU930">
        <v>0</v>
      </c>
      <c r="CE930" t="str">
        <f t="shared" si="454"/>
        <v>16:22:36.842</v>
      </c>
      <c r="CF930">
        <v>842468243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7</v>
      </c>
      <c r="CY930">
        <v>7</v>
      </c>
      <c r="CZ930" t="s">
        <v>131</v>
      </c>
      <c r="DA930">
        <v>80</v>
      </c>
      <c r="DB930">
        <v>1</v>
      </c>
      <c r="DC930" t="s">
        <v>132</v>
      </c>
      <c r="DD930" t="s">
        <v>133</v>
      </c>
      <c r="DG930">
        <v>15290593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 t="shared" si="451"/>
        <v>10/06/2022 16:22:37.084</v>
      </c>
      <c r="C931" t="str">
        <f t="shared" si="439"/>
        <v>FFDFD3C0</v>
      </c>
      <c r="D931" t="s">
        <v>139</v>
      </c>
      <c r="E931">
        <v>2</v>
      </c>
      <c r="F931">
        <v>1002</v>
      </c>
      <c r="G931" t="s">
        <v>124</v>
      </c>
      <c r="J931" t="s">
        <v>141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452"/>
        <v>16:22:36.836</v>
      </c>
      <c r="T931" t="str">
        <f t="shared" si="453"/>
        <v>16:22:36.336</v>
      </c>
      <c r="U931" t="str">
        <f t="shared" si="440"/>
        <v>A5988B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125</v>
      </c>
      <c r="AG931">
        <v>0</v>
      </c>
      <c r="AH931">
        <v>3</v>
      </c>
      <c r="AI931">
        <v>2</v>
      </c>
      <c r="AJ931">
        <v>1</v>
      </c>
      <c r="AK931" t="s">
        <v>391</v>
      </c>
      <c r="AL931">
        <v>40.928922</v>
      </c>
      <c r="AM931" t="s">
        <v>392</v>
      </c>
      <c r="AN931">
        <v>-72.215259000000003</v>
      </c>
      <c r="AO931">
        <v>25</v>
      </c>
      <c r="AP931">
        <v>375</v>
      </c>
      <c r="AQ931" t="s">
        <v>129</v>
      </c>
      <c r="AR931">
        <v>58</v>
      </c>
      <c r="AS931">
        <v>39</v>
      </c>
      <c r="AT931">
        <v>192</v>
      </c>
      <c r="BB931">
        <v>1200</v>
      </c>
      <c r="BC931">
        <v>1</v>
      </c>
      <c r="BD931" t="str">
        <f t="shared" si="441"/>
        <v xml:space="preserve">N46PD   </v>
      </c>
      <c r="BE931">
        <v>1</v>
      </c>
      <c r="BG931">
        <v>0</v>
      </c>
      <c r="BH931">
        <v>0</v>
      </c>
      <c r="BI931">
        <v>0</v>
      </c>
      <c r="BJ931">
        <v>275</v>
      </c>
      <c r="BK931">
        <v>-100</v>
      </c>
      <c r="BL931" t="s">
        <v>239</v>
      </c>
      <c r="BM931">
        <v>1</v>
      </c>
      <c r="BN931">
        <v>1</v>
      </c>
      <c r="BO931">
        <v>1</v>
      </c>
      <c r="BP931">
        <v>0</v>
      </c>
      <c r="BS931">
        <v>0.12</v>
      </c>
      <c r="BT931">
        <v>0</v>
      </c>
      <c r="BU931">
        <v>0</v>
      </c>
      <c r="CE931" t="str">
        <f t="shared" si="454"/>
        <v>16:22:36.842</v>
      </c>
      <c r="CF931">
        <v>842468243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131</v>
      </c>
      <c r="DA931">
        <v>80</v>
      </c>
      <c r="DB931">
        <v>1</v>
      </c>
      <c r="DC931" t="s">
        <v>132</v>
      </c>
      <c r="DD931" t="s">
        <v>133</v>
      </c>
      <c r="DG931">
        <v>15290593</v>
      </c>
      <c r="DI931">
        <v>1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 t="shared" si="451"/>
        <v>10/06/2022 16:22:37.084</v>
      </c>
      <c r="C932" t="str">
        <f t="shared" si="439"/>
        <v>FFDFD3C0</v>
      </c>
      <c r="D932" t="s">
        <v>143</v>
      </c>
      <c r="E932">
        <v>15</v>
      </c>
      <c r="F932">
        <v>2015</v>
      </c>
      <c r="G932" t="s">
        <v>144</v>
      </c>
      <c r="J932" t="s">
        <v>145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452"/>
        <v>16:22:36.836</v>
      </c>
      <c r="T932" t="str">
        <f t="shared" si="453"/>
        <v>16:22:36.336</v>
      </c>
      <c r="U932" t="str">
        <f t="shared" si="440"/>
        <v>A5988B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125</v>
      </c>
      <c r="AG932">
        <v>0</v>
      </c>
      <c r="AH932">
        <v>3</v>
      </c>
      <c r="AI932">
        <v>2</v>
      </c>
      <c r="AJ932">
        <v>1</v>
      </c>
      <c r="AK932" t="s">
        <v>391</v>
      </c>
      <c r="AL932">
        <v>40.928922</v>
      </c>
      <c r="AM932" t="s">
        <v>392</v>
      </c>
      <c r="AN932">
        <v>-72.215259000000003</v>
      </c>
      <c r="AO932">
        <v>25</v>
      </c>
      <c r="AP932">
        <v>375</v>
      </c>
      <c r="AQ932" t="s">
        <v>129</v>
      </c>
      <c r="AR932">
        <v>58</v>
      </c>
      <c r="AS932">
        <v>39</v>
      </c>
      <c r="AT932">
        <v>192</v>
      </c>
      <c r="BB932">
        <v>1200</v>
      </c>
      <c r="BC932">
        <v>1</v>
      </c>
      <c r="BD932" t="str">
        <f t="shared" si="441"/>
        <v xml:space="preserve">N46PD   </v>
      </c>
      <c r="BE932">
        <v>1</v>
      </c>
      <c r="BG932">
        <v>0</v>
      </c>
      <c r="BH932">
        <v>0</v>
      </c>
      <c r="BI932">
        <v>0</v>
      </c>
      <c r="BJ932">
        <v>275</v>
      </c>
      <c r="BK932">
        <v>-100</v>
      </c>
      <c r="BL932" t="s">
        <v>239</v>
      </c>
      <c r="BM932">
        <v>1</v>
      </c>
      <c r="BN932">
        <v>1</v>
      </c>
      <c r="BO932">
        <v>1</v>
      </c>
      <c r="BP932">
        <v>0</v>
      </c>
      <c r="BS932">
        <v>0.12</v>
      </c>
      <c r="BT932">
        <v>0</v>
      </c>
      <c r="BU932">
        <v>0</v>
      </c>
      <c r="CE932" t="str">
        <f t="shared" si="454"/>
        <v>16:22:36.842</v>
      </c>
      <c r="CF932">
        <v>842468243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7</v>
      </c>
      <c r="CY932">
        <v>7</v>
      </c>
      <c r="CZ932" t="s">
        <v>131</v>
      </c>
      <c r="DA932">
        <v>80</v>
      </c>
      <c r="DB932">
        <v>1</v>
      </c>
      <c r="DC932" t="s">
        <v>132</v>
      </c>
      <c r="DD932" t="s">
        <v>133</v>
      </c>
      <c r="DG932">
        <v>15290593</v>
      </c>
      <c r="DI932">
        <v>1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 t="shared" si="451"/>
        <v>10/06/2022 16:22:37.084</v>
      </c>
      <c r="C933" t="str">
        <f t="shared" si="439"/>
        <v>FFDFD3C0</v>
      </c>
      <c r="D933" t="s">
        <v>139</v>
      </c>
      <c r="E933">
        <v>3</v>
      </c>
      <c r="F933">
        <v>1003</v>
      </c>
      <c r="G933" t="s">
        <v>146</v>
      </c>
      <c r="J933" t="s">
        <v>141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452"/>
        <v>16:22:36.836</v>
      </c>
      <c r="T933" t="str">
        <f t="shared" si="453"/>
        <v>16:22:36.336</v>
      </c>
      <c r="U933" t="str">
        <f t="shared" si="440"/>
        <v>A5988B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125</v>
      </c>
      <c r="AG933">
        <v>0</v>
      </c>
      <c r="AH933">
        <v>3</v>
      </c>
      <c r="AI933">
        <v>2</v>
      </c>
      <c r="AJ933">
        <v>1</v>
      </c>
      <c r="AK933" t="s">
        <v>391</v>
      </c>
      <c r="AL933">
        <v>40.928922</v>
      </c>
      <c r="AM933" t="s">
        <v>392</v>
      </c>
      <c r="AN933">
        <v>-72.215259000000003</v>
      </c>
      <c r="AO933">
        <v>25</v>
      </c>
      <c r="AP933">
        <v>375</v>
      </c>
      <c r="AQ933" t="s">
        <v>129</v>
      </c>
      <c r="AR933">
        <v>58</v>
      </c>
      <c r="AS933">
        <v>39</v>
      </c>
      <c r="AT933">
        <v>192</v>
      </c>
      <c r="BB933">
        <v>1200</v>
      </c>
      <c r="BC933">
        <v>1</v>
      </c>
      <c r="BD933" t="str">
        <f t="shared" si="441"/>
        <v xml:space="preserve">N46PD   </v>
      </c>
      <c r="BE933">
        <v>1</v>
      </c>
      <c r="BG933">
        <v>0</v>
      </c>
      <c r="BH933">
        <v>0</v>
      </c>
      <c r="BI933">
        <v>0</v>
      </c>
      <c r="BJ933">
        <v>275</v>
      </c>
      <c r="BK933">
        <v>-100</v>
      </c>
      <c r="BL933" t="s">
        <v>239</v>
      </c>
      <c r="BM933">
        <v>1</v>
      </c>
      <c r="BN933">
        <v>1</v>
      </c>
      <c r="BO933">
        <v>1</v>
      </c>
      <c r="BP933">
        <v>0</v>
      </c>
      <c r="BS933">
        <v>0.12</v>
      </c>
      <c r="BT933">
        <v>0</v>
      </c>
      <c r="BU933">
        <v>0</v>
      </c>
      <c r="CE933" t="str">
        <f t="shared" si="454"/>
        <v>16:22:36.842</v>
      </c>
      <c r="CF933">
        <v>842468243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7</v>
      </c>
      <c r="CY933">
        <v>7</v>
      </c>
      <c r="CZ933" t="s">
        <v>131</v>
      </c>
      <c r="DA933">
        <v>80</v>
      </c>
      <c r="DB933">
        <v>1</v>
      </c>
      <c r="DC933" t="s">
        <v>132</v>
      </c>
      <c r="DD933" t="s">
        <v>133</v>
      </c>
      <c r="DG933">
        <v>15290593</v>
      </c>
      <c r="DI933">
        <v>1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"10/06/2022 16:22:38.052"</f>
        <v>10/06/2022 16:22:38.052</v>
      </c>
      <c r="C934" t="str">
        <f t="shared" si="439"/>
        <v>FFDFD3C0</v>
      </c>
      <c r="D934" t="s">
        <v>139</v>
      </c>
      <c r="E934">
        <v>2</v>
      </c>
      <c r="F934">
        <v>1002</v>
      </c>
      <c r="G934" t="s">
        <v>124</v>
      </c>
      <c r="J934" t="s">
        <v>141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ref="S934:S940" si="455">"16:22:37.789"</f>
        <v>16:22:37.789</v>
      </c>
      <c r="T934" t="str">
        <f t="shared" ref="T934:T940" si="456">"16:22:37.289"</f>
        <v>16:22:37.289</v>
      </c>
      <c r="U934" t="str">
        <f t="shared" si="440"/>
        <v>A5988B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125</v>
      </c>
      <c r="AG934">
        <v>0</v>
      </c>
      <c r="AH934">
        <v>3</v>
      </c>
      <c r="AI934">
        <v>2</v>
      </c>
      <c r="AJ934">
        <v>1</v>
      </c>
      <c r="AK934" t="s">
        <v>393</v>
      </c>
      <c r="AL934">
        <v>40.929093000000002</v>
      </c>
      <c r="AM934" t="s">
        <v>394</v>
      </c>
      <c r="AN934">
        <v>-72.214937000000006</v>
      </c>
      <c r="AO934">
        <v>25</v>
      </c>
      <c r="AP934">
        <v>375</v>
      </c>
      <c r="AQ934" t="s">
        <v>129</v>
      </c>
      <c r="AR934">
        <v>57</v>
      </c>
      <c r="AS934">
        <v>40</v>
      </c>
      <c r="AT934">
        <v>64</v>
      </c>
      <c r="BB934">
        <v>1200</v>
      </c>
      <c r="BC934">
        <v>1</v>
      </c>
      <c r="BD934" t="str">
        <f t="shared" si="441"/>
        <v xml:space="preserve">N46PD   </v>
      </c>
      <c r="BE934">
        <v>1</v>
      </c>
      <c r="BG934">
        <v>0</v>
      </c>
      <c r="BH934">
        <v>0</v>
      </c>
      <c r="BI934">
        <v>0</v>
      </c>
      <c r="BJ934">
        <v>275</v>
      </c>
      <c r="BK934">
        <v>-100</v>
      </c>
      <c r="BL934" t="s">
        <v>239</v>
      </c>
      <c r="BM934">
        <v>1</v>
      </c>
      <c r="BN934">
        <v>1</v>
      </c>
      <c r="BO934">
        <v>1</v>
      </c>
      <c r="BP934">
        <v>0</v>
      </c>
      <c r="BS934">
        <v>0.08</v>
      </c>
      <c r="BT934">
        <v>0</v>
      </c>
      <c r="BU934">
        <v>0</v>
      </c>
      <c r="CE934" t="str">
        <f t="shared" ref="CE934:CE940" si="457">"16:22:37.789"</f>
        <v>16:22:37.789</v>
      </c>
      <c r="CF934">
        <v>789481144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7</v>
      </c>
      <c r="CY934">
        <v>7</v>
      </c>
      <c r="CZ934" t="s">
        <v>131</v>
      </c>
      <c r="DA934">
        <v>80</v>
      </c>
      <c r="DB934">
        <v>0</v>
      </c>
      <c r="DC934" t="s">
        <v>132</v>
      </c>
      <c r="DD934" t="s">
        <v>133</v>
      </c>
      <c r="DG934">
        <v>15085799</v>
      </c>
      <c r="DI934">
        <v>1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"10/06/2022 16:22:38.052"</f>
        <v>10/06/2022 16:22:38.052</v>
      </c>
      <c r="C935" t="str">
        <f t="shared" si="439"/>
        <v>FFDFD3C0</v>
      </c>
      <c r="D935" t="s">
        <v>143</v>
      </c>
      <c r="E935">
        <v>15</v>
      </c>
      <c r="F935">
        <v>2015</v>
      </c>
      <c r="G935" t="s">
        <v>144</v>
      </c>
      <c r="J935" t="s">
        <v>145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455"/>
        <v>16:22:37.789</v>
      </c>
      <c r="T935" t="str">
        <f t="shared" si="456"/>
        <v>16:22:37.289</v>
      </c>
      <c r="U935" t="str">
        <f t="shared" si="440"/>
        <v>A5988B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125</v>
      </c>
      <c r="AG935">
        <v>0</v>
      </c>
      <c r="AH935">
        <v>3</v>
      </c>
      <c r="AI935">
        <v>2</v>
      </c>
      <c r="AJ935">
        <v>1</v>
      </c>
      <c r="AK935" t="s">
        <v>393</v>
      </c>
      <c r="AL935">
        <v>40.929093000000002</v>
      </c>
      <c r="AM935" t="s">
        <v>394</v>
      </c>
      <c r="AN935">
        <v>-72.214937000000006</v>
      </c>
      <c r="AO935">
        <v>25</v>
      </c>
      <c r="AP935">
        <v>375</v>
      </c>
      <c r="AQ935" t="s">
        <v>129</v>
      </c>
      <c r="AR935">
        <v>57</v>
      </c>
      <c r="AS935">
        <v>40</v>
      </c>
      <c r="AT935">
        <v>64</v>
      </c>
      <c r="BB935">
        <v>1200</v>
      </c>
      <c r="BC935">
        <v>1</v>
      </c>
      <c r="BD935" t="str">
        <f t="shared" si="441"/>
        <v xml:space="preserve">N46PD   </v>
      </c>
      <c r="BE935">
        <v>1</v>
      </c>
      <c r="BG935">
        <v>0</v>
      </c>
      <c r="BH935">
        <v>0</v>
      </c>
      <c r="BI935">
        <v>0</v>
      </c>
      <c r="BJ935">
        <v>275</v>
      </c>
      <c r="BK935">
        <v>-100</v>
      </c>
      <c r="BL935" t="s">
        <v>239</v>
      </c>
      <c r="BM935">
        <v>1</v>
      </c>
      <c r="BN935">
        <v>1</v>
      </c>
      <c r="BO935">
        <v>1</v>
      </c>
      <c r="BP935">
        <v>0</v>
      </c>
      <c r="BS935">
        <v>0.08</v>
      </c>
      <c r="BT935">
        <v>0</v>
      </c>
      <c r="BU935">
        <v>0</v>
      </c>
      <c r="CE935" t="str">
        <f t="shared" si="457"/>
        <v>16:22:37.789</v>
      </c>
      <c r="CF935">
        <v>789481144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7</v>
      </c>
      <c r="CY935">
        <v>7</v>
      </c>
      <c r="CZ935" t="s">
        <v>131</v>
      </c>
      <c r="DA935">
        <v>80</v>
      </c>
      <c r="DB935">
        <v>0</v>
      </c>
      <c r="DC935" t="s">
        <v>132</v>
      </c>
      <c r="DD935" t="s">
        <v>133</v>
      </c>
      <c r="DG935">
        <v>15085799</v>
      </c>
      <c r="DI935">
        <v>1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"10/06/2022 16:22:38.052"</f>
        <v>10/06/2022 16:22:38.052</v>
      </c>
      <c r="C936" t="str">
        <f t="shared" si="439"/>
        <v>FFDFD3C0</v>
      </c>
      <c r="D936" t="s">
        <v>134</v>
      </c>
      <c r="E936">
        <v>33</v>
      </c>
      <c r="H936">
        <v>112</v>
      </c>
      <c r="I936" t="s">
        <v>135</v>
      </c>
      <c r="J936" t="s">
        <v>136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455"/>
        <v>16:22:37.789</v>
      </c>
      <c r="T936" t="str">
        <f t="shared" si="456"/>
        <v>16:22:37.289</v>
      </c>
      <c r="U936" t="str">
        <f t="shared" si="440"/>
        <v>A5988B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125</v>
      </c>
      <c r="AG936">
        <v>0</v>
      </c>
      <c r="AH936">
        <v>3</v>
      </c>
      <c r="AI936">
        <v>2</v>
      </c>
      <c r="AJ936">
        <v>1</v>
      </c>
      <c r="AK936" t="s">
        <v>393</v>
      </c>
      <c r="AL936">
        <v>40.929093000000002</v>
      </c>
      <c r="AM936" t="s">
        <v>394</v>
      </c>
      <c r="AN936">
        <v>-72.214937000000006</v>
      </c>
      <c r="AO936">
        <v>25</v>
      </c>
      <c r="AP936">
        <v>375</v>
      </c>
      <c r="AQ936" t="s">
        <v>129</v>
      </c>
      <c r="AR936">
        <v>57</v>
      </c>
      <c r="AS936">
        <v>40</v>
      </c>
      <c r="AT936">
        <v>64</v>
      </c>
      <c r="BB936">
        <v>1200</v>
      </c>
      <c r="BC936">
        <v>1</v>
      </c>
      <c r="BD936" t="str">
        <f t="shared" si="441"/>
        <v xml:space="preserve">N46PD   </v>
      </c>
      <c r="BE936">
        <v>1</v>
      </c>
      <c r="BG936">
        <v>0</v>
      </c>
      <c r="BH936">
        <v>0</v>
      </c>
      <c r="BI936">
        <v>0</v>
      </c>
      <c r="BJ936">
        <v>275</v>
      </c>
      <c r="BK936">
        <v>-100</v>
      </c>
      <c r="BL936" t="s">
        <v>239</v>
      </c>
      <c r="BM936">
        <v>1</v>
      </c>
      <c r="BN936">
        <v>1</v>
      </c>
      <c r="BO936">
        <v>1</v>
      </c>
      <c r="BP936">
        <v>0</v>
      </c>
      <c r="BS936">
        <v>0.08</v>
      </c>
      <c r="BT936">
        <v>0</v>
      </c>
      <c r="BU936">
        <v>0</v>
      </c>
      <c r="CE936" t="str">
        <f t="shared" si="457"/>
        <v>16:22:37.789</v>
      </c>
      <c r="CF936">
        <v>789481144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7</v>
      </c>
      <c r="CY936">
        <v>7</v>
      </c>
      <c r="CZ936" t="s">
        <v>131</v>
      </c>
      <c r="DA936">
        <v>80</v>
      </c>
      <c r="DB936">
        <v>0</v>
      </c>
      <c r="DC936" t="s">
        <v>132</v>
      </c>
      <c r="DD936" t="s">
        <v>133</v>
      </c>
      <c r="DG936">
        <v>15085799</v>
      </c>
      <c r="DI936">
        <v>1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"10/06/2022 16:22:38.052"</f>
        <v>10/06/2022 16:22:38.052</v>
      </c>
      <c r="C937" t="str">
        <f t="shared" si="439"/>
        <v>FFDFD3C0</v>
      </c>
      <c r="D937" t="s">
        <v>143</v>
      </c>
      <c r="E937">
        <v>1</v>
      </c>
      <c r="F937">
        <v>2001</v>
      </c>
      <c r="G937" t="s">
        <v>147</v>
      </c>
      <c r="J937" t="s">
        <v>145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455"/>
        <v>16:22:37.789</v>
      </c>
      <c r="T937" t="str">
        <f t="shared" si="456"/>
        <v>16:22:37.289</v>
      </c>
      <c r="U937" t="str">
        <f t="shared" si="440"/>
        <v>A5988B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125</v>
      </c>
      <c r="AG937">
        <v>0</v>
      </c>
      <c r="AH937">
        <v>3</v>
      </c>
      <c r="AI937">
        <v>2</v>
      </c>
      <c r="AJ937">
        <v>1</v>
      </c>
      <c r="AK937" t="s">
        <v>393</v>
      </c>
      <c r="AL937">
        <v>40.929093000000002</v>
      </c>
      <c r="AM937" t="s">
        <v>394</v>
      </c>
      <c r="AN937">
        <v>-72.214937000000006</v>
      </c>
      <c r="AO937">
        <v>25</v>
      </c>
      <c r="AP937">
        <v>375</v>
      </c>
      <c r="AQ937" t="s">
        <v>129</v>
      </c>
      <c r="AR937">
        <v>57</v>
      </c>
      <c r="AS937">
        <v>40</v>
      </c>
      <c r="AT937">
        <v>64</v>
      </c>
      <c r="BB937">
        <v>1200</v>
      </c>
      <c r="BC937">
        <v>1</v>
      </c>
      <c r="BD937" t="str">
        <f t="shared" si="441"/>
        <v xml:space="preserve">N46PD   </v>
      </c>
      <c r="BE937">
        <v>1</v>
      </c>
      <c r="BG937">
        <v>0</v>
      </c>
      <c r="BH937">
        <v>0</v>
      </c>
      <c r="BI937">
        <v>0</v>
      </c>
      <c r="BJ937">
        <v>275</v>
      </c>
      <c r="BK937">
        <v>-100</v>
      </c>
      <c r="BL937" t="s">
        <v>239</v>
      </c>
      <c r="BM937">
        <v>1</v>
      </c>
      <c r="BN937">
        <v>1</v>
      </c>
      <c r="BO937">
        <v>1</v>
      </c>
      <c r="BP937">
        <v>0</v>
      </c>
      <c r="BS937">
        <v>0.08</v>
      </c>
      <c r="BT937">
        <v>0</v>
      </c>
      <c r="BU937">
        <v>0</v>
      </c>
      <c r="CE937" t="str">
        <f t="shared" si="457"/>
        <v>16:22:37.789</v>
      </c>
      <c r="CF937">
        <v>789481144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7</v>
      </c>
      <c r="CY937">
        <v>7</v>
      </c>
      <c r="CZ937" t="s">
        <v>131</v>
      </c>
      <c r="DA937">
        <v>80</v>
      </c>
      <c r="DB937">
        <v>0</v>
      </c>
      <c r="DC937" t="s">
        <v>132</v>
      </c>
      <c r="DD937" t="s">
        <v>133</v>
      </c>
      <c r="DG937">
        <v>15085799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"10/06/2022 16:22:38.052"</f>
        <v>10/06/2022 16:22:38.052</v>
      </c>
      <c r="C938" t="str">
        <f t="shared" si="439"/>
        <v>FFDFD3C0</v>
      </c>
      <c r="D938" t="s">
        <v>123</v>
      </c>
      <c r="E938">
        <v>1</v>
      </c>
      <c r="H938">
        <v>157</v>
      </c>
      <c r="I938" t="s">
        <v>124</v>
      </c>
      <c r="J938" t="s">
        <v>125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455"/>
        <v>16:22:37.789</v>
      </c>
      <c r="T938" t="str">
        <f t="shared" si="456"/>
        <v>16:22:37.289</v>
      </c>
      <c r="U938" t="str">
        <f t="shared" si="440"/>
        <v>A5988B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125</v>
      </c>
      <c r="AG938">
        <v>0</v>
      </c>
      <c r="AH938">
        <v>3</v>
      </c>
      <c r="AI938">
        <v>2</v>
      </c>
      <c r="AJ938">
        <v>1</v>
      </c>
      <c r="AK938" t="s">
        <v>393</v>
      </c>
      <c r="AL938">
        <v>40.929093000000002</v>
      </c>
      <c r="AM938" t="s">
        <v>394</v>
      </c>
      <c r="AN938">
        <v>-72.214937000000006</v>
      </c>
      <c r="AO938">
        <v>25</v>
      </c>
      <c r="AP938">
        <v>375</v>
      </c>
      <c r="AQ938" t="s">
        <v>129</v>
      </c>
      <c r="AR938">
        <v>57</v>
      </c>
      <c r="AS938">
        <v>40</v>
      </c>
      <c r="AT938">
        <v>64</v>
      </c>
      <c r="BB938">
        <v>1200</v>
      </c>
      <c r="BC938">
        <v>1</v>
      </c>
      <c r="BD938" t="str">
        <f t="shared" si="441"/>
        <v xml:space="preserve">N46PD   </v>
      </c>
      <c r="BE938">
        <v>1</v>
      </c>
      <c r="BG938">
        <v>0</v>
      </c>
      <c r="BH938">
        <v>0</v>
      </c>
      <c r="BI938">
        <v>0</v>
      </c>
      <c r="BJ938">
        <v>275</v>
      </c>
      <c r="BK938">
        <v>-100</v>
      </c>
      <c r="BL938" t="s">
        <v>239</v>
      </c>
      <c r="BM938">
        <v>1</v>
      </c>
      <c r="BN938">
        <v>1</v>
      </c>
      <c r="BO938">
        <v>1</v>
      </c>
      <c r="BP938">
        <v>0</v>
      </c>
      <c r="BS938">
        <v>0.08</v>
      </c>
      <c r="BT938">
        <v>0</v>
      </c>
      <c r="BU938">
        <v>0</v>
      </c>
      <c r="CE938" t="str">
        <f t="shared" si="457"/>
        <v>16:22:37.789</v>
      </c>
      <c r="CF938">
        <v>789481144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80</v>
      </c>
      <c r="DB938">
        <v>0</v>
      </c>
      <c r="DC938" t="s">
        <v>132</v>
      </c>
      <c r="DD938" t="s">
        <v>133</v>
      </c>
      <c r="DG938">
        <v>15085799</v>
      </c>
      <c r="DI938">
        <v>1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"10/06/2022 16:22:38.068"</f>
        <v>10/06/2022 16:22:38.068</v>
      </c>
      <c r="C939" t="str">
        <f t="shared" si="439"/>
        <v>FFDFD3C0</v>
      </c>
      <c r="D939" t="s">
        <v>134</v>
      </c>
      <c r="E939">
        <v>38</v>
      </c>
      <c r="H939">
        <v>125</v>
      </c>
      <c r="I939" t="s">
        <v>142</v>
      </c>
      <c r="J939" t="s">
        <v>136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455"/>
        <v>16:22:37.789</v>
      </c>
      <c r="T939" t="str">
        <f t="shared" si="456"/>
        <v>16:22:37.289</v>
      </c>
      <c r="U939" t="str">
        <f t="shared" si="440"/>
        <v>A5988B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125</v>
      </c>
      <c r="AG939">
        <v>0</v>
      </c>
      <c r="AH939">
        <v>3</v>
      </c>
      <c r="AI939">
        <v>2</v>
      </c>
      <c r="AJ939">
        <v>1</v>
      </c>
      <c r="AK939" t="s">
        <v>393</v>
      </c>
      <c r="AL939">
        <v>40.929093000000002</v>
      </c>
      <c r="AM939" t="s">
        <v>394</v>
      </c>
      <c r="AN939">
        <v>-72.214937000000006</v>
      </c>
      <c r="AO939">
        <v>25</v>
      </c>
      <c r="AP939">
        <v>375</v>
      </c>
      <c r="AQ939" t="s">
        <v>129</v>
      </c>
      <c r="AR939">
        <v>57</v>
      </c>
      <c r="AS939">
        <v>40</v>
      </c>
      <c r="AT939">
        <v>64</v>
      </c>
      <c r="BB939">
        <v>1200</v>
      </c>
      <c r="BC939">
        <v>1</v>
      </c>
      <c r="BD939" t="str">
        <f t="shared" si="441"/>
        <v xml:space="preserve">N46PD   </v>
      </c>
      <c r="BE939">
        <v>1</v>
      </c>
      <c r="BG939">
        <v>0</v>
      </c>
      <c r="BH939">
        <v>0</v>
      </c>
      <c r="BI939">
        <v>0</v>
      </c>
      <c r="BJ939">
        <v>275</v>
      </c>
      <c r="BK939">
        <v>-100</v>
      </c>
      <c r="BL939" t="s">
        <v>239</v>
      </c>
      <c r="BM939">
        <v>1</v>
      </c>
      <c r="BN939">
        <v>1</v>
      </c>
      <c r="BO939">
        <v>1</v>
      </c>
      <c r="BP939">
        <v>0</v>
      </c>
      <c r="BS939">
        <v>0.08</v>
      </c>
      <c r="BT939">
        <v>0</v>
      </c>
      <c r="BU939">
        <v>0</v>
      </c>
      <c r="CE939" t="str">
        <f t="shared" si="457"/>
        <v>16:22:37.789</v>
      </c>
      <c r="CF939">
        <v>789481144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7</v>
      </c>
      <c r="CY939">
        <v>7</v>
      </c>
      <c r="CZ939" t="s">
        <v>131</v>
      </c>
      <c r="DA939">
        <v>80</v>
      </c>
      <c r="DB939">
        <v>0</v>
      </c>
      <c r="DC939" t="s">
        <v>132</v>
      </c>
      <c r="DD939" t="s">
        <v>133</v>
      </c>
      <c r="DG939">
        <v>15085799</v>
      </c>
      <c r="DI939">
        <v>1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"10/06/2022 16:22:38.052"</f>
        <v>10/06/2022 16:22:38.052</v>
      </c>
      <c r="C940" t="str">
        <f t="shared" si="439"/>
        <v>FFDFD3C0</v>
      </c>
      <c r="D940" t="s">
        <v>139</v>
      </c>
      <c r="E940">
        <v>3</v>
      </c>
      <c r="F940">
        <v>1003</v>
      </c>
      <c r="G940" t="s">
        <v>146</v>
      </c>
      <c r="J940" t="s">
        <v>141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455"/>
        <v>16:22:37.789</v>
      </c>
      <c r="T940" t="str">
        <f t="shared" si="456"/>
        <v>16:22:37.289</v>
      </c>
      <c r="U940" t="str">
        <f t="shared" si="440"/>
        <v>A5988B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125</v>
      </c>
      <c r="AG940">
        <v>0</v>
      </c>
      <c r="AH940">
        <v>3</v>
      </c>
      <c r="AI940">
        <v>2</v>
      </c>
      <c r="AJ940">
        <v>1</v>
      </c>
      <c r="AK940" t="s">
        <v>393</v>
      </c>
      <c r="AL940">
        <v>40.929093000000002</v>
      </c>
      <c r="AM940" t="s">
        <v>394</v>
      </c>
      <c r="AN940">
        <v>-72.214937000000006</v>
      </c>
      <c r="AO940">
        <v>25</v>
      </c>
      <c r="AP940">
        <v>375</v>
      </c>
      <c r="AQ940" t="s">
        <v>129</v>
      </c>
      <c r="AR940">
        <v>57</v>
      </c>
      <c r="AS940">
        <v>40</v>
      </c>
      <c r="AT940">
        <v>64</v>
      </c>
      <c r="BB940">
        <v>1200</v>
      </c>
      <c r="BC940">
        <v>1</v>
      </c>
      <c r="BD940" t="str">
        <f t="shared" si="441"/>
        <v xml:space="preserve">N46PD   </v>
      </c>
      <c r="BE940">
        <v>1</v>
      </c>
      <c r="BG940">
        <v>0</v>
      </c>
      <c r="BH940">
        <v>0</v>
      </c>
      <c r="BI940">
        <v>0</v>
      </c>
      <c r="BJ940">
        <v>275</v>
      </c>
      <c r="BK940">
        <v>-100</v>
      </c>
      <c r="BL940" t="s">
        <v>239</v>
      </c>
      <c r="BM940">
        <v>1</v>
      </c>
      <c r="BN940">
        <v>1</v>
      </c>
      <c r="BO940">
        <v>1</v>
      </c>
      <c r="BP940">
        <v>0</v>
      </c>
      <c r="BS940">
        <v>0.08</v>
      </c>
      <c r="BT940">
        <v>0</v>
      </c>
      <c r="BU940">
        <v>0</v>
      </c>
      <c r="CE940" t="str">
        <f t="shared" si="457"/>
        <v>16:22:37.789</v>
      </c>
      <c r="CF940">
        <v>789481144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7</v>
      </c>
      <c r="CY940">
        <v>7</v>
      </c>
      <c r="CZ940" t="s">
        <v>131</v>
      </c>
      <c r="DA940">
        <v>80</v>
      </c>
      <c r="DB940">
        <v>0</v>
      </c>
      <c r="DC940" t="s">
        <v>132</v>
      </c>
      <c r="DD940" t="s">
        <v>133</v>
      </c>
      <c r="DG940">
        <v>15085799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"10/06/2022 16:22:39.053"</f>
        <v>10/06/2022 16:22:39.053</v>
      </c>
      <c r="C941" t="str">
        <f t="shared" si="439"/>
        <v>FFDFD3C0</v>
      </c>
      <c r="D941" t="s">
        <v>134</v>
      </c>
      <c r="E941">
        <v>33</v>
      </c>
      <c r="H941">
        <v>112</v>
      </c>
      <c r="I941" t="s">
        <v>135</v>
      </c>
      <c r="J941" t="s">
        <v>136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ref="S941:S947" si="458">"16:22:38.781"</f>
        <v>16:22:38.781</v>
      </c>
      <c r="T941" t="str">
        <f t="shared" ref="T941:T947" si="459">"16:22:38.281"</f>
        <v>16:22:38.281</v>
      </c>
      <c r="U941" t="str">
        <f t="shared" si="440"/>
        <v>A5988B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125</v>
      </c>
      <c r="AG941">
        <v>0</v>
      </c>
      <c r="AH941">
        <v>3</v>
      </c>
      <c r="AI941">
        <v>2</v>
      </c>
      <c r="AJ941">
        <v>1</v>
      </c>
      <c r="AK941" t="s">
        <v>304</v>
      </c>
      <c r="AL941">
        <v>40.929285999999998</v>
      </c>
      <c r="AM941" t="s">
        <v>395</v>
      </c>
      <c r="AN941">
        <v>-72.214572000000004</v>
      </c>
      <c r="AO941">
        <v>25</v>
      </c>
      <c r="AP941">
        <v>375</v>
      </c>
      <c r="AQ941" t="s">
        <v>129</v>
      </c>
      <c r="AR941">
        <v>55</v>
      </c>
      <c r="AS941">
        <v>41</v>
      </c>
      <c r="AT941">
        <v>0</v>
      </c>
      <c r="BB941">
        <v>1200</v>
      </c>
      <c r="BC941">
        <v>1</v>
      </c>
      <c r="BD941" t="str">
        <f t="shared" si="441"/>
        <v xml:space="preserve">N46PD   </v>
      </c>
      <c r="BE941">
        <v>1</v>
      </c>
      <c r="BG941">
        <v>0</v>
      </c>
      <c r="BH941">
        <v>0</v>
      </c>
      <c r="BI941">
        <v>0</v>
      </c>
      <c r="BJ941">
        <v>275</v>
      </c>
      <c r="BK941">
        <v>-100</v>
      </c>
      <c r="BL941" t="s">
        <v>239</v>
      </c>
      <c r="BM941">
        <v>1</v>
      </c>
      <c r="BN941">
        <v>1</v>
      </c>
      <c r="BO941">
        <v>1</v>
      </c>
      <c r="BP941">
        <v>0</v>
      </c>
      <c r="BS941">
        <v>0.08</v>
      </c>
      <c r="BT941">
        <v>0</v>
      </c>
      <c r="BU941">
        <v>0</v>
      </c>
      <c r="CE941" t="str">
        <f t="shared" ref="CE941:CE947" si="460">"16:22:38.787"</f>
        <v>16:22:38.787</v>
      </c>
      <c r="CF941">
        <v>787285272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7</v>
      </c>
      <c r="CY941">
        <v>7</v>
      </c>
      <c r="CZ941" t="s">
        <v>131</v>
      </c>
      <c r="DA941">
        <v>80</v>
      </c>
      <c r="DB941">
        <v>0</v>
      </c>
      <c r="DC941" t="s">
        <v>132</v>
      </c>
      <c r="DD941" t="s">
        <v>133</v>
      </c>
      <c r="DG941">
        <v>15087780</v>
      </c>
      <c r="DI941">
        <v>1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"10/06/2022 16:22:39.053"</f>
        <v>10/06/2022 16:22:39.053</v>
      </c>
      <c r="C942" t="str">
        <f t="shared" si="439"/>
        <v>FFDFD3C0</v>
      </c>
      <c r="D942" t="s">
        <v>143</v>
      </c>
      <c r="E942">
        <v>1</v>
      </c>
      <c r="F942">
        <v>2001</v>
      </c>
      <c r="G942" t="s">
        <v>147</v>
      </c>
      <c r="J942" t="s">
        <v>145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458"/>
        <v>16:22:38.781</v>
      </c>
      <c r="T942" t="str">
        <f t="shared" si="459"/>
        <v>16:22:38.281</v>
      </c>
      <c r="U942" t="str">
        <f t="shared" si="440"/>
        <v>A5988B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125</v>
      </c>
      <c r="AG942">
        <v>0</v>
      </c>
      <c r="AH942">
        <v>3</v>
      </c>
      <c r="AI942">
        <v>2</v>
      </c>
      <c r="AJ942">
        <v>1</v>
      </c>
      <c r="AK942" t="s">
        <v>304</v>
      </c>
      <c r="AL942">
        <v>40.929285999999998</v>
      </c>
      <c r="AM942" t="s">
        <v>395</v>
      </c>
      <c r="AN942">
        <v>-72.214572000000004</v>
      </c>
      <c r="AO942">
        <v>25</v>
      </c>
      <c r="AP942">
        <v>375</v>
      </c>
      <c r="AQ942" t="s">
        <v>129</v>
      </c>
      <c r="AR942">
        <v>55</v>
      </c>
      <c r="AS942">
        <v>41</v>
      </c>
      <c r="AT942">
        <v>0</v>
      </c>
      <c r="BB942">
        <v>1200</v>
      </c>
      <c r="BC942">
        <v>1</v>
      </c>
      <c r="BD942" t="str">
        <f t="shared" si="441"/>
        <v xml:space="preserve">N46PD   </v>
      </c>
      <c r="BE942">
        <v>1</v>
      </c>
      <c r="BG942">
        <v>0</v>
      </c>
      <c r="BH942">
        <v>0</v>
      </c>
      <c r="BI942">
        <v>0</v>
      </c>
      <c r="BJ942">
        <v>275</v>
      </c>
      <c r="BK942">
        <v>-100</v>
      </c>
      <c r="BL942" t="s">
        <v>239</v>
      </c>
      <c r="BM942">
        <v>1</v>
      </c>
      <c r="BN942">
        <v>1</v>
      </c>
      <c r="BO942">
        <v>1</v>
      </c>
      <c r="BP942">
        <v>0</v>
      </c>
      <c r="BS942">
        <v>0.08</v>
      </c>
      <c r="BT942">
        <v>0</v>
      </c>
      <c r="BU942">
        <v>0</v>
      </c>
      <c r="CE942" t="str">
        <f t="shared" si="460"/>
        <v>16:22:38.787</v>
      </c>
      <c r="CF942">
        <v>787285272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7</v>
      </c>
      <c r="CY942">
        <v>7</v>
      </c>
      <c r="CZ942" t="s">
        <v>131</v>
      </c>
      <c r="DA942">
        <v>80</v>
      </c>
      <c r="DB942">
        <v>0</v>
      </c>
      <c r="DC942" t="s">
        <v>132</v>
      </c>
      <c r="DD942" t="s">
        <v>133</v>
      </c>
      <c r="DG942">
        <v>15087780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"10/06/2022 16:22:39.053"</f>
        <v>10/06/2022 16:22:39.053</v>
      </c>
      <c r="C943" t="str">
        <f t="shared" si="439"/>
        <v>FFDFD3C0</v>
      </c>
      <c r="D943" t="s">
        <v>123</v>
      </c>
      <c r="E943">
        <v>1</v>
      </c>
      <c r="H943">
        <v>157</v>
      </c>
      <c r="I943" t="s">
        <v>124</v>
      </c>
      <c r="J943" t="s">
        <v>125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458"/>
        <v>16:22:38.781</v>
      </c>
      <c r="T943" t="str">
        <f t="shared" si="459"/>
        <v>16:22:38.281</v>
      </c>
      <c r="U943" t="str">
        <f t="shared" si="440"/>
        <v>A5988B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125</v>
      </c>
      <c r="AG943">
        <v>0</v>
      </c>
      <c r="AH943">
        <v>3</v>
      </c>
      <c r="AI943">
        <v>2</v>
      </c>
      <c r="AJ943">
        <v>1</v>
      </c>
      <c r="AK943" t="s">
        <v>304</v>
      </c>
      <c r="AL943">
        <v>40.929285999999998</v>
      </c>
      <c r="AM943" t="s">
        <v>395</v>
      </c>
      <c r="AN943">
        <v>-72.214572000000004</v>
      </c>
      <c r="AO943">
        <v>25</v>
      </c>
      <c r="AP943">
        <v>375</v>
      </c>
      <c r="AQ943" t="s">
        <v>129</v>
      </c>
      <c r="AR943">
        <v>55</v>
      </c>
      <c r="AS943">
        <v>41</v>
      </c>
      <c r="AT943">
        <v>0</v>
      </c>
      <c r="BB943">
        <v>1200</v>
      </c>
      <c r="BC943">
        <v>1</v>
      </c>
      <c r="BD943" t="str">
        <f t="shared" si="441"/>
        <v xml:space="preserve">N46PD   </v>
      </c>
      <c r="BE943">
        <v>1</v>
      </c>
      <c r="BG943">
        <v>0</v>
      </c>
      <c r="BH943">
        <v>0</v>
      </c>
      <c r="BI943">
        <v>0</v>
      </c>
      <c r="BJ943">
        <v>275</v>
      </c>
      <c r="BK943">
        <v>-100</v>
      </c>
      <c r="BL943" t="s">
        <v>239</v>
      </c>
      <c r="BM943">
        <v>1</v>
      </c>
      <c r="BN943">
        <v>1</v>
      </c>
      <c r="BO943">
        <v>1</v>
      </c>
      <c r="BP943">
        <v>0</v>
      </c>
      <c r="BS943">
        <v>0.08</v>
      </c>
      <c r="BT943">
        <v>0</v>
      </c>
      <c r="BU943">
        <v>0</v>
      </c>
      <c r="CE943" t="str">
        <f t="shared" si="460"/>
        <v>16:22:38.787</v>
      </c>
      <c r="CF943">
        <v>787285272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7</v>
      </c>
      <c r="CY943">
        <v>7</v>
      </c>
      <c r="CZ943" t="s">
        <v>131</v>
      </c>
      <c r="DA943">
        <v>80</v>
      </c>
      <c r="DB943">
        <v>0</v>
      </c>
      <c r="DC943" t="s">
        <v>132</v>
      </c>
      <c r="DD943" t="s">
        <v>133</v>
      </c>
      <c r="DG943">
        <v>15087780</v>
      </c>
      <c r="DI943">
        <v>1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"10/06/2022 16:22:39.053"</f>
        <v>10/06/2022 16:22:39.053</v>
      </c>
      <c r="C944" t="str">
        <f t="shared" si="439"/>
        <v>FFDFD3C0</v>
      </c>
      <c r="D944" t="s">
        <v>134</v>
      </c>
      <c r="E944">
        <v>38</v>
      </c>
      <c r="H944">
        <v>125</v>
      </c>
      <c r="I944" t="s">
        <v>142</v>
      </c>
      <c r="J944" t="s">
        <v>136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458"/>
        <v>16:22:38.781</v>
      </c>
      <c r="T944" t="str">
        <f t="shared" si="459"/>
        <v>16:22:38.281</v>
      </c>
      <c r="U944" t="str">
        <f t="shared" si="440"/>
        <v>A5988B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125</v>
      </c>
      <c r="AG944">
        <v>0</v>
      </c>
      <c r="AH944">
        <v>3</v>
      </c>
      <c r="AI944">
        <v>2</v>
      </c>
      <c r="AJ944">
        <v>1</v>
      </c>
      <c r="AK944" t="s">
        <v>304</v>
      </c>
      <c r="AL944">
        <v>40.929285999999998</v>
      </c>
      <c r="AM944" t="s">
        <v>395</v>
      </c>
      <c r="AN944">
        <v>-72.214572000000004</v>
      </c>
      <c r="AO944">
        <v>25</v>
      </c>
      <c r="AP944">
        <v>375</v>
      </c>
      <c r="AQ944" t="s">
        <v>129</v>
      </c>
      <c r="AR944">
        <v>55</v>
      </c>
      <c r="AS944">
        <v>41</v>
      </c>
      <c r="AT944">
        <v>0</v>
      </c>
      <c r="BB944">
        <v>1200</v>
      </c>
      <c r="BC944">
        <v>1</v>
      </c>
      <c r="BD944" t="str">
        <f t="shared" si="441"/>
        <v xml:space="preserve">N46PD   </v>
      </c>
      <c r="BE944">
        <v>1</v>
      </c>
      <c r="BG944">
        <v>0</v>
      </c>
      <c r="BH944">
        <v>0</v>
      </c>
      <c r="BI944">
        <v>0</v>
      </c>
      <c r="BJ944">
        <v>275</v>
      </c>
      <c r="BK944">
        <v>-100</v>
      </c>
      <c r="BL944" t="s">
        <v>239</v>
      </c>
      <c r="BM944">
        <v>1</v>
      </c>
      <c r="BN944">
        <v>1</v>
      </c>
      <c r="BO944">
        <v>1</v>
      </c>
      <c r="BP944">
        <v>0</v>
      </c>
      <c r="BS944">
        <v>0.08</v>
      </c>
      <c r="BT944">
        <v>0</v>
      </c>
      <c r="BU944">
        <v>0</v>
      </c>
      <c r="CE944" t="str">
        <f t="shared" si="460"/>
        <v>16:22:38.787</v>
      </c>
      <c r="CF944">
        <v>787285272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7</v>
      </c>
      <c r="CY944">
        <v>7</v>
      </c>
      <c r="CZ944" t="s">
        <v>131</v>
      </c>
      <c r="DA944">
        <v>80</v>
      </c>
      <c r="DB944">
        <v>0</v>
      </c>
      <c r="DC944" t="s">
        <v>132</v>
      </c>
      <c r="DD944" t="s">
        <v>133</v>
      </c>
      <c r="DG944">
        <v>15087780</v>
      </c>
      <c r="DI944">
        <v>1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"10/06/2022 16:22:39.068"</f>
        <v>10/06/2022 16:22:39.068</v>
      </c>
      <c r="C945" t="str">
        <f t="shared" si="439"/>
        <v>FFDFD3C0</v>
      </c>
      <c r="D945" t="s">
        <v>139</v>
      </c>
      <c r="E945">
        <v>2</v>
      </c>
      <c r="F945">
        <v>1002</v>
      </c>
      <c r="G945" t="s">
        <v>124</v>
      </c>
      <c r="J945" t="s">
        <v>141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458"/>
        <v>16:22:38.781</v>
      </c>
      <c r="T945" t="str">
        <f t="shared" si="459"/>
        <v>16:22:38.281</v>
      </c>
      <c r="U945" t="str">
        <f t="shared" si="440"/>
        <v>A5988B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125</v>
      </c>
      <c r="AG945">
        <v>0</v>
      </c>
      <c r="AH945">
        <v>3</v>
      </c>
      <c r="AI945">
        <v>2</v>
      </c>
      <c r="AJ945">
        <v>1</v>
      </c>
      <c r="AK945" t="s">
        <v>304</v>
      </c>
      <c r="AL945">
        <v>40.929285999999998</v>
      </c>
      <c r="AM945" t="s">
        <v>395</v>
      </c>
      <c r="AN945">
        <v>-72.214572000000004</v>
      </c>
      <c r="AO945">
        <v>25</v>
      </c>
      <c r="AP945">
        <v>375</v>
      </c>
      <c r="AQ945" t="s">
        <v>129</v>
      </c>
      <c r="AR945">
        <v>55</v>
      </c>
      <c r="AS945">
        <v>41</v>
      </c>
      <c r="AT945">
        <v>0</v>
      </c>
      <c r="BB945">
        <v>1200</v>
      </c>
      <c r="BC945">
        <v>1</v>
      </c>
      <c r="BD945" t="str">
        <f t="shared" si="441"/>
        <v xml:space="preserve">N46PD   </v>
      </c>
      <c r="BE945">
        <v>1</v>
      </c>
      <c r="BG945">
        <v>0</v>
      </c>
      <c r="BH945">
        <v>0</v>
      </c>
      <c r="BI945">
        <v>0</v>
      </c>
      <c r="BJ945">
        <v>275</v>
      </c>
      <c r="BK945">
        <v>-100</v>
      </c>
      <c r="BL945" t="s">
        <v>239</v>
      </c>
      <c r="BM945">
        <v>1</v>
      </c>
      <c r="BN945">
        <v>1</v>
      </c>
      <c r="BO945">
        <v>1</v>
      </c>
      <c r="BP945">
        <v>0</v>
      </c>
      <c r="BS945">
        <v>0.08</v>
      </c>
      <c r="BT945">
        <v>0</v>
      </c>
      <c r="BU945">
        <v>0</v>
      </c>
      <c r="CE945" t="str">
        <f t="shared" si="460"/>
        <v>16:22:38.787</v>
      </c>
      <c r="CF945">
        <v>787285272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7</v>
      </c>
      <c r="CY945">
        <v>7</v>
      </c>
      <c r="CZ945" t="s">
        <v>131</v>
      </c>
      <c r="DA945">
        <v>80</v>
      </c>
      <c r="DB945">
        <v>0</v>
      </c>
      <c r="DC945" t="s">
        <v>132</v>
      </c>
      <c r="DD945" t="s">
        <v>133</v>
      </c>
      <c r="DG945">
        <v>15087780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"10/06/2022 16:22:39.068"</f>
        <v>10/06/2022 16:22:39.068</v>
      </c>
      <c r="C946" t="str">
        <f t="shared" si="439"/>
        <v>FFDFD3C0</v>
      </c>
      <c r="D946" t="s">
        <v>143</v>
      </c>
      <c r="E946">
        <v>15</v>
      </c>
      <c r="F946">
        <v>2015</v>
      </c>
      <c r="G946" t="s">
        <v>144</v>
      </c>
      <c r="J946" t="s">
        <v>145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458"/>
        <v>16:22:38.781</v>
      </c>
      <c r="T946" t="str">
        <f t="shared" si="459"/>
        <v>16:22:38.281</v>
      </c>
      <c r="U946" t="str">
        <f t="shared" si="440"/>
        <v>A5988B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125</v>
      </c>
      <c r="AG946">
        <v>0</v>
      </c>
      <c r="AH946">
        <v>3</v>
      </c>
      <c r="AI946">
        <v>2</v>
      </c>
      <c r="AJ946">
        <v>1</v>
      </c>
      <c r="AK946" t="s">
        <v>304</v>
      </c>
      <c r="AL946">
        <v>40.929285999999998</v>
      </c>
      <c r="AM946" t="s">
        <v>395</v>
      </c>
      <c r="AN946">
        <v>-72.214572000000004</v>
      </c>
      <c r="AO946">
        <v>25</v>
      </c>
      <c r="AP946">
        <v>375</v>
      </c>
      <c r="AQ946" t="s">
        <v>129</v>
      </c>
      <c r="AR946">
        <v>55</v>
      </c>
      <c r="AS946">
        <v>41</v>
      </c>
      <c r="AT946">
        <v>0</v>
      </c>
      <c r="BB946">
        <v>1200</v>
      </c>
      <c r="BC946">
        <v>1</v>
      </c>
      <c r="BD946" t="str">
        <f t="shared" si="441"/>
        <v xml:space="preserve">N46PD   </v>
      </c>
      <c r="BE946">
        <v>1</v>
      </c>
      <c r="BG946">
        <v>0</v>
      </c>
      <c r="BH946">
        <v>0</v>
      </c>
      <c r="BI946">
        <v>0</v>
      </c>
      <c r="BJ946">
        <v>275</v>
      </c>
      <c r="BK946">
        <v>-100</v>
      </c>
      <c r="BL946" t="s">
        <v>239</v>
      </c>
      <c r="BM946">
        <v>1</v>
      </c>
      <c r="BN946">
        <v>1</v>
      </c>
      <c r="BO946">
        <v>1</v>
      </c>
      <c r="BP946">
        <v>0</v>
      </c>
      <c r="BS946">
        <v>0.08</v>
      </c>
      <c r="BT946">
        <v>0</v>
      </c>
      <c r="BU946">
        <v>0</v>
      </c>
      <c r="CE946" t="str">
        <f t="shared" si="460"/>
        <v>16:22:38.787</v>
      </c>
      <c r="CF946">
        <v>787285272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7</v>
      </c>
      <c r="CY946">
        <v>7</v>
      </c>
      <c r="CZ946" t="s">
        <v>131</v>
      </c>
      <c r="DA946">
        <v>80</v>
      </c>
      <c r="DB946">
        <v>0</v>
      </c>
      <c r="DC946" t="s">
        <v>132</v>
      </c>
      <c r="DD946" t="s">
        <v>133</v>
      </c>
      <c r="DG946">
        <v>15087780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"10/06/2022 16:22:39.068"</f>
        <v>10/06/2022 16:22:39.068</v>
      </c>
      <c r="C947" t="str">
        <f t="shared" si="439"/>
        <v>FFDFD3C0</v>
      </c>
      <c r="D947" t="s">
        <v>139</v>
      </c>
      <c r="E947">
        <v>3</v>
      </c>
      <c r="F947">
        <v>1003</v>
      </c>
      <c r="G947" t="s">
        <v>146</v>
      </c>
      <c r="J947" t="s">
        <v>141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458"/>
        <v>16:22:38.781</v>
      </c>
      <c r="T947" t="str">
        <f t="shared" si="459"/>
        <v>16:22:38.281</v>
      </c>
      <c r="U947" t="str">
        <f t="shared" si="440"/>
        <v>A5988B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125</v>
      </c>
      <c r="AG947">
        <v>0</v>
      </c>
      <c r="AH947">
        <v>3</v>
      </c>
      <c r="AI947">
        <v>2</v>
      </c>
      <c r="AJ947">
        <v>1</v>
      </c>
      <c r="AK947" t="s">
        <v>304</v>
      </c>
      <c r="AL947">
        <v>40.929285999999998</v>
      </c>
      <c r="AM947" t="s">
        <v>395</v>
      </c>
      <c r="AN947">
        <v>-72.214572000000004</v>
      </c>
      <c r="AO947">
        <v>25</v>
      </c>
      <c r="AP947">
        <v>375</v>
      </c>
      <c r="AQ947" t="s">
        <v>129</v>
      </c>
      <c r="AR947">
        <v>55</v>
      </c>
      <c r="AS947">
        <v>41</v>
      </c>
      <c r="AT947">
        <v>0</v>
      </c>
      <c r="BB947">
        <v>1200</v>
      </c>
      <c r="BC947">
        <v>1</v>
      </c>
      <c r="BD947" t="str">
        <f t="shared" si="441"/>
        <v xml:space="preserve">N46PD   </v>
      </c>
      <c r="BE947">
        <v>1</v>
      </c>
      <c r="BG947">
        <v>0</v>
      </c>
      <c r="BH947">
        <v>0</v>
      </c>
      <c r="BI947">
        <v>0</v>
      </c>
      <c r="BJ947">
        <v>275</v>
      </c>
      <c r="BK947">
        <v>-100</v>
      </c>
      <c r="BL947" t="s">
        <v>239</v>
      </c>
      <c r="BM947">
        <v>1</v>
      </c>
      <c r="BN947">
        <v>1</v>
      </c>
      <c r="BO947">
        <v>1</v>
      </c>
      <c r="BP947">
        <v>0</v>
      </c>
      <c r="BS947">
        <v>0.08</v>
      </c>
      <c r="BT947">
        <v>0</v>
      </c>
      <c r="BU947">
        <v>0</v>
      </c>
      <c r="CE947" t="str">
        <f t="shared" si="460"/>
        <v>16:22:38.787</v>
      </c>
      <c r="CF947">
        <v>787285272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7</v>
      </c>
      <c r="CY947">
        <v>7</v>
      </c>
      <c r="CZ947" t="s">
        <v>131</v>
      </c>
      <c r="DA947">
        <v>80</v>
      </c>
      <c r="DB947">
        <v>0</v>
      </c>
      <c r="DC947" t="s">
        <v>132</v>
      </c>
      <c r="DD947" t="s">
        <v>133</v>
      </c>
      <c r="DG947">
        <v>15087780</v>
      </c>
      <c r="DI947">
        <v>1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"10/06/2022 16:22:39.882"</f>
        <v>10/06/2022 16:22:39.882</v>
      </c>
      <c r="C948" t="str">
        <f t="shared" si="439"/>
        <v>FFDFD3C0</v>
      </c>
      <c r="D948" t="s">
        <v>139</v>
      </c>
      <c r="E948">
        <v>3</v>
      </c>
      <c r="F948">
        <v>1003</v>
      </c>
      <c r="G948" t="s">
        <v>146</v>
      </c>
      <c r="J948" t="s">
        <v>141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ref="S948:S954" si="461">"16:22:39.625"</f>
        <v>16:22:39.625</v>
      </c>
      <c r="T948" t="str">
        <f t="shared" ref="T948:T954" si="462">"16:22:39.225"</f>
        <v>16:22:39.225</v>
      </c>
      <c r="U948" t="str">
        <f t="shared" si="440"/>
        <v>A5988B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125</v>
      </c>
      <c r="AG948">
        <v>0</v>
      </c>
      <c r="AH948">
        <v>3</v>
      </c>
      <c r="AI948">
        <v>2</v>
      </c>
      <c r="AJ948">
        <v>1</v>
      </c>
      <c r="AK948" t="s">
        <v>396</v>
      </c>
      <c r="AL948">
        <v>40.929479999999998</v>
      </c>
      <c r="AM948" t="s">
        <v>397</v>
      </c>
      <c r="AN948">
        <v>-72.214314999999999</v>
      </c>
      <c r="AO948">
        <v>25</v>
      </c>
      <c r="AP948">
        <v>375</v>
      </c>
      <c r="AQ948" t="s">
        <v>129</v>
      </c>
      <c r="AR948">
        <v>54</v>
      </c>
      <c r="AS948">
        <v>43</v>
      </c>
      <c r="AT948">
        <v>0</v>
      </c>
      <c r="BB948">
        <v>1200</v>
      </c>
      <c r="BC948">
        <v>1</v>
      </c>
      <c r="BD948" t="str">
        <f t="shared" si="441"/>
        <v xml:space="preserve">N46PD   </v>
      </c>
      <c r="BE948">
        <v>1</v>
      </c>
      <c r="BG948">
        <v>0</v>
      </c>
      <c r="BH948">
        <v>0</v>
      </c>
      <c r="BI948">
        <v>0</v>
      </c>
      <c r="BJ948">
        <v>275</v>
      </c>
      <c r="BK948">
        <v>-100</v>
      </c>
      <c r="BL948" t="s">
        <v>239</v>
      </c>
      <c r="BM948">
        <v>1</v>
      </c>
      <c r="BN948">
        <v>1</v>
      </c>
      <c r="BO948">
        <v>1</v>
      </c>
      <c r="BP948">
        <v>0</v>
      </c>
      <c r="BS948">
        <v>0.04</v>
      </c>
      <c r="BT948">
        <v>0</v>
      </c>
      <c r="BU948">
        <v>0</v>
      </c>
      <c r="CE948" t="str">
        <f t="shared" ref="CE948:CE954" si="463">"16:22:39.628"</f>
        <v>16:22:39.628</v>
      </c>
      <c r="CF948">
        <v>627800177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7</v>
      </c>
      <c r="CY948">
        <v>7</v>
      </c>
      <c r="CZ948" t="s">
        <v>131</v>
      </c>
      <c r="DA948">
        <v>80</v>
      </c>
      <c r="DB948">
        <v>0</v>
      </c>
      <c r="DC948" t="s">
        <v>132</v>
      </c>
      <c r="DD948" t="s">
        <v>133</v>
      </c>
      <c r="DG948">
        <v>15089317</v>
      </c>
      <c r="DI948">
        <v>1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"10/06/2022 16:22:39.882"</f>
        <v>10/06/2022 16:22:39.882</v>
      </c>
      <c r="C949" t="str">
        <f t="shared" si="439"/>
        <v>FFDFD3C0</v>
      </c>
      <c r="D949" t="s">
        <v>134</v>
      </c>
      <c r="E949">
        <v>33</v>
      </c>
      <c r="H949">
        <v>112</v>
      </c>
      <c r="I949" t="s">
        <v>135</v>
      </c>
      <c r="J949" t="s">
        <v>136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461"/>
        <v>16:22:39.625</v>
      </c>
      <c r="T949" t="str">
        <f t="shared" si="462"/>
        <v>16:22:39.225</v>
      </c>
      <c r="U949" t="str">
        <f t="shared" si="440"/>
        <v>A5988B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125</v>
      </c>
      <c r="AG949">
        <v>0</v>
      </c>
      <c r="AH949">
        <v>3</v>
      </c>
      <c r="AI949">
        <v>2</v>
      </c>
      <c r="AJ949">
        <v>1</v>
      </c>
      <c r="AK949" t="s">
        <v>396</v>
      </c>
      <c r="AL949">
        <v>40.929479999999998</v>
      </c>
      <c r="AM949" t="s">
        <v>397</v>
      </c>
      <c r="AN949">
        <v>-72.214314999999999</v>
      </c>
      <c r="AO949">
        <v>25</v>
      </c>
      <c r="AP949">
        <v>375</v>
      </c>
      <c r="AQ949" t="s">
        <v>129</v>
      </c>
      <c r="AR949">
        <v>54</v>
      </c>
      <c r="AS949">
        <v>43</v>
      </c>
      <c r="AT949">
        <v>0</v>
      </c>
      <c r="BB949">
        <v>1200</v>
      </c>
      <c r="BC949">
        <v>1</v>
      </c>
      <c r="BD949" t="str">
        <f t="shared" si="441"/>
        <v xml:space="preserve">N46PD   </v>
      </c>
      <c r="BE949">
        <v>1</v>
      </c>
      <c r="BG949">
        <v>0</v>
      </c>
      <c r="BH949">
        <v>0</v>
      </c>
      <c r="BI949">
        <v>0</v>
      </c>
      <c r="BJ949">
        <v>275</v>
      </c>
      <c r="BK949">
        <v>-100</v>
      </c>
      <c r="BL949" t="s">
        <v>239</v>
      </c>
      <c r="BM949">
        <v>1</v>
      </c>
      <c r="BN949">
        <v>1</v>
      </c>
      <c r="BO949">
        <v>1</v>
      </c>
      <c r="BP949">
        <v>0</v>
      </c>
      <c r="BS949">
        <v>0.04</v>
      </c>
      <c r="BT949">
        <v>0</v>
      </c>
      <c r="BU949">
        <v>0</v>
      </c>
      <c r="CE949" t="str">
        <f t="shared" si="463"/>
        <v>16:22:39.628</v>
      </c>
      <c r="CF949">
        <v>627800177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7</v>
      </c>
      <c r="CY949">
        <v>7</v>
      </c>
      <c r="CZ949" t="s">
        <v>131</v>
      </c>
      <c r="DA949">
        <v>80</v>
      </c>
      <c r="DB949">
        <v>0</v>
      </c>
      <c r="DC949" t="s">
        <v>132</v>
      </c>
      <c r="DD949" t="s">
        <v>133</v>
      </c>
      <c r="DG949">
        <v>15089317</v>
      </c>
      <c r="DI949">
        <v>1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"10/06/2022 16:22:39.882"</f>
        <v>10/06/2022 16:22:39.882</v>
      </c>
      <c r="C950" t="str">
        <f t="shared" si="439"/>
        <v>FFDFD3C0</v>
      </c>
      <c r="D950" t="s">
        <v>143</v>
      </c>
      <c r="E950">
        <v>1</v>
      </c>
      <c r="F950">
        <v>2001</v>
      </c>
      <c r="G950" t="s">
        <v>147</v>
      </c>
      <c r="J950" t="s">
        <v>145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461"/>
        <v>16:22:39.625</v>
      </c>
      <c r="T950" t="str">
        <f t="shared" si="462"/>
        <v>16:22:39.225</v>
      </c>
      <c r="U950" t="str">
        <f t="shared" si="440"/>
        <v>A5988B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125</v>
      </c>
      <c r="AG950">
        <v>0</v>
      </c>
      <c r="AH950">
        <v>3</v>
      </c>
      <c r="AI950">
        <v>2</v>
      </c>
      <c r="AJ950">
        <v>1</v>
      </c>
      <c r="AK950" t="s">
        <v>396</v>
      </c>
      <c r="AL950">
        <v>40.929479999999998</v>
      </c>
      <c r="AM950" t="s">
        <v>397</v>
      </c>
      <c r="AN950">
        <v>-72.214314999999999</v>
      </c>
      <c r="AO950">
        <v>25</v>
      </c>
      <c r="AP950">
        <v>375</v>
      </c>
      <c r="AQ950" t="s">
        <v>129</v>
      </c>
      <c r="AR950">
        <v>54</v>
      </c>
      <c r="AS950">
        <v>43</v>
      </c>
      <c r="AT950">
        <v>0</v>
      </c>
      <c r="BB950">
        <v>1200</v>
      </c>
      <c r="BC950">
        <v>1</v>
      </c>
      <c r="BD950" t="str">
        <f t="shared" si="441"/>
        <v xml:space="preserve">N46PD   </v>
      </c>
      <c r="BE950">
        <v>1</v>
      </c>
      <c r="BG950">
        <v>0</v>
      </c>
      <c r="BH950">
        <v>0</v>
      </c>
      <c r="BI950">
        <v>0</v>
      </c>
      <c r="BJ950">
        <v>275</v>
      </c>
      <c r="BK950">
        <v>-100</v>
      </c>
      <c r="BL950" t="s">
        <v>239</v>
      </c>
      <c r="BM950">
        <v>1</v>
      </c>
      <c r="BN950">
        <v>1</v>
      </c>
      <c r="BO950">
        <v>1</v>
      </c>
      <c r="BP950">
        <v>0</v>
      </c>
      <c r="BS950">
        <v>0.04</v>
      </c>
      <c r="BT950">
        <v>0</v>
      </c>
      <c r="BU950">
        <v>0</v>
      </c>
      <c r="CE950" t="str">
        <f t="shared" si="463"/>
        <v>16:22:39.628</v>
      </c>
      <c r="CF950">
        <v>627800177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7</v>
      </c>
      <c r="CY950">
        <v>7</v>
      </c>
      <c r="CZ950" t="s">
        <v>131</v>
      </c>
      <c r="DA950">
        <v>80</v>
      </c>
      <c r="DB950">
        <v>0</v>
      </c>
      <c r="DC950" t="s">
        <v>132</v>
      </c>
      <c r="DD950" t="s">
        <v>133</v>
      </c>
      <c r="DG950">
        <v>15089317</v>
      </c>
      <c r="DI950">
        <v>1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"10/06/2022 16:22:39.882"</f>
        <v>10/06/2022 16:22:39.882</v>
      </c>
      <c r="C951" t="str">
        <f t="shared" si="439"/>
        <v>FFDFD3C0</v>
      </c>
      <c r="D951" t="s">
        <v>123</v>
      </c>
      <c r="E951">
        <v>1</v>
      </c>
      <c r="H951">
        <v>157</v>
      </c>
      <c r="I951" t="s">
        <v>124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461"/>
        <v>16:22:39.625</v>
      </c>
      <c r="T951" t="str">
        <f t="shared" si="462"/>
        <v>16:22:39.225</v>
      </c>
      <c r="U951" t="str">
        <f t="shared" si="440"/>
        <v>A5988B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125</v>
      </c>
      <c r="AG951">
        <v>0</v>
      </c>
      <c r="AH951">
        <v>3</v>
      </c>
      <c r="AI951">
        <v>2</v>
      </c>
      <c r="AJ951">
        <v>1</v>
      </c>
      <c r="AK951" t="s">
        <v>396</v>
      </c>
      <c r="AL951">
        <v>40.929479999999998</v>
      </c>
      <c r="AM951" t="s">
        <v>397</v>
      </c>
      <c r="AN951">
        <v>-72.214314999999999</v>
      </c>
      <c r="AO951">
        <v>25</v>
      </c>
      <c r="AP951">
        <v>375</v>
      </c>
      <c r="AQ951" t="s">
        <v>129</v>
      </c>
      <c r="AR951">
        <v>54</v>
      </c>
      <c r="AS951">
        <v>43</v>
      </c>
      <c r="AT951">
        <v>0</v>
      </c>
      <c r="BB951">
        <v>1200</v>
      </c>
      <c r="BC951">
        <v>1</v>
      </c>
      <c r="BD951" t="str">
        <f t="shared" si="441"/>
        <v xml:space="preserve">N46PD   </v>
      </c>
      <c r="BE951">
        <v>1</v>
      </c>
      <c r="BG951">
        <v>0</v>
      </c>
      <c r="BH951">
        <v>0</v>
      </c>
      <c r="BI951">
        <v>0</v>
      </c>
      <c r="BJ951">
        <v>275</v>
      </c>
      <c r="BK951">
        <v>-100</v>
      </c>
      <c r="BL951" t="s">
        <v>239</v>
      </c>
      <c r="BM951">
        <v>1</v>
      </c>
      <c r="BN951">
        <v>1</v>
      </c>
      <c r="BO951">
        <v>1</v>
      </c>
      <c r="BP951">
        <v>0</v>
      </c>
      <c r="BS951">
        <v>0.04</v>
      </c>
      <c r="BT951">
        <v>0</v>
      </c>
      <c r="BU951">
        <v>0</v>
      </c>
      <c r="CE951" t="str">
        <f t="shared" si="463"/>
        <v>16:22:39.628</v>
      </c>
      <c r="CF951">
        <v>627800177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7</v>
      </c>
      <c r="CY951">
        <v>7</v>
      </c>
      <c r="CZ951" t="s">
        <v>131</v>
      </c>
      <c r="DA951">
        <v>80</v>
      </c>
      <c r="DB951">
        <v>0</v>
      </c>
      <c r="DC951" t="s">
        <v>132</v>
      </c>
      <c r="DD951" t="s">
        <v>133</v>
      </c>
      <c r="DG951">
        <v>15089317</v>
      </c>
      <c r="DI951">
        <v>1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"10/06/2022 16:22:39.913"</f>
        <v>10/06/2022 16:22:39.913</v>
      </c>
      <c r="C952" t="str">
        <f t="shared" si="439"/>
        <v>FFDFD3C0</v>
      </c>
      <c r="D952" t="s">
        <v>134</v>
      </c>
      <c r="E952">
        <v>38</v>
      </c>
      <c r="H952">
        <v>125</v>
      </c>
      <c r="I952" t="s">
        <v>142</v>
      </c>
      <c r="J952" t="s">
        <v>136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461"/>
        <v>16:22:39.625</v>
      </c>
      <c r="T952" t="str">
        <f t="shared" si="462"/>
        <v>16:22:39.225</v>
      </c>
      <c r="U952" t="str">
        <f t="shared" si="440"/>
        <v>A5988B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125</v>
      </c>
      <c r="AG952">
        <v>0</v>
      </c>
      <c r="AH952">
        <v>3</v>
      </c>
      <c r="AI952">
        <v>2</v>
      </c>
      <c r="AJ952">
        <v>1</v>
      </c>
      <c r="AK952" t="s">
        <v>396</v>
      </c>
      <c r="AL952">
        <v>40.929479999999998</v>
      </c>
      <c r="AM952" t="s">
        <v>397</v>
      </c>
      <c r="AN952">
        <v>-72.214314999999999</v>
      </c>
      <c r="AO952">
        <v>25</v>
      </c>
      <c r="AP952">
        <v>375</v>
      </c>
      <c r="AQ952" t="s">
        <v>129</v>
      </c>
      <c r="AR952">
        <v>54</v>
      </c>
      <c r="AS952">
        <v>43</v>
      </c>
      <c r="AT952">
        <v>0</v>
      </c>
      <c r="BB952">
        <v>1200</v>
      </c>
      <c r="BC952">
        <v>1</v>
      </c>
      <c r="BD952" t="str">
        <f t="shared" si="441"/>
        <v xml:space="preserve">N46PD   </v>
      </c>
      <c r="BE952">
        <v>1</v>
      </c>
      <c r="BG952">
        <v>0</v>
      </c>
      <c r="BH952">
        <v>0</v>
      </c>
      <c r="BI952">
        <v>0</v>
      </c>
      <c r="BJ952">
        <v>275</v>
      </c>
      <c r="BK952">
        <v>-100</v>
      </c>
      <c r="BL952" t="s">
        <v>239</v>
      </c>
      <c r="BM952">
        <v>1</v>
      </c>
      <c r="BN952">
        <v>1</v>
      </c>
      <c r="BO952">
        <v>1</v>
      </c>
      <c r="BP952">
        <v>0</v>
      </c>
      <c r="BS952">
        <v>0.04</v>
      </c>
      <c r="BT952">
        <v>0</v>
      </c>
      <c r="BU952">
        <v>0</v>
      </c>
      <c r="CE952" t="str">
        <f t="shared" si="463"/>
        <v>16:22:39.628</v>
      </c>
      <c r="CF952">
        <v>627800177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7</v>
      </c>
      <c r="CY952">
        <v>7</v>
      </c>
      <c r="CZ952" t="s">
        <v>131</v>
      </c>
      <c r="DA952">
        <v>80</v>
      </c>
      <c r="DB952">
        <v>0</v>
      </c>
      <c r="DC952" t="s">
        <v>132</v>
      </c>
      <c r="DD952" t="s">
        <v>133</v>
      </c>
      <c r="DG952">
        <v>15089317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>"10/06/2022 16:22:39.913"</f>
        <v>10/06/2022 16:22:39.913</v>
      </c>
      <c r="C953" t="str">
        <f t="shared" si="439"/>
        <v>FFDFD3C0</v>
      </c>
      <c r="D953" t="s">
        <v>139</v>
      </c>
      <c r="E953">
        <v>2</v>
      </c>
      <c r="F953">
        <v>1002</v>
      </c>
      <c r="G953" t="s">
        <v>124</v>
      </c>
      <c r="J953" t="s">
        <v>141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461"/>
        <v>16:22:39.625</v>
      </c>
      <c r="T953" t="str">
        <f t="shared" si="462"/>
        <v>16:22:39.225</v>
      </c>
      <c r="U953" t="str">
        <f t="shared" si="440"/>
        <v>A5988B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125</v>
      </c>
      <c r="AG953">
        <v>0</v>
      </c>
      <c r="AH953">
        <v>3</v>
      </c>
      <c r="AI953">
        <v>2</v>
      </c>
      <c r="AJ953">
        <v>1</v>
      </c>
      <c r="AK953" t="s">
        <v>396</v>
      </c>
      <c r="AL953">
        <v>40.929479999999998</v>
      </c>
      <c r="AM953" t="s">
        <v>397</v>
      </c>
      <c r="AN953">
        <v>-72.214314999999999</v>
      </c>
      <c r="AO953">
        <v>25</v>
      </c>
      <c r="AP953">
        <v>375</v>
      </c>
      <c r="AQ953" t="s">
        <v>129</v>
      </c>
      <c r="AR953">
        <v>54</v>
      </c>
      <c r="AS953">
        <v>43</v>
      </c>
      <c r="AT953">
        <v>0</v>
      </c>
      <c r="BB953">
        <v>1200</v>
      </c>
      <c r="BC953">
        <v>1</v>
      </c>
      <c r="BD953" t="str">
        <f t="shared" si="441"/>
        <v xml:space="preserve">N46PD   </v>
      </c>
      <c r="BE953">
        <v>1</v>
      </c>
      <c r="BG953">
        <v>0</v>
      </c>
      <c r="BH953">
        <v>0</v>
      </c>
      <c r="BI953">
        <v>0</v>
      </c>
      <c r="BJ953">
        <v>275</v>
      </c>
      <c r="BK953">
        <v>-100</v>
      </c>
      <c r="BL953" t="s">
        <v>239</v>
      </c>
      <c r="BM953">
        <v>1</v>
      </c>
      <c r="BN953">
        <v>1</v>
      </c>
      <c r="BO953">
        <v>1</v>
      </c>
      <c r="BP953">
        <v>0</v>
      </c>
      <c r="BS953">
        <v>0.04</v>
      </c>
      <c r="BT953">
        <v>0</v>
      </c>
      <c r="BU953">
        <v>0</v>
      </c>
      <c r="CE953" t="str">
        <f t="shared" si="463"/>
        <v>16:22:39.628</v>
      </c>
      <c r="CF953">
        <v>627800177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7</v>
      </c>
      <c r="CY953">
        <v>7</v>
      </c>
      <c r="CZ953" t="s">
        <v>131</v>
      </c>
      <c r="DA953">
        <v>80</v>
      </c>
      <c r="DB953">
        <v>0</v>
      </c>
      <c r="DC953" t="s">
        <v>132</v>
      </c>
      <c r="DD953" t="s">
        <v>133</v>
      </c>
      <c r="DG953">
        <v>15089317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>"10/06/2022 16:22:39.913"</f>
        <v>10/06/2022 16:22:39.913</v>
      </c>
      <c r="C954" t="str">
        <f t="shared" si="439"/>
        <v>FFDFD3C0</v>
      </c>
      <c r="D954" t="s">
        <v>143</v>
      </c>
      <c r="E954">
        <v>15</v>
      </c>
      <c r="F954">
        <v>2015</v>
      </c>
      <c r="G954" t="s">
        <v>144</v>
      </c>
      <c r="J954" t="s">
        <v>145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461"/>
        <v>16:22:39.625</v>
      </c>
      <c r="T954" t="str">
        <f t="shared" si="462"/>
        <v>16:22:39.225</v>
      </c>
      <c r="U954" t="str">
        <f t="shared" si="440"/>
        <v>A5988B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125</v>
      </c>
      <c r="AG954">
        <v>0</v>
      </c>
      <c r="AH954">
        <v>3</v>
      </c>
      <c r="AI954">
        <v>2</v>
      </c>
      <c r="AJ954">
        <v>1</v>
      </c>
      <c r="AK954" t="s">
        <v>396</v>
      </c>
      <c r="AL954">
        <v>40.929479999999998</v>
      </c>
      <c r="AM954" t="s">
        <v>397</v>
      </c>
      <c r="AN954">
        <v>-72.214314999999999</v>
      </c>
      <c r="AO954">
        <v>25</v>
      </c>
      <c r="AP954">
        <v>375</v>
      </c>
      <c r="AQ954" t="s">
        <v>129</v>
      </c>
      <c r="AR954">
        <v>54</v>
      </c>
      <c r="AS954">
        <v>43</v>
      </c>
      <c r="AT954">
        <v>0</v>
      </c>
      <c r="BB954">
        <v>1200</v>
      </c>
      <c r="BC954">
        <v>1</v>
      </c>
      <c r="BD954" t="str">
        <f t="shared" si="441"/>
        <v xml:space="preserve">N46PD   </v>
      </c>
      <c r="BE954">
        <v>1</v>
      </c>
      <c r="BG954">
        <v>0</v>
      </c>
      <c r="BH954">
        <v>0</v>
      </c>
      <c r="BI954">
        <v>0</v>
      </c>
      <c r="BJ954">
        <v>275</v>
      </c>
      <c r="BK954">
        <v>-100</v>
      </c>
      <c r="BL954" t="s">
        <v>239</v>
      </c>
      <c r="BM954">
        <v>1</v>
      </c>
      <c r="BN954">
        <v>1</v>
      </c>
      <c r="BO954">
        <v>1</v>
      </c>
      <c r="BP954">
        <v>0</v>
      </c>
      <c r="BS954">
        <v>0.04</v>
      </c>
      <c r="BT954">
        <v>0</v>
      </c>
      <c r="BU954">
        <v>0</v>
      </c>
      <c r="CE954" t="str">
        <f t="shared" si="463"/>
        <v>16:22:39.628</v>
      </c>
      <c r="CF954">
        <v>627800177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7</v>
      </c>
      <c r="CY954">
        <v>7</v>
      </c>
      <c r="CZ954" t="s">
        <v>131</v>
      </c>
      <c r="DA954">
        <v>80</v>
      </c>
      <c r="DB954">
        <v>0</v>
      </c>
      <c r="DC954" t="s">
        <v>132</v>
      </c>
      <c r="DD954" t="s">
        <v>133</v>
      </c>
      <c r="DG954">
        <v>15089317</v>
      </c>
      <c r="DI954">
        <v>1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"10/06/2022 16:22:40.772"</f>
        <v>10/06/2022 16:22:40.772</v>
      </c>
      <c r="C955" t="str">
        <f t="shared" si="439"/>
        <v>FFDFD3C0</v>
      </c>
      <c r="D955" t="s">
        <v>139</v>
      </c>
      <c r="E955">
        <v>3</v>
      </c>
      <c r="F955">
        <v>1003</v>
      </c>
      <c r="G955" t="s">
        <v>146</v>
      </c>
      <c r="J955" t="s">
        <v>141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ref="S955:S961" si="464">"16:22:40.484"</f>
        <v>16:22:40.484</v>
      </c>
      <c r="T955" t="str">
        <f t="shared" ref="T955:T961" si="465">"16:22:40.084"</f>
        <v>16:22:40.084</v>
      </c>
      <c r="U955" t="str">
        <f t="shared" si="440"/>
        <v>A5988B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125</v>
      </c>
      <c r="AG955">
        <v>0</v>
      </c>
      <c r="AH955">
        <v>3</v>
      </c>
      <c r="AI955">
        <v>2</v>
      </c>
      <c r="AJ955">
        <v>1</v>
      </c>
      <c r="AK955" t="s">
        <v>398</v>
      </c>
      <c r="AL955">
        <v>40.929651</v>
      </c>
      <c r="AM955" t="s">
        <v>399</v>
      </c>
      <c r="AN955">
        <v>-72.214056999999997</v>
      </c>
      <c r="AO955">
        <v>25</v>
      </c>
      <c r="AP955">
        <v>375</v>
      </c>
      <c r="AQ955" t="s">
        <v>129</v>
      </c>
      <c r="AR955">
        <v>53</v>
      </c>
      <c r="AS955">
        <v>43</v>
      </c>
      <c r="AT955">
        <v>0</v>
      </c>
      <c r="BB955">
        <v>1200</v>
      </c>
      <c r="BC955">
        <v>1</v>
      </c>
      <c r="BD955" t="str">
        <f t="shared" si="441"/>
        <v xml:space="preserve">N46PD   </v>
      </c>
      <c r="BE955">
        <v>1</v>
      </c>
      <c r="BG955">
        <v>0</v>
      </c>
      <c r="BH955">
        <v>0</v>
      </c>
      <c r="BI955">
        <v>0</v>
      </c>
      <c r="BJ955">
        <v>275</v>
      </c>
      <c r="BK955">
        <v>-100</v>
      </c>
      <c r="BL955" t="s">
        <v>239</v>
      </c>
      <c r="BM955">
        <v>1</v>
      </c>
      <c r="BN955">
        <v>1</v>
      </c>
      <c r="BO955">
        <v>1</v>
      </c>
      <c r="BP955">
        <v>0</v>
      </c>
      <c r="BS955">
        <v>0.04</v>
      </c>
      <c r="BT955">
        <v>0</v>
      </c>
      <c r="BU955">
        <v>0</v>
      </c>
      <c r="CE955" t="str">
        <f t="shared" ref="CE955:CE961" si="466">"16:22:40.485"</f>
        <v>16:22:40.485</v>
      </c>
      <c r="CF955">
        <v>484698875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7</v>
      </c>
      <c r="CY955">
        <v>7</v>
      </c>
      <c r="CZ955" t="s">
        <v>131</v>
      </c>
      <c r="DA955">
        <v>80</v>
      </c>
      <c r="DB955">
        <v>1</v>
      </c>
      <c r="DC955" t="s">
        <v>132</v>
      </c>
      <c r="DD955" t="s">
        <v>133</v>
      </c>
      <c r="DG955">
        <v>15294281</v>
      </c>
      <c r="DI955">
        <v>1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 t="shared" ref="A956:A961" si="467">"10/06/2022 16:22:40.788"</f>
        <v>10/06/2022 16:22:40.788</v>
      </c>
      <c r="C956" t="str">
        <f t="shared" si="439"/>
        <v>FFDFD3C0</v>
      </c>
      <c r="D956" t="s">
        <v>134</v>
      </c>
      <c r="E956">
        <v>33</v>
      </c>
      <c r="H956">
        <v>112</v>
      </c>
      <c r="I956" t="s">
        <v>135</v>
      </c>
      <c r="J956" t="s">
        <v>136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464"/>
        <v>16:22:40.484</v>
      </c>
      <c r="T956" t="str">
        <f t="shared" si="465"/>
        <v>16:22:40.084</v>
      </c>
      <c r="U956" t="str">
        <f t="shared" si="440"/>
        <v>A5988B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125</v>
      </c>
      <c r="AG956">
        <v>0</v>
      </c>
      <c r="AH956">
        <v>3</v>
      </c>
      <c r="AI956">
        <v>2</v>
      </c>
      <c r="AJ956">
        <v>1</v>
      </c>
      <c r="AK956" t="s">
        <v>398</v>
      </c>
      <c r="AL956">
        <v>40.929651</v>
      </c>
      <c r="AM956" t="s">
        <v>399</v>
      </c>
      <c r="AN956">
        <v>-72.214056999999997</v>
      </c>
      <c r="AO956">
        <v>25</v>
      </c>
      <c r="AP956">
        <v>375</v>
      </c>
      <c r="AQ956" t="s">
        <v>129</v>
      </c>
      <c r="AR956">
        <v>53</v>
      </c>
      <c r="AS956">
        <v>43</v>
      </c>
      <c r="AT956">
        <v>0</v>
      </c>
      <c r="BB956">
        <v>1200</v>
      </c>
      <c r="BC956">
        <v>1</v>
      </c>
      <c r="BD956" t="str">
        <f t="shared" si="441"/>
        <v xml:space="preserve">N46PD   </v>
      </c>
      <c r="BE956">
        <v>1</v>
      </c>
      <c r="BG956">
        <v>0</v>
      </c>
      <c r="BH956">
        <v>0</v>
      </c>
      <c r="BI956">
        <v>0</v>
      </c>
      <c r="BJ956">
        <v>275</v>
      </c>
      <c r="BK956">
        <v>-100</v>
      </c>
      <c r="BL956" t="s">
        <v>239</v>
      </c>
      <c r="BM956">
        <v>1</v>
      </c>
      <c r="BN956">
        <v>1</v>
      </c>
      <c r="BO956">
        <v>1</v>
      </c>
      <c r="BP956">
        <v>0</v>
      </c>
      <c r="BS956">
        <v>0.04</v>
      </c>
      <c r="BT956">
        <v>0</v>
      </c>
      <c r="BU956">
        <v>0</v>
      </c>
      <c r="CE956" t="str">
        <f t="shared" si="466"/>
        <v>16:22:40.485</v>
      </c>
      <c r="CF956">
        <v>484698875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131</v>
      </c>
      <c r="DA956">
        <v>80</v>
      </c>
      <c r="DB956">
        <v>1</v>
      </c>
      <c r="DC956" t="s">
        <v>132</v>
      </c>
      <c r="DD956" t="s">
        <v>133</v>
      </c>
      <c r="DG956">
        <v>15294281</v>
      </c>
      <c r="DI956">
        <v>1</v>
      </c>
      <c r="DJ956">
        <v>0</v>
      </c>
      <c r="DK956">
        <v>1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 t="shared" si="467"/>
        <v>10/06/2022 16:22:40.788</v>
      </c>
      <c r="C957" t="str">
        <f t="shared" si="439"/>
        <v>FFDFD3C0</v>
      </c>
      <c r="D957" t="s">
        <v>143</v>
      </c>
      <c r="E957">
        <v>1</v>
      </c>
      <c r="F957">
        <v>2001</v>
      </c>
      <c r="G957" t="s">
        <v>147</v>
      </c>
      <c r="J957" t="s">
        <v>145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464"/>
        <v>16:22:40.484</v>
      </c>
      <c r="T957" t="str">
        <f t="shared" si="465"/>
        <v>16:22:40.084</v>
      </c>
      <c r="U957" t="str">
        <f t="shared" si="440"/>
        <v>A5988B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125</v>
      </c>
      <c r="AG957">
        <v>0</v>
      </c>
      <c r="AH957">
        <v>3</v>
      </c>
      <c r="AI957">
        <v>2</v>
      </c>
      <c r="AJ957">
        <v>1</v>
      </c>
      <c r="AK957" t="s">
        <v>398</v>
      </c>
      <c r="AL957">
        <v>40.929651</v>
      </c>
      <c r="AM957" t="s">
        <v>399</v>
      </c>
      <c r="AN957">
        <v>-72.214056999999997</v>
      </c>
      <c r="AO957">
        <v>25</v>
      </c>
      <c r="AP957">
        <v>375</v>
      </c>
      <c r="AQ957" t="s">
        <v>129</v>
      </c>
      <c r="AR957">
        <v>53</v>
      </c>
      <c r="AS957">
        <v>43</v>
      </c>
      <c r="AT957">
        <v>0</v>
      </c>
      <c r="BB957">
        <v>1200</v>
      </c>
      <c r="BC957">
        <v>1</v>
      </c>
      <c r="BD957" t="str">
        <f t="shared" si="441"/>
        <v xml:space="preserve">N46PD   </v>
      </c>
      <c r="BE957">
        <v>1</v>
      </c>
      <c r="BG957">
        <v>0</v>
      </c>
      <c r="BH957">
        <v>0</v>
      </c>
      <c r="BI957">
        <v>0</v>
      </c>
      <c r="BJ957">
        <v>275</v>
      </c>
      <c r="BK957">
        <v>-100</v>
      </c>
      <c r="BL957" t="s">
        <v>239</v>
      </c>
      <c r="BM957">
        <v>1</v>
      </c>
      <c r="BN957">
        <v>1</v>
      </c>
      <c r="BO957">
        <v>1</v>
      </c>
      <c r="BP957">
        <v>0</v>
      </c>
      <c r="BS957">
        <v>0.04</v>
      </c>
      <c r="BT957">
        <v>0</v>
      </c>
      <c r="BU957">
        <v>0</v>
      </c>
      <c r="CE957" t="str">
        <f t="shared" si="466"/>
        <v>16:22:40.485</v>
      </c>
      <c r="CF957">
        <v>484698875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131</v>
      </c>
      <c r="DA957">
        <v>80</v>
      </c>
      <c r="DB957">
        <v>1</v>
      </c>
      <c r="DC957" t="s">
        <v>132</v>
      </c>
      <c r="DD957" t="s">
        <v>133</v>
      </c>
      <c r="DG957">
        <v>15294281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 t="shared" si="467"/>
        <v>10/06/2022 16:22:40.788</v>
      </c>
      <c r="C958" t="str">
        <f t="shared" si="439"/>
        <v>FFDFD3C0</v>
      </c>
      <c r="D958" t="s">
        <v>123</v>
      </c>
      <c r="E958">
        <v>1</v>
      </c>
      <c r="H958">
        <v>157</v>
      </c>
      <c r="I958" t="s">
        <v>124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464"/>
        <v>16:22:40.484</v>
      </c>
      <c r="T958" t="str">
        <f t="shared" si="465"/>
        <v>16:22:40.084</v>
      </c>
      <c r="U958" t="str">
        <f t="shared" si="440"/>
        <v>A5988B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125</v>
      </c>
      <c r="AG958">
        <v>0</v>
      </c>
      <c r="AH958">
        <v>3</v>
      </c>
      <c r="AI958">
        <v>2</v>
      </c>
      <c r="AJ958">
        <v>1</v>
      </c>
      <c r="AK958" t="s">
        <v>398</v>
      </c>
      <c r="AL958">
        <v>40.929651</v>
      </c>
      <c r="AM958" t="s">
        <v>399</v>
      </c>
      <c r="AN958">
        <v>-72.214056999999997</v>
      </c>
      <c r="AO958">
        <v>25</v>
      </c>
      <c r="AP958">
        <v>375</v>
      </c>
      <c r="AQ958" t="s">
        <v>129</v>
      </c>
      <c r="AR958">
        <v>53</v>
      </c>
      <c r="AS958">
        <v>43</v>
      </c>
      <c r="AT958">
        <v>0</v>
      </c>
      <c r="BB958">
        <v>1200</v>
      </c>
      <c r="BC958">
        <v>1</v>
      </c>
      <c r="BD958" t="str">
        <f t="shared" si="441"/>
        <v xml:space="preserve">N46PD   </v>
      </c>
      <c r="BE958">
        <v>1</v>
      </c>
      <c r="BG958">
        <v>0</v>
      </c>
      <c r="BH958">
        <v>0</v>
      </c>
      <c r="BI958">
        <v>0</v>
      </c>
      <c r="BJ958">
        <v>275</v>
      </c>
      <c r="BK958">
        <v>-100</v>
      </c>
      <c r="BL958" t="s">
        <v>239</v>
      </c>
      <c r="BM958">
        <v>1</v>
      </c>
      <c r="BN958">
        <v>1</v>
      </c>
      <c r="BO958">
        <v>1</v>
      </c>
      <c r="BP958">
        <v>0</v>
      </c>
      <c r="BS958">
        <v>0.04</v>
      </c>
      <c r="BT958">
        <v>0</v>
      </c>
      <c r="BU958">
        <v>0</v>
      </c>
      <c r="CE958" t="str">
        <f t="shared" si="466"/>
        <v>16:22:40.485</v>
      </c>
      <c r="CF958">
        <v>484698875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131</v>
      </c>
      <c r="DA958">
        <v>80</v>
      </c>
      <c r="DB958">
        <v>1</v>
      </c>
      <c r="DC958" t="s">
        <v>132</v>
      </c>
      <c r="DD958" t="s">
        <v>133</v>
      </c>
      <c r="DG958">
        <v>15294281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 t="shared" si="467"/>
        <v>10/06/2022 16:22:40.788</v>
      </c>
      <c r="C959" t="str">
        <f t="shared" si="439"/>
        <v>FFDFD3C0</v>
      </c>
      <c r="D959" t="s">
        <v>134</v>
      </c>
      <c r="E959">
        <v>38</v>
      </c>
      <c r="H959">
        <v>125</v>
      </c>
      <c r="I959" t="s">
        <v>142</v>
      </c>
      <c r="J959" t="s">
        <v>136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464"/>
        <v>16:22:40.484</v>
      </c>
      <c r="T959" t="str">
        <f t="shared" si="465"/>
        <v>16:22:40.084</v>
      </c>
      <c r="U959" t="str">
        <f t="shared" si="440"/>
        <v>A5988B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125</v>
      </c>
      <c r="AG959">
        <v>0</v>
      </c>
      <c r="AH959">
        <v>3</v>
      </c>
      <c r="AI959">
        <v>2</v>
      </c>
      <c r="AJ959">
        <v>1</v>
      </c>
      <c r="AK959" t="s">
        <v>398</v>
      </c>
      <c r="AL959">
        <v>40.929651</v>
      </c>
      <c r="AM959" t="s">
        <v>399</v>
      </c>
      <c r="AN959">
        <v>-72.214056999999997</v>
      </c>
      <c r="AO959">
        <v>25</v>
      </c>
      <c r="AP959">
        <v>375</v>
      </c>
      <c r="AQ959" t="s">
        <v>129</v>
      </c>
      <c r="AR959">
        <v>53</v>
      </c>
      <c r="AS959">
        <v>43</v>
      </c>
      <c r="AT959">
        <v>0</v>
      </c>
      <c r="BB959">
        <v>1200</v>
      </c>
      <c r="BC959">
        <v>1</v>
      </c>
      <c r="BD959" t="str">
        <f t="shared" si="441"/>
        <v xml:space="preserve">N46PD   </v>
      </c>
      <c r="BE959">
        <v>1</v>
      </c>
      <c r="BG959">
        <v>0</v>
      </c>
      <c r="BH959">
        <v>0</v>
      </c>
      <c r="BI959">
        <v>0</v>
      </c>
      <c r="BJ959">
        <v>275</v>
      </c>
      <c r="BK959">
        <v>-100</v>
      </c>
      <c r="BL959" t="s">
        <v>239</v>
      </c>
      <c r="BM959">
        <v>1</v>
      </c>
      <c r="BN959">
        <v>1</v>
      </c>
      <c r="BO959">
        <v>1</v>
      </c>
      <c r="BP959">
        <v>0</v>
      </c>
      <c r="BS959">
        <v>0.04</v>
      </c>
      <c r="BT959">
        <v>0</v>
      </c>
      <c r="BU959">
        <v>0</v>
      </c>
      <c r="CE959" t="str">
        <f t="shared" si="466"/>
        <v>16:22:40.485</v>
      </c>
      <c r="CF959">
        <v>484698875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7</v>
      </c>
      <c r="CY959">
        <v>7</v>
      </c>
      <c r="CZ959" t="s">
        <v>131</v>
      </c>
      <c r="DA959">
        <v>80</v>
      </c>
      <c r="DB959">
        <v>1</v>
      </c>
      <c r="DC959" t="s">
        <v>132</v>
      </c>
      <c r="DD959" t="s">
        <v>133</v>
      </c>
      <c r="DG959">
        <v>15294281</v>
      </c>
      <c r="DI959">
        <v>1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 t="shared" si="467"/>
        <v>10/06/2022 16:22:40.788</v>
      </c>
      <c r="C960" t="str">
        <f t="shared" si="439"/>
        <v>FFDFD3C0</v>
      </c>
      <c r="D960" t="s">
        <v>139</v>
      </c>
      <c r="E960">
        <v>2</v>
      </c>
      <c r="F960">
        <v>1002</v>
      </c>
      <c r="G960" t="s">
        <v>124</v>
      </c>
      <c r="J960" t="s">
        <v>141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464"/>
        <v>16:22:40.484</v>
      </c>
      <c r="T960" t="str">
        <f t="shared" si="465"/>
        <v>16:22:40.084</v>
      </c>
      <c r="U960" t="str">
        <f t="shared" si="440"/>
        <v>A5988B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125</v>
      </c>
      <c r="AG960">
        <v>0</v>
      </c>
      <c r="AH960">
        <v>3</v>
      </c>
      <c r="AI960">
        <v>2</v>
      </c>
      <c r="AJ960">
        <v>1</v>
      </c>
      <c r="AK960" t="s">
        <v>398</v>
      </c>
      <c r="AL960">
        <v>40.929651</v>
      </c>
      <c r="AM960" t="s">
        <v>399</v>
      </c>
      <c r="AN960">
        <v>-72.214056999999997</v>
      </c>
      <c r="AO960">
        <v>25</v>
      </c>
      <c r="AP960">
        <v>375</v>
      </c>
      <c r="AQ960" t="s">
        <v>129</v>
      </c>
      <c r="AR960">
        <v>53</v>
      </c>
      <c r="AS960">
        <v>43</v>
      </c>
      <c r="AT960">
        <v>0</v>
      </c>
      <c r="BB960">
        <v>1200</v>
      </c>
      <c r="BC960">
        <v>1</v>
      </c>
      <c r="BD960" t="str">
        <f t="shared" si="441"/>
        <v xml:space="preserve">N46PD   </v>
      </c>
      <c r="BE960">
        <v>1</v>
      </c>
      <c r="BG960">
        <v>0</v>
      </c>
      <c r="BH960">
        <v>0</v>
      </c>
      <c r="BI960">
        <v>0</v>
      </c>
      <c r="BJ960">
        <v>275</v>
      </c>
      <c r="BK960">
        <v>-100</v>
      </c>
      <c r="BL960" t="s">
        <v>239</v>
      </c>
      <c r="BM960">
        <v>1</v>
      </c>
      <c r="BN960">
        <v>1</v>
      </c>
      <c r="BO960">
        <v>1</v>
      </c>
      <c r="BP960">
        <v>0</v>
      </c>
      <c r="BS960">
        <v>0.04</v>
      </c>
      <c r="BT960">
        <v>0</v>
      </c>
      <c r="BU960">
        <v>0</v>
      </c>
      <c r="CE960" t="str">
        <f t="shared" si="466"/>
        <v>16:22:40.485</v>
      </c>
      <c r="CF960">
        <v>484698875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7</v>
      </c>
      <c r="CY960">
        <v>7</v>
      </c>
      <c r="CZ960" t="s">
        <v>131</v>
      </c>
      <c r="DA960">
        <v>80</v>
      </c>
      <c r="DB960">
        <v>1</v>
      </c>
      <c r="DC960" t="s">
        <v>132</v>
      </c>
      <c r="DD960" t="s">
        <v>133</v>
      </c>
      <c r="DG960">
        <v>15294281</v>
      </c>
      <c r="DI960">
        <v>1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 t="shared" si="467"/>
        <v>10/06/2022 16:22:40.788</v>
      </c>
      <c r="C961" t="str">
        <f t="shared" si="439"/>
        <v>FFDFD3C0</v>
      </c>
      <c r="D961" t="s">
        <v>143</v>
      </c>
      <c r="E961">
        <v>15</v>
      </c>
      <c r="F961">
        <v>2015</v>
      </c>
      <c r="G961" t="s">
        <v>144</v>
      </c>
      <c r="J961" t="s">
        <v>145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464"/>
        <v>16:22:40.484</v>
      </c>
      <c r="T961" t="str">
        <f t="shared" si="465"/>
        <v>16:22:40.084</v>
      </c>
      <c r="U961" t="str">
        <f t="shared" si="440"/>
        <v>A5988B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125</v>
      </c>
      <c r="AG961">
        <v>0</v>
      </c>
      <c r="AH961">
        <v>3</v>
      </c>
      <c r="AI961">
        <v>2</v>
      </c>
      <c r="AJ961">
        <v>1</v>
      </c>
      <c r="AK961" t="s">
        <v>398</v>
      </c>
      <c r="AL961">
        <v>40.929651</v>
      </c>
      <c r="AM961" t="s">
        <v>399</v>
      </c>
      <c r="AN961">
        <v>-72.214056999999997</v>
      </c>
      <c r="AO961">
        <v>25</v>
      </c>
      <c r="AP961">
        <v>375</v>
      </c>
      <c r="AQ961" t="s">
        <v>129</v>
      </c>
      <c r="AR961">
        <v>53</v>
      </c>
      <c r="AS961">
        <v>43</v>
      </c>
      <c r="AT961">
        <v>0</v>
      </c>
      <c r="BB961">
        <v>1200</v>
      </c>
      <c r="BC961">
        <v>1</v>
      </c>
      <c r="BD961" t="str">
        <f t="shared" si="441"/>
        <v xml:space="preserve">N46PD   </v>
      </c>
      <c r="BE961">
        <v>1</v>
      </c>
      <c r="BG961">
        <v>0</v>
      </c>
      <c r="BH961">
        <v>0</v>
      </c>
      <c r="BI961">
        <v>0</v>
      </c>
      <c r="BJ961">
        <v>275</v>
      </c>
      <c r="BK961">
        <v>-100</v>
      </c>
      <c r="BL961" t="s">
        <v>239</v>
      </c>
      <c r="BM961">
        <v>1</v>
      </c>
      <c r="BN961">
        <v>1</v>
      </c>
      <c r="BO961">
        <v>1</v>
      </c>
      <c r="BP961">
        <v>0</v>
      </c>
      <c r="BS961">
        <v>0.04</v>
      </c>
      <c r="BT961">
        <v>0</v>
      </c>
      <c r="BU961">
        <v>0</v>
      </c>
      <c r="CE961" t="str">
        <f t="shared" si="466"/>
        <v>16:22:40.485</v>
      </c>
      <c r="CF961">
        <v>484698875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7</v>
      </c>
      <c r="CY961">
        <v>7</v>
      </c>
      <c r="CZ961" t="s">
        <v>131</v>
      </c>
      <c r="DA961">
        <v>80</v>
      </c>
      <c r="DB961">
        <v>1</v>
      </c>
      <c r="DC961" t="s">
        <v>132</v>
      </c>
      <c r="DD961" t="s">
        <v>133</v>
      </c>
      <c r="DG961">
        <v>15294281</v>
      </c>
      <c r="DI961">
        <v>1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 t="shared" ref="A962:A968" si="468">"10/06/2022 16:22:41.663"</f>
        <v>10/06/2022 16:22:41.663</v>
      </c>
      <c r="C962" t="str">
        <f t="shared" ref="C962:C1025" si="469">"FFDFD3C0"</f>
        <v>FFDFD3C0</v>
      </c>
      <c r="D962" t="s">
        <v>139</v>
      </c>
      <c r="E962">
        <v>3</v>
      </c>
      <c r="F962">
        <v>1003</v>
      </c>
      <c r="G962" t="s">
        <v>146</v>
      </c>
      <c r="J962" t="s">
        <v>141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ref="S962:S968" si="470">"16:22:41.406"</f>
        <v>16:22:41.406</v>
      </c>
      <c r="T962" t="str">
        <f t="shared" ref="T962:T968" si="471">"16:22:41.006"</f>
        <v>16:22:41.006</v>
      </c>
      <c r="U962" t="str">
        <f t="shared" ref="U962:U1025" si="472">"A5988B"</f>
        <v>A5988B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125</v>
      </c>
      <c r="AG962">
        <v>0</v>
      </c>
      <c r="AH962">
        <v>3</v>
      </c>
      <c r="AI962">
        <v>2</v>
      </c>
      <c r="AJ962">
        <v>1</v>
      </c>
      <c r="AK962" t="s">
        <v>400</v>
      </c>
      <c r="AL962">
        <v>40.929800999999998</v>
      </c>
      <c r="AM962" t="s">
        <v>401</v>
      </c>
      <c r="AN962">
        <v>-72.213757000000001</v>
      </c>
      <c r="AO962">
        <v>25</v>
      </c>
      <c r="AP962">
        <v>375</v>
      </c>
      <c r="AQ962" t="s">
        <v>129</v>
      </c>
      <c r="AR962">
        <v>53</v>
      </c>
      <c r="AS962">
        <v>44</v>
      </c>
      <c r="AT962">
        <v>64</v>
      </c>
      <c r="BB962">
        <v>1200</v>
      </c>
      <c r="BC962">
        <v>1</v>
      </c>
      <c r="BD962" t="str">
        <f t="shared" ref="BD962:BD1025" si="473">"N46PD   "</f>
        <v xml:space="preserve">N46PD   </v>
      </c>
      <c r="BE962">
        <v>1</v>
      </c>
      <c r="BG962">
        <v>0</v>
      </c>
      <c r="BH962">
        <v>0</v>
      </c>
      <c r="BI962">
        <v>0</v>
      </c>
      <c r="BJ962">
        <v>275</v>
      </c>
      <c r="BK962">
        <v>-100</v>
      </c>
      <c r="BL962" t="s">
        <v>239</v>
      </c>
      <c r="BM962">
        <v>1</v>
      </c>
      <c r="BN962">
        <v>1</v>
      </c>
      <c r="BO962">
        <v>1</v>
      </c>
      <c r="BP962">
        <v>0</v>
      </c>
      <c r="BS962">
        <v>0</v>
      </c>
      <c r="BT962">
        <v>0</v>
      </c>
      <c r="BU962">
        <v>0</v>
      </c>
      <c r="CE962" t="str">
        <f t="shared" ref="CE962:CE968" si="474">"16:22:41.409"</f>
        <v>16:22:41.409</v>
      </c>
      <c r="CF962">
        <v>408774082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7</v>
      </c>
      <c r="CY962">
        <v>7</v>
      </c>
      <c r="CZ962" t="s">
        <v>131</v>
      </c>
      <c r="DA962">
        <v>80</v>
      </c>
      <c r="DB962">
        <v>1</v>
      </c>
      <c r="DC962" t="s">
        <v>132</v>
      </c>
      <c r="DD962" t="s">
        <v>133</v>
      </c>
      <c r="DG962">
        <v>15295192</v>
      </c>
      <c r="DI962">
        <v>1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 t="shared" si="468"/>
        <v>10/06/2022 16:22:41.663</v>
      </c>
      <c r="C963" t="str">
        <f t="shared" si="469"/>
        <v>FFDFD3C0</v>
      </c>
      <c r="D963" t="s">
        <v>143</v>
      </c>
      <c r="E963">
        <v>1</v>
      </c>
      <c r="F963">
        <v>2001</v>
      </c>
      <c r="G963" t="s">
        <v>147</v>
      </c>
      <c r="J963" t="s">
        <v>145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470"/>
        <v>16:22:41.406</v>
      </c>
      <c r="T963" t="str">
        <f t="shared" si="471"/>
        <v>16:22:41.006</v>
      </c>
      <c r="U963" t="str">
        <f t="shared" si="472"/>
        <v>A5988B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125</v>
      </c>
      <c r="AG963">
        <v>0</v>
      </c>
      <c r="AH963">
        <v>3</v>
      </c>
      <c r="AI963">
        <v>2</v>
      </c>
      <c r="AJ963">
        <v>1</v>
      </c>
      <c r="AK963" t="s">
        <v>400</v>
      </c>
      <c r="AL963">
        <v>40.929800999999998</v>
      </c>
      <c r="AM963" t="s">
        <v>401</v>
      </c>
      <c r="AN963">
        <v>-72.213757000000001</v>
      </c>
      <c r="AO963">
        <v>25</v>
      </c>
      <c r="AP963">
        <v>375</v>
      </c>
      <c r="AQ963" t="s">
        <v>129</v>
      </c>
      <c r="AR963">
        <v>53</v>
      </c>
      <c r="AS963">
        <v>44</v>
      </c>
      <c r="AT963">
        <v>64</v>
      </c>
      <c r="BB963">
        <v>1200</v>
      </c>
      <c r="BC963">
        <v>1</v>
      </c>
      <c r="BD963" t="str">
        <f t="shared" si="473"/>
        <v xml:space="preserve">N46PD   </v>
      </c>
      <c r="BE963">
        <v>1</v>
      </c>
      <c r="BG963">
        <v>0</v>
      </c>
      <c r="BH963">
        <v>0</v>
      </c>
      <c r="BI963">
        <v>0</v>
      </c>
      <c r="BJ963">
        <v>275</v>
      </c>
      <c r="BK963">
        <v>-100</v>
      </c>
      <c r="BL963" t="s">
        <v>239</v>
      </c>
      <c r="BM963">
        <v>1</v>
      </c>
      <c r="BN963">
        <v>1</v>
      </c>
      <c r="BO963">
        <v>1</v>
      </c>
      <c r="BP963">
        <v>0</v>
      </c>
      <c r="BS963">
        <v>0</v>
      </c>
      <c r="BT963">
        <v>0</v>
      </c>
      <c r="BU963">
        <v>0</v>
      </c>
      <c r="CE963" t="str">
        <f t="shared" si="474"/>
        <v>16:22:41.409</v>
      </c>
      <c r="CF963">
        <v>408774082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7</v>
      </c>
      <c r="CY963">
        <v>7</v>
      </c>
      <c r="CZ963" t="s">
        <v>131</v>
      </c>
      <c r="DA963">
        <v>80</v>
      </c>
      <c r="DB963">
        <v>1</v>
      </c>
      <c r="DC963" t="s">
        <v>132</v>
      </c>
      <c r="DD963" t="s">
        <v>133</v>
      </c>
      <c r="DG963">
        <v>15295192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 t="shared" si="468"/>
        <v>10/06/2022 16:22:41.663</v>
      </c>
      <c r="C964" t="str">
        <f t="shared" si="469"/>
        <v>FFDFD3C0</v>
      </c>
      <c r="D964" t="s">
        <v>134</v>
      </c>
      <c r="E964">
        <v>33</v>
      </c>
      <c r="H964">
        <v>112</v>
      </c>
      <c r="I964" t="s">
        <v>135</v>
      </c>
      <c r="J964" t="s">
        <v>136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470"/>
        <v>16:22:41.406</v>
      </c>
      <c r="T964" t="str">
        <f t="shared" si="471"/>
        <v>16:22:41.006</v>
      </c>
      <c r="U964" t="str">
        <f t="shared" si="472"/>
        <v>A5988B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125</v>
      </c>
      <c r="AG964">
        <v>0</v>
      </c>
      <c r="AH964">
        <v>3</v>
      </c>
      <c r="AI964">
        <v>2</v>
      </c>
      <c r="AJ964">
        <v>1</v>
      </c>
      <c r="AK964" t="s">
        <v>400</v>
      </c>
      <c r="AL964">
        <v>40.929800999999998</v>
      </c>
      <c r="AM964" t="s">
        <v>401</v>
      </c>
      <c r="AN964">
        <v>-72.213757000000001</v>
      </c>
      <c r="AO964">
        <v>25</v>
      </c>
      <c r="AP964">
        <v>375</v>
      </c>
      <c r="AQ964" t="s">
        <v>129</v>
      </c>
      <c r="AR964">
        <v>53</v>
      </c>
      <c r="AS964">
        <v>44</v>
      </c>
      <c r="AT964">
        <v>64</v>
      </c>
      <c r="BB964">
        <v>1200</v>
      </c>
      <c r="BC964">
        <v>1</v>
      </c>
      <c r="BD964" t="str">
        <f t="shared" si="473"/>
        <v xml:space="preserve">N46PD   </v>
      </c>
      <c r="BE964">
        <v>1</v>
      </c>
      <c r="BG964">
        <v>0</v>
      </c>
      <c r="BH964">
        <v>0</v>
      </c>
      <c r="BI964">
        <v>0</v>
      </c>
      <c r="BJ964">
        <v>275</v>
      </c>
      <c r="BK964">
        <v>-100</v>
      </c>
      <c r="BL964" t="s">
        <v>239</v>
      </c>
      <c r="BM964">
        <v>1</v>
      </c>
      <c r="BN964">
        <v>1</v>
      </c>
      <c r="BO964">
        <v>1</v>
      </c>
      <c r="BP964">
        <v>0</v>
      </c>
      <c r="BS964">
        <v>0</v>
      </c>
      <c r="BT964">
        <v>0</v>
      </c>
      <c r="BU964">
        <v>0</v>
      </c>
      <c r="CE964" t="str">
        <f t="shared" si="474"/>
        <v>16:22:41.409</v>
      </c>
      <c r="CF964">
        <v>408774082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7</v>
      </c>
      <c r="CY964">
        <v>7</v>
      </c>
      <c r="CZ964" t="s">
        <v>131</v>
      </c>
      <c r="DA964">
        <v>80</v>
      </c>
      <c r="DB964">
        <v>1</v>
      </c>
      <c r="DC964" t="s">
        <v>132</v>
      </c>
      <c r="DD964" t="s">
        <v>133</v>
      </c>
      <c r="DG964">
        <v>15295192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 t="shared" si="468"/>
        <v>10/06/2022 16:22:41.663</v>
      </c>
      <c r="C965" t="str">
        <f t="shared" si="469"/>
        <v>FFDFD3C0</v>
      </c>
      <c r="D965" t="s">
        <v>123</v>
      </c>
      <c r="E965">
        <v>1</v>
      </c>
      <c r="H965">
        <v>157</v>
      </c>
      <c r="I965" t="s">
        <v>124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470"/>
        <v>16:22:41.406</v>
      </c>
      <c r="T965" t="str">
        <f t="shared" si="471"/>
        <v>16:22:41.006</v>
      </c>
      <c r="U965" t="str">
        <f t="shared" si="472"/>
        <v>A5988B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125</v>
      </c>
      <c r="AG965">
        <v>0</v>
      </c>
      <c r="AH965">
        <v>3</v>
      </c>
      <c r="AI965">
        <v>2</v>
      </c>
      <c r="AJ965">
        <v>1</v>
      </c>
      <c r="AK965" t="s">
        <v>400</v>
      </c>
      <c r="AL965">
        <v>40.929800999999998</v>
      </c>
      <c r="AM965" t="s">
        <v>401</v>
      </c>
      <c r="AN965">
        <v>-72.213757000000001</v>
      </c>
      <c r="AO965">
        <v>25</v>
      </c>
      <c r="AP965">
        <v>375</v>
      </c>
      <c r="AQ965" t="s">
        <v>129</v>
      </c>
      <c r="AR965">
        <v>53</v>
      </c>
      <c r="AS965">
        <v>44</v>
      </c>
      <c r="AT965">
        <v>64</v>
      </c>
      <c r="BB965">
        <v>1200</v>
      </c>
      <c r="BC965">
        <v>1</v>
      </c>
      <c r="BD965" t="str">
        <f t="shared" si="473"/>
        <v xml:space="preserve">N46PD   </v>
      </c>
      <c r="BE965">
        <v>1</v>
      </c>
      <c r="BG965">
        <v>0</v>
      </c>
      <c r="BH965">
        <v>0</v>
      </c>
      <c r="BI965">
        <v>0</v>
      </c>
      <c r="BJ965">
        <v>275</v>
      </c>
      <c r="BK965">
        <v>-100</v>
      </c>
      <c r="BL965" t="s">
        <v>239</v>
      </c>
      <c r="BM965">
        <v>1</v>
      </c>
      <c r="BN965">
        <v>1</v>
      </c>
      <c r="BO965">
        <v>1</v>
      </c>
      <c r="BP965">
        <v>0</v>
      </c>
      <c r="BS965">
        <v>0</v>
      </c>
      <c r="BT965">
        <v>0</v>
      </c>
      <c r="BU965">
        <v>0</v>
      </c>
      <c r="CE965" t="str">
        <f t="shared" si="474"/>
        <v>16:22:41.409</v>
      </c>
      <c r="CF965">
        <v>408774082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7</v>
      </c>
      <c r="CY965">
        <v>7</v>
      </c>
      <c r="CZ965" t="s">
        <v>131</v>
      </c>
      <c r="DA965">
        <v>80</v>
      </c>
      <c r="DB965">
        <v>1</v>
      </c>
      <c r="DC965" t="s">
        <v>132</v>
      </c>
      <c r="DD965" t="s">
        <v>133</v>
      </c>
      <c r="DG965">
        <v>15295192</v>
      </c>
      <c r="DI965">
        <v>1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 t="shared" si="468"/>
        <v>10/06/2022 16:22:41.663</v>
      </c>
      <c r="C966" t="str">
        <f t="shared" si="469"/>
        <v>FFDFD3C0</v>
      </c>
      <c r="D966" t="s">
        <v>134</v>
      </c>
      <c r="E966">
        <v>38</v>
      </c>
      <c r="H966">
        <v>125</v>
      </c>
      <c r="I966" t="s">
        <v>142</v>
      </c>
      <c r="J966" t="s">
        <v>136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470"/>
        <v>16:22:41.406</v>
      </c>
      <c r="T966" t="str">
        <f t="shared" si="471"/>
        <v>16:22:41.006</v>
      </c>
      <c r="U966" t="str">
        <f t="shared" si="472"/>
        <v>A5988B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125</v>
      </c>
      <c r="AG966">
        <v>0</v>
      </c>
      <c r="AH966">
        <v>3</v>
      </c>
      <c r="AI966">
        <v>2</v>
      </c>
      <c r="AJ966">
        <v>1</v>
      </c>
      <c r="AK966" t="s">
        <v>400</v>
      </c>
      <c r="AL966">
        <v>40.929800999999998</v>
      </c>
      <c r="AM966" t="s">
        <v>401</v>
      </c>
      <c r="AN966">
        <v>-72.213757000000001</v>
      </c>
      <c r="AO966">
        <v>25</v>
      </c>
      <c r="AP966">
        <v>375</v>
      </c>
      <c r="AQ966" t="s">
        <v>129</v>
      </c>
      <c r="AR966">
        <v>53</v>
      </c>
      <c r="AS966">
        <v>44</v>
      </c>
      <c r="AT966">
        <v>64</v>
      </c>
      <c r="BB966">
        <v>1200</v>
      </c>
      <c r="BC966">
        <v>1</v>
      </c>
      <c r="BD966" t="str">
        <f t="shared" si="473"/>
        <v xml:space="preserve">N46PD   </v>
      </c>
      <c r="BE966">
        <v>1</v>
      </c>
      <c r="BG966">
        <v>0</v>
      </c>
      <c r="BH966">
        <v>0</v>
      </c>
      <c r="BI966">
        <v>0</v>
      </c>
      <c r="BJ966">
        <v>275</v>
      </c>
      <c r="BK966">
        <v>-100</v>
      </c>
      <c r="BL966" t="s">
        <v>239</v>
      </c>
      <c r="BM966">
        <v>1</v>
      </c>
      <c r="BN966">
        <v>1</v>
      </c>
      <c r="BO966">
        <v>1</v>
      </c>
      <c r="BP966">
        <v>0</v>
      </c>
      <c r="BS966">
        <v>0</v>
      </c>
      <c r="BT966">
        <v>0</v>
      </c>
      <c r="BU966">
        <v>0</v>
      </c>
      <c r="CE966" t="str">
        <f t="shared" si="474"/>
        <v>16:22:41.409</v>
      </c>
      <c r="CF966">
        <v>408774082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7</v>
      </c>
      <c r="CY966">
        <v>7</v>
      </c>
      <c r="CZ966" t="s">
        <v>131</v>
      </c>
      <c r="DA966">
        <v>80</v>
      </c>
      <c r="DB966">
        <v>1</v>
      </c>
      <c r="DC966" t="s">
        <v>132</v>
      </c>
      <c r="DD966" t="s">
        <v>133</v>
      </c>
      <c r="DG966">
        <v>15295192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 t="shared" si="468"/>
        <v>10/06/2022 16:22:41.663</v>
      </c>
      <c r="C967" t="str">
        <f t="shared" si="469"/>
        <v>FFDFD3C0</v>
      </c>
      <c r="D967" t="s">
        <v>139</v>
      </c>
      <c r="E967">
        <v>2</v>
      </c>
      <c r="F967">
        <v>1002</v>
      </c>
      <c r="G967" t="s">
        <v>124</v>
      </c>
      <c r="J967" t="s">
        <v>141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470"/>
        <v>16:22:41.406</v>
      </c>
      <c r="T967" t="str">
        <f t="shared" si="471"/>
        <v>16:22:41.006</v>
      </c>
      <c r="U967" t="str">
        <f t="shared" si="472"/>
        <v>A5988B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125</v>
      </c>
      <c r="AG967">
        <v>0</v>
      </c>
      <c r="AH967">
        <v>3</v>
      </c>
      <c r="AI967">
        <v>2</v>
      </c>
      <c r="AJ967">
        <v>1</v>
      </c>
      <c r="AK967" t="s">
        <v>400</v>
      </c>
      <c r="AL967">
        <v>40.929800999999998</v>
      </c>
      <c r="AM967" t="s">
        <v>401</v>
      </c>
      <c r="AN967">
        <v>-72.213757000000001</v>
      </c>
      <c r="AO967">
        <v>25</v>
      </c>
      <c r="AP967">
        <v>375</v>
      </c>
      <c r="AQ967" t="s">
        <v>129</v>
      </c>
      <c r="AR967">
        <v>53</v>
      </c>
      <c r="AS967">
        <v>44</v>
      </c>
      <c r="AT967">
        <v>64</v>
      </c>
      <c r="BB967">
        <v>1200</v>
      </c>
      <c r="BC967">
        <v>1</v>
      </c>
      <c r="BD967" t="str">
        <f t="shared" si="473"/>
        <v xml:space="preserve">N46PD   </v>
      </c>
      <c r="BE967">
        <v>1</v>
      </c>
      <c r="BG967">
        <v>0</v>
      </c>
      <c r="BH967">
        <v>0</v>
      </c>
      <c r="BI967">
        <v>0</v>
      </c>
      <c r="BJ967">
        <v>275</v>
      </c>
      <c r="BK967">
        <v>-100</v>
      </c>
      <c r="BL967" t="s">
        <v>239</v>
      </c>
      <c r="BM967">
        <v>1</v>
      </c>
      <c r="BN967">
        <v>1</v>
      </c>
      <c r="BO967">
        <v>1</v>
      </c>
      <c r="BP967">
        <v>0</v>
      </c>
      <c r="BS967">
        <v>0</v>
      </c>
      <c r="BT967">
        <v>0</v>
      </c>
      <c r="BU967">
        <v>0</v>
      </c>
      <c r="CE967" t="str">
        <f t="shared" si="474"/>
        <v>16:22:41.409</v>
      </c>
      <c r="CF967">
        <v>408774082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7</v>
      </c>
      <c r="CY967">
        <v>7</v>
      </c>
      <c r="CZ967" t="s">
        <v>131</v>
      </c>
      <c r="DA967">
        <v>80</v>
      </c>
      <c r="DB967">
        <v>1</v>
      </c>
      <c r="DC967" t="s">
        <v>132</v>
      </c>
      <c r="DD967" t="s">
        <v>133</v>
      </c>
      <c r="DG967">
        <v>15295192</v>
      </c>
      <c r="DI967">
        <v>1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 t="shared" si="468"/>
        <v>10/06/2022 16:22:41.663</v>
      </c>
      <c r="C968" t="str">
        <f t="shared" si="469"/>
        <v>FFDFD3C0</v>
      </c>
      <c r="D968" t="s">
        <v>143</v>
      </c>
      <c r="E968">
        <v>15</v>
      </c>
      <c r="F968">
        <v>2015</v>
      </c>
      <c r="G968" t="s">
        <v>144</v>
      </c>
      <c r="J968" t="s">
        <v>145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si="470"/>
        <v>16:22:41.406</v>
      </c>
      <c r="T968" t="str">
        <f t="shared" si="471"/>
        <v>16:22:41.006</v>
      </c>
      <c r="U968" t="str">
        <f t="shared" si="472"/>
        <v>A5988B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125</v>
      </c>
      <c r="AG968">
        <v>0</v>
      </c>
      <c r="AH968">
        <v>3</v>
      </c>
      <c r="AI968">
        <v>2</v>
      </c>
      <c r="AJ968">
        <v>1</v>
      </c>
      <c r="AK968" t="s">
        <v>400</v>
      </c>
      <c r="AL968">
        <v>40.929800999999998</v>
      </c>
      <c r="AM968" t="s">
        <v>401</v>
      </c>
      <c r="AN968">
        <v>-72.213757000000001</v>
      </c>
      <c r="AO968">
        <v>25</v>
      </c>
      <c r="AP968">
        <v>375</v>
      </c>
      <c r="AQ968" t="s">
        <v>129</v>
      </c>
      <c r="AR968">
        <v>53</v>
      </c>
      <c r="AS968">
        <v>44</v>
      </c>
      <c r="AT968">
        <v>64</v>
      </c>
      <c r="BB968">
        <v>1200</v>
      </c>
      <c r="BC968">
        <v>1</v>
      </c>
      <c r="BD968" t="str">
        <f t="shared" si="473"/>
        <v xml:space="preserve">N46PD   </v>
      </c>
      <c r="BE968">
        <v>1</v>
      </c>
      <c r="BG968">
        <v>0</v>
      </c>
      <c r="BH968">
        <v>0</v>
      </c>
      <c r="BI968">
        <v>0</v>
      </c>
      <c r="BJ968">
        <v>275</v>
      </c>
      <c r="BK968">
        <v>-100</v>
      </c>
      <c r="BL968" t="s">
        <v>239</v>
      </c>
      <c r="BM968">
        <v>1</v>
      </c>
      <c r="BN968">
        <v>1</v>
      </c>
      <c r="BO968">
        <v>1</v>
      </c>
      <c r="BP968">
        <v>0</v>
      </c>
      <c r="BS968">
        <v>0</v>
      </c>
      <c r="BT968">
        <v>0</v>
      </c>
      <c r="BU968">
        <v>0</v>
      </c>
      <c r="CE968" t="str">
        <f t="shared" si="474"/>
        <v>16:22:41.409</v>
      </c>
      <c r="CF968">
        <v>408774082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7</v>
      </c>
      <c r="CY968">
        <v>7</v>
      </c>
      <c r="CZ968" t="s">
        <v>131</v>
      </c>
      <c r="DA968">
        <v>80</v>
      </c>
      <c r="DB968">
        <v>1</v>
      </c>
      <c r="DC968" t="s">
        <v>132</v>
      </c>
      <c r="DD968" t="s">
        <v>133</v>
      </c>
      <c r="DG968">
        <v>15295192</v>
      </c>
      <c r="DI968">
        <v>1</v>
      </c>
      <c r="DJ968">
        <v>0</v>
      </c>
      <c r="DK968">
        <v>1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"10/06/2022 16:22:42.647"</f>
        <v>10/06/2022 16:22:42.647</v>
      </c>
      <c r="C969" t="str">
        <f t="shared" si="469"/>
        <v>FFDFD3C0</v>
      </c>
      <c r="D969" t="s">
        <v>143</v>
      </c>
      <c r="E969">
        <v>1</v>
      </c>
      <c r="F969">
        <v>2001</v>
      </c>
      <c r="G969" t="s">
        <v>147</v>
      </c>
      <c r="J969" t="s">
        <v>145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ref="S969:S975" si="475">"16:22:42.313"</f>
        <v>16:22:42.313</v>
      </c>
      <c r="T969" t="str">
        <f t="shared" ref="T969:T975" si="476">"16:22:41.913"</f>
        <v>16:22:41.913</v>
      </c>
      <c r="U969" t="str">
        <f t="shared" si="472"/>
        <v>A5988B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125</v>
      </c>
      <c r="AG969">
        <v>0</v>
      </c>
      <c r="AH969">
        <v>3</v>
      </c>
      <c r="AI969">
        <v>2</v>
      </c>
      <c r="AJ969">
        <v>1</v>
      </c>
      <c r="AK969" t="s">
        <v>402</v>
      </c>
      <c r="AL969">
        <v>40.930016000000002</v>
      </c>
      <c r="AM969" t="s">
        <v>403</v>
      </c>
      <c r="AN969">
        <v>-72.213435000000004</v>
      </c>
      <c r="AO969">
        <v>25</v>
      </c>
      <c r="AP969">
        <v>375</v>
      </c>
      <c r="AQ969" t="s">
        <v>129</v>
      </c>
      <c r="AR969">
        <v>52</v>
      </c>
      <c r="AS969">
        <v>43</v>
      </c>
      <c r="AT969">
        <v>192</v>
      </c>
      <c r="BB969">
        <v>1200</v>
      </c>
      <c r="BC969">
        <v>1</v>
      </c>
      <c r="BD969" t="str">
        <f t="shared" si="473"/>
        <v xml:space="preserve">N46PD   </v>
      </c>
      <c r="BE969">
        <v>1</v>
      </c>
      <c r="BG969">
        <v>0</v>
      </c>
      <c r="BH969">
        <v>0</v>
      </c>
      <c r="BI969">
        <v>0</v>
      </c>
      <c r="BJ969">
        <v>275</v>
      </c>
      <c r="BK969">
        <v>-100</v>
      </c>
      <c r="BL969" t="s">
        <v>239</v>
      </c>
      <c r="BM969">
        <v>1</v>
      </c>
      <c r="BN969">
        <v>1</v>
      </c>
      <c r="BO969">
        <v>1</v>
      </c>
      <c r="BP969">
        <v>0</v>
      </c>
      <c r="BS969">
        <v>0</v>
      </c>
      <c r="BT969">
        <v>0</v>
      </c>
      <c r="BU969">
        <v>0</v>
      </c>
      <c r="CE969" t="str">
        <f t="shared" ref="CE969:CE975" si="477">"16:22:42.318"</f>
        <v>16:22:42.318</v>
      </c>
      <c r="CF969">
        <v>318103018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131</v>
      </c>
      <c r="DA969">
        <v>80</v>
      </c>
      <c r="DB969">
        <v>1</v>
      </c>
      <c r="DC969" t="s">
        <v>132</v>
      </c>
      <c r="DD969" t="s">
        <v>133</v>
      </c>
      <c r="DG969">
        <v>15296085</v>
      </c>
      <c r="DI969">
        <v>1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"10/06/2022 16:22:42.647"</f>
        <v>10/06/2022 16:22:42.647</v>
      </c>
      <c r="C970" t="str">
        <f t="shared" si="469"/>
        <v>FFDFD3C0</v>
      </c>
      <c r="D970" t="s">
        <v>134</v>
      </c>
      <c r="E970">
        <v>33</v>
      </c>
      <c r="H970">
        <v>112</v>
      </c>
      <c r="I970" t="s">
        <v>135</v>
      </c>
      <c r="J970" t="s">
        <v>136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475"/>
        <v>16:22:42.313</v>
      </c>
      <c r="T970" t="str">
        <f t="shared" si="476"/>
        <v>16:22:41.913</v>
      </c>
      <c r="U970" t="str">
        <f t="shared" si="472"/>
        <v>A5988B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125</v>
      </c>
      <c r="AG970">
        <v>0</v>
      </c>
      <c r="AH970">
        <v>3</v>
      </c>
      <c r="AI970">
        <v>2</v>
      </c>
      <c r="AJ970">
        <v>1</v>
      </c>
      <c r="AK970" t="s">
        <v>402</v>
      </c>
      <c r="AL970">
        <v>40.930016000000002</v>
      </c>
      <c r="AM970" t="s">
        <v>403</v>
      </c>
      <c r="AN970">
        <v>-72.213435000000004</v>
      </c>
      <c r="AO970">
        <v>25</v>
      </c>
      <c r="AP970">
        <v>375</v>
      </c>
      <c r="AQ970" t="s">
        <v>129</v>
      </c>
      <c r="AR970">
        <v>52</v>
      </c>
      <c r="AS970">
        <v>43</v>
      </c>
      <c r="AT970">
        <v>192</v>
      </c>
      <c r="BB970">
        <v>1200</v>
      </c>
      <c r="BC970">
        <v>1</v>
      </c>
      <c r="BD970" t="str">
        <f t="shared" si="473"/>
        <v xml:space="preserve">N46PD   </v>
      </c>
      <c r="BE970">
        <v>1</v>
      </c>
      <c r="BG970">
        <v>0</v>
      </c>
      <c r="BH970">
        <v>0</v>
      </c>
      <c r="BI970">
        <v>0</v>
      </c>
      <c r="BJ970">
        <v>275</v>
      </c>
      <c r="BK970">
        <v>-100</v>
      </c>
      <c r="BL970" t="s">
        <v>239</v>
      </c>
      <c r="BM970">
        <v>1</v>
      </c>
      <c r="BN970">
        <v>1</v>
      </c>
      <c r="BO970">
        <v>1</v>
      </c>
      <c r="BP970">
        <v>0</v>
      </c>
      <c r="BS970">
        <v>0</v>
      </c>
      <c r="BT970">
        <v>0</v>
      </c>
      <c r="BU970">
        <v>0</v>
      </c>
      <c r="CE970" t="str">
        <f t="shared" si="477"/>
        <v>16:22:42.318</v>
      </c>
      <c r="CF970">
        <v>318103018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7</v>
      </c>
      <c r="CY970">
        <v>7</v>
      </c>
      <c r="CZ970" t="s">
        <v>131</v>
      </c>
      <c r="DA970">
        <v>80</v>
      </c>
      <c r="DB970">
        <v>1</v>
      </c>
      <c r="DC970" t="s">
        <v>132</v>
      </c>
      <c r="DD970" t="s">
        <v>133</v>
      </c>
      <c r="DG970">
        <v>15296085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"10/06/2022 16:22:42.647"</f>
        <v>10/06/2022 16:22:42.647</v>
      </c>
      <c r="C971" t="str">
        <f t="shared" si="469"/>
        <v>FFDFD3C0</v>
      </c>
      <c r="D971" t="s">
        <v>123</v>
      </c>
      <c r="E971">
        <v>1</v>
      </c>
      <c r="H971">
        <v>157</v>
      </c>
      <c r="I971" t="s">
        <v>124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475"/>
        <v>16:22:42.313</v>
      </c>
      <c r="T971" t="str">
        <f t="shared" si="476"/>
        <v>16:22:41.913</v>
      </c>
      <c r="U971" t="str">
        <f t="shared" si="472"/>
        <v>A5988B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125</v>
      </c>
      <c r="AG971">
        <v>0</v>
      </c>
      <c r="AH971">
        <v>3</v>
      </c>
      <c r="AI971">
        <v>2</v>
      </c>
      <c r="AJ971">
        <v>1</v>
      </c>
      <c r="AK971" t="s">
        <v>402</v>
      </c>
      <c r="AL971">
        <v>40.930016000000002</v>
      </c>
      <c r="AM971" t="s">
        <v>403</v>
      </c>
      <c r="AN971">
        <v>-72.213435000000004</v>
      </c>
      <c r="AO971">
        <v>25</v>
      </c>
      <c r="AP971">
        <v>375</v>
      </c>
      <c r="AQ971" t="s">
        <v>129</v>
      </c>
      <c r="AR971">
        <v>52</v>
      </c>
      <c r="AS971">
        <v>43</v>
      </c>
      <c r="AT971">
        <v>192</v>
      </c>
      <c r="BB971">
        <v>1200</v>
      </c>
      <c r="BC971">
        <v>1</v>
      </c>
      <c r="BD971" t="str">
        <f t="shared" si="473"/>
        <v xml:space="preserve">N46PD   </v>
      </c>
      <c r="BE971">
        <v>1</v>
      </c>
      <c r="BG971">
        <v>0</v>
      </c>
      <c r="BH971">
        <v>0</v>
      </c>
      <c r="BI971">
        <v>0</v>
      </c>
      <c r="BJ971">
        <v>275</v>
      </c>
      <c r="BK971">
        <v>-100</v>
      </c>
      <c r="BL971" t="s">
        <v>239</v>
      </c>
      <c r="BM971">
        <v>1</v>
      </c>
      <c r="BN971">
        <v>1</v>
      </c>
      <c r="BO971">
        <v>1</v>
      </c>
      <c r="BP971">
        <v>0</v>
      </c>
      <c r="BS971">
        <v>0</v>
      </c>
      <c r="BT971">
        <v>0</v>
      </c>
      <c r="BU971">
        <v>0</v>
      </c>
      <c r="CE971" t="str">
        <f t="shared" si="477"/>
        <v>16:22:42.318</v>
      </c>
      <c r="CF971">
        <v>318103018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7</v>
      </c>
      <c r="CY971">
        <v>7</v>
      </c>
      <c r="CZ971" t="s">
        <v>131</v>
      </c>
      <c r="DA971">
        <v>80</v>
      </c>
      <c r="DB971">
        <v>1</v>
      </c>
      <c r="DC971" t="s">
        <v>132</v>
      </c>
      <c r="DD971" t="s">
        <v>133</v>
      </c>
      <c r="DG971">
        <v>15296085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"10/06/2022 16:22:42.678"</f>
        <v>10/06/2022 16:22:42.678</v>
      </c>
      <c r="C972" t="str">
        <f t="shared" si="469"/>
        <v>FFDFD3C0</v>
      </c>
      <c r="D972" t="s">
        <v>134</v>
      </c>
      <c r="E972">
        <v>38</v>
      </c>
      <c r="H972">
        <v>125</v>
      </c>
      <c r="I972" t="s">
        <v>142</v>
      </c>
      <c r="J972" t="s">
        <v>136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475"/>
        <v>16:22:42.313</v>
      </c>
      <c r="T972" t="str">
        <f t="shared" si="476"/>
        <v>16:22:41.913</v>
      </c>
      <c r="U972" t="str">
        <f t="shared" si="472"/>
        <v>A5988B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125</v>
      </c>
      <c r="AG972">
        <v>0</v>
      </c>
      <c r="AH972">
        <v>3</v>
      </c>
      <c r="AI972">
        <v>2</v>
      </c>
      <c r="AJ972">
        <v>1</v>
      </c>
      <c r="AK972" t="s">
        <v>402</v>
      </c>
      <c r="AL972">
        <v>40.930016000000002</v>
      </c>
      <c r="AM972" t="s">
        <v>403</v>
      </c>
      <c r="AN972">
        <v>-72.213435000000004</v>
      </c>
      <c r="AO972">
        <v>25</v>
      </c>
      <c r="AP972">
        <v>375</v>
      </c>
      <c r="AQ972" t="s">
        <v>129</v>
      </c>
      <c r="AR972">
        <v>52</v>
      </c>
      <c r="AS972">
        <v>43</v>
      </c>
      <c r="AT972">
        <v>192</v>
      </c>
      <c r="BB972">
        <v>1200</v>
      </c>
      <c r="BC972">
        <v>1</v>
      </c>
      <c r="BD972" t="str">
        <f t="shared" si="473"/>
        <v xml:space="preserve">N46PD   </v>
      </c>
      <c r="BE972">
        <v>1</v>
      </c>
      <c r="BG972">
        <v>0</v>
      </c>
      <c r="BH972">
        <v>0</v>
      </c>
      <c r="BI972">
        <v>0</v>
      </c>
      <c r="BJ972">
        <v>275</v>
      </c>
      <c r="BK972">
        <v>-100</v>
      </c>
      <c r="BL972" t="s">
        <v>239</v>
      </c>
      <c r="BM972">
        <v>1</v>
      </c>
      <c r="BN972">
        <v>1</v>
      </c>
      <c r="BO972">
        <v>1</v>
      </c>
      <c r="BP972">
        <v>0</v>
      </c>
      <c r="BS972">
        <v>0</v>
      </c>
      <c r="BT972">
        <v>0</v>
      </c>
      <c r="BU972">
        <v>0</v>
      </c>
      <c r="CE972" t="str">
        <f t="shared" si="477"/>
        <v>16:22:42.318</v>
      </c>
      <c r="CF972">
        <v>318103018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7</v>
      </c>
      <c r="CY972">
        <v>7</v>
      </c>
      <c r="CZ972" t="s">
        <v>131</v>
      </c>
      <c r="DA972">
        <v>80</v>
      </c>
      <c r="DB972">
        <v>1</v>
      </c>
      <c r="DC972" t="s">
        <v>132</v>
      </c>
      <c r="DD972" t="s">
        <v>133</v>
      </c>
      <c r="DG972">
        <v>15296085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>"10/06/2022 16:22:42.678"</f>
        <v>10/06/2022 16:22:42.678</v>
      </c>
      <c r="C973" t="str">
        <f t="shared" si="469"/>
        <v>FFDFD3C0</v>
      </c>
      <c r="D973" t="s">
        <v>139</v>
      </c>
      <c r="E973">
        <v>2</v>
      </c>
      <c r="F973">
        <v>1002</v>
      </c>
      <c r="G973" t="s">
        <v>124</v>
      </c>
      <c r="J973" t="s">
        <v>141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475"/>
        <v>16:22:42.313</v>
      </c>
      <c r="T973" t="str">
        <f t="shared" si="476"/>
        <v>16:22:41.913</v>
      </c>
      <c r="U973" t="str">
        <f t="shared" si="472"/>
        <v>A5988B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125</v>
      </c>
      <c r="AG973">
        <v>0</v>
      </c>
      <c r="AH973">
        <v>3</v>
      </c>
      <c r="AI973">
        <v>2</v>
      </c>
      <c r="AJ973">
        <v>1</v>
      </c>
      <c r="AK973" t="s">
        <v>402</v>
      </c>
      <c r="AL973">
        <v>40.930016000000002</v>
      </c>
      <c r="AM973" t="s">
        <v>403</v>
      </c>
      <c r="AN973">
        <v>-72.213435000000004</v>
      </c>
      <c r="AO973">
        <v>25</v>
      </c>
      <c r="AP973">
        <v>375</v>
      </c>
      <c r="AQ973" t="s">
        <v>129</v>
      </c>
      <c r="AR973">
        <v>52</v>
      </c>
      <c r="AS973">
        <v>43</v>
      </c>
      <c r="AT973">
        <v>192</v>
      </c>
      <c r="BB973">
        <v>1200</v>
      </c>
      <c r="BC973">
        <v>1</v>
      </c>
      <c r="BD973" t="str">
        <f t="shared" si="473"/>
        <v xml:space="preserve">N46PD   </v>
      </c>
      <c r="BE973">
        <v>1</v>
      </c>
      <c r="BG973">
        <v>0</v>
      </c>
      <c r="BH973">
        <v>0</v>
      </c>
      <c r="BI973">
        <v>0</v>
      </c>
      <c r="BJ973">
        <v>275</v>
      </c>
      <c r="BK973">
        <v>-100</v>
      </c>
      <c r="BL973" t="s">
        <v>239</v>
      </c>
      <c r="BM973">
        <v>1</v>
      </c>
      <c r="BN973">
        <v>1</v>
      </c>
      <c r="BO973">
        <v>1</v>
      </c>
      <c r="BP973">
        <v>0</v>
      </c>
      <c r="BS973">
        <v>0</v>
      </c>
      <c r="BT973">
        <v>0</v>
      </c>
      <c r="BU973">
        <v>0</v>
      </c>
      <c r="CE973" t="str">
        <f t="shared" si="477"/>
        <v>16:22:42.318</v>
      </c>
      <c r="CF973">
        <v>318103018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131</v>
      </c>
      <c r="DA973">
        <v>80</v>
      </c>
      <c r="DB973">
        <v>1</v>
      </c>
      <c r="DC973" t="s">
        <v>132</v>
      </c>
      <c r="DD973" t="s">
        <v>133</v>
      </c>
      <c r="DG973">
        <v>15296085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>"10/06/2022 16:22:42.678"</f>
        <v>10/06/2022 16:22:42.678</v>
      </c>
      <c r="C974" t="str">
        <f t="shared" si="469"/>
        <v>FFDFD3C0</v>
      </c>
      <c r="D974" t="s">
        <v>143</v>
      </c>
      <c r="E974">
        <v>15</v>
      </c>
      <c r="F974">
        <v>2015</v>
      </c>
      <c r="G974" t="s">
        <v>144</v>
      </c>
      <c r="J974" t="s">
        <v>145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475"/>
        <v>16:22:42.313</v>
      </c>
      <c r="T974" t="str">
        <f t="shared" si="476"/>
        <v>16:22:41.913</v>
      </c>
      <c r="U974" t="str">
        <f t="shared" si="472"/>
        <v>A5988B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125</v>
      </c>
      <c r="AG974">
        <v>0</v>
      </c>
      <c r="AH974">
        <v>3</v>
      </c>
      <c r="AI974">
        <v>2</v>
      </c>
      <c r="AJ974">
        <v>1</v>
      </c>
      <c r="AK974" t="s">
        <v>402</v>
      </c>
      <c r="AL974">
        <v>40.930016000000002</v>
      </c>
      <c r="AM974" t="s">
        <v>403</v>
      </c>
      <c r="AN974">
        <v>-72.213435000000004</v>
      </c>
      <c r="AO974">
        <v>25</v>
      </c>
      <c r="AP974">
        <v>375</v>
      </c>
      <c r="AQ974" t="s">
        <v>129</v>
      </c>
      <c r="AR974">
        <v>52</v>
      </c>
      <c r="AS974">
        <v>43</v>
      </c>
      <c r="AT974">
        <v>192</v>
      </c>
      <c r="BB974">
        <v>1200</v>
      </c>
      <c r="BC974">
        <v>1</v>
      </c>
      <c r="BD974" t="str">
        <f t="shared" si="473"/>
        <v xml:space="preserve">N46PD   </v>
      </c>
      <c r="BE974">
        <v>1</v>
      </c>
      <c r="BG974">
        <v>0</v>
      </c>
      <c r="BH974">
        <v>0</v>
      </c>
      <c r="BI974">
        <v>0</v>
      </c>
      <c r="BJ974">
        <v>275</v>
      </c>
      <c r="BK974">
        <v>-100</v>
      </c>
      <c r="BL974" t="s">
        <v>239</v>
      </c>
      <c r="BM974">
        <v>1</v>
      </c>
      <c r="BN974">
        <v>1</v>
      </c>
      <c r="BO974">
        <v>1</v>
      </c>
      <c r="BP974">
        <v>0</v>
      </c>
      <c r="BS974">
        <v>0</v>
      </c>
      <c r="BT974">
        <v>0</v>
      </c>
      <c r="BU974">
        <v>0</v>
      </c>
      <c r="CE974" t="str">
        <f t="shared" si="477"/>
        <v>16:22:42.318</v>
      </c>
      <c r="CF974">
        <v>318103018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7</v>
      </c>
      <c r="CY974">
        <v>7</v>
      </c>
      <c r="CZ974" t="s">
        <v>131</v>
      </c>
      <c r="DA974">
        <v>80</v>
      </c>
      <c r="DB974">
        <v>1</v>
      </c>
      <c r="DC974" t="s">
        <v>132</v>
      </c>
      <c r="DD974" t="s">
        <v>133</v>
      </c>
      <c r="DG974">
        <v>15296085</v>
      </c>
      <c r="DI974">
        <v>1</v>
      </c>
      <c r="DJ974">
        <v>0</v>
      </c>
      <c r="DK974">
        <v>1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"10/06/2022 16:22:42.678"</f>
        <v>10/06/2022 16:22:42.678</v>
      </c>
      <c r="C975" t="str">
        <f t="shared" si="469"/>
        <v>FFDFD3C0</v>
      </c>
      <c r="D975" t="s">
        <v>139</v>
      </c>
      <c r="E975">
        <v>3</v>
      </c>
      <c r="F975">
        <v>1003</v>
      </c>
      <c r="G975" t="s">
        <v>146</v>
      </c>
      <c r="J975" t="s">
        <v>141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475"/>
        <v>16:22:42.313</v>
      </c>
      <c r="T975" t="str">
        <f t="shared" si="476"/>
        <v>16:22:41.913</v>
      </c>
      <c r="U975" t="str">
        <f t="shared" si="472"/>
        <v>A5988B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125</v>
      </c>
      <c r="AG975">
        <v>0</v>
      </c>
      <c r="AH975">
        <v>3</v>
      </c>
      <c r="AI975">
        <v>2</v>
      </c>
      <c r="AJ975">
        <v>1</v>
      </c>
      <c r="AK975" t="s">
        <v>402</v>
      </c>
      <c r="AL975">
        <v>40.930016000000002</v>
      </c>
      <c r="AM975" t="s">
        <v>403</v>
      </c>
      <c r="AN975">
        <v>-72.213435000000004</v>
      </c>
      <c r="AO975">
        <v>25</v>
      </c>
      <c r="AP975">
        <v>375</v>
      </c>
      <c r="AQ975" t="s">
        <v>129</v>
      </c>
      <c r="AR975">
        <v>52</v>
      </c>
      <c r="AS975">
        <v>43</v>
      </c>
      <c r="AT975">
        <v>192</v>
      </c>
      <c r="BB975">
        <v>1200</v>
      </c>
      <c r="BC975">
        <v>1</v>
      </c>
      <c r="BD975" t="str">
        <f t="shared" si="473"/>
        <v xml:space="preserve">N46PD   </v>
      </c>
      <c r="BE975">
        <v>1</v>
      </c>
      <c r="BG975">
        <v>0</v>
      </c>
      <c r="BH975">
        <v>0</v>
      </c>
      <c r="BI975">
        <v>0</v>
      </c>
      <c r="BJ975">
        <v>275</v>
      </c>
      <c r="BK975">
        <v>-100</v>
      </c>
      <c r="BL975" t="s">
        <v>239</v>
      </c>
      <c r="BM975">
        <v>1</v>
      </c>
      <c r="BN975">
        <v>1</v>
      </c>
      <c r="BO975">
        <v>1</v>
      </c>
      <c r="BP975">
        <v>0</v>
      </c>
      <c r="BS975">
        <v>0</v>
      </c>
      <c r="BT975">
        <v>0</v>
      </c>
      <c r="BU975">
        <v>0</v>
      </c>
      <c r="CE975" t="str">
        <f t="shared" si="477"/>
        <v>16:22:42.318</v>
      </c>
      <c r="CF975">
        <v>318103018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131</v>
      </c>
      <c r="DA975">
        <v>80</v>
      </c>
      <c r="DB975">
        <v>1</v>
      </c>
      <c r="DC975" t="s">
        <v>132</v>
      </c>
      <c r="DD975" t="s">
        <v>133</v>
      </c>
      <c r="DG975">
        <v>15296085</v>
      </c>
      <c r="DI975">
        <v>1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"10/06/2022 16:22:43.678"</f>
        <v>10/06/2022 16:22:43.678</v>
      </c>
      <c r="C976" t="str">
        <f t="shared" si="469"/>
        <v>FFDFD3C0</v>
      </c>
      <c r="D976" t="s">
        <v>134</v>
      </c>
      <c r="E976">
        <v>33</v>
      </c>
      <c r="H976">
        <v>112</v>
      </c>
      <c r="I976" t="s">
        <v>135</v>
      </c>
      <c r="J976" t="s">
        <v>136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ref="S976:S982" si="478">"16:22:43.336"</f>
        <v>16:22:43.336</v>
      </c>
      <c r="T976" t="str">
        <f t="shared" ref="T976:T982" si="479">"16:22:42.936"</f>
        <v>16:22:42.936</v>
      </c>
      <c r="U976" t="str">
        <f t="shared" si="472"/>
        <v>A5988B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125</v>
      </c>
      <c r="AG976">
        <v>0</v>
      </c>
      <c r="AH976">
        <v>3</v>
      </c>
      <c r="AI976">
        <v>2</v>
      </c>
      <c r="AJ976">
        <v>1</v>
      </c>
      <c r="AK976" t="s">
        <v>404</v>
      </c>
      <c r="AL976">
        <v>40.930208999999998</v>
      </c>
      <c r="AM976" t="s">
        <v>405</v>
      </c>
      <c r="AN976">
        <v>-72.213134999999994</v>
      </c>
      <c r="AO976">
        <v>25</v>
      </c>
      <c r="AP976">
        <v>400</v>
      </c>
      <c r="AQ976" t="s">
        <v>129</v>
      </c>
      <c r="AR976">
        <v>52</v>
      </c>
      <c r="AS976">
        <v>43</v>
      </c>
      <c r="AT976">
        <v>0</v>
      </c>
      <c r="BB976">
        <v>1200</v>
      </c>
      <c r="BC976">
        <v>1</v>
      </c>
      <c r="BD976" t="str">
        <f t="shared" si="473"/>
        <v xml:space="preserve">N46PD   </v>
      </c>
      <c r="BE976">
        <v>1</v>
      </c>
      <c r="BG976">
        <v>0</v>
      </c>
      <c r="BH976">
        <v>0</v>
      </c>
      <c r="BI976">
        <v>0</v>
      </c>
      <c r="BJ976">
        <v>300</v>
      </c>
      <c r="BK976">
        <v>-100</v>
      </c>
      <c r="BL976" t="s">
        <v>239</v>
      </c>
      <c r="BM976">
        <v>1</v>
      </c>
      <c r="BN976">
        <v>1</v>
      </c>
      <c r="BO976">
        <v>1</v>
      </c>
      <c r="BP976">
        <v>0</v>
      </c>
      <c r="BS976">
        <v>0</v>
      </c>
      <c r="BT976">
        <v>0</v>
      </c>
      <c r="BU976">
        <v>0</v>
      </c>
      <c r="CE976" t="str">
        <f t="shared" ref="CE976:CE982" si="480">"16:22:43.342"</f>
        <v>16:22:43.342</v>
      </c>
      <c r="CF976">
        <v>342122185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7</v>
      </c>
      <c r="CY976">
        <v>7</v>
      </c>
      <c r="CZ976" t="s">
        <v>131</v>
      </c>
      <c r="DA976">
        <v>80</v>
      </c>
      <c r="DB976">
        <v>1</v>
      </c>
      <c r="DC976" t="s">
        <v>132</v>
      </c>
      <c r="DD976" t="s">
        <v>133</v>
      </c>
      <c r="DG976">
        <v>15297238</v>
      </c>
      <c r="DI976">
        <v>1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"10/06/2022 16:22:43.678"</f>
        <v>10/06/2022 16:22:43.678</v>
      </c>
      <c r="C977" t="str">
        <f t="shared" si="469"/>
        <v>FFDFD3C0</v>
      </c>
      <c r="D977" t="s">
        <v>123</v>
      </c>
      <c r="E977">
        <v>1</v>
      </c>
      <c r="H977">
        <v>157</v>
      </c>
      <c r="I977" t="s">
        <v>124</v>
      </c>
      <c r="J977" t="s">
        <v>125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478"/>
        <v>16:22:43.336</v>
      </c>
      <c r="T977" t="str">
        <f t="shared" si="479"/>
        <v>16:22:42.936</v>
      </c>
      <c r="U977" t="str">
        <f t="shared" si="472"/>
        <v>A5988B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125</v>
      </c>
      <c r="AG977">
        <v>0</v>
      </c>
      <c r="AH977">
        <v>3</v>
      </c>
      <c r="AI977">
        <v>2</v>
      </c>
      <c r="AJ977">
        <v>1</v>
      </c>
      <c r="AK977" t="s">
        <v>404</v>
      </c>
      <c r="AL977">
        <v>40.930208999999998</v>
      </c>
      <c r="AM977" t="s">
        <v>405</v>
      </c>
      <c r="AN977">
        <v>-72.213134999999994</v>
      </c>
      <c r="AO977">
        <v>25</v>
      </c>
      <c r="AP977">
        <v>400</v>
      </c>
      <c r="AQ977" t="s">
        <v>129</v>
      </c>
      <c r="AR977">
        <v>52</v>
      </c>
      <c r="AS977">
        <v>43</v>
      </c>
      <c r="AT977">
        <v>0</v>
      </c>
      <c r="BB977">
        <v>1200</v>
      </c>
      <c r="BC977">
        <v>1</v>
      </c>
      <c r="BD977" t="str">
        <f t="shared" si="473"/>
        <v xml:space="preserve">N46PD   </v>
      </c>
      <c r="BE977">
        <v>1</v>
      </c>
      <c r="BG977">
        <v>0</v>
      </c>
      <c r="BH977">
        <v>0</v>
      </c>
      <c r="BI977">
        <v>0</v>
      </c>
      <c r="BJ977">
        <v>300</v>
      </c>
      <c r="BK977">
        <v>-100</v>
      </c>
      <c r="BL977" t="s">
        <v>239</v>
      </c>
      <c r="BM977">
        <v>1</v>
      </c>
      <c r="BN977">
        <v>1</v>
      </c>
      <c r="BO977">
        <v>1</v>
      </c>
      <c r="BP977">
        <v>0</v>
      </c>
      <c r="BS977">
        <v>0</v>
      </c>
      <c r="BT977">
        <v>0</v>
      </c>
      <c r="BU977">
        <v>0</v>
      </c>
      <c r="CE977" t="str">
        <f t="shared" si="480"/>
        <v>16:22:43.342</v>
      </c>
      <c r="CF977">
        <v>342122185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7</v>
      </c>
      <c r="CY977">
        <v>7</v>
      </c>
      <c r="CZ977" t="s">
        <v>131</v>
      </c>
      <c r="DA977">
        <v>80</v>
      </c>
      <c r="DB977">
        <v>1</v>
      </c>
      <c r="DC977" t="s">
        <v>132</v>
      </c>
      <c r="DD977" t="s">
        <v>133</v>
      </c>
      <c r="DG977">
        <v>15297238</v>
      </c>
      <c r="DI977">
        <v>1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>"10/06/2022 16:22:43.678"</f>
        <v>10/06/2022 16:22:43.678</v>
      </c>
      <c r="C978" t="str">
        <f t="shared" si="469"/>
        <v>FFDFD3C0</v>
      </c>
      <c r="D978" t="s">
        <v>143</v>
      </c>
      <c r="E978">
        <v>15</v>
      </c>
      <c r="F978">
        <v>2015</v>
      </c>
      <c r="G978" t="s">
        <v>144</v>
      </c>
      <c r="J978" t="s">
        <v>145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478"/>
        <v>16:22:43.336</v>
      </c>
      <c r="T978" t="str">
        <f t="shared" si="479"/>
        <v>16:22:42.936</v>
      </c>
      <c r="U978" t="str">
        <f t="shared" si="472"/>
        <v>A5988B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125</v>
      </c>
      <c r="AG978">
        <v>0</v>
      </c>
      <c r="AH978">
        <v>3</v>
      </c>
      <c r="AI978">
        <v>2</v>
      </c>
      <c r="AJ978">
        <v>1</v>
      </c>
      <c r="AK978" t="s">
        <v>404</v>
      </c>
      <c r="AL978">
        <v>40.930208999999998</v>
      </c>
      <c r="AM978" t="s">
        <v>405</v>
      </c>
      <c r="AN978">
        <v>-72.213134999999994</v>
      </c>
      <c r="AO978">
        <v>25</v>
      </c>
      <c r="AP978">
        <v>400</v>
      </c>
      <c r="AQ978" t="s">
        <v>129</v>
      </c>
      <c r="AR978">
        <v>52</v>
      </c>
      <c r="AS978">
        <v>43</v>
      </c>
      <c r="AT978">
        <v>0</v>
      </c>
      <c r="BB978">
        <v>1200</v>
      </c>
      <c r="BC978">
        <v>1</v>
      </c>
      <c r="BD978" t="str">
        <f t="shared" si="473"/>
        <v xml:space="preserve">N46PD   </v>
      </c>
      <c r="BE978">
        <v>1</v>
      </c>
      <c r="BG978">
        <v>0</v>
      </c>
      <c r="BH978">
        <v>0</v>
      </c>
      <c r="BI978">
        <v>0</v>
      </c>
      <c r="BJ978">
        <v>300</v>
      </c>
      <c r="BK978">
        <v>-100</v>
      </c>
      <c r="BL978" t="s">
        <v>239</v>
      </c>
      <c r="BM978">
        <v>1</v>
      </c>
      <c r="BN978">
        <v>1</v>
      </c>
      <c r="BO978">
        <v>1</v>
      </c>
      <c r="BP978">
        <v>0</v>
      </c>
      <c r="BS978">
        <v>0</v>
      </c>
      <c r="BT978">
        <v>0</v>
      </c>
      <c r="BU978">
        <v>0</v>
      </c>
      <c r="CE978" t="str">
        <f t="shared" si="480"/>
        <v>16:22:43.342</v>
      </c>
      <c r="CF978">
        <v>342122185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131</v>
      </c>
      <c r="DA978">
        <v>80</v>
      </c>
      <c r="DB978">
        <v>1</v>
      </c>
      <c r="DC978" t="s">
        <v>132</v>
      </c>
      <c r="DD978" t="s">
        <v>133</v>
      </c>
      <c r="DG978">
        <v>15297238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"10/06/2022 16:22:43.678"</f>
        <v>10/06/2022 16:22:43.678</v>
      </c>
      <c r="C979" t="str">
        <f t="shared" si="469"/>
        <v>FFDFD3C0</v>
      </c>
      <c r="D979" t="s">
        <v>134</v>
      </c>
      <c r="E979">
        <v>38</v>
      </c>
      <c r="H979">
        <v>125</v>
      </c>
      <c r="I979" t="s">
        <v>142</v>
      </c>
      <c r="J979" t="s">
        <v>136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478"/>
        <v>16:22:43.336</v>
      </c>
      <c r="T979" t="str">
        <f t="shared" si="479"/>
        <v>16:22:42.936</v>
      </c>
      <c r="U979" t="str">
        <f t="shared" si="472"/>
        <v>A5988B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125</v>
      </c>
      <c r="AG979">
        <v>0</v>
      </c>
      <c r="AH979">
        <v>3</v>
      </c>
      <c r="AI979">
        <v>2</v>
      </c>
      <c r="AJ979">
        <v>1</v>
      </c>
      <c r="AK979" t="s">
        <v>404</v>
      </c>
      <c r="AL979">
        <v>40.930208999999998</v>
      </c>
      <c r="AM979" t="s">
        <v>405</v>
      </c>
      <c r="AN979">
        <v>-72.213134999999994</v>
      </c>
      <c r="AO979">
        <v>25</v>
      </c>
      <c r="AP979">
        <v>400</v>
      </c>
      <c r="AQ979" t="s">
        <v>129</v>
      </c>
      <c r="AR979">
        <v>52</v>
      </c>
      <c r="AS979">
        <v>43</v>
      </c>
      <c r="AT979">
        <v>0</v>
      </c>
      <c r="BB979">
        <v>1200</v>
      </c>
      <c r="BC979">
        <v>1</v>
      </c>
      <c r="BD979" t="str">
        <f t="shared" si="473"/>
        <v xml:space="preserve">N46PD   </v>
      </c>
      <c r="BE979">
        <v>1</v>
      </c>
      <c r="BG979">
        <v>0</v>
      </c>
      <c r="BH979">
        <v>0</v>
      </c>
      <c r="BI979">
        <v>0</v>
      </c>
      <c r="BJ979">
        <v>300</v>
      </c>
      <c r="BK979">
        <v>-100</v>
      </c>
      <c r="BL979" t="s">
        <v>239</v>
      </c>
      <c r="BM979">
        <v>1</v>
      </c>
      <c r="BN979">
        <v>1</v>
      </c>
      <c r="BO979">
        <v>1</v>
      </c>
      <c r="BP979">
        <v>0</v>
      </c>
      <c r="BS979">
        <v>0</v>
      </c>
      <c r="BT979">
        <v>0</v>
      </c>
      <c r="BU979">
        <v>0</v>
      </c>
      <c r="CE979" t="str">
        <f t="shared" si="480"/>
        <v>16:22:43.342</v>
      </c>
      <c r="CF979">
        <v>342122185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131</v>
      </c>
      <c r="DA979">
        <v>80</v>
      </c>
      <c r="DB979">
        <v>1</v>
      </c>
      <c r="DC979" t="s">
        <v>132</v>
      </c>
      <c r="DD979" t="s">
        <v>133</v>
      </c>
      <c r="DG979">
        <v>15297238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"10/06/2022 16:22:43.678"</f>
        <v>10/06/2022 16:22:43.678</v>
      </c>
      <c r="C980" t="str">
        <f t="shared" si="469"/>
        <v>FFDFD3C0</v>
      </c>
      <c r="D980" t="s">
        <v>139</v>
      </c>
      <c r="E980">
        <v>2</v>
      </c>
      <c r="F980">
        <v>1002</v>
      </c>
      <c r="G980" t="s">
        <v>124</v>
      </c>
      <c r="J980" t="s">
        <v>141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478"/>
        <v>16:22:43.336</v>
      </c>
      <c r="T980" t="str">
        <f t="shared" si="479"/>
        <v>16:22:42.936</v>
      </c>
      <c r="U980" t="str">
        <f t="shared" si="472"/>
        <v>A5988B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125</v>
      </c>
      <c r="AG980">
        <v>0</v>
      </c>
      <c r="AH980">
        <v>3</v>
      </c>
      <c r="AI980">
        <v>2</v>
      </c>
      <c r="AJ980">
        <v>1</v>
      </c>
      <c r="AK980" t="s">
        <v>404</v>
      </c>
      <c r="AL980">
        <v>40.930208999999998</v>
      </c>
      <c r="AM980" t="s">
        <v>405</v>
      </c>
      <c r="AN980">
        <v>-72.213134999999994</v>
      </c>
      <c r="AO980">
        <v>25</v>
      </c>
      <c r="AP980">
        <v>400</v>
      </c>
      <c r="AQ980" t="s">
        <v>129</v>
      </c>
      <c r="AR980">
        <v>52</v>
      </c>
      <c r="AS980">
        <v>43</v>
      </c>
      <c r="AT980">
        <v>0</v>
      </c>
      <c r="BB980">
        <v>1200</v>
      </c>
      <c r="BC980">
        <v>1</v>
      </c>
      <c r="BD980" t="str">
        <f t="shared" si="473"/>
        <v xml:space="preserve">N46PD   </v>
      </c>
      <c r="BE980">
        <v>1</v>
      </c>
      <c r="BG980">
        <v>0</v>
      </c>
      <c r="BH980">
        <v>0</v>
      </c>
      <c r="BI980">
        <v>0</v>
      </c>
      <c r="BJ980">
        <v>300</v>
      </c>
      <c r="BK980">
        <v>-100</v>
      </c>
      <c r="BL980" t="s">
        <v>239</v>
      </c>
      <c r="BM980">
        <v>1</v>
      </c>
      <c r="BN980">
        <v>1</v>
      </c>
      <c r="BO980">
        <v>1</v>
      </c>
      <c r="BP980">
        <v>0</v>
      </c>
      <c r="BS980">
        <v>0</v>
      </c>
      <c r="BT980">
        <v>0</v>
      </c>
      <c r="BU980">
        <v>0</v>
      </c>
      <c r="CE980" t="str">
        <f t="shared" si="480"/>
        <v>16:22:43.342</v>
      </c>
      <c r="CF980">
        <v>342122185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7</v>
      </c>
      <c r="CY980">
        <v>7</v>
      </c>
      <c r="CZ980" t="s">
        <v>131</v>
      </c>
      <c r="DA980">
        <v>80</v>
      </c>
      <c r="DB980">
        <v>1</v>
      </c>
      <c r="DC980" t="s">
        <v>132</v>
      </c>
      <c r="DD980" t="s">
        <v>133</v>
      </c>
      <c r="DG980">
        <v>15297238</v>
      </c>
      <c r="DI980">
        <v>1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"10/06/2022 16:22:43.693"</f>
        <v>10/06/2022 16:22:43.693</v>
      </c>
      <c r="C981" t="str">
        <f t="shared" si="469"/>
        <v>FFDFD3C0</v>
      </c>
      <c r="D981" t="s">
        <v>139</v>
      </c>
      <c r="E981">
        <v>3</v>
      </c>
      <c r="F981">
        <v>1003</v>
      </c>
      <c r="G981" t="s">
        <v>146</v>
      </c>
      <c r="J981" t="s">
        <v>141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478"/>
        <v>16:22:43.336</v>
      </c>
      <c r="T981" t="str">
        <f t="shared" si="479"/>
        <v>16:22:42.936</v>
      </c>
      <c r="U981" t="str">
        <f t="shared" si="472"/>
        <v>A5988B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125</v>
      </c>
      <c r="AG981">
        <v>0</v>
      </c>
      <c r="AH981">
        <v>3</v>
      </c>
      <c r="AI981">
        <v>2</v>
      </c>
      <c r="AJ981">
        <v>1</v>
      </c>
      <c r="AK981" t="s">
        <v>404</v>
      </c>
      <c r="AL981">
        <v>40.930208999999998</v>
      </c>
      <c r="AM981" t="s">
        <v>405</v>
      </c>
      <c r="AN981">
        <v>-72.213134999999994</v>
      </c>
      <c r="AO981">
        <v>25</v>
      </c>
      <c r="AP981">
        <v>400</v>
      </c>
      <c r="AQ981" t="s">
        <v>129</v>
      </c>
      <c r="AR981">
        <v>52</v>
      </c>
      <c r="AS981">
        <v>43</v>
      </c>
      <c r="AT981">
        <v>0</v>
      </c>
      <c r="BB981">
        <v>1200</v>
      </c>
      <c r="BC981">
        <v>1</v>
      </c>
      <c r="BD981" t="str">
        <f t="shared" si="473"/>
        <v xml:space="preserve">N46PD   </v>
      </c>
      <c r="BE981">
        <v>1</v>
      </c>
      <c r="BG981">
        <v>0</v>
      </c>
      <c r="BH981">
        <v>0</v>
      </c>
      <c r="BI981">
        <v>0</v>
      </c>
      <c r="BJ981">
        <v>300</v>
      </c>
      <c r="BK981">
        <v>-100</v>
      </c>
      <c r="BL981" t="s">
        <v>239</v>
      </c>
      <c r="BM981">
        <v>1</v>
      </c>
      <c r="BN981">
        <v>1</v>
      </c>
      <c r="BO981">
        <v>1</v>
      </c>
      <c r="BP981">
        <v>0</v>
      </c>
      <c r="BS981">
        <v>0</v>
      </c>
      <c r="BT981">
        <v>0</v>
      </c>
      <c r="BU981">
        <v>0</v>
      </c>
      <c r="CE981" t="str">
        <f t="shared" si="480"/>
        <v>16:22:43.342</v>
      </c>
      <c r="CF981">
        <v>342122185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7</v>
      </c>
      <c r="CY981">
        <v>7</v>
      </c>
      <c r="CZ981" t="s">
        <v>131</v>
      </c>
      <c r="DA981">
        <v>80</v>
      </c>
      <c r="DB981">
        <v>1</v>
      </c>
      <c r="DC981" t="s">
        <v>132</v>
      </c>
      <c r="DD981" t="s">
        <v>133</v>
      </c>
      <c r="DG981">
        <v>15297238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"10/06/2022 16:22:43.693"</f>
        <v>10/06/2022 16:22:43.693</v>
      </c>
      <c r="C982" t="str">
        <f t="shared" si="469"/>
        <v>FFDFD3C0</v>
      </c>
      <c r="D982" t="s">
        <v>143</v>
      </c>
      <c r="E982">
        <v>1</v>
      </c>
      <c r="F982">
        <v>2001</v>
      </c>
      <c r="G982" t="s">
        <v>147</v>
      </c>
      <c r="J982" t="s">
        <v>145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478"/>
        <v>16:22:43.336</v>
      </c>
      <c r="T982" t="str">
        <f t="shared" si="479"/>
        <v>16:22:42.936</v>
      </c>
      <c r="U982" t="str">
        <f t="shared" si="472"/>
        <v>A5988B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125</v>
      </c>
      <c r="AG982">
        <v>0</v>
      </c>
      <c r="AH982">
        <v>3</v>
      </c>
      <c r="AI982">
        <v>2</v>
      </c>
      <c r="AJ982">
        <v>1</v>
      </c>
      <c r="AK982" t="s">
        <v>404</v>
      </c>
      <c r="AL982">
        <v>40.930208999999998</v>
      </c>
      <c r="AM982" t="s">
        <v>405</v>
      </c>
      <c r="AN982">
        <v>-72.213134999999994</v>
      </c>
      <c r="AO982">
        <v>25</v>
      </c>
      <c r="AP982">
        <v>400</v>
      </c>
      <c r="AQ982" t="s">
        <v>129</v>
      </c>
      <c r="AR982">
        <v>52</v>
      </c>
      <c r="AS982">
        <v>43</v>
      </c>
      <c r="AT982">
        <v>0</v>
      </c>
      <c r="BB982">
        <v>1200</v>
      </c>
      <c r="BC982">
        <v>1</v>
      </c>
      <c r="BD982" t="str">
        <f t="shared" si="473"/>
        <v xml:space="preserve">N46PD   </v>
      </c>
      <c r="BE982">
        <v>1</v>
      </c>
      <c r="BG982">
        <v>0</v>
      </c>
      <c r="BH982">
        <v>0</v>
      </c>
      <c r="BI982">
        <v>0</v>
      </c>
      <c r="BJ982">
        <v>300</v>
      </c>
      <c r="BK982">
        <v>-100</v>
      </c>
      <c r="BL982" t="s">
        <v>239</v>
      </c>
      <c r="BM982">
        <v>1</v>
      </c>
      <c r="BN982">
        <v>1</v>
      </c>
      <c r="BO982">
        <v>1</v>
      </c>
      <c r="BP982">
        <v>0</v>
      </c>
      <c r="BS982">
        <v>0</v>
      </c>
      <c r="BT982">
        <v>0</v>
      </c>
      <c r="BU982">
        <v>0</v>
      </c>
      <c r="CE982" t="str">
        <f t="shared" si="480"/>
        <v>16:22:43.342</v>
      </c>
      <c r="CF982">
        <v>342122185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7</v>
      </c>
      <c r="CY982">
        <v>7</v>
      </c>
      <c r="CZ982" t="s">
        <v>131</v>
      </c>
      <c r="DA982">
        <v>80</v>
      </c>
      <c r="DB982">
        <v>1</v>
      </c>
      <c r="DC982" t="s">
        <v>132</v>
      </c>
      <c r="DD982" t="s">
        <v>133</v>
      </c>
      <c r="DG982">
        <v>15297238</v>
      </c>
      <c r="DI982">
        <v>1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"10/06/2022 16:22:44.366"</f>
        <v>10/06/2022 16:22:44.366</v>
      </c>
      <c r="C983" t="str">
        <f t="shared" si="469"/>
        <v>FFDFD3C0</v>
      </c>
      <c r="D983" t="s">
        <v>134</v>
      </c>
      <c r="E983">
        <v>33</v>
      </c>
      <c r="H983">
        <v>112</v>
      </c>
      <c r="I983" t="s">
        <v>135</v>
      </c>
      <c r="J983" t="s">
        <v>136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ref="S983:S989" si="481">"16:22:44.164"</f>
        <v>16:22:44.164</v>
      </c>
      <c r="T983" t="str">
        <f t="shared" ref="T983:T989" si="482">"16:22:43.764"</f>
        <v>16:22:43.764</v>
      </c>
      <c r="U983" t="str">
        <f t="shared" si="472"/>
        <v>A5988B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125</v>
      </c>
      <c r="AG983">
        <v>0</v>
      </c>
      <c r="AH983">
        <v>3</v>
      </c>
      <c r="AI983">
        <v>2</v>
      </c>
      <c r="AJ983">
        <v>1</v>
      </c>
      <c r="AK983" t="s">
        <v>406</v>
      </c>
      <c r="AL983">
        <v>40.930359000000003</v>
      </c>
      <c r="AM983" t="s">
        <v>407</v>
      </c>
      <c r="AN983">
        <v>-72.212877000000006</v>
      </c>
      <c r="AO983">
        <v>25</v>
      </c>
      <c r="AP983">
        <v>375</v>
      </c>
      <c r="AQ983" t="s">
        <v>129</v>
      </c>
      <c r="AR983">
        <v>52</v>
      </c>
      <c r="AS983">
        <v>43</v>
      </c>
      <c r="AT983">
        <v>-256</v>
      </c>
      <c r="BB983">
        <v>1200</v>
      </c>
      <c r="BC983">
        <v>1</v>
      </c>
      <c r="BD983" t="str">
        <f t="shared" si="473"/>
        <v xml:space="preserve">N46PD   </v>
      </c>
      <c r="BE983">
        <v>1</v>
      </c>
      <c r="BG983">
        <v>0</v>
      </c>
      <c r="BH983">
        <v>0</v>
      </c>
      <c r="BI983">
        <v>0</v>
      </c>
      <c r="BJ983">
        <v>275</v>
      </c>
      <c r="BK983">
        <v>-100</v>
      </c>
      <c r="BL983" t="s">
        <v>239</v>
      </c>
      <c r="BM983">
        <v>1</v>
      </c>
      <c r="BN983">
        <v>1</v>
      </c>
      <c r="BO983">
        <v>1</v>
      </c>
      <c r="BP983">
        <v>0</v>
      </c>
      <c r="BS983">
        <v>0</v>
      </c>
      <c r="BT983">
        <v>0</v>
      </c>
      <c r="BU983">
        <v>0</v>
      </c>
      <c r="CE983" t="str">
        <f t="shared" ref="CE983:CE989" si="483">"16:22:44.170"</f>
        <v>16:22:44.170</v>
      </c>
      <c r="CF983">
        <v>169529489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131</v>
      </c>
      <c r="DA983">
        <v>80</v>
      </c>
      <c r="DB983">
        <v>1</v>
      </c>
      <c r="DC983" t="s">
        <v>132</v>
      </c>
      <c r="DD983" t="s">
        <v>133</v>
      </c>
      <c r="DG983">
        <v>15298155</v>
      </c>
      <c r="DI983">
        <v>1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"10/06/2022 16:22:44.366"</f>
        <v>10/06/2022 16:22:44.366</v>
      </c>
      <c r="C984" t="str">
        <f t="shared" si="469"/>
        <v>FFDFD3C0</v>
      </c>
      <c r="D984" t="s">
        <v>123</v>
      </c>
      <c r="E984">
        <v>1</v>
      </c>
      <c r="H984">
        <v>157</v>
      </c>
      <c r="I984" t="s">
        <v>124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481"/>
        <v>16:22:44.164</v>
      </c>
      <c r="T984" t="str">
        <f t="shared" si="482"/>
        <v>16:22:43.764</v>
      </c>
      <c r="U984" t="str">
        <f t="shared" si="472"/>
        <v>A5988B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125</v>
      </c>
      <c r="AG984">
        <v>0</v>
      </c>
      <c r="AH984">
        <v>3</v>
      </c>
      <c r="AI984">
        <v>2</v>
      </c>
      <c r="AJ984">
        <v>1</v>
      </c>
      <c r="AK984" t="s">
        <v>406</v>
      </c>
      <c r="AL984">
        <v>40.930359000000003</v>
      </c>
      <c r="AM984" t="s">
        <v>407</v>
      </c>
      <c r="AN984">
        <v>-72.212877000000006</v>
      </c>
      <c r="AO984">
        <v>25</v>
      </c>
      <c r="AP984">
        <v>375</v>
      </c>
      <c r="AQ984" t="s">
        <v>129</v>
      </c>
      <c r="AR984">
        <v>52</v>
      </c>
      <c r="AS984">
        <v>43</v>
      </c>
      <c r="AT984">
        <v>-256</v>
      </c>
      <c r="BB984">
        <v>1200</v>
      </c>
      <c r="BC984">
        <v>1</v>
      </c>
      <c r="BD984" t="str">
        <f t="shared" si="473"/>
        <v xml:space="preserve">N46PD   </v>
      </c>
      <c r="BE984">
        <v>1</v>
      </c>
      <c r="BG984">
        <v>0</v>
      </c>
      <c r="BH984">
        <v>0</v>
      </c>
      <c r="BI984">
        <v>0</v>
      </c>
      <c r="BJ984">
        <v>275</v>
      </c>
      <c r="BK984">
        <v>-100</v>
      </c>
      <c r="BL984" t="s">
        <v>239</v>
      </c>
      <c r="BM984">
        <v>1</v>
      </c>
      <c r="BN984">
        <v>1</v>
      </c>
      <c r="BO984">
        <v>1</v>
      </c>
      <c r="BP984">
        <v>0</v>
      </c>
      <c r="BS984">
        <v>0</v>
      </c>
      <c r="BT984">
        <v>0</v>
      </c>
      <c r="BU984">
        <v>0</v>
      </c>
      <c r="CE984" t="str">
        <f t="shared" si="483"/>
        <v>16:22:44.170</v>
      </c>
      <c r="CF984">
        <v>169529489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7</v>
      </c>
      <c r="CY984">
        <v>7</v>
      </c>
      <c r="CZ984" t="s">
        <v>131</v>
      </c>
      <c r="DA984">
        <v>80</v>
      </c>
      <c r="DB984">
        <v>1</v>
      </c>
      <c r="DC984" t="s">
        <v>132</v>
      </c>
      <c r="DD984" t="s">
        <v>133</v>
      </c>
      <c r="DG984">
        <v>15298155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"10/06/2022 16:22:44.382"</f>
        <v>10/06/2022 16:22:44.382</v>
      </c>
      <c r="C985" t="str">
        <f t="shared" si="469"/>
        <v>FFDFD3C0</v>
      </c>
      <c r="D985" t="s">
        <v>134</v>
      </c>
      <c r="E985">
        <v>38</v>
      </c>
      <c r="H985">
        <v>125</v>
      </c>
      <c r="I985" t="s">
        <v>142</v>
      </c>
      <c r="J985" t="s">
        <v>136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481"/>
        <v>16:22:44.164</v>
      </c>
      <c r="T985" t="str">
        <f t="shared" si="482"/>
        <v>16:22:43.764</v>
      </c>
      <c r="U985" t="str">
        <f t="shared" si="472"/>
        <v>A5988B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125</v>
      </c>
      <c r="AG985">
        <v>0</v>
      </c>
      <c r="AH985">
        <v>3</v>
      </c>
      <c r="AI985">
        <v>2</v>
      </c>
      <c r="AJ985">
        <v>1</v>
      </c>
      <c r="AK985" t="s">
        <v>406</v>
      </c>
      <c r="AL985">
        <v>40.930359000000003</v>
      </c>
      <c r="AM985" t="s">
        <v>407</v>
      </c>
      <c r="AN985">
        <v>-72.212877000000006</v>
      </c>
      <c r="AO985">
        <v>25</v>
      </c>
      <c r="AP985">
        <v>375</v>
      </c>
      <c r="AQ985" t="s">
        <v>129</v>
      </c>
      <c r="AR985">
        <v>52</v>
      </c>
      <c r="AS985">
        <v>43</v>
      </c>
      <c r="AT985">
        <v>-256</v>
      </c>
      <c r="BB985">
        <v>1200</v>
      </c>
      <c r="BC985">
        <v>1</v>
      </c>
      <c r="BD985" t="str">
        <f t="shared" si="473"/>
        <v xml:space="preserve">N46PD   </v>
      </c>
      <c r="BE985">
        <v>1</v>
      </c>
      <c r="BG985">
        <v>0</v>
      </c>
      <c r="BH985">
        <v>0</v>
      </c>
      <c r="BI985">
        <v>0</v>
      </c>
      <c r="BJ985">
        <v>275</v>
      </c>
      <c r="BK985">
        <v>-100</v>
      </c>
      <c r="BL985" t="s">
        <v>239</v>
      </c>
      <c r="BM985">
        <v>1</v>
      </c>
      <c r="BN985">
        <v>1</v>
      </c>
      <c r="BO985">
        <v>1</v>
      </c>
      <c r="BP985">
        <v>0</v>
      </c>
      <c r="BS985">
        <v>0</v>
      </c>
      <c r="BT985">
        <v>0</v>
      </c>
      <c r="BU985">
        <v>0</v>
      </c>
      <c r="CE985" t="str">
        <f t="shared" si="483"/>
        <v>16:22:44.170</v>
      </c>
      <c r="CF985">
        <v>169529489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80</v>
      </c>
      <c r="DB985">
        <v>1</v>
      </c>
      <c r="DC985" t="s">
        <v>132</v>
      </c>
      <c r="DD985" t="s">
        <v>133</v>
      </c>
      <c r="DG985">
        <v>15298155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"10/06/2022 16:22:44.366"</f>
        <v>10/06/2022 16:22:44.366</v>
      </c>
      <c r="C986" t="str">
        <f t="shared" si="469"/>
        <v>FFDFD3C0</v>
      </c>
      <c r="D986" t="s">
        <v>139</v>
      </c>
      <c r="E986">
        <v>2</v>
      </c>
      <c r="F986">
        <v>1002</v>
      </c>
      <c r="G986" t="s">
        <v>124</v>
      </c>
      <c r="J986" t="s">
        <v>141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481"/>
        <v>16:22:44.164</v>
      </c>
      <c r="T986" t="str">
        <f t="shared" si="482"/>
        <v>16:22:43.764</v>
      </c>
      <c r="U986" t="str">
        <f t="shared" si="472"/>
        <v>A5988B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125</v>
      </c>
      <c r="AG986">
        <v>0</v>
      </c>
      <c r="AH986">
        <v>3</v>
      </c>
      <c r="AI986">
        <v>2</v>
      </c>
      <c r="AJ986">
        <v>1</v>
      </c>
      <c r="AK986" t="s">
        <v>406</v>
      </c>
      <c r="AL986">
        <v>40.930359000000003</v>
      </c>
      <c r="AM986" t="s">
        <v>407</v>
      </c>
      <c r="AN986">
        <v>-72.212877000000006</v>
      </c>
      <c r="AO986">
        <v>25</v>
      </c>
      <c r="AP986">
        <v>375</v>
      </c>
      <c r="AQ986" t="s">
        <v>129</v>
      </c>
      <c r="AR986">
        <v>52</v>
      </c>
      <c r="AS986">
        <v>43</v>
      </c>
      <c r="AT986">
        <v>-256</v>
      </c>
      <c r="BB986">
        <v>1200</v>
      </c>
      <c r="BC986">
        <v>1</v>
      </c>
      <c r="BD986" t="str">
        <f t="shared" si="473"/>
        <v xml:space="preserve">N46PD   </v>
      </c>
      <c r="BE986">
        <v>1</v>
      </c>
      <c r="BG986">
        <v>0</v>
      </c>
      <c r="BH986">
        <v>0</v>
      </c>
      <c r="BI986">
        <v>0</v>
      </c>
      <c r="BJ986">
        <v>275</v>
      </c>
      <c r="BK986">
        <v>-100</v>
      </c>
      <c r="BL986" t="s">
        <v>239</v>
      </c>
      <c r="BM986">
        <v>1</v>
      </c>
      <c r="BN986">
        <v>1</v>
      </c>
      <c r="BO986">
        <v>1</v>
      </c>
      <c r="BP986">
        <v>0</v>
      </c>
      <c r="BS986">
        <v>0</v>
      </c>
      <c r="BT986">
        <v>0</v>
      </c>
      <c r="BU986">
        <v>0</v>
      </c>
      <c r="CE986" t="str">
        <f t="shared" si="483"/>
        <v>16:22:44.170</v>
      </c>
      <c r="CF986">
        <v>169529489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7</v>
      </c>
      <c r="CY986">
        <v>7</v>
      </c>
      <c r="CZ986" t="s">
        <v>131</v>
      </c>
      <c r="DA986">
        <v>80</v>
      </c>
      <c r="DB986">
        <v>1</v>
      </c>
      <c r="DC986" t="s">
        <v>132</v>
      </c>
      <c r="DD986" t="s">
        <v>133</v>
      </c>
      <c r="DG986">
        <v>15298155</v>
      </c>
      <c r="DI986">
        <v>1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"10/06/2022 16:22:44.538"</f>
        <v>10/06/2022 16:22:44.538</v>
      </c>
      <c r="C987" t="str">
        <f t="shared" si="469"/>
        <v>FFDFD3C0</v>
      </c>
      <c r="D987" t="s">
        <v>139</v>
      </c>
      <c r="E987">
        <v>3</v>
      </c>
      <c r="F987">
        <v>1003</v>
      </c>
      <c r="G987" t="s">
        <v>146</v>
      </c>
      <c r="J987" t="s">
        <v>141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481"/>
        <v>16:22:44.164</v>
      </c>
      <c r="T987" t="str">
        <f t="shared" si="482"/>
        <v>16:22:43.764</v>
      </c>
      <c r="U987" t="str">
        <f t="shared" si="472"/>
        <v>A5988B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125</v>
      </c>
      <c r="AG987">
        <v>0</v>
      </c>
      <c r="AH987">
        <v>3</v>
      </c>
      <c r="AI987">
        <v>2</v>
      </c>
      <c r="AJ987">
        <v>1</v>
      </c>
      <c r="AK987" t="s">
        <v>406</v>
      </c>
      <c r="AL987">
        <v>40.930359000000003</v>
      </c>
      <c r="AM987" t="s">
        <v>407</v>
      </c>
      <c r="AN987">
        <v>-72.212877000000006</v>
      </c>
      <c r="AO987">
        <v>25</v>
      </c>
      <c r="AP987">
        <v>375</v>
      </c>
      <c r="AQ987" t="s">
        <v>129</v>
      </c>
      <c r="AR987">
        <v>52</v>
      </c>
      <c r="AS987">
        <v>43</v>
      </c>
      <c r="AT987">
        <v>-256</v>
      </c>
      <c r="BB987">
        <v>1200</v>
      </c>
      <c r="BC987">
        <v>1</v>
      </c>
      <c r="BD987" t="str">
        <f t="shared" si="473"/>
        <v xml:space="preserve">N46PD   </v>
      </c>
      <c r="BE987">
        <v>1</v>
      </c>
      <c r="BG987">
        <v>0</v>
      </c>
      <c r="BH987">
        <v>0</v>
      </c>
      <c r="BI987">
        <v>0</v>
      </c>
      <c r="BJ987">
        <v>275</v>
      </c>
      <c r="BK987">
        <v>-100</v>
      </c>
      <c r="BL987" t="s">
        <v>239</v>
      </c>
      <c r="BM987">
        <v>1</v>
      </c>
      <c r="BN987">
        <v>1</v>
      </c>
      <c r="BO987">
        <v>1</v>
      </c>
      <c r="BP987">
        <v>0</v>
      </c>
      <c r="BS987">
        <v>0</v>
      </c>
      <c r="BT987">
        <v>0</v>
      </c>
      <c r="BU987">
        <v>0</v>
      </c>
      <c r="CE987" t="str">
        <f t="shared" si="483"/>
        <v>16:22:44.170</v>
      </c>
      <c r="CF987">
        <v>169529489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7</v>
      </c>
      <c r="CY987">
        <v>7</v>
      </c>
      <c r="CZ987" t="s">
        <v>131</v>
      </c>
      <c r="DA987">
        <v>80</v>
      </c>
      <c r="DB987">
        <v>1</v>
      </c>
      <c r="DC987" t="s">
        <v>132</v>
      </c>
      <c r="DD987" t="s">
        <v>133</v>
      </c>
      <c r="DG987">
        <v>15298155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"10/06/2022 16:22:44.632"</f>
        <v>10/06/2022 16:22:44.632</v>
      </c>
      <c r="C988" t="str">
        <f t="shared" si="469"/>
        <v>FFDFD3C0</v>
      </c>
      <c r="D988" t="s">
        <v>143</v>
      </c>
      <c r="E988">
        <v>1</v>
      </c>
      <c r="F988">
        <v>2001</v>
      </c>
      <c r="G988" t="s">
        <v>147</v>
      </c>
      <c r="J988" t="s">
        <v>145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481"/>
        <v>16:22:44.164</v>
      </c>
      <c r="T988" t="str">
        <f t="shared" si="482"/>
        <v>16:22:43.764</v>
      </c>
      <c r="U988" t="str">
        <f t="shared" si="472"/>
        <v>A5988B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125</v>
      </c>
      <c r="AG988">
        <v>0</v>
      </c>
      <c r="AH988">
        <v>3</v>
      </c>
      <c r="AI988">
        <v>2</v>
      </c>
      <c r="AJ988">
        <v>1</v>
      </c>
      <c r="AK988" t="s">
        <v>406</v>
      </c>
      <c r="AL988">
        <v>40.930359000000003</v>
      </c>
      <c r="AM988" t="s">
        <v>407</v>
      </c>
      <c r="AN988">
        <v>-72.212877000000006</v>
      </c>
      <c r="AO988">
        <v>25</v>
      </c>
      <c r="AP988">
        <v>375</v>
      </c>
      <c r="AQ988" t="s">
        <v>129</v>
      </c>
      <c r="AR988">
        <v>52</v>
      </c>
      <c r="AS988">
        <v>43</v>
      </c>
      <c r="AT988">
        <v>-256</v>
      </c>
      <c r="BB988">
        <v>1200</v>
      </c>
      <c r="BC988">
        <v>1</v>
      </c>
      <c r="BD988" t="str">
        <f t="shared" si="473"/>
        <v xml:space="preserve">N46PD   </v>
      </c>
      <c r="BE988">
        <v>1</v>
      </c>
      <c r="BG988">
        <v>0</v>
      </c>
      <c r="BH988">
        <v>0</v>
      </c>
      <c r="BI988">
        <v>0</v>
      </c>
      <c r="BJ988">
        <v>275</v>
      </c>
      <c r="BK988">
        <v>-100</v>
      </c>
      <c r="BL988" t="s">
        <v>239</v>
      </c>
      <c r="BM988">
        <v>1</v>
      </c>
      <c r="BN988">
        <v>1</v>
      </c>
      <c r="BO988">
        <v>1</v>
      </c>
      <c r="BP988">
        <v>0</v>
      </c>
      <c r="BS988">
        <v>0</v>
      </c>
      <c r="BT988">
        <v>0</v>
      </c>
      <c r="BU988">
        <v>0</v>
      </c>
      <c r="CE988" t="str">
        <f t="shared" si="483"/>
        <v>16:22:44.170</v>
      </c>
      <c r="CF988">
        <v>169529489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7</v>
      </c>
      <c r="CY988">
        <v>7</v>
      </c>
      <c r="CZ988" t="s">
        <v>131</v>
      </c>
      <c r="DA988">
        <v>80</v>
      </c>
      <c r="DB988">
        <v>1</v>
      </c>
      <c r="DC988" t="s">
        <v>132</v>
      </c>
      <c r="DD988" t="s">
        <v>133</v>
      </c>
      <c r="DG988">
        <v>15298155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"10/06/2022 16:22:44.382"</f>
        <v>10/06/2022 16:22:44.382</v>
      </c>
      <c r="C989" t="str">
        <f t="shared" si="469"/>
        <v>FFDFD3C0</v>
      </c>
      <c r="D989" t="s">
        <v>143</v>
      </c>
      <c r="E989">
        <v>15</v>
      </c>
      <c r="F989">
        <v>2015</v>
      </c>
      <c r="G989" t="s">
        <v>144</v>
      </c>
      <c r="J989" t="s">
        <v>145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481"/>
        <v>16:22:44.164</v>
      </c>
      <c r="T989" t="str">
        <f t="shared" si="482"/>
        <v>16:22:43.764</v>
      </c>
      <c r="U989" t="str">
        <f t="shared" si="472"/>
        <v>A5988B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125</v>
      </c>
      <c r="AG989">
        <v>0</v>
      </c>
      <c r="AH989">
        <v>3</v>
      </c>
      <c r="AI989">
        <v>2</v>
      </c>
      <c r="AJ989">
        <v>1</v>
      </c>
      <c r="AK989" t="s">
        <v>406</v>
      </c>
      <c r="AL989">
        <v>40.930359000000003</v>
      </c>
      <c r="AM989" t="s">
        <v>407</v>
      </c>
      <c r="AN989">
        <v>-72.212877000000006</v>
      </c>
      <c r="AO989">
        <v>25</v>
      </c>
      <c r="AP989">
        <v>375</v>
      </c>
      <c r="AQ989" t="s">
        <v>129</v>
      </c>
      <c r="AR989">
        <v>52</v>
      </c>
      <c r="AS989">
        <v>43</v>
      </c>
      <c r="AT989">
        <v>-256</v>
      </c>
      <c r="BB989">
        <v>1200</v>
      </c>
      <c r="BC989">
        <v>1</v>
      </c>
      <c r="BD989" t="str">
        <f t="shared" si="473"/>
        <v xml:space="preserve">N46PD   </v>
      </c>
      <c r="BE989">
        <v>1</v>
      </c>
      <c r="BG989">
        <v>0</v>
      </c>
      <c r="BH989">
        <v>0</v>
      </c>
      <c r="BI989">
        <v>0</v>
      </c>
      <c r="BJ989">
        <v>275</v>
      </c>
      <c r="BK989">
        <v>-100</v>
      </c>
      <c r="BL989" t="s">
        <v>239</v>
      </c>
      <c r="BM989">
        <v>1</v>
      </c>
      <c r="BN989">
        <v>1</v>
      </c>
      <c r="BO989">
        <v>1</v>
      </c>
      <c r="BP989">
        <v>0</v>
      </c>
      <c r="BS989">
        <v>0</v>
      </c>
      <c r="BT989">
        <v>0</v>
      </c>
      <c r="BU989">
        <v>0</v>
      </c>
      <c r="CE989" t="str">
        <f t="shared" si="483"/>
        <v>16:22:44.170</v>
      </c>
      <c r="CF989">
        <v>169529489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7</v>
      </c>
      <c r="CY989">
        <v>7</v>
      </c>
      <c r="CZ989" t="s">
        <v>131</v>
      </c>
      <c r="DA989">
        <v>80</v>
      </c>
      <c r="DB989">
        <v>1</v>
      </c>
      <c r="DC989" t="s">
        <v>132</v>
      </c>
      <c r="DD989" t="s">
        <v>133</v>
      </c>
      <c r="DG989">
        <v>15298155</v>
      </c>
      <c r="DI989">
        <v>1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"10/06/2022 16:22:45.382"</f>
        <v>10/06/2022 16:22:45.382</v>
      </c>
      <c r="C990" t="str">
        <f t="shared" si="469"/>
        <v>FFDFD3C0</v>
      </c>
      <c r="D990" t="s">
        <v>143</v>
      </c>
      <c r="E990">
        <v>15</v>
      </c>
      <c r="F990">
        <v>2015</v>
      </c>
      <c r="G990" t="s">
        <v>144</v>
      </c>
      <c r="J990" t="s">
        <v>145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ref="S990:S996" si="484">"16:22:45.195"</f>
        <v>16:22:45.195</v>
      </c>
      <c r="T990" t="str">
        <f t="shared" ref="T990:T996" si="485">"16:22:44.695"</f>
        <v>16:22:44.695</v>
      </c>
      <c r="U990" t="str">
        <f t="shared" si="472"/>
        <v>A5988B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125</v>
      </c>
      <c r="AG990">
        <v>0</v>
      </c>
      <c r="AH990">
        <v>3</v>
      </c>
      <c r="AI990">
        <v>2</v>
      </c>
      <c r="AJ990">
        <v>1</v>
      </c>
      <c r="AK990" t="s">
        <v>408</v>
      </c>
      <c r="AL990">
        <v>40.930594999999997</v>
      </c>
      <c r="AM990" t="s">
        <v>409</v>
      </c>
      <c r="AN990">
        <v>-72.212512000000004</v>
      </c>
      <c r="AO990">
        <v>25</v>
      </c>
      <c r="AP990">
        <v>375</v>
      </c>
      <c r="AQ990" t="s">
        <v>129</v>
      </c>
      <c r="AR990">
        <v>53</v>
      </c>
      <c r="AS990">
        <v>43</v>
      </c>
      <c r="AT990">
        <v>-128</v>
      </c>
      <c r="BB990">
        <v>1200</v>
      </c>
      <c r="BC990">
        <v>1</v>
      </c>
      <c r="BD990" t="str">
        <f t="shared" si="473"/>
        <v xml:space="preserve">N46PD   </v>
      </c>
      <c r="BE990">
        <v>1</v>
      </c>
      <c r="BG990">
        <v>0</v>
      </c>
      <c r="BH990">
        <v>0</v>
      </c>
      <c r="BI990">
        <v>0</v>
      </c>
      <c r="BJ990">
        <v>275</v>
      </c>
      <c r="BK990">
        <v>-100</v>
      </c>
      <c r="BL990" t="s">
        <v>239</v>
      </c>
      <c r="BM990">
        <v>1</v>
      </c>
      <c r="BN990">
        <v>1</v>
      </c>
      <c r="BO990">
        <v>1</v>
      </c>
      <c r="BP990">
        <v>0</v>
      </c>
      <c r="BS990">
        <v>0</v>
      </c>
      <c r="BT990">
        <v>0</v>
      </c>
      <c r="BU990">
        <v>0</v>
      </c>
      <c r="CE990" t="str">
        <f t="shared" ref="CE990:CE996" si="486">"16:22:45.200"</f>
        <v>16:22:45.200</v>
      </c>
      <c r="CF990">
        <v>200102286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7</v>
      </c>
      <c r="CY990">
        <v>7</v>
      </c>
      <c r="CZ990" t="s">
        <v>131</v>
      </c>
      <c r="DA990">
        <v>80</v>
      </c>
      <c r="DB990">
        <v>1</v>
      </c>
      <c r="DC990" t="s">
        <v>132</v>
      </c>
      <c r="DD990" t="s">
        <v>133</v>
      </c>
      <c r="DG990">
        <v>15299252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>"10/06/2022 16:22:45.382"</f>
        <v>10/06/2022 16:22:45.382</v>
      </c>
      <c r="C991" t="str">
        <f t="shared" si="469"/>
        <v>FFDFD3C0</v>
      </c>
      <c r="D991" t="s">
        <v>139</v>
      </c>
      <c r="E991">
        <v>2</v>
      </c>
      <c r="F991">
        <v>1002</v>
      </c>
      <c r="G991" t="s">
        <v>124</v>
      </c>
      <c r="J991" t="s">
        <v>141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484"/>
        <v>16:22:45.195</v>
      </c>
      <c r="T991" t="str">
        <f t="shared" si="485"/>
        <v>16:22:44.695</v>
      </c>
      <c r="U991" t="str">
        <f t="shared" si="472"/>
        <v>A5988B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125</v>
      </c>
      <c r="AG991">
        <v>0</v>
      </c>
      <c r="AH991">
        <v>3</v>
      </c>
      <c r="AI991">
        <v>2</v>
      </c>
      <c r="AJ991">
        <v>1</v>
      </c>
      <c r="AK991" t="s">
        <v>408</v>
      </c>
      <c r="AL991">
        <v>40.930594999999997</v>
      </c>
      <c r="AM991" t="s">
        <v>409</v>
      </c>
      <c r="AN991">
        <v>-72.212512000000004</v>
      </c>
      <c r="AO991">
        <v>25</v>
      </c>
      <c r="AP991">
        <v>375</v>
      </c>
      <c r="AQ991" t="s">
        <v>129</v>
      </c>
      <c r="AR991">
        <v>53</v>
      </c>
      <c r="AS991">
        <v>43</v>
      </c>
      <c r="AT991">
        <v>-128</v>
      </c>
      <c r="BB991">
        <v>1200</v>
      </c>
      <c r="BC991">
        <v>1</v>
      </c>
      <c r="BD991" t="str">
        <f t="shared" si="473"/>
        <v xml:space="preserve">N46PD   </v>
      </c>
      <c r="BE991">
        <v>1</v>
      </c>
      <c r="BG991">
        <v>0</v>
      </c>
      <c r="BH991">
        <v>0</v>
      </c>
      <c r="BI991">
        <v>0</v>
      </c>
      <c r="BJ991">
        <v>275</v>
      </c>
      <c r="BK991">
        <v>-100</v>
      </c>
      <c r="BL991" t="s">
        <v>239</v>
      </c>
      <c r="BM991">
        <v>1</v>
      </c>
      <c r="BN991">
        <v>1</v>
      </c>
      <c r="BO991">
        <v>1</v>
      </c>
      <c r="BP991">
        <v>0</v>
      </c>
      <c r="BS991">
        <v>0</v>
      </c>
      <c r="BT991">
        <v>0</v>
      </c>
      <c r="BU991">
        <v>0</v>
      </c>
      <c r="CE991" t="str">
        <f t="shared" si="486"/>
        <v>16:22:45.200</v>
      </c>
      <c r="CF991">
        <v>200102286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7</v>
      </c>
      <c r="CY991">
        <v>7</v>
      </c>
      <c r="CZ991" t="s">
        <v>131</v>
      </c>
      <c r="DA991">
        <v>80</v>
      </c>
      <c r="DB991">
        <v>1</v>
      </c>
      <c r="DC991" t="s">
        <v>132</v>
      </c>
      <c r="DD991" t="s">
        <v>133</v>
      </c>
      <c r="DG991">
        <v>15299252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>"10/06/2022 16:22:45.382"</f>
        <v>10/06/2022 16:22:45.382</v>
      </c>
      <c r="C992" t="str">
        <f t="shared" si="469"/>
        <v>FFDFD3C0</v>
      </c>
      <c r="D992" t="s">
        <v>134</v>
      </c>
      <c r="E992">
        <v>38</v>
      </c>
      <c r="H992">
        <v>125</v>
      </c>
      <c r="I992" t="s">
        <v>142</v>
      </c>
      <c r="J992" t="s">
        <v>136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484"/>
        <v>16:22:45.195</v>
      </c>
      <c r="T992" t="str">
        <f t="shared" si="485"/>
        <v>16:22:44.695</v>
      </c>
      <c r="U992" t="str">
        <f t="shared" si="472"/>
        <v>A5988B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125</v>
      </c>
      <c r="AG992">
        <v>0</v>
      </c>
      <c r="AH992">
        <v>3</v>
      </c>
      <c r="AI992">
        <v>2</v>
      </c>
      <c r="AJ992">
        <v>1</v>
      </c>
      <c r="AK992" t="s">
        <v>408</v>
      </c>
      <c r="AL992">
        <v>40.930594999999997</v>
      </c>
      <c r="AM992" t="s">
        <v>409</v>
      </c>
      <c r="AN992">
        <v>-72.212512000000004</v>
      </c>
      <c r="AO992">
        <v>25</v>
      </c>
      <c r="AP992">
        <v>375</v>
      </c>
      <c r="AQ992" t="s">
        <v>129</v>
      </c>
      <c r="AR992">
        <v>53</v>
      </c>
      <c r="AS992">
        <v>43</v>
      </c>
      <c r="AT992">
        <v>-128</v>
      </c>
      <c r="BB992">
        <v>1200</v>
      </c>
      <c r="BC992">
        <v>1</v>
      </c>
      <c r="BD992" t="str">
        <f t="shared" si="473"/>
        <v xml:space="preserve">N46PD   </v>
      </c>
      <c r="BE992">
        <v>1</v>
      </c>
      <c r="BG992">
        <v>0</v>
      </c>
      <c r="BH992">
        <v>0</v>
      </c>
      <c r="BI992">
        <v>0</v>
      </c>
      <c r="BJ992">
        <v>275</v>
      </c>
      <c r="BK992">
        <v>-100</v>
      </c>
      <c r="BL992" t="s">
        <v>239</v>
      </c>
      <c r="BM992">
        <v>1</v>
      </c>
      <c r="BN992">
        <v>1</v>
      </c>
      <c r="BO992">
        <v>1</v>
      </c>
      <c r="BP992">
        <v>0</v>
      </c>
      <c r="BS992">
        <v>0</v>
      </c>
      <c r="BT992">
        <v>0</v>
      </c>
      <c r="BU992">
        <v>0</v>
      </c>
      <c r="CE992" t="str">
        <f t="shared" si="486"/>
        <v>16:22:45.200</v>
      </c>
      <c r="CF992">
        <v>200102286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80</v>
      </c>
      <c r="DB992">
        <v>1</v>
      </c>
      <c r="DC992" t="s">
        <v>132</v>
      </c>
      <c r="DD992" t="s">
        <v>133</v>
      </c>
      <c r="DG992">
        <v>15299252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>"10/06/2022 16:22:45.382"</f>
        <v>10/06/2022 16:22:45.382</v>
      </c>
      <c r="C993" t="str">
        <f t="shared" si="469"/>
        <v>FFDFD3C0</v>
      </c>
      <c r="D993" t="s">
        <v>139</v>
      </c>
      <c r="E993">
        <v>3</v>
      </c>
      <c r="F993">
        <v>1003</v>
      </c>
      <c r="G993" t="s">
        <v>146</v>
      </c>
      <c r="J993" t="s">
        <v>141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484"/>
        <v>16:22:45.195</v>
      </c>
      <c r="T993" t="str">
        <f t="shared" si="485"/>
        <v>16:22:44.695</v>
      </c>
      <c r="U993" t="str">
        <f t="shared" si="472"/>
        <v>A5988B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125</v>
      </c>
      <c r="AG993">
        <v>0</v>
      </c>
      <c r="AH993">
        <v>3</v>
      </c>
      <c r="AI993">
        <v>2</v>
      </c>
      <c r="AJ993">
        <v>1</v>
      </c>
      <c r="AK993" t="s">
        <v>408</v>
      </c>
      <c r="AL993">
        <v>40.930594999999997</v>
      </c>
      <c r="AM993" t="s">
        <v>409</v>
      </c>
      <c r="AN993">
        <v>-72.212512000000004</v>
      </c>
      <c r="AO993">
        <v>25</v>
      </c>
      <c r="AP993">
        <v>375</v>
      </c>
      <c r="AQ993" t="s">
        <v>129</v>
      </c>
      <c r="AR993">
        <v>53</v>
      </c>
      <c r="AS993">
        <v>43</v>
      </c>
      <c r="AT993">
        <v>-128</v>
      </c>
      <c r="BB993">
        <v>1200</v>
      </c>
      <c r="BC993">
        <v>1</v>
      </c>
      <c r="BD993" t="str">
        <f t="shared" si="473"/>
        <v xml:space="preserve">N46PD   </v>
      </c>
      <c r="BE993">
        <v>1</v>
      </c>
      <c r="BG993">
        <v>0</v>
      </c>
      <c r="BH993">
        <v>0</v>
      </c>
      <c r="BI993">
        <v>0</v>
      </c>
      <c r="BJ993">
        <v>275</v>
      </c>
      <c r="BK993">
        <v>-100</v>
      </c>
      <c r="BL993" t="s">
        <v>239</v>
      </c>
      <c r="BM993">
        <v>1</v>
      </c>
      <c r="BN993">
        <v>1</v>
      </c>
      <c r="BO993">
        <v>1</v>
      </c>
      <c r="BP993">
        <v>0</v>
      </c>
      <c r="BS993">
        <v>0</v>
      </c>
      <c r="BT993">
        <v>0</v>
      </c>
      <c r="BU993">
        <v>0</v>
      </c>
      <c r="CE993" t="str">
        <f t="shared" si="486"/>
        <v>16:22:45.200</v>
      </c>
      <c r="CF993">
        <v>200102286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7</v>
      </c>
      <c r="CY993">
        <v>7</v>
      </c>
      <c r="CZ993" t="s">
        <v>131</v>
      </c>
      <c r="DA993">
        <v>80</v>
      </c>
      <c r="DB993">
        <v>1</v>
      </c>
      <c r="DC993" t="s">
        <v>132</v>
      </c>
      <c r="DD993" t="s">
        <v>133</v>
      </c>
      <c r="DG993">
        <v>15299252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>"10/06/2022 16:22:45.445"</f>
        <v>10/06/2022 16:22:45.445</v>
      </c>
      <c r="C994" t="str">
        <f t="shared" si="469"/>
        <v>FFDFD3C0</v>
      </c>
      <c r="D994" t="s">
        <v>143</v>
      </c>
      <c r="E994">
        <v>1</v>
      </c>
      <c r="F994">
        <v>2001</v>
      </c>
      <c r="G994" t="s">
        <v>147</v>
      </c>
      <c r="J994" t="s">
        <v>145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484"/>
        <v>16:22:45.195</v>
      </c>
      <c r="T994" t="str">
        <f t="shared" si="485"/>
        <v>16:22:44.695</v>
      </c>
      <c r="U994" t="str">
        <f t="shared" si="472"/>
        <v>A5988B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125</v>
      </c>
      <c r="AG994">
        <v>0</v>
      </c>
      <c r="AH994">
        <v>3</v>
      </c>
      <c r="AI994">
        <v>2</v>
      </c>
      <c r="AJ994">
        <v>1</v>
      </c>
      <c r="AK994" t="s">
        <v>408</v>
      </c>
      <c r="AL994">
        <v>40.930594999999997</v>
      </c>
      <c r="AM994" t="s">
        <v>409</v>
      </c>
      <c r="AN994">
        <v>-72.212512000000004</v>
      </c>
      <c r="AO994">
        <v>25</v>
      </c>
      <c r="AP994">
        <v>375</v>
      </c>
      <c r="AQ994" t="s">
        <v>129</v>
      </c>
      <c r="AR994">
        <v>53</v>
      </c>
      <c r="AS994">
        <v>43</v>
      </c>
      <c r="AT994">
        <v>-128</v>
      </c>
      <c r="BB994">
        <v>1200</v>
      </c>
      <c r="BC994">
        <v>1</v>
      </c>
      <c r="BD994" t="str">
        <f t="shared" si="473"/>
        <v xml:space="preserve">N46PD   </v>
      </c>
      <c r="BE994">
        <v>1</v>
      </c>
      <c r="BG994">
        <v>0</v>
      </c>
      <c r="BH994">
        <v>0</v>
      </c>
      <c r="BI994">
        <v>0</v>
      </c>
      <c r="BJ994">
        <v>275</v>
      </c>
      <c r="BK994">
        <v>-100</v>
      </c>
      <c r="BL994" t="s">
        <v>239</v>
      </c>
      <c r="BM994">
        <v>1</v>
      </c>
      <c r="BN994">
        <v>1</v>
      </c>
      <c r="BO994">
        <v>1</v>
      </c>
      <c r="BP994">
        <v>0</v>
      </c>
      <c r="BS994">
        <v>0</v>
      </c>
      <c r="BT994">
        <v>0</v>
      </c>
      <c r="BU994">
        <v>0</v>
      </c>
      <c r="CE994" t="str">
        <f t="shared" si="486"/>
        <v>16:22:45.200</v>
      </c>
      <c r="CF994">
        <v>200102286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80</v>
      </c>
      <c r="DB994">
        <v>1</v>
      </c>
      <c r="DC994" t="s">
        <v>132</v>
      </c>
      <c r="DD994" t="s">
        <v>133</v>
      </c>
      <c r="DG994">
        <v>15299252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>"10/06/2022 16:22:45.476"</f>
        <v>10/06/2022 16:22:45.476</v>
      </c>
      <c r="C995" t="str">
        <f t="shared" si="469"/>
        <v>FFDFD3C0</v>
      </c>
      <c r="D995" t="s">
        <v>134</v>
      </c>
      <c r="E995">
        <v>33</v>
      </c>
      <c r="H995">
        <v>112</v>
      </c>
      <c r="I995" t="s">
        <v>135</v>
      </c>
      <c r="J995" t="s">
        <v>136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484"/>
        <v>16:22:45.195</v>
      </c>
      <c r="T995" t="str">
        <f t="shared" si="485"/>
        <v>16:22:44.695</v>
      </c>
      <c r="U995" t="str">
        <f t="shared" si="472"/>
        <v>A5988B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125</v>
      </c>
      <c r="AG995">
        <v>0</v>
      </c>
      <c r="AH995">
        <v>3</v>
      </c>
      <c r="AI995">
        <v>2</v>
      </c>
      <c r="AJ995">
        <v>1</v>
      </c>
      <c r="AK995" t="s">
        <v>408</v>
      </c>
      <c r="AL995">
        <v>40.930594999999997</v>
      </c>
      <c r="AM995" t="s">
        <v>409</v>
      </c>
      <c r="AN995">
        <v>-72.212512000000004</v>
      </c>
      <c r="AO995">
        <v>25</v>
      </c>
      <c r="AP995">
        <v>375</v>
      </c>
      <c r="AQ995" t="s">
        <v>129</v>
      </c>
      <c r="AR995">
        <v>53</v>
      </c>
      <c r="AS995">
        <v>43</v>
      </c>
      <c r="AT995">
        <v>-128</v>
      </c>
      <c r="BB995">
        <v>1200</v>
      </c>
      <c r="BC995">
        <v>1</v>
      </c>
      <c r="BD995" t="str">
        <f t="shared" si="473"/>
        <v xml:space="preserve">N46PD   </v>
      </c>
      <c r="BE995">
        <v>1</v>
      </c>
      <c r="BG995">
        <v>0</v>
      </c>
      <c r="BH995">
        <v>0</v>
      </c>
      <c r="BI995">
        <v>0</v>
      </c>
      <c r="BJ995">
        <v>275</v>
      </c>
      <c r="BK995">
        <v>-100</v>
      </c>
      <c r="BL995" t="s">
        <v>239</v>
      </c>
      <c r="BM995">
        <v>1</v>
      </c>
      <c r="BN995">
        <v>1</v>
      </c>
      <c r="BO995">
        <v>1</v>
      </c>
      <c r="BP995">
        <v>0</v>
      </c>
      <c r="BS995">
        <v>0</v>
      </c>
      <c r="BT995">
        <v>0</v>
      </c>
      <c r="BU995">
        <v>0</v>
      </c>
      <c r="CE995" t="str">
        <f t="shared" si="486"/>
        <v>16:22:45.200</v>
      </c>
      <c r="CF995">
        <v>200102286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131</v>
      </c>
      <c r="DA995">
        <v>80</v>
      </c>
      <c r="DB995">
        <v>1</v>
      </c>
      <c r="DC995" t="s">
        <v>132</v>
      </c>
      <c r="DD995" t="s">
        <v>133</v>
      </c>
      <c r="DG995">
        <v>15299252</v>
      </c>
      <c r="DI995">
        <v>1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"10/06/2022 16:22:45.476"</f>
        <v>10/06/2022 16:22:45.476</v>
      </c>
      <c r="C996" t="str">
        <f t="shared" si="469"/>
        <v>FFDFD3C0</v>
      </c>
      <c r="D996" t="s">
        <v>123</v>
      </c>
      <c r="E996">
        <v>1</v>
      </c>
      <c r="H996">
        <v>157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484"/>
        <v>16:22:45.195</v>
      </c>
      <c r="T996" t="str">
        <f t="shared" si="485"/>
        <v>16:22:44.695</v>
      </c>
      <c r="U996" t="str">
        <f t="shared" si="472"/>
        <v>A5988B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125</v>
      </c>
      <c r="AG996">
        <v>0</v>
      </c>
      <c r="AH996">
        <v>3</v>
      </c>
      <c r="AI996">
        <v>2</v>
      </c>
      <c r="AJ996">
        <v>1</v>
      </c>
      <c r="AK996" t="s">
        <v>408</v>
      </c>
      <c r="AL996">
        <v>40.930594999999997</v>
      </c>
      <c r="AM996" t="s">
        <v>409</v>
      </c>
      <c r="AN996">
        <v>-72.212512000000004</v>
      </c>
      <c r="AO996">
        <v>25</v>
      </c>
      <c r="AP996">
        <v>375</v>
      </c>
      <c r="AQ996" t="s">
        <v>129</v>
      </c>
      <c r="AR996">
        <v>53</v>
      </c>
      <c r="AS996">
        <v>43</v>
      </c>
      <c r="AT996">
        <v>-128</v>
      </c>
      <c r="BB996">
        <v>1200</v>
      </c>
      <c r="BC996">
        <v>1</v>
      </c>
      <c r="BD996" t="str">
        <f t="shared" si="473"/>
        <v xml:space="preserve">N46PD   </v>
      </c>
      <c r="BE996">
        <v>1</v>
      </c>
      <c r="BG996">
        <v>0</v>
      </c>
      <c r="BH996">
        <v>0</v>
      </c>
      <c r="BI996">
        <v>0</v>
      </c>
      <c r="BJ996">
        <v>275</v>
      </c>
      <c r="BK996">
        <v>-100</v>
      </c>
      <c r="BL996" t="s">
        <v>239</v>
      </c>
      <c r="BM996">
        <v>1</v>
      </c>
      <c r="BN996">
        <v>1</v>
      </c>
      <c r="BO996">
        <v>1</v>
      </c>
      <c r="BP996">
        <v>0</v>
      </c>
      <c r="BS996">
        <v>0</v>
      </c>
      <c r="BT996">
        <v>0</v>
      </c>
      <c r="BU996">
        <v>0</v>
      </c>
      <c r="CE996" t="str">
        <f t="shared" si="486"/>
        <v>16:22:45.200</v>
      </c>
      <c r="CF996">
        <v>200102286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131</v>
      </c>
      <c r="DA996">
        <v>80</v>
      </c>
      <c r="DB996">
        <v>1</v>
      </c>
      <c r="DC996" t="s">
        <v>132</v>
      </c>
      <c r="DD996" t="s">
        <v>133</v>
      </c>
      <c r="DG996">
        <v>15299252</v>
      </c>
      <c r="DI996">
        <v>1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 t="shared" ref="A997:A1003" si="487">"10/06/2022 16:22:46.554"</f>
        <v>10/06/2022 16:22:46.554</v>
      </c>
      <c r="C997" t="str">
        <f t="shared" si="469"/>
        <v>FFDFD3C0</v>
      </c>
      <c r="D997" t="s">
        <v>143</v>
      </c>
      <c r="E997">
        <v>1</v>
      </c>
      <c r="F997">
        <v>2001</v>
      </c>
      <c r="G997" t="s">
        <v>147</v>
      </c>
      <c r="J997" t="s">
        <v>145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ref="S997:S1003" si="488">"16:22:46.281"</f>
        <v>16:22:46.281</v>
      </c>
      <c r="T997" t="str">
        <f t="shared" ref="T997:T1003" si="489">"16:22:45.781"</f>
        <v>16:22:45.781</v>
      </c>
      <c r="U997" t="str">
        <f t="shared" si="472"/>
        <v>A5988B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125</v>
      </c>
      <c r="AG997">
        <v>0</v>
      </c>
      <c r="AH997">
        <v>3</v>
      </c>
      <c r="AI997">
        <v>2</v>
      </c>
      <c r="AJ997">
        <v>1</v>
      </c>
      <c r="AK997" t="s">
        <v>410</v>
      </c>
      <c r="AL997">
        <v>40.930810000000001</v>
      </c>
      <c r="AM997" t="s">
        <v>411</v>
      </c>
      <c r="AN997">
        <v>-72.212147999999999</v>
      </c>
      <c r="AO997">
        <v>25</v>
      </c>
      <c r="AP997">
        <v>375</v>
      </c>
      <c r="AQ997" t="s">
        <v>129</v>
      </c>
      <c r="AR997">
        <v>53</v>
      </c>
      <c r="AS997">
        <v>42</v>
      </c>
      <c r="AT997">
        <v>-128</v>
      </c>
      <c r="BB997">
        <v>1200</v>
      </c>
      <c r="BC997">
        <v>1</v>
      </c>
      <c r="BD997" t="str">
        <f t="shared" si="473"/>
        <v xml:space="preserve">N46PD   </v>
      </c>
      <c r="BE997">
        <v>1</v>
      </c>
      <c r="BG997">
        <v>0</v>
      </c>
      <c r="BH997">
        <v>0</v>
      </c>
      <c r="BI997">
        <v>0</v>
      </c>
      <c r="BJ997">
        <v>275</v>
      </c>
      <c r="BK997">
        <v>-100</v>
      </c>
      <c r="BL997" t="s">
        <v>239</v>
      </c>
      <c r="BM997">
        <v>1</v>
      </c>
      <c r="BN997">
        <v>1</v>
      </c>
      <c r="BO997">
        <v>1</v>
      </c>
      <c r="BP997">
        <v>0</v>
      </c>
      <c r="BS997">
        <v>0.04</v>
      </c>
      <c r="BT997">
        <v>0</v>
      </c>
      <c r="BU997">
        <v>0</v>
      </c>
      <c r="CE997" t="str">
        <f t="shared" ref="CE997:CE1003" si="490">"16:22:46.288"</f>
        <v>16:22:46.288</v>
      </c>
      <c r="CF997">
        <v>288020147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131</v>
      </c>
      <c r="DA997">
        <v>80</v>
      </c>
      <c r="DB997">
        <v>1</v>
      </c>
      <c r="DC997" t="s">
        <v>132</v>
      </c>
      <c r="DD997" t="s">
        <v>133</v>
      </c>
      <c r="DG997">
        <v>15300344</v>
      </c>
      <c r="DI997">
        <v>1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 t="shared" si="487"/>
        <v>10/06/2022 16:22:46.554</v>
      </c>
      <c r="C998" t="str">
        <f t="shared" si="469"/>
        <v>FFDFD3C0</v>
      </c>
      <c r="D998" t="s">
        <v>134</v>
      </c>
      <c r="E998">
        <v>33</v>
      </c>
      <c r="H998">
        <v>112</v>
      </c>
      <c r="I998" t="s">
        <v>135</v>
      </c>
      <c r="J998" t="s">
        <v>136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488"/>
        <v>16:22:46.281</v>
      </c>
      <c r="T998" t="str">
        <f t="shared" si="489"/>
        <v>16:22:45.781</v>
      </c>
      <c r="U998" t="str">
        <f t="shared" si="472"/>
        <v>A5988B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125</v>
      </c>
      <c r="AG998">
        <v>0</v>
      </c>
      <c r="AH998">
        <v>3</v>
      </c>
      <c r="AI998">
        <v>2</v>
      </c>
      <c r="AJ998">
        <v>1</v>
      </c>
      <c r="AK998" t="s">
        <v>410</v>
      </c>
      <c r="AL998">
        <v>40.930810000000001</v>
      </c>
      <c r="AM998" t="s">
        <v>411</v>
      </c>
      <c r="AN998">
        <v>-72.212147999999999</v>
      </c>
      <c r="AO998">
        <v>25</v>
      </c>
      <c r="AP998">
        <v>375</v>
      </c>
      <c r="AQ998" t="s">
        <v>129</v>
      </c>
      <c r="AR998">
        <v>53</v>
      </c>
      <c r="AS998">
        <v>42</v>
      </c>
      <c r="AT998">
        <v>-128</v>
      </c>
      <c r="BB998">
        <v>1200</v>
      </c>
      <c r="BC998">
        <v>1</v>
      </c>
      <c r="BD998" t="str">
        <f t="shared" si="473"/>
        <v xml:space="preserve">N46PD   </v>
      </c>
      <c r="BE998">
        <v>1</v>
      </c>
      <c r="BG998">
        <v>0</v>
      </c>
      <c r="BH998">
        <v>0</v>
      </c>
      <c r="BI998">
        <v>0</v>
      </c>
      <c r="BJ998">
        <v>275</v>
      </c>
      <c r="BK998">
        <v>-100</v>
      </c>
      <c r="BL998" t="s">
        <v>239</v>
      </c>
      <c r="BM998">
        <v>1</v>
      </c>
      <c r="BN998">
        <v>1</v>
      </c>
      <c r="BO998">
        <v>1</v>
      </c>
      <c r="BP998">
        <v>0</v>
      </c>
      <c r="BS998">
        <v>0.04</v>
      </c>
      <c r="BT998">
        <v>0</v>
      </c>
      <c r="BU998">
        <v>0</v>
      </c>
      <c r="CE998" t="str">
        <f t="shared" si="490"/>
        <v>16:22:46.288</v>
      </c>
      <c r="CF998">
        <v>288020147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7</v>
      </c>
      <c r="CY998">
        <v>7</v>
      </c>
      <c r="CZ998" t="s">
        <v>131</v>
      </c>
      <c r="DA998">
        <v>80</v>
      </c>
      <c r="DB998">
        <v>1</v>
      </c>
      <c r="DC998" t="s">
        <v>132</v>
      </c>
      <c r="DD998" t="s">
        <v>133</v>
      </c>
      <c r="DG998">
        <v>15300344</v>
      </c>
      <c r="DI998">
        <v>1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 t="shared" si="487"/>
        <v>10/06/2022 16:22:46.554</v>
      </c>
      <c r="C999" t="str">
        <f t="shared" si="469"/>
        <v>FFDFD3C0</v>
      </c>
      <c r="D999" t="s">
        <v>123</v>
      </c>
      <c r="E999">
        <v>1</v>
      </c>
      <c r="H999">
        <v>157</v>
      </c>
      <c r="I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488"/>
        <v>16:22:46.281</v>
      </c>
      <c r="T999" t="str">
        <f t="shared" si="489"/>
        <v>16:22:45.781</v>
      </c>
      <c r="U999" t="str">
        <f t="shared" si="472"/>
        <v>A5988B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125</v>
      </c>
      <c r="AG999">
        <v>0</v>
      </c>
      <c r="AH999">
        <v>3</v>
      </c>
      <c r="AI999">
        <v>2</v>
      </c>
      <c r="AJ999">
        <v>1</v>
      </c>
      <c r="AK999" t="s">
        <v>410</v>
      </c>
      <c r="AL999">
        <v>40.930810000000001</v>
      </c>
      <c r="AM999" t="s">
        <v>411</v>
      </c>
      <c r="AN999">
        <v>-72.212147999999999</v>
      </c>
      <c r="AO999">
        <v>25</v>
      </c>
      <c r="AP999">
        <v>375</v>
      </c>
      <c r="AQ999" t="s">
        <v>129</v>
      </c>
      <c r="AR999">
        <v>53</v>
      </c>
      <c r="AS999">
        <v>42</v>
      </c>
      <c r="AT999">
        <v>-128</v>
      </c>
      <c r="BB999">
        <v>1200</v>
      </c>
      <c r="BC999">
        <v>1</v>
      </c>
      <c r="BD999" t="str">
        <f t="shared" si="473"/>
        <v xml:space="preserve">N46PD   </v>
      </c>
      <c r="BE999">
        <v>1</v>
      </c>
      <c r="BG999">
        <v>0</v>
      </c>
      <c r="BH999">
        <v>0</v>
      </c>
      <c r="BI999">
        <v>0</v>
      </c>
      <c r="BJ999">
        <v>275</v>
      </c>
      <c r="BK999">
        <v>-100</v>
      </c>
      <c r="BL999" t="s">
        <v>239</v>
      </c>
      <c r="BM999">
        <v>1</v>
      </c>
      <c r="BN999">
        <v>1</v>
      </c>
      <c r="BO999">
        <v>1</v>
      </c>
      <c r="BP999">
        <v>0</v>
      </c>
      <c r="BS999">
        <v>0.04</v>
      </c>
      <c r="BT999">
        <v>0</v>
      </c>
      <c r="BU999">
        <v>0</v>
      </c>
      <c r="CE999" t="str">
        <f t="shared" si="490"/>
        <v>16:22:46.288</v>
      </c>
      <c r="CF999">
        <v>288020147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7</v>
      </c>
      <c r="CY999">
        <v>7</v>
      </c>
      <c r="CZ999" t="s">
        <v>131</v>
      </c>
      <c r="DA999">
        <v>80</v>
      </c>
      <c r="DB999">
        <v>1</v>
      </c>
      <c r="DC999" t="s">
        <v>132</v>
      </c>
      <c r="DD999" t="s">
        <v>133</v>
      </c>
      <c r="DG999">
        <v>15300344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 t="shared" si="487"/>
        <v>10/06/2022 16:22:46.554</v>
      </c>
      <c r="C1000" t="str">
        <f t="shared" si="469"/>
        <v>FFDFD3C0</v>
      </c>
      <c r="D1000" t="s">
        <v>139</v>
      </c>
      <c r="E1000">
        <v>2</v>
      </c>
      <c r="F1000">
        <v>1002</v>
      </c>
      <c r="G1000" t="s">
        <v>124</v>
      </c>
      <c r="J1000" t="s">
        <v>141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488"/>
        <v>16:22:46.281</v>
      </c>
      <c r="T1000" t="str">
        <f t="shared" si="489"/>
        <v>16:22:45.781</v>
      </c>
      <c r="U1000" t="str">
        <f t="shared" si="472"/>
        <v>A5988B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125</v>
      </c>
      <c r="AG1000">
        <v>0</v>
      </c>
      <c r="AH1000">
        <v>3</v>
      </c>
      <c r="AI1000">
        <v>2</v>
      </c>
      <c r="AJ1000">
        <v>1</v>
      </c>
      <c r="AK1000" t="s">
        <v>410</v>
      </c>
      <c r="AL1000">
        <v>40.930810000000001</v>
      </c>
      <c r="AM1000" t="s">
        <v>411</v>
      </c>
      <c r="AN1000">
        <v>-72.212147999999999</v>
      </c>
      <c r="AO1000">
        <v>25</v>
      </c>
      <c r="AP1000">
        <v>375</v>
      </c>
      <c r="AQ1000" t="s">
        <v>129</v>
      </c>
      <c r="AR1000">
        <v>53</v>
      </c>
      <c r="AS1000">
        <v>42</v>
      </c>
      <c r="AT1000">
        <v>-128</v>
      </c>
      <c r="BB1000">
        <v>1200</v>
      </c>
      <c r="BC1000">
        <v>1</v>
      </c>
      <c r="BD1000" t="str">
        <f t="shared" si="473"/>
        <v xml:space="preserve">N46PD   </v>
      </c>
      <c r="BE1000">
        <v>1</v>
      </c>
      <c r="BG1000">
        <v>0</v>
      </c>
      <c r="BH1000">
        <v>0</v>
      </c>
      <c r="BI1000">
        <v>0</v>
      </c>
      <c r="BJ1000">
        <v>275</v>
      </c>
      <c r="BK1000">
        <v>-100</v>
      </c>
      <c r="BL1000" t="s">
        <v>239</v>
      </c>
      <c r="BM1000">
        <v>1</v>
      </c>
      <c r="BN1000">
        <v>1</v>
      </c>
      <c r="BO1000">
        <v>1</v>
      </c>
      <c r="BP1000">
        <v>0</v>
      </c>
      <c r="BS1000">
        <v>0.04</v>
      </c>
      <c r="BT1000">
        <v>0</v>
      </c>
      <c r="BU1000">
        <v>0</v>
      </c>
      <c r="CE1000" t="str">
        <f t="shared" si="490"/>
        <v>16:22:46.288</v>
      </c>
      <c r="CF1000">
        <v>288020147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7</v>
      </c>
      <c r="CY1000">
        <v>7</v>
      </c>
      <c r="CZ1000" t="s">
        <v>131</v>
      </c>
      <c r="DA1000">
        <v>80</v>
      </c>
      <c r="DB1000">
        <v>1</v>
      </c>
      <c r="DC1000" t="s">
        <v>132</v>
      </c>
      <c r="DD1000" t="s">
        <v>133</v>
      </c>
      <c r="DG1000">
        <v>15300344</v>
      </c>
      <c r="DI1000">
        <v>1</v>
      </c>
      <c r="DJ1000">
        <v>0</v>
      </c>
      <c r="DK1000">
        <v>1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 t="shared" si="487"/>
        <v>10/06/2022 16:22:46.554</v>
      </c>
      <c r="C1001" t="str">
        <f t="shared" si="469"/>
        <v>FFDFD3C0</v>
      </c>
      <c r="D1001" t="s">
        <v>143</v>
      </c>
      <c r="E1001">
        <v>15</v>
      </c>
      <c r="F1001">
        <v>2015</v>
      </c>
      <c r="G1001" t="s">
        <v>144</v>
      </c>
      <c r="J1001" t="s">
        <v>145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488"/>
        <v>16:22:46.281</v>
      </c>
      <c r="T1001" t="str">
        <f t="shared" si="489"/>
        <v>16:22:45.781</v>
      </c>
      <c r="U1001" t="str">
        <f t="shared" si="472"/>
        <v>A5988B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125</v>
      </c>
      <c r="AG1001">
        <v>0</v>
      </c>
      <c r="AH1001">
        <v>3</v>
      </c>
      <c r="AI1001">
        <v>2</v>
      </c>
      <c r="AJ1001">
        <v>1</v>
      </c>
      <c r="AK1001" t="s">
        <v>410</v>
      </c>
      <c r="AL1001">
        <v>40.930810000000001</v>
      </c>
      <c r="AM1001" t="s">
        <v>411</v>
      </c>
      <c r="AN1001">
        <v>-72.212147999999999</v>
      </c>
      <c r="AO1001">
        <v>25</v>
      </c>
      <c r="AP1001">
        <v>375</v>
      </c>
      <c r="AQ1001" t="s">
        <v>129</v>
      </c>
      <c r="AR1001">
        <v>53</v>
      </c>
      <c r="AS1001">
        <v>42</v>
      </c>
      <c r="AT1001">
        <v>-128</v>
      </c>
      <c r="BB1001">
        <v>1200</v>
      </c>
      <c r="BC1001">
        <v>1</v>
      </c>
      <c r="BD1001" t="str">
        <f t="shared" si="473"/>
        <v xml:space="preserve">N46PD   </v>
      </c>
      <c r="BE1001">
        <v>1</v>
      </c>
      <c r="BG1001">
        <v>0</v>
      </c>
      <c r="BH1001">
        <v>0</v>
      </c>
      <c r="BI1001">
        <v>0</v>
      </c>
      <c r="BJ1001">
        <v>275</v>
      </c>
      <c r="BK1001">
        <v>-100</v>
      </c>
      <c r="BL1001" t="s">
        <v>239</v>
      </c>
      <c r="BM1001">
        <v>1</v>
      </c>
      <c r="BN1001">
        <v>1</v>
      </c>
      <c r="BO1001">
        <v>1</v>
      </c>
      <c r="BP1001">
        <v>0</v>
      </c>
      <c r="BS1001">
        <v>0.04</v>
      </c>
      <c r="BT1001">
        <v>0</v>
      </c>
      <c r="BU1001">
        <v>0</v>
      </c>
      <c r="CE1001" t="str">
        <f t="shared" si="490"/>
        <v>16:22:46.288</v>
      </c>
      <c r="CF1001">
        <v>288020147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7</v>
      </c>
      <c r="CY1001">
        <v>7</v>
      </c>
      <c r="CZ1001" t="s">
        <v>131</v>
      </c>
      <c r="DA1001">
        <v>80</v>
      </c>
      <c r="DB1001">
        <v>1</v>
      </c>
      <c r="DC1001" t="s">
        <v>132</v>
      </c>
      <c r="DD1001" t="s">
        <v>133</v>
      </c>
      <c r="DG1001">
        <v>15300344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 t="shared" si="487"/>
        <v>10/06/2022 16:22:46.554</v>
      </c>
      <c r="C1002" t="str">
        <f t="shared" si="469"/>
        <v>FFDFD3C0</v>
      </c>
      <c r="D1002" t="s">
        <v>134</v>
      </c>
      <c r="E1002">
        <v>38</v>
      </c>
      <c r="H1002">
        <v>125</v>
      </c>
      <c r="I1002" t="s">
        <v>142</v>
      </c>
      <c r="J1002" t="s">
        <v>136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488"/>
        <v>16:22:46.281</v>
      </c>
      <c r="T1002" t="str">
        <f t="shared" si="489"/>
        <v>16:22:45.781</v>
      </c>
      <c r="U1002" t="str">
        <f t="shared" si="472"/>
        <v>A5988B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125</v>
      </c>
      <c r="AG1002">
        <v>0</v>
      </c>
      <c r="AH1002">
        <v>3</v>
      </c>
      <c r="AI1002">
        <v>2</v>
      </c>
      <c r="AJ1002">
        <v>1</v>
      </c>
      <c r="AK1002" t="s">
        <v>410</v>
      </c>
      <c r="AL1002">
        <v>40.930810000000001</v>
      </c>
      <c r="AM1002" t="s">
        <v>411</v>
      </c>
      <c r="AN1002">
        <v>-72.212147999999999</v>
      </c>
      <c r="AO1002">
        <v>25</v>
      </c>
      <c r="AP1002">
        <v>375</v>
      </c>
      <c r="AQ1002" t="s">
        <v>129</v>
      </c>
      <c r="AR1002">
        <v>53</v>
      </c>
      <c r="AS1002">
        <v>42</v>
      </c>
      <c r="AT1002">
        <v>-128</v>
      </c>
      <c r="BB1002">
        <v>1200</v>
      </c>
      <c r="BC1002">
        <v>1</v>
      </c>
      <c r="BD1002" t="str">
        <f t="shared" si="473"/>
        <v xml:space="preserve">N46PD   </v>
      </c>
      <c r="BE1002">
        <v>1</v>
      </c>
      <c r="BG1002">
        <v>0</v>
      </c>
      <c r="BH1002">
        <v>0</v>
      </c>
      <c r="BI1002">
        <v>0</v>
      </c>
      <c r="BJ1002">
        <v>275</v>
      </c>
      <c r="BK1002">
        <v>-100</v>
      </c>
      <c r="BL1002" t="s">
        <v>239</v>
      </c>
      <c r="BM1002">
        <v>1</v>
      </c>
      <c r="BN1002">
        <v>1</v>
      </c>
      <c r="BO1002">
        <v>1</v>
      </c>
      <c r="BP1002">
        <v>0</v>
      </c>
      <c r="BS1002">
        <v>0.04</v>
      </c>
      <c r="BT1002">
        <v>0</v>
      </c>
      <c r="BU1002">
        <v>0</v>
      </c>
      <c r="CE1002" t="str">
        <f t="shared" si="490"/>
        <v>16:22:46.288</v>
      </c>
      <c r="CF1002">
        <v>288020147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7</v>
      </c>
      <c r="CY1002">
        <v>7</v>
      </c>
      <c r="CZ1002" t="s">
        <v>131</v>
      </c>
      <c r="DA1002">
        <v>80</v>
      </c>
      <c r="DB1002">
        <v>1</v>
      </c>
      <c r="DC1002" t="s">
        <v>132</v>
      </c>
      <c r="DD1002" t="s">
        <v>133</v>
      </c>
      <c r="DG1002">
        <v>15300344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 t="shared" si="487"/>
        <v>10/06/2022 16:22:46.554</v>
      </c>
      <c r="C1003" t="str">
        <f t="shared" si="469"/>
        <v>FFDFD3C0</v>
      </c>
      <c r="D1003" t="s">
        <v>139</v>
      </c>
      <c r="E1003">
        <v>3</v>
      </c>
      <c r="F1003">
        <v>1003</v>
      </c>
      <c r="G1003" t="s">
        <v>146</v>
      </c>
      <c r="J1003" t="s">
        <v>141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488"/>
        <v>16:22:46.281</v>
      </c>
      <c r="T1003" t="str">
        <f t="shared" si="489"/>
        <v>16:22:45.781</v>
      </c>
      <c r="U1003" t="str">
        <f t="shared" si="472"/>
        <v>A5988B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125</v>
      </c>
      <c r="AG1003">
        <v>0</v>
      </c>
      <c r="AH1003">
        <v>3</v>
      </c>
      <c r="AI1003">
        <v>2</v>
      </c>
      <c r="AJ1003">
        <v>1</v>
      </c>
      <c r="AK1003" t="s">
        <v>410</v>
      </c>
      <c r="AL1003">
        <v>40.930810000000001</v>
      </c>
      <c r="AM1003" t="s">
        <v>411</v>
      </c>
      <c r="AN1003">
        <v>-72.212147999999999</v>
      </c>
      <c r="AO1003">
        <v>25</v>
      </c>
      <c r="AP1003">
        <v>375</v>
      </c>
      <c r="AQ1003" t="s">
        <v>129</v>
      </c>
      <c r="AR1003">
        <v>53</v>
      </c>
      <c r="AS1003">
        <v>42</v>
      </c>
      <c r="AT1003">
        <v>-128</v>
      </c>
      <c r="BB1003">
        <v>1200</v>
      </c>
      <c r="BC1003">
        <v>1</v>
      </c>
      <c r="BD1003" t="str">
        <f t="shared" si="473"/>
        <v xml:space="preserve">N46PD   </v>
      </c>
      <c r="BE1003">
        <v>1</v>
      </c>
      <c r="BG1003">
        <v>0</v>
      </c>
      <c r="BH1003">
        <v>0</v>
      </c>
      <c r="BI1003">
        <v>0</v>
      </c>
      <c r="BJ1003">
        <v>275</v>
      </c>
      <c r="BK1003">
        <v>-100</v>
      </c>
      <c r="BL1003" t="s">
        <v>239</v>
      </c>
      <c r="BM1003">
        <v>1</v>
      </c>
      <c r="BN1003">
        <v>1</v>
      </c>
      <c r="BO1003">
        <v>1</v>
      </c>
      <c r="BP1003">
        <v>0</v>
      </c>
      <c r="BS1003">
        <v>0.04</v>
      </c>
      <c r="BT1003">
        <v>0</v>
      </c>
      <c r="BU1003">
        <v>0</v>
      </c>
      <c r="CE1003" t="str">
        <f t="shared" si="490"/>
        <v>16:22:46.288</v>
      </c>
      <c r="CF1003">
        <v>288020147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80</v>
      </c>
      <c r="DB1003">
        <v>1</v>
      </c>
      <c r="DC1003" t="s">
        <v>132</v>
      </c>
      <c r="DD1003" t="s">
        <v>133</v>
      </c>
      <c r="DG1003">
        <v>15300344</v>
      </c>
      <c r="DI1003">
        <v>1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 t="shared" ref="A1004:A1010" si="491">"10/06/2022 16:22:47.741"</f>
        <v>10/06/2022 16:22:47.741</v>
      </c>
      <c r="C1004" t="str">
        <f t="shared" si="469"/>
        <v>FFDFD3C0</v>
      </c>
      <c r="D1004" t="s">
        <v>143</v>
      </c>
      <c r="E1004">
        <v>1</v>
      </c>
      <c r="F1004">
        <v>2001</v>
      </c>
      <c r="G1004" t="s">
        <v>147</v>
      </c>
      <c r="J1004" t="s">
        <v>145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ref="S1004:S1010" si="492">"16:22:47.344"</f>
        <v>16:22:47.344</v>
      </c>
      <c r="T1004" t="str">
        <f t="shared" ref="T1004:T1010" si="493">"16:22:46.844"</f>
        <v>16:22:46.844</v>
      </c>
      <c r="U1004" t="str">
        <f t="shared" si="472"/>
        <v>A5988B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125</v>
      </c>
      <c r="AG1004">
        <v>0</v>
      </c>
      <c r="AH1004">
        <v>3</v>
      </c>
      <c r="AI1004">
        <v>2</v>
      </c>
      <c r="AJ1004">
        <v>1</v>
      </c>
      <c r="AK1004" t="s">
        <v>412</v>
      </c>
      <c r="AL1004">
        <v>40.931002999999997</v>
      </c>
      <c r="AM1004" t="s">
        <v>413</v>
      </c>
      <c r="AN1004">
        <v>-72.211826000000002</v>
      </c>
      <c r="AO1004">
        <v>25</v>
      </c>
      <c r="AP1004">
        <v>375</v>
      </c>
      <c r="AQ1004" t="s">
        <v>129</v>
      </c>
      <c r="AR1004">
        <v>53</v>
      </c>
      <c r="AS1004">
        <v>42</v>
      </c>
      <c r="AT1004">
        <v>-640</v>
      </c>
      <c r="BB1004">
        <v>1200</v>
      </c>
      <c r="BC1004">
        <v>1</v>
      </c>
      <c r="BD1004" t="str">
        <f t="shared" si="473"/>
        <v xml:space="preserve">N46PD   </v>
      </c>
      <c r="BE1004">
        <v>1</v>
      </c>
      <c r="BG1004">
        <v>0</v>
      </c>
      <c r="BH1004">
        <v>0</v>
      </c>
      <c r="BI1004">
        <v>0</v>
      </c>
      <c r="BJ1004">
        <v>275</v>
      </c>
      <c r="BK1004">
        <v>-100</v>
      </c>
      <c r="BL1004" t="s">
        <v>239</v>
      </c>
      <c r="BM1004">
        <v>1</v>
      </c>
      <c r="BN1004">
        <v>1</v>
      </c>
      <c r="BO1004">
        <v>1</v>
      </c>
      <c r="BP1004">
        <v>0</v>
      </c>
      <c r="BS1004">
        <v>0.04</v>
      </c>
      <c r="BT1004">
        <v>0</v>
      </c>
      <c r="BU1004">
        <v>0</v>
      </c>
      <c r="CE1004" t="str">
        <f t="shared" ref="CE1004:CE1010" si="494">"16:22:47.351"</f>
        <v>16:22:47.351</v>
      </c>
      <c r="CF1004">
        <v>351361442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6</v>
      </c>
      <c r="CY1004">
        <v>7</v>
      </c>
      <c r="CZ1004" t="s">
        <v>131</v>
      </c>
      <c r="DA1004">
        <v>80</v>
      </c>
      <c r="DB1004">
        <v>1</v>
      </c>
      <c r="DC1004" t="s">
        <v>132</v>
      </c>
      <c r="DD1004" t="s">
        <v>133</v>
      </c>
      <c r="DG1004">
        <v>15301437</v>
      </c>
      <c r="DI1004">
        <v>1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 t="shared" si="491"/>
        <v>10/06/2022 16:22:47.741</v>
      </c>
      <c r="C1005" t="str">
        <f t="shared" si="469"/>
        <v>FFDFD3C0</v>
      </c>
      <c r="D1005" t="s">
        <v>123</v>
      </c>
      <c r="E1005">
        <v>1</v>
      </c>
      <c r="H1005">
        <v>157</v>
      </c>
      <c r="I1005" t="s">
        <v>124</v>
      </c>
      <c r="J1005" t="s">
        <v>125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492"/>
        <v>16:22:47.344</v>
      </c>
      <c r="T1005" t="str">
        <f t="shared" si="493"/>
        <v>16:22:46.844</v>
      </c>
      <c r="U1005" t="str">
        <f t="shared" si="472"/>
        <v>A5988B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125</v>
      </c>
      <c r="AG1005">
        <v>0</v>
      </c>
      <c r="AH1005">
        <v>3</v>
      </c>
      <c r="AI1005">
        <v>2</v>
      </c>
      <c r="AJ1005">
        <v>1</v>
      </c>
      <c r="AK1005" t="s">
        <v>412</v>
      </c>
      <c r="AL1005">
        <v>40.931002999999997</v>
      </c>
      <c r="AM1005" t="s">
        <v>413</v>
      </c>
      <c r="AN1005">
        <v>-72.211826000000002</v>
      </c>
      <c r="AO1005">
        <v>25</v>
      </c>
      <c r="AP1005">
        <v>375</v>
      </c>
      <c r="AQ1005" t="s">
        <v>129</v>
      </c>
      <c r="AR1005">
        <v>53</v>
      </c>
      <c r="AS1005">
        <v>42</v>
      </c>
      <c r="AT1005">
        <v>-640</v>
      </c>
      <c r="BB1005">
        <v>1200</v>
      </c>
      <c r="BC1005">
        <v>1</v>
      </c>
      <c r="BD1005" t="str">
        <f t="shared" si="473"/>
        <v xml:space="preserve">N46PD   </v>
      </c>
      <c r="BE1005">
        <v>1</v>
      </c>
      <c r="BG1005">
        <v>0</v>
      </c>
      <c r="BH1005">
        <v>0</v>
      </c>
      <c r="BI1005">
        <v>0</v>
      </c>
      <c r="BJ1005">
        <v>275</v>
      </c>
      <c r="BK1005">
        <v>-100</v>
      </c>
      <c r="BL1005" t="s">
        <v>239</v>
      </c>
      <c r="BM1005">
        <v>1</v>
      </c>
      <c r="BN1005">
        <v>1</v>
      </c>
      <c r="BO1005">
        <v>1</v>
      </c>
      <c r="BP1005">
        <v>0</v>
      </c>
      <c r="BS1005">
        <v>0.04</v>
      </c>
      <c r="BT1005">
        <v>0</v>
      </c>
      <c r="BU1005">
        <v>0</v>
      </c>
      <c r="CE1005" t="str">
        <f t="shared" si="494"/>
        <v>16:22:47.351</v>
      </c>
      <c r="CF1005">
        <v>351361442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6</v>
      </c>
      <c r="CY1005">
        <v>7</v>
      </c>
      <c r="CZ1005" t="s">
        <v>131</v>
      </c>
      <c r="DA1005">
        <v>80</v>
      </c>
      <c r="DB1005">
        <v>1</v>
      </c>
      <c r="DC1005" t="s">
        <v>132</v>
      </c>
      <c r="DD1005" t="s">
        <v>133</v>
      </c>
      <c r="DG1005">
        <v>15301437</v>
      </c>
      <c r="DI1005">
        <v>1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 t="shared" si="491"/>
        <v>10/06/2022 16:22:47.741</v>
      </c>
      <c r="C1006" t="str">
        <f t="shared" si="469"/>
        <v>FFDFD3C0</v>
      </c>
      <c r="D1006" t="s">
        <v>139</v>
      </c>
      <c r="E1006">
        <v>2</v>
      </c>
      <c r="F1006">
        <v>1002</v>
      </c>
      <c r="G1006" t="s">
        <v>124</v>
      </c>
      <c r="J1006" t="s">
        <v>141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492"/>
        <v>16:22:47.344</v>
      </c>
      <c r="T1006" t="str">
        <f t="shared" si="493"/>
        <v>16:22:46.844</v>
      </c>
      <c r="U1006" t="str">
        <f t="shared" si="472"/>
        <v>A5988B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125</v>
      </c>
      <c r="AG1006">
        <v>0</v>
      </c>
      <c r="AH1006">
        <v>3</v>
      </c>
      <c r="AI1006">
        <v>2</v>
      </c>
      <c r="AJ1006">
        <v>1</v>
      </c>
      <c r="AK1006" t="s">
        <v>412</v>
      </c>
      <c r="AL1006">
        <v>40.931002999999997</v>
      </c>
      <c r="AM1006" t="s">
        <v>413</v>
      </c>
      <c r="AN1006">
        <v>-72.211826000000002</v>
      </c>
      <c r="AO1006">
        <v>25</v>
      </c>
      <c r="AP1006">
        <v>375</v>
      </c>
      <c r="AQ1006" t="s">
        <v>129</v>
      </c>
      <c r="AR1006">
        <v>53</v>
      </c>
      <c r="AS1006">
        <v>42</v>
      </c>
      <c r="AT1006">
        <v>-640</v>
      </c>
      <c r="BB1006">
        <v>1200</v>
      </c>
      <c r="BC1006">
        <v>1</v>
      </c>
      <c r="BD1006" t="str">
        <f t="shared" si="473"/>
        <v xml:space="preserve">N46PD   </v>
      </c>
      <c r="BE1006">
        <v>1</v>
      </c>
      <c r="BG1006">
        <v>0</v>
      </c>
      <c r="BH1006">
        <v>0</v>
      </c>
      <c r="BI1006">
        <v>0</v>
      </c>
      <c r="BJ1006">
        <v>275</v>
      </c>
      <c r="BK1006">
        <v>-100</v>
      </c>
      <c r="BL1006" t="s">
        <v>239</v>
      </c>
      <c r="BM1006">
        <v>1</v>
      </c>
      <c r="BN1006">
        <v>1</v>
      </c>
      <c r="BO1006">
        <v>1</v>
      </c>
      <c r="BP1006">
        <v>0</v>
      </c>
      <c r="BS1006">
        <v>0.04</v>
      </c>
      <c r="BT1006">
        <v>0</v>
      </c>
      <c r="BU1006">
        <v>0</v>
      </c>
      <c r="CE1006" t="str">
        <f t="shared" si="494"/>
        <v>16:22:47.351</v>
      </c>
      <c r="CF1006">
        <v>351361442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6</v>
      </c>
      <c r="CY1006">
        <v>7</v>
      </c>
      <c r="CZ1006" t="s">
        <v>131</v>
      </c>
      <c r="DA1006">
        <v>80</v>
      </c>
      <c r="DB1006">
        <v>1</v>
      </c>
      <c r="DC1006" t="s">
        <v>132</v>
      </c>
      <c r="DD1006" t="s">
        <v>133</v>
      </c>
      <c r="DG1006">
        <v>15301437</v>
      </c>
      <c r="DI1006">
        <v>1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 t="shared" si="491"/>
        <v>10/06/2022 16:22:47.741</v>
      </c>
      <c r="C1007" t="str">
        <f t="shared" si="469"/>
        <v>FFDFD3C0</v>
      </c>
      <c r="D1007" t="s">
        <v>134</v>
      </c>
      <c r="E1007">
        <v>33</v>
      </c>
      <c r="H1007">
        <v>112</v>
      </c>
      <c r="I1007" t="s">
        <v>135</v>
      </c>
      <c r="J1007" t="s">
        <v>136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492"/>
        <v>16:22:47.344</v>
      </c>
      <c r="T1007" t="str">
        <f t="shared" si="493"/>
        <v>16:22:46.844</v>
      </c>
      <c r="U1007" t="str">
        <f t="shared" si="472"/>
        <v>A5988B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125</v>
      </c>
      <c r="AG1007">
        <v>0</v>
      </c>
      <c r="AH1007">
        <v>3</v>
      </c>
      <c r="AI1007">
        <v>2</v>
      </c>
      <c r="AJ1007">
        <v>1</v>
      </c>
      <c r="AK1007" t="s">
        <v>412</v>
      </c>
      <c r="AL1007">
        <v>40.931002999999997</v>
      </c>
      <c r="AM1007" t="s">
        <v>413</v>
      </c>
      <c r="AN1007">
        <v>-72.211826000000002</v>
      </c>
      <c r="AO1007">
        <v>25</v>
      </c>
      <c r="AP1007">
        <v>375</v>
      </c>
      <c r="AQ1007" t="s">
        <v>129</v>
      </c>
      <c r="AR1007">
        <v>53</v>
      </c>
      <c r="AS1007">
        <v>42</v>
      </c>
      <c r="AT1007">
        <v>-640</v>
      </c>
      <c r="BB1007">
        <v>1200</v>
      </c>
      <c r="BC1007">
        <v>1</v>
      </c>
      <c r="BD1007" t="str">
        <f t="shared" si="473"/>
        <v xml:space="preserve">N46PD   </v>
      </c>
      <c r="BE1007">
        <v>1</v>
      </c>
      <c r="BG1007">
        <v>0</v>
      </c>
      <c r="BH1007">
        <v>0</v>
      </c>
      <c r="BI1007">
        <v>0</v>
      </c>
      <c r="BJ1007">
        <v>275</v>
      </c>
      <c r="BK1007">
        <v>-100</v>
      </c>
      <c r="BL1007" t="s">
        <v>239</v>
      </c>
      <c r="BM1007">
        <v>1</v>
      </c>
      <c r="BN1007">
        <v>1</v>
      </c>
      <c r="BO1007">
        <v>1</v>
      </c>
      <c r="BP1007">
        <v>0</v>
      </c>
      <c r="BS1007">
        <v>0.04</v>
      </c>
      <c r="BT1007">
        <v>0</v>
      </c>
      <c r="BU1007">
        <v>0</v>
      </c>
      <c r="CE1007" t="str">
        <f t="shared" si="494"/>
        <v>16:22:47.351</v>
      </c>
      <c r="CF1007">
        <v>351361442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6</v>
      </c>
      <c r="CY1007">
        <v>7</v>
      </c>
      <c r="CZ1007" t="s">
        <v>131</v>
      </c>
      <c r="DA1007">
        <v>80</v>
      </c>
      <c r="DB1007">
        <v>1</v>
      </c>
      <c r="DC1007" t="s">
        <v>132</v>
      </c>
      <c r="DD1007" t="s">
        <v>133</v>
      </c>
      <c r="DG1007">
        <v>15301437</v>
      </c>
      <c r="DI1007">
        <v>1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 t="shared" si="491"/>
        <v>10/06/2022 16:22:47.741</v>
      </c>
      <c r="C1008" t="str">
        <f t="shared" si="469"/>
        <v>FFDFD3C0</v>
      </c>
      <c r="D1008" t="s">
        <v>143</v>
      </c>
      <c r="E1008">
        <v>15</v>
      </c>
      <c r="F1008">
        <v>2015</v>
      </c>
      <c r="G1008" t="s">
        <v>144</v>
      </c>
      <c r="J1008" t="s">
        <v>145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492"/>
        <v>16:22:47.344</v>
      </c>
      <c r="T1008" t="str">
        <f t="shared" si="493"/>
        <v>16:22:46.844</v>
      </c>
      <c r="U1008" t="str">
        <f t="shared" si="472"/>
        <v>A5988B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125</v>
      </c>
      <c r="AG1008">
        <v>0</v>
      </c>
      <c r="AH1008">
        <v>3</v>
      </c>
      <c r="AI1008">
        <v>2</v>
      </c>
      <c r="AJ1008">
        <v>1</v>
      </c>
      <c r="AK1008" t="s">
        <v>412</v>
      </c>
      <c r="AL1008">
        <v>40.931002999999997</v>
      </c>
      <c r="AM1008" t="s">
        <v>413</v>
      </c>
      <c r="AN1008">
        <v>-72.211826000000002</v>
      </c>
      <c r="AO1008">
        <v>25</v>
      </c>
      <c r="AP1008">
        <v>375</v>
      </c>
      <c r="AQ1008" t="s">
        <v>129</v>
      </c>
      <c r="AR1008">
        <v>53</v>
      </c>
      <c r="AS1008">
        <v>42</v>
      </c>
      <c r="AT1008">
        <v>-640</v>
      </c>
      <c r="BB1008">
        <v>1200</v>
      </c>
      <c r="BC1008">
        <v>1</v>
      </c>
      <c r="BD1008" t="str">
        <f t="shared" si="473"/>
        <v xml:space="preserve">N46PD   </v>
      </c>
      <c r="BE1008">
        <v>1</v>
      </c>
      <c r="BG1008">
        <v>0</v>
      </c>
      <c r="BH1008">
        <v>0</v>
      </c>
      <c r="BI1008">
        <v>0</v>
      </c>
      <c r="BJ1008">
        <v>275</v>
      </c>
      <c r="BK1008">
        <v>-100</v>
      </c>
      <c r="BL1008" t="s">
        <v>239</v>
      </c>
      <c r="BM1008">
        <v>1</v>
      </c>
      <c r="BN1008">
        <v>1</v>
      </c>
      <c r="BO1008">
        <v>1</v>
      </c>
      <c r="BP1008">
        <v>0</v>
      </c>
      <c r="BS1008">
        <v>0.04</v>
      </c>
      <c r="BT1008">
        <v>0</v>
      </c>
      <c r="BU1008">
        <v>0</v>
      </c>
      <c r="CE1008" t="str">
        <f t="shared" si="494"/>
        <v>16:22:47.351</v>
      </c>
      <c r="CF1008">
        <v>351361442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6</v>
      </c>
      <c r="CY1008">
        <v>7</v>
      </c>
      <c r="CZ1008" t="s">
        <v>131</v>
      </c>
      <c r="DA1008">
        <v>80</v>
      </c>
      <c r="DB1008">
        <v>1</v>
      </c>
      <c r="DC1008" t="s">
        <v>132</v>
      </c>
      <c r="DD1008" t="s">
        <v>133</v>
      </c>
      <c r="DG1008">
        <v>15301437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 t="shared" si="491"/>
        <v>10/06/2022 16:22:47.741</v>
      </c>
      <c r="C1009" t="str">
        <f t="shared" si="469"/>
        <v>FFDFD3C0</v>
      </c>
      <c r="D1009" t="s">
        <v>134</v>
      </c>
      <c r="E1009">
        <v>38</v>
      </c>
      <c r="H1009">
        <v>125</v>
      </c>
      <c r="I1009" t="s">
        <v>142</v>
      </c>
      <c r="J1009" t="s">
        <v>136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492"/>
        <v>16:22:47.344</v>
      </c>
      <c r="T1009" t="str">
        <f t="shared" si="493"/>
        <v>16:22:46.844</v>
      </c>
      <c r="U1009" t="str">
        <f t="shared" si="472"/>
        <v>A5988B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125</v>
      </c>
      <c r="AG1009">
        <v>0</v>
      </c>
      <c r="AH1009">
        <v>3</v>
      </c>
      <c r="AI1009">
        <v>2</v>
      </c>
      <c r="AJ1009">
        <v>1</v>
      </c>
      <c r="AK1009" t="s">
        <v>412</v>
      </c>
      <c r="AL1009">
        <v>40.931002999999997</v>
      </c>
      <c r="AM1009" t="s">
        <v>413</v>
      </c>
      <c r="AN1009">
        <v>-72.211826000000002</v>
      </c>
      <c r="AO1009">
        <v>25</v>
      </c>
      <c r="AP1009">
        <v>375</v>
      </c>
      <c r="AQ1009" t="s">
        <v>129</v>
      </c>
      <c r="AR1009">
        <v>53</v>
      </c>
      <c r="AS1009">
        <v>42</v>
      </c>
      <c r="AT1009">
        <v>-640</v>
      </c>
      <c r="BB1009">
        <v>1200</v>
      </c>
      <c r="BC1009">
        <v>1</v>
      </c>
      <c r="BD1009" t="str">
        <f t="shared" si="473"/>
        <v xml:space="preserve">N46PD   </v>
      </c>
      <c r="BE1009">
        <v>1</v>
      </c>
      <c r="BG1009">
        <v>0</v>
      </c>
      <c r="BH1009">
        <v>0</v>
      </c>
      <c r="BI1009">
        <v>0</v>
      </c>
      <c r="BJ1009">
        <v>275</v>
      </c>
      <c r="BK1009">
        <v>-100</v>
      </c>
      <c r="BL1009" t="s">
        <v>239</v>
      </c>
      <c r="BM1009">
        <v>1</v>
      </c>
      <c r="BN1009">
        <v>1</v>
      </c>
      <c r="BO1009">
        <v>1</v>
      </c>
      <c r="BP1009">
        <v>0</v>
      </c>
      <c r="BS1009">
        <v>0.04</v>
      </c>
      <c r="BT1009">
        <v>0</v>
      </c>
      <c r="BU1009">
        <v>0</v>
      </c>
      <c r="CE1009" t="str">
        <f t="shared" si="494"/>
        <v>16:22:47.351</v>
      </c>
      <c r="CF1009">
        <v>351361442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6</v>
      </c>
      <c r="CY1009">
        <v>7</v>
      </c>
      <c r="CZ1009" t="s">
        <v>131</v>
      </c>
      <c r="DA1009">
        <v>80</v>
      </c>
      <c r="DB1009">
        <v>1</v>
      </c>
      <c r="DC1009" t="s">
        <v>132</v>
      </c>
      <c r="DD1009" t="s">
        <v>133</v>
      </c>
      <c r="DG1009">
        <v>15301437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 t="shared" si="491"/>
        <v>10/06/2022 16:22:47.741</v>
      </c>
      <c r="C1010" t="str">
        <f t="shared" si="469"/>
        <v>FFDFD3C0</v>
      </c>
      <c r="D1010" t="s">
        <v>139</v>
      </c>
      <c r="E1010">
        <v>3</v>
      </c>
      <c r="F1010">
        <v>1003</v>
      </c>
      <c r="G1010" t="s">
        <v>146</v>
      </c>
      <c r="J1010" t="s">
        <v>141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492"/>
        <v>16:22:47.344</v>
      </c>
      <c r="T1010" t="str">
        <f t="shared" si="493"/>
        <v>16:22:46.844</v>
      </c>
      <c r="U1010" t="str">
        <f t="shared" si="472"/>
        <v>A5988B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125</v>
      </c>
      <c r="AG1010">
        <v>0</v>
      </c>
      <c r="AH1010">
        <v>3</v>
      </c>
      <c r="AI1010">
        <v>2</v>
      </c>
      <c r="AJ1010">
        <v>1</v>
      </c>
      <c r="AK1010" t="s">
        <v>412</v>
      </c>
      <c r="AL1010">
        <v>40.931002999999997</v>
      </c>
      <c r="AM1010" t="s">
        <v>413</v>
      </c>
      <c r="AN1010">
        <v>-72.211826000000002</v>
      </c>
      <c r="AO1010">
        <v>25</v>
      </c>
      <c r="AP1010">
        <v>375</v>
      </c>
      <c r="AQ1010" t="s">
        <v>129</v>
      </c>
      <c r="AR1010">
        <v>53</v>
      </c>
      <c r="AS1010">
        <v>42</v>
      </c>
      <c r="AT1010">
        <v>-640</v>
      </c>
      <c r="BB1010">
        <v>1200</v>
      </c>
      <c r="BC1010">
        <v>1</v>
      </c>
      <c r="BD1010" t="str">
        <f t="shared" si="473"/>
        <v xml:space="preserve">N46PD   </v>
      </c>
      <c r="BE1010">
        <v>1</v>
      </c>
      <c r="BG1010">
        <v>0</v>
      </c>
      <c r="BH1010">
        <v>0</v>
      </c>
      <c r="BI1010">
        <v>0</v>
      </c>
      <c r="BJ1010">
        <v>275</v>
      </c>
      <c r="BK1010">
        <v>-100</v>
      </c>
      <c r="BL1010" t="s">
        <v>239</v>
      </c>
      <c r="BM1010">
        <v>1</v>
      </c>
      <c r="BN1010">
        <v>1</v>
      </c>
      <c r="BO1010">
        <v>1</v>
      </c>
      <c r="BP1010">
        <v>0</v>
      </c>
      <c r="BS1010">
        <v>0.04</v>
      </c>
      <c r="BT1010">
        <v>0</v>
      </c>
      <c r="BU1010">
        <v>0</v>
      </c>
      <c r="CE1010" t="str">
        <f t="shared" si="494"/>
        <v>16:22:47.351</v>
      </c>
      <c r="CF1010">
        <v>351361442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6</v>
      </c>
      <c r="CY1010">
        <v>7</v>
      </c>
      <c r="CZ1010" t="s">
        <v>131</v>
      </c>
      <c r="DA1010">
        <v>80</v>
      </c>
      <c r="DB1010">
        <v>1</v>
      </c>
      <c r="DC1010" t="s">
        <v>132</v>
      </c>
      <c r="DD1010" t="s">
        <v>133</v>
      </c>
      <c r="DG1010">
        <v>15301437</v>
      </c>
      <c r="DI1010">
        <v>1</v>
      </c>
      <c r="DJ1010">
        <v>0</v>
      </c>
      <c r="DK1010">
        <v>1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"10/06/2022 16:22:48.444"</f>
        <v>10/06/2022 16:22:48.444</v>
      </c>
      <c r="C1011" t="str">
        <f t="shared" si="469"/>
        <v>FFDFD3C0</v>
      </c>
      <c r="D1011" t="s">
        <v>143</v>
      </c>
      <c r="E1011">
        <v>1</v>
      </c>
      <c r="F1011">
        <v>2001</v>
      </c>
      <c r="G1011" t="s">
        <v>147</v>
      </c>
      <c r="J1011" t="s">
        <v>145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ref="S1011:S1017" si="495">"16:22:48.219"</f>
        <v>16:22:48.219</v>
      </c>
      <c r="T1011" t="str">
        <f t="shared" ref="T1011:T1017" si="496">"16:22:47.819"</f>
        <v>16:22:47.819</v>
      </c>
      <c r="U1011" t="str">
        <f t="shared" si="472"/>
        <v>A5988B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125</v>
      </c>
      <c r="AG1011">
        <v>0</v>
      </c>
      <c r="AH1011">
        <v>3</v>
      </c>
      <c r="AI1011">
        <v>2</v>
      </c>
      <c r="AJ1011">
        <v>1</v>
      </c>
      <c r="AK1011" t="s">
        <v>414</v>
      </c>
      <c r="AL1011">
        <v>40.931153000000002</v>
      </c>
      <c r="AM1011" t="s">
        <v>415</v>
      </c>
      <c r="AN1011">
        <v>-72.211568</v>
      </c>
      <c r="AO1011">
        <v>25</v>
      </c>
      <c r="AP1011">
        <v>350</v>
      </c>
      <c r="AQ1011" t="s">
        <v>129</v>
      </c>
      <c r="AR1011">
        <v>55</v>
      </c>
      <c r="AS1011">
        <v>41</v>
      </c>
      <c r="AT1011">
        <v>-448</v>
      </c>
      <c r="BB1011">
        <v>1200</v>
      </c>
      <c r="BC1011">
        <v>1</v>
      </c>
      <c r="BD1011" t="str">
        <f t="shared" si="473"/>
        <v xml:space="preserve">N46PD   </v>
      </c>
      <c r="BE1011">
        <v>1</v>
      </c>
      <c r="BG1011">
        <v>0</v>
      </c>
      <c r="BH1011">
        <v>0</v>
      </c>
      <c r="BI1011">
        <v>0</v>
      </c>
      <c r="BJ1011">
        <v>250</v>
      </c>
      <c r="BK1011">
        <v>-100</v>
      </c>
      <c r="BL1011" t="s">
        <v>239</v>
      </c>
      <c r="BM1011">
        <v>1</v>
      </c>
      <c r="BN1011">
        <v>1</v>
      </c>
      <c r="BO1011">
        <v>1</v>
      </c>
      <c r="BP1011">
        <v>0</v>
      </c>
      <c r="BS1011">
        <v>0.04</v>
      </c>
      <c r="BT1011">
        <v>0</v>
      </c>
      <c r="BU1011">
        <v>0</v>
      </c>
      <c r="CE1011" t="str">
        <f t="shared" ref="CE1011:CE1017" si="497">"16:22:48.226"</f>
        <v>16:22:48.226</v>
      </c>
      <c r="CF1011">
        <v>226283346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6</v>
      </c>
      <c r="CY1011">
        <v>7</v>
      </c>
      <c r="CZ1011" t="s">
        <v>131</v>
      </c>
      <c r="DA1011">
        <v>80</v>
      </c>
      <c r="DB1011">
        <v>1</v>
      </c>
      <c r="DC1011" t="s">
        <v>132</v>
      </c>
      <c r="DD1011" t="s">
        <v>133</v>
      </c>
      <c r="DG1011">
        <v>15302321</v>
      </c>
      <c r="DI1011">
        <v>1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"10/06/2022 16:22:48.475"</f>
        <v>10/06/2022 16:22:48.475</v>
      </c>
      <c r="C1012" t="str">
        <f t="shared" si="469"/>
        <v>FFDFD3C0</v>
      </c>
      <c r="D1012" t="s">
        <v>139</v>
      </c>
      <c r="E1012">
        <v>2</v>
      </c>
      <c r="F1012">
        <v>1002</v>
      </c>
      <c r="G1012" t="s">
        <v>124</v>
      </c>
      <c r="J1012" t="s">
        <v>141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495"/>
        <v>16:22:48.219</v>
      </c>
      <c r="T1012" t="str">
        <f t="shared" si="496"/>
        <v>16:22:47.819</v>
      </c>
      <c r="U1012" t="str">
        <f t="shared" si="472"/>
        <v>A5988B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125</v>
      </c>
      <c r="AG1012">
        <v>0</v>
      </c>
      <c r="AH1012">
        <v>3</v>
      </c>
      <c r="AI1012">
        <v>2</v>
      </c>
      <c r="AJ1012">
        <v>1</v>
      </c>
      <c r="AK1012" t="s">
        <v>414</v>
      </c>
      <c r="AL1012">
        <v>40.931153000000002</v>
      </c>
      <c r="AM1012" t="s">
        <v>415</v>
      </c>
      <c r="AN1012">
        <v>-72.211568</v>
      </c>
      <c r="AO1012">
        <v>25</v>
      </c>
      <c r="AP1012">
        <v>350</v>
      </c>
      <c r="AQ1012" t="s">
        <v>129</v>
      </c>
      <c r="AR1012">
        <v>55</v>
      </c>
      <c r="AS1012">
        <v>41</v>
      </c>
      <c r="AT1012">
        <v>-448</v>
      </c>
      <c r="BB1012">
        <v>1200</v>
      </c>
      <c r="BC1012">
        <v>1</v>
      </c>
      <c r="BD1012" t="str">
        <f t="shared" si="473"/>
        <v xml:space="preserve">N46PD   </v>
      </c>
      <c r="BE1012">
        <v>1</v>
      </c>
      <c r="BG1012">
        <v>0</v>
      </c>
      <c r="BH1012">
        <v>0</v>
      </c>
      <c r="BI1012">
        <v>0</v>
      </c>
      <c r="BJ1012">
        <v>250</v>
      </c>
      <c r="BK1012">
        <v>-100</v>
      </c>
      <c r="BL1012" t="s">
        <v>239</v>
      </c>
      <c r="BM1012">
        <v>1</v>
      </c>
      <c r="BN1012">
        <v>1</v>
      </c>
      <c r="BO1012">
        <v>1</v>
      </c>
      <c r="BP1012">
        <v>0</v>
      </c>
      <c r="BS1012">
        <v>0.04</v>
      </c>
      <c r="BT1012">
        <v>0</v>
      </c>
      <c r="BU1012">
        <v>0</v>
      </c>
      <c r="CE1012" t="str">
        <f t="shared" si="497"/>
        <v>16:22:48.226</v>
      </c>
      <c r="CF1012">
        <v>226283346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6</v>
      </c>
      <c r="CY1012">
        <v>7</v>
      </c>
      <c r="CZ1012" t="s">
        <v>131</v>
      </c>
      <c r="DA1012">
        <v>80</v>
      </c>
      <c r="DB1012">
        <v>1</v>
      </c>
      <c r="DC1012" t="s">
        <v>132</v>
      </c>
      <c r="DD1012" t="s">
        <v>133</v>
      </c>
      <c r="DG1012">
        <v>15302321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"10/06/2022 16:22:48.475"</f>
        <v>10/06/2022 16:22:48.475</v>
      </c>
      <c r="C1013" t="str">
        <f t="shared" si="469"/>
        <v>FFDFD3C0</v>
      </c>
      <c r="D1013" t="s">
        <v>123</v>
      </c>
      <c r="E1013">
        <v>1</v>
      </c>
      <c r="H1013">
        <v>157</v>
      </c>
      <c r="I1013" t="s">
        <v>124</v>
      </c>
      <c r="J1013" t="s">
        <v>125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495"/>
        <v>16:22:48.219</v>
      </c>
      <c r="T1013" t="str">
        <f t="shared" si="496"/>
        <v>16:22:47.819</v>
      </c>
      <c r="U1013" t="str">
        <f t="shared" si="472"/>
        <v>A5988B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125</v>
      </c>
      <c r="AG1013">
        <v>0</v>
      </c>
      <c r="AH1013">
        <v>3</v>
      </c>
      <c r="AI1013">
        <v>2</v>
      </c>
      <c r="AJ1013">
        <v>1</v>
      </c>
      <c r="AK1013" t="s">
        <v>414</v>
      </c>
      <c r="AL1013">
        <v>40.931153000000002</v>
      </c>
      <c r="AM1013" t="s">
        <v>415</v>
      </c>
      <c r="AN1013">
        <v>-72.211568</v>
      </c>
      <c r="AO1013">
        <v>25</v>
      </c>
      <c r="AP1013">
        <v>350</v>
      </c>
      <c r="AQ1013" t="s">
        <v>129</v>
      </c>
      <c r="AR1013">
        <v>55</v>
      </c>
      <c r="AS1013">
        <v>41</v>
      </c>
      <c r="AT1013">
        <v>-448</v>
      </c>
      <c r="BB1013">
        <v>1200</v>
      </c>
      <c r="BC1013">
        <v>1</v>
      </c>
      <c r="BD1013" t="str">
        <f t="shared" si="473"/>
        <v xml:space="preserve">N46PD   </v>
      </c>
      <c r="BE1013">
        <v>1</v>
      </c>
      <c r="BG1013">
        <v>0</v>
      </c>
      <c r="BH1013">
        <v>0</v>
      </c>
      <c r="BI1013">
        <v>0</v>
      </c>
      <c r="BJ1013">
        <v>250</v>
      </c>
      <c r="BK1013">
        <v>-100</v>
      </c>
      <c r="BL1013" t="s">
        <v>239</v>
      </c>
      <c r="BM1013">
        <v>1</v>
      </c>
      <c r="BN1013">
        <v>1</v>
      </c>
      <c r="BO1013">
        <v>1</v>
      </c>
      <c r="BP1013">
        <v>0</v>
      </c>
      <c r="BS1013">
        <v>0.04</v>
      </c>
      <c r="BT1013">
        <v>0</v>
      </c>
      <c r="BU1013">
        <v>0</v>
      </c>
      <c r="CE1013" t="str">
        <f t="shared" si="497"/>
        <v>16:22:48.226</v>
      </c>
      <c r="CF1013">
        <v>226283346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6</v>
      </c>
      <c r="CY1013">
        <v>7</v>
      </c>
      <c r="CZ1013" t="s">
        <v>131</v>
      </c>
      <c r="DA1013">
        <v>80</v>
      </c>
      <c r="DB1013">
        <v>1</v>
      </c>
      <c r="DC1013" t="s">
        <v>132</v>
      </c>
      <c r="DD1013" t="s">
        <v>133</v>
      </c>
      <c r="DG1013">
        <v>15302321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"10/06/2022 16:22:48.475"</f>
        <v>10/06/2022 16:22:48.475</v>
      </c>
      <c r="C1014" t="str">
        <f t="shared" si="469"/>
        <v>FFDFD3C0</v>
      </c>
      <c r="D1014" t="s">
        <v>143</v>
      </c>
      <c r="E1014">
        <v>15</v>
      </c>
      <c r="F1014">
        <v>2015</v>
      </c>
      <c r="G1014" t="s">
        <v>144</v>
      </c>
      <c r="J1014" t="s">
        <v>145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495"/>
        <v>16:22:48.219</v>
      </c>
      <c r="T1014" t="str">
        <f t="shared" si="496"/>
        <v>16:22:47.819</v>
      </c>
      <c r="U1014" t="str">
        <f t="shared" si="472"/>
        <v>A5988B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125</v>
      </c>
      <c r="AG1014">
        <v>0</v>
      </c>
      <c r="AH1014">
        <v>3</v>
      </c>
      <c r="AI1014">
        <v>2</v>
      </c>
      <c r="AJ1014">
        <v>1</v>
      </c>
      <c r="AK1014" t="s">
        <v>414</v>
      </c>
      <c r="AL1014">
        <v>40.931153000000002</v>
      </c>
      <c r="AM1014" t="s">
        <v>415</v>
      </c>
      <c r="AN1014">
        <v>-72.211568</v>
      </c>
      <c r="AO1014">
        <v>25</v>
      </c>
      <c r="AP1014">
        <v>350</v>
      </c>
      <c r="AQ1014" t="s">
        <v>129</v>
      </c>
      <c r="AR1014">
        <v>55</v>
      </c>
      <c r="AS1014">
        <v>41</v>
      </c>
      <c r="AT1014">
        <v>-448</v>
      </c>
      <c r="BB1014">
        <v>1200</v>
      </c>
      <c r="BC1014">
        <v>1</v>
      </c>
      <c r="BD1014" t="str">
        <f t="shared" si="473"/>
        <v xml:space="preserve">N46PD   </v>
      </c>
      <c r="BE1014">
        <v>1</v>
      </c>
      <c r="BG1014">
        <v>0</v>
      </c>
      <c r="BH1014">
        <v>0</v>
      </c>
      <c r="BI1014">
        <v>0</v>
      </c>
      <c r="BJ1014">
        <v>250</v>
      </c>
      <c r="BK1014">
        <v>-100</v>
      </c>
      <c r="BL1014" t="s">
        <v>239</v>
      </c>
      <c r="BM1014">
        <v>1</v>
      </c>
      <c r="BN1014">
        <v>1</v>
      </c>
      <c r="BO1014">
        <v>1</v>
      </c>
      <c r="BP1014">
        <v>0</v>
      </c>
      <c r="BS1014">
        <v>0.04</v>
      </c>
      <c r="BT1014">
        <v>0</v>
      </c>
      <c r="BU1014">
        <v>0</v>
      </c>
      <c r="CE1014" t="str">
        <f t="shared" si="497"/>
        <v>16:22:48.226</v>
      </c>
      <c r="CF1014">
        <v>226283346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6</v>
      </c>
      <c r="CY1014">
        <v>7</v>
      </c>
      <c r="CZ1014" t="s">
        <v>131</v>
      </c>
      <c r="DA1014">
        <v>80</v>
      </c>
      <c r="DB1014">
        <v>1</v>
      </c>
      <c r="DC1014" t="s">
        <v>132</v>
      </c>
      <c r="DD1014" t="s">
        <v>133</v>
      </c>
      <c r="DG1014">
        <v>15302321</v>
      </c>
      <c r="DI1014">
        <v>1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"10/06/2022 16:22:48.475"</f>
        <v>10/06/2022 16:22:48.475</v>
      </c>
      <c r="C1015" t="str">
        <f t="shared" si="469"/>
        <v>FFDFD3C0</v>
      </c>
      <c r="D1015" t="s">
        <v>134</v>
      </c>
      <c r="E1015">
        <v>33</v>
      </c>
      <c r="H1015">
        <v>112</v>
      </c>
      <c r="I1015" t="s">
        <v>135</v>
      </c>
      <c r="J1015" t="s">
        <v>136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495"/>
        <v>16:22:48.219</v>
      </c>
      <c r="T1015" t="str">
        <f t="shared" si="496"/>
        <v>16:22:47.819</v>
      </c>
      <c r="U1015" t="str">
        <f t="shared" si="472"/>
        <v>A5988B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125</v>
      </c>
      <c r="AG1015">
        <v>0</v>
      </c>
      <c r="AH1015">
        <v>3</v>
      </c>
      <c r="AI1015">
        <v>2</v>
      </c>
      <c r="AJ1015">
        <v>1</v>
      </c>
      <c r="AK1015" t="s">
        <v>414</v>
      </c>
      <c r="AL1015">
        <v>40.931153000000002</v>
      </c>
      <c r="AM1015" t="s">
        <v>415</v>
      </c>
      <c r="AN1015">
        <v>-72.211568</v>
      </c>
      <c r="AO1015">
        <v>25</v>
      </c>
      <c r="AP1015">
        <v>350</v>
      </c>
      <c r="AQ1015" t="s">
        <v>129</v>
      </c>
      <c r="AR1015">
        <v>55</v>
      </c>
      <c r="AS1015">
        <v>41</v>
      </c>
      <c r="AT1015">
        <v>-448</v>
      </c>
      <c r="BB1015">
        <v>1200</v>
      </c>
      <c r="BC1015">
        <v>1</v>
      </c>
      <c r="BD1015" t="str">
        <f t="shared" si="473"/>
        <v xml:space="preserve">N46PD   </v>
      </c>
      <c r="BE1015">
        <v>1</v>
      </c>
      <c r="BG1015">
        <v>0</v>
      </c>
      <c r="BH1015">
        <v>0</v>
      </c>
      <c r="BI1015">
        <v>0</v>
      </c>
      <c r="BJ1015">
        <v>250</v>
      </c>
      <c r="BK1015">
        <v>-100</v>
      </c>
      <c r="BL1015" t="s">
        <v>239</v>
      </c>
      <c r="BM1015">
        <v>1</v>
      </c>
      <c r="BN1015">
        <v>1</v>
      </c>
      <c r="BO1015">
        <v>1</v>
      </c>
      <c r="BP1015">
        <v>0</v>
      </c>
      <c r="BS1015">
        <v>0.04</v>
      </c>
      <c r="BT1015">
        <v>0</v>
      </c>
      <c r="BU1015">
        <v>0</v>
      </c>
      <c r="CE1015" t="str">
        <f t="shared" si="497"/>
        <v>16:22:48.226</v>
      </c>
      <c r="CF1015">
        <v>226283346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6</v>
      </c>
      <c r="CY1015">
        <v>7</v>
      </c>
      <c r="CZ1015" t="s">
        <v>131</v>
      </c>
      <c r="DA1015">
        <v>80</v>
      </c>
      <c r="DB1015">
        <v>1</v>
      </c>
      <c r="DC1015" t="s">
        <v>132</v>
      </c>
      <c r="DD1015" t="s">
        <v>133</v>
      </c>
      <c r="DG1015">
        <v>15302321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"10/06/2022 16:22:48.475"</f>
        <v>10/06/2022 16:22:48.475</v>
      </c>
      <c r="C1016" t="str">
        <f t="shared" si="469"/>
        <v>FFDFD3C0</v>
      </c>
      <c r="D1016" t="s">
        <v>134</v>
      </c>
      <c r="E1016">
        <v>38</v>
      </c>
      <c r="H1016">
        <v>125</v>
      </c>
      <c r="I1016" t="s">
        <v>142</v>
      </c>
      <c r="J1016" t="s">
        <v>136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495"/>
        <v>16:22:48.219</v>
      </c>
      <c r="T1016" t="str">
        <f t="shared" si="496"/>
        <v>16:22:47.819</v>
      </c>
      <c r="U1016" t="str">
        <f t="shared" si="472"/>
        <v>A5988B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125</v>
      </c>
      <c r="AG1016">
        <v>0</v>
      </c>
      <c r="AH1016">
        <v>3</v>
      </c>
      <c r="AI1016">
        <v>2</v>
      </c>
      <c r="AJ1016">
        <v>1</v>
      </c>
      <c r="AK1016" t="s">
        <v>414</v>
      </c>
      <c r="AL1016">
        <v>40.931153000000002</v>
      </c>
      <c r="AM1016" t="s">
        <v>415</v>
      </c>
      <c r="AN1016">
        <v>-72.211568</v>
      </c>
      <c r="AO1016">
        <v>25</v>
      </c>
      <c r="AP1016">
        <v>350</v>
      </c>
      <c r="AQ1016" t="s">
        <v>129</v>
      </c>
      <c r="AR1016">
        <v>55</v>
      </c>
      <c r="AS1016">
        <v>41</v>
      </c>
      <c r="AT1016">
        <v>-448</v>
      </c>
      <c r="BB1016">
        <v>1200</v>
      </c>
      <c r="BC1016">
        <v>1</v>
      </c>
      <c r="BD1016" t="str">
        <f t="shared" si="473"/>
        <v xml:space="preserve">N46PD   </v>
      </c>
      <c r="BE1016">
        <v>1</v>
      </c>
      <c r="BG1016">
        <v>0</v>
      </c>
      <c r="BH1016">
        <v>0</v>
      </c>
      <c r="BI1016">
        <v>0</v>
      </c>
      <c r="BJ1016">
        <v>250</v>
      </c>
      <c r="BK1016">
        <v>-100</v>
      </c>
      <c r="BL1016" t="s">
        <v>239</v>
      </c>
      <c r="BM1016">
        <v>1</v>
      </c>
      <c r="BN1016">
        <v>1</v>
      </c>
      <c r="BO1016">
        <v>1</v>
      </c>
      <c r="BP1016">
        <v>0</v>
      </c>
      <c r="BS1016">
        <v>0.04</v>
      </c>
      <c r="BT1016">
        <v>0</v>
      </c>
      <c r="BU1016">
        <v>0</v>
      </c>
      <c r="CE1016" t="str">
        <f t="shared" si="497"/>
        <v>16:22:48.226</v>
      </c>
      <c r="CF1016">
        <v>226283346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6</v>
      </c>
      <c r="CY1016">
        <v>7</v>
      </c>
      <c r="CZ1016" t="s">
        <v>131</v>
      </c>
      <c r="DA1016">
        <v>80</v>
      </c>
      <c r="DB1016">
        <v>1</v>
      </c>
      <c r="DC1016" t="s">
        <v>132</v>
      </c>
      <c r="DD1016" t="s">
        <v>133</v>
      </c>
      <c r="DG1016">
        <v>15302321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"10/06/2022 16:22:48.491"</f>
        <v>10/06/2022 16:22:48.491</v>
      </c>
      <c r="C1017" t="str">
        <f t="shared" si="469"/>
        <v>FFDFD3C0</v>
      </c>
      <c r="D1017" t="s">
        <v>139</v>
      </c>
      <c r="E1017">
        <v>3</v>
      </c>
      <c r="F1017">
        <v>1003</v>
      </c>
      <c r="G1017" t="s">
        <v>146</v>
      </c>
      <c r="J1017" t="s">
        <v>141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495"/>
        <v>16:22:48.219</v>
      </c>
      <c r="T1017" t="str">
        <f t="shared" si="496"/>
        <v>16:22:47.819</v>
      </c>
      <c r="U1017" t="str">
        <f t="shared" si="472"/>
        <v>A5988B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125</v>
      </c>
      <c r="AG1017">
        <v>0</v>
      </c>
      <c r="AH1017">
        <v>3</v>
      </c>
      <c r="AI1017">
        <v>2</v>
      </c>
      <c r="AJ1017">
        <v>1</v>
      </c>
      <c r="AK1017" t="s">
        <v>414</v>
      </c>
      <c r="AL1017">
        <v>40.931153000000002</v>
      </c>
      <c r="AM1017" t="s">
        <v>415</v>
      </c>
      <c r="AN1017">
        <v>-72.211568</v>
      </c>
      <c r="AO1017">
        <v>25</v>
      </c>
      <c r="AP1017">
        <v>350</v>
      </c>
      <c r="AQ1017" t="s">
        <v>129</v>
      </c>
      <c r="AR1017">
        <v>55</v>
      </c>
      <c r="AS1017">
        <v>41</v>
      </c>
      <c r="AT1017">
        <v>-448</v>
      </c>
      <c r="BB1017">
        <v>1200</v>
      </c>
      <c r="BC1017">
        <v>1</v>
      </c>
      <c r="BD1017" t="str">
        <f t="shared" si="473"/>
        <v xml:space="preserve">N46PD   </v>
      </c>
      <c r="BE1017">
        <v>1</v>
      </c>
      <c r="BG1017">
        <v>0</v>
      </c>
      <c r="BH1017">
        <v>0</v>
      </c>
      <c r="BI1017">
        <v>0</v>
      </c>
      <c r="BJ1017">
        <v>250</v>
      </c>
      <c r="BK1017">
        <v>-100</v>
      </c>
      <c r="BL1017" t="s">
        <v>239</v>
      </c>
      <c r="BM1017">
        <v>1</v>
      </c>
      <c r="BN1017">
        <v>1</v>
      </c>
      <c r="BO1017">
        <v>1</v>
      </c>
      <c r="BP1017">
        <v>0</v>
      </c>
      <c r="BS1017">
        <v>0.04</v>
      </c>
      <c r="BT1017">
        <v>0</v>
      </c>
      <c r="BU1017">
        <v>0</v>
      </c>
      <c r="CE1017" t="str">
        <f t="shared" si="497"/>
        <v>16:22:48.226</v>
      </c>
      <c r="CF1017">
        <v>226283346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6</v>
      </c>
      <c r="CY1017">
        <v>7</v>
      </c>
      <c r="CZ1017" t="s">
        <v>131</v>
      </c>
      <c r="DA1017">
        <v>80</v>
      </c>
      <c r="DB1017">
        <v>1</v>
      </c>
      <c r="DC1017" t="s">
        <v>132</v>
      </c>
      <c r="DD1017" t="s">
        <v>133</v>
      </c>
      <c r="DG1017">
        <v>15302321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 t="shared" ref="A1018:A1023" si="498">"10/06/2022 16:22:49.554"</f>
        <v>10/06/2022 16:22:49.554</v>
      </c>
      <c r="C1018" t="str">
        <f t="shared" si="469"/>
        <v>FFDFD3C0</v>
      </c>
      <c r="D1018" t="s">
        <v>123</v>
      </c>
      <c r="E1018">
        <v>1</v>
      </c>
      <c r="H1018">
        <v>157</v>
      </c>
      <c r="I1018" t="s">
        <v>124</v>
      </c>
      <c r="J1018" t="s">
        <v>125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ref="S1018:S1024" si="499">"16:22:49.211"</f>
        <v>16:22:49.211</v>
      </c>
      <c r="T1018" t="str">
        <f t="shared" ref="T1018:T1024" si="500">"16:22:48.311"</f>
        <v>16:22:48.311</v>
      </c>
      <c r="U1018" t="str">
        <f t="shared" si="472"/>
        <v>A5988B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125</v>
      </c>
      <c r="AG1018">
        <v>0</v>
      </c>
      <c r="AH1018">
        <v>3</v>
      </c>
      <c r="AI1018">
        <v>2</v>
      </c>
      <c r="AJ1018">
        <v>1</v>
      </c>
      <c r="AK1018" t="s">
        <v>416</v>
      </c>
      <c r="AL1018">
        <v>40.931325000000001</v>
      </c>
      <c r="AM1018" t="s">
        <v>417</v>
      </c>
      <c r="AN1018">
        <v>-72.211203999999995</v>
      </c>
      <c r="AO1018">
        <v>25</v>
      </c>
      <c r="AP1018">
        <v>350</v>
      </c>
      <c r="AQ1018" t="s">
        <v>129</v>
      </c>
      <c r="AR1018">
        <v>56</v>
      </c>
      <c r="AS1018">
        <v>41</v>
      </c>
      <c r="AT1018">
        <v>-256</v>
      </c>
      <c r="BB1018">
        <v>1200</v>
      </c>
      <c r="BC1018">
        <v>1</v>
      </c>
      <c r="BD1018" t="str">
        <f t="shared" si="473"/>
        <v xml:space="preserve">N46PD   </v>
      </c>
      <c r="BE1018">
        <v>1</v>
      </c>
      <c r="BG1018">
        <v>0</v>
      </c>
      <c r="BH1018">
        <v>0</v>
      </c>
      <c r="BI1018">
        <v>0</v>
      </c>
      <c r="BJ1018">
        <v>250</v>
      </c>
      <c r="BK1018">
        <v>-100</v>
      </c>
      <c r="BL1018" t="s">
        <v>239</v>
      </c>
      <c r="BM1018">
        <v>1</v>
      </c>
      <c r="BN1018">
        <v>1</v>
      </c>
      <c r="BO1018">
        <v>1</v>
      </c>
      <c r="BP1018">
        <v>0</v>
      </c>
      <c r="BS1018">
        <v>0.04</v>
      </c>
      <c r="BT1018">
        <v>0</v>
      </c>
      <c r="BU1018">
        <v>0</v>
      </c>
      <c r="CE1018" t="str">
        <f t="shared" ref="CE1018:CE1024" si="501">"16:22:49.216"</f>
        <v>16:22:49.216</v>
      </c>
      <c r="CF1018">
        <v>215895588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6</v>
      </c>
      <c r="CY1018">
        <v>7</v>
      </c>
      <c r="CZ1018" t="s">
        <v>131</v>
      </c>
      <c r="DA1018">
        <v>80</v>
      </c>
      <c r="DB1018">
        <v>1</v>
      </c>
      <c r="DC1018" t="s">
        <v>132</v>
      </c>
      <c r="DD1018" t="s">
        <v>133</v>
      </c>
      <c r="DG1018">
        <v>15303319</v>
      </c>
      <c r="DI1018">
        <v>1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 t="shared" si="498"/>
        <v>10/06/2022 16:22:49.554</v>
      </c>
      <c r="C1019" t="str">
        <f t="shared" si="469"/>
        <v>FFDFD3C0</v>
      </c>
      <c r="D1019" t="s">
        <v>143</v>
      </c>
      <c r="E1019">
        <v>15</v>
      </c>
      <c r="F1019">
        <v>2015</v>
      </c>
      <c r="G1019" t="s">
        <v>144</v>
      </c>
      <c r="J1019" t="s">
        <v>145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499"/>
        <v>16:22:49.211</v>
      </c>
      <c r="T1019" t="str">
        <f t="shared" si="500"/>
        <v>16:22:48.311</v>
      </c>
      <c r="U1019" t="str">
        <f t="shared" si="472"/>
        <v>A5988B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125</v>
      </c>
      <c r="AG1019">
        <v>0</v>
      </c>
      <c r="AH1019">
        <v>3</v>
      </c>
      <c r="AI1019">
        <v>2</v>
      </c>
      <c r="AJ1019">
        <v>1</v>
      </c>
      <c r="AK1019" t="s">
        <v>416</v>
      </c>
      <c r="AL1019">
        <v>40.931325000000001</v>
      </c>
      <c r="AM1019" t="s">
        <v>417</v>
      </c>
      <c r="AN1019">
        <v>-72.211203999999995</v>
      </c>
      <c r="AO1019">
        <v>25</v>
      </c>
      <c r="AP1019">
        <v>350</v>
      </c>
      <c r="AQ1019" t="s">
        <v>129</v>
      </c>
      <c r="AR1019">
        <v>56</v>
      </c>
      <c r="AS1019">
        <v>41</v>
      </c>
      <c r="AT1019">
        <v>-256</v>
      </c>
      <c r="BB1019">
        <v>1200</v>
      </c>
      <c r="BC1019">
        <v>1</v>
      </c>
      <c r="BD1019" t="str">
        <f t="shared" si="473"/>
        <v xml:space="preserve">N46PD   </v>
      </c>
      <c r="BE1019">
        <v>1</v>
      </c>
      <c r="BG1019">
        <v>0</v>
      </c>
      <c r="BH1019">
        <v>0</v>
      </c>
      <c r="BI1019">
        <v>0</v>
      </c>
      <c r="BJ1019">
        <v>250</v>
      </c>
      <c r="BK1019">
        <v>-100</v>
      </c>
      <c r="BL1019" t="s">
        <v>239</v>
      </c>
      <c r="BM1019">
        <v>1</v>
      </c>
      <c r="BN1019">
        <v>1</v>
      </c>
      <c r="BO1019">
        <v>1</v>
      </c>
      <c r="BP1019">
        <v>0</v>
      </c>
      <c r="BS1019">
        <v>0.04</v>
      </c>
      <c r="BT1019">
        <v>0</v>
      </c>
      <c r="BU1019">
        <v>0</v>
      </c>
      <c r="CE1019" t="str">
        <f t="shared" si="501"/>
        <v>16:22:49.216</v>
      </c>
      <c r="CF1019">
        <v>215895588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6</v>
      </c>
      <c r="CY1019">
        <v>7</v>
      </c>
      <c r="CZ1019" t="s">
        <v>131</v>
      </c>
      <c r="DA1019">
        <v>80</v>
      </c>
      <c r="DB1019">
        <v>1</v>
      </c>
      <c r="DC1019" t="s">
        <v>132</v>
      </c>
      <c r="DD1019" t="s">
        <v>133</v>
      </c>
      <c r="DG1019">
        <v>15303319</v>
      </c>
      <c r="DI1019">
        <v>1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 t="shared" si="498"/>
        <v>10/06/2022 16:22:49.554</v>
      </c>
      <c r="C1020" t="str">
        <f t="shared" si="469"/>
        <v>FFDFD3C0</v>
      </c>
      <c r="D1020" t="s">
        <v>134</v>
      </c>
      <c r="E1020">
        <v>33</v>
      </c>
      <c r="H1020">
        <v>112</v>
      </c>
      <c r="I1020" t="s">
        <v>135</v>
      </c>
      <c r="J1020" t="s">
        <v>136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499"/>
        <v>16:22:49.211</v>
      </c>
      <c r="T1020" t="str">
        <f t="shared" si="500"/>
        <v>16:22:48.311</v>
      </c>
      <c r="U1020" t="str">
        <f t="shared" si="472"/>
        <v>A5988B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125</v>
      </c>
      <c r="AG1020">
        <v>0</v>
      </c>
      <c r="AH1020">
        <v>3</v>
      </c>
      <c r="AI1020">
        <v>2</v>
      </c>
      <c r="AJ1020">
        <v>1</v>
      </c>
      <c r="AK1020" t="s">
        <v>416</v>
      </c>
      <c r="AL1020">
        <v>40.931325000000001</v>
      </c>
      <c r="AM1020" t="s">
        <v>417</v>
      </c>
      <c r="AN1020">
        <v>-72.211203999999995</v>
      </c>
      <c r="AO1020">
        <v>25</v>
      </c>
      <c r="AP1020">
        <v>350</v>
      </c>
      <c r="AQ1020" t="s">
        <v>129</v>
      </c>
      <c r="AR1020">
        <v>56</v>
      </c>
      <c r="AS1020">
        <v>41</v>
      </c>
      <c r="AT1020">
        <v>-256</v>
      </c>
      <c r="BB1020">
        <v>1200</v>
      </c>
      <c r="BC1020">
        <v>1</v>
      </c>
      <c r="BD1020" t="str">
        <f t="shared" si="473"/>
        <v xml:space="preserve">N46PD   </v>
      </c>
      <c r="BE1020">
        <v>1</v>
      </c>
      <c r="BG1020">
        <v>0</v>
      </c>
      <c r="BH1020">
        <v>0</v>
      </c>
      <c r="BI1020">
        <v>0</v>
      </c>
      <c r="BJ1020">
        <v>250</v>
      </c>
      <c r="BK1020">
        <v>-100</v>
      </c>
      <c r="BL1020" t="s">
        <v>239</v>
      </c>
      <c r="BM1020">
        <v>1</v>
      </c>
      <c r="BN1020">
        <v>1</v>
      </c>
      <c r="BO1020">
        <v>1</v>
      </c>
      <c r="BP1020">
        <v>0</v>
      </c>
      <c r="BS1020">
        <v>0.04</v>
      </c>
      <c r="BT1020">
        <v>0</v>
      </c>
      <c r="BU1020">
        <v>0</v>
      </c>
      <c r="CE1020" t="str">
        <f t="shared" si="501"/>
        <v>16:22:49.216</v>
      </c>
      <c r="CF1020">
        <v>215895588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6</v>
      </c>
      <c r="CY1020">
        <v>7</v>
      </c>
      <c r="CZ1020" t="s">
        <v>131</v>
      </c>
      <c r="DA1020">
        <v>80</v>
      </c>
      <c r="DB1020">
        <v>1</v>
      </c>
      <c r="DC1020" t="s">
        <v>132</v>
      </c>
      <c r="DD1020" t="s">
        <v>133</v>
      </c>
      <c r="DG1020">
        <v>15303319</v>
      </c>
      <c r="DI1020">
        <v>1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 t="shared" si="498"/>
        <v>10/06/2022 16:22:49.554</v>
      </c>
      <c r="C1021" t="str">
        <f t="shared" si="469"/>
        <v>FFDFD3C0</v>
      </c>
      <c r="D1021" t="s">
        <v>134</v>
      </c>
      <c r="E1021">
        <v>38</v>
      </c>
      <c r="H1021">
        <v>125</v>
      </c>
      <c r="I1021" t="s">
        <v>142</v>
      </c>
      <c r="J1021" t="s">
        <v>136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499"/>
        <v>16:22:49.211</v>
      </c>
      <c r="T1021" t="str">
        <f t="shared" si="500"/>
        <v>16:22:48.311</v>
      </c>
      <c r="U1021" t="str">
        <f t="shared" si="472"/>
        <v>A5988B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125</v>
      </c>
      <c r="AG1021">
        <v>0</v>
      </c>
      <c r="AH1021">
        <v>3</v>
      </c>
      <c r="AI1021">
        <v>2</v>
      </c>
      <c r="AJ1021">
        <v>1</v>
      </c>
      <c r="AK1021" t="s">
        <v>416</v>
      </c>
      <c r="AL1021">
        <v>40.931325000000001</v>
      </c>
      <c r="AM1021" t="s">
        <v>417</v>
      </c>
      <c r="AN1021">
        <v>-72.211203999999995</v>
      </c>
      <c r="AO1021">
        <v>25</v>
      </c>
      <c r="AP1021">
        <v>350</v>
      </c>
      <c r="AQ1021" t="s">
        <v>129</v>
      </c>
      <c r="AR1021">
        <v>56</v>
      </c>
      <c r="AS1021">
        <v>41</v>
      </c>
      <c r="AT1021">
        <v>-256</v>
      </c>
      <c r="BB1021">
        <v>1200</v>
      </c>
      <c r="BC1021">
        <v>1</v>
      </c>
      <c r="BD1021" t="str">
        <f t="shared" si="473"/>
        <v xml:space="preserve">N46PD   </v>
      </c>
      <c r="BE1021">
        <v>1</v>
      </c>
      <c r="BG1021">
        <v>0</v>
      </c>
      <c r="BH1021">
        <v>0</v>
      </c>
      <c r="BI1021">
        <v>0</v>
      </c>
      <c r="BJ1021">
        <v>250</v>
      </c>
      <c r="BK1021">
        <v>-100</v>
      </c>
      <c r="BL1021" t="s">
        <v>239</v>
      </c>
      <c r="BM1021">
        <v>1</v>
      </c>
      <c r="BN1021">
        <v>1</v>
      </c>
      <c r="BO1021">
        <v>1</v>
      </c>
      <c r="BP1021">
        <v>0</v>
      </c>
      <c r="BS1021">
        <v>0.04</v>
      </c>
      <c r="BT1021">
        <v>0</v>
      </c>
      <c r="BU1021">
        <v>0</v>
      </c>
      <c r="CE1021" t="str">
        <f t="shared" si="501"/>
        <v>16:22:49.216</v>
      </c>
      <c r="CF1021">
        <v>215895588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6</v>
      </c>
      <c r="CY1021">
        <v>7</v>
      </c>
      <c r="CZ1021" t="s">
        <v>131</v>
      </c>
      <c r="DA1021">
        <v>80</v>
      </c>
      <c r="DB1021">
        <v>1</v>
      </c>
      <c r="DC1021" t="s">
        <v>132</v>
      </c>
      <c r="DD1021" t="s">
        <v>133</v>
      </c>
      <c r="DG1021">
        <v>15303319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 t="shared" si="498"/>
        <v>10/06/2022 16:22:49.554</v>
      </c>
      <c r="C1022" t="str">
        <f t="shared" si="469"/>
        <v>FFDFD3C0</v>
      </c>
      <c r="D1022" t="s">
        <v>139</v>
      </c>
      <c r="E1022">
        <v>3</v>
      </c>
      <c r="F1022">
        <v>1003</v>
      </c>
      <c r="G1022" t="s">
        <v>146</v>
      </c>
      <c r="J1022" t="s">
        <v>141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499"/>
        <v>16:22:49.211</v>
      </c>
      <c r="T1022" t="str">
        <f t="shared" si="500"/>
        <v>16:22:48.311</v>
      </c>
      <c r="U1022" t="str">
        <f t="shared" si="472"/>
        <v>A5988B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125</v>
      </c>
      <c r="AG1022">
        <v>0</v>
      </c>
      <c r="AH1022">
        <v>3</v>
      </c>
      <c r="AI1022">
        <v>2</v>
      </c>
      <c r="AJ1022">
        <v>1</v>
      </c>
      <c r="AK1022" t="s">
        <v>416</v>
      </c>
      <c r="AL1022">
        <v>40.931325000000001</v>
      </c>
      <c r="AM1022" t="s">
        <v>417</v>
      </c>
      <c r="AN1022">
        <v>-72.211203999999995</v>
      </c>
      <c r="AO1022">
        <v>25</v>
      </c>
      <c r="AP1022">
        <v>350</v>
      </c>
      <c r="AQ1022" t="s">
        <v>129</v>
      </c>
      <c r="AR1022">
        <v>56</v>
      </c>
      <c r="AS1022">
        <v>41</v>
      </c>
      <c r="AT1022">
        <v>-256</v>
      </c>
      <c r="BB1022">
        <v>1200</v>
      </c>
      <c r="BC1022">
        <v>1</v>
      </c>
      <c r="BD1022" t="str">
        <f t="shared" si="473"/>
        <v xml:space="preserve">N46PD   </v>
      </c>
      <c r="BE1022">
        <v>1</v>
      </c>
      <c r="BG1022">
        <v>0</v>
      </c>
      <c r="BH1022">
        <v>0</v>
      </c>
      <c r="BI1022">
        <v>0</v>
      </c>
      <c r="BJ1022">
        <v>250</v>
      </c>
      <c r="BK1022">
        <v>-100</v>
      </c>
      <c r="BL1022" t="s">
        <v>239</v>
      </c>
      <c r="BM1022">
        <v>1</v>
      </c>
      <c r="BN1022">
        <v>1</v>
      </c>
      <c r="BO1022">
        <v>1</v>
      </c>
      <c r="BP1022">
        <v>0</v>
      </c>
      <c r="BS1022">
        <v>0.04</v>
      </c>
      <c r="BT1022">
        <v>0</v>
      </c>
      <c r="BU1022">
        <v>0</v>
      </c>
      <c r="CE1022" t="str">
        <f t="shared" si="501"/>
        <v>16:22:49.216</v>
      </c>
      <c r="CF1022">
        <v>215895588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6</v>
      </c>
      <c r="CY1022">
        <v>7</v>
      </c>
      <c r="CZ1022" t="s">
        <v>131</v>
      </c>
      <c r="DA1022">
        <v>80</v>
      </c>
      <c r="DB1022">
        <v>1</v>
      </c>
      <c r="DC1022" t="s">
        <v>132</v>
      </c>
      <c r="DD1022" t="s">
        <v>133</v>
      </c>
      <c r="DG1022">
        <v>15303319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 t="shared" si="498"/>
        <v>10/06/2022 16:22:49.554</v>
      </c>
      <c r="C1023" t="str">
        <f t="shared" si="469"/>
        <v>FFDFD3C0</v>
      </c>
      <c r="D1023" t="s">
        <v>143</v>
      </c>
      <c r="E1023">
        <v>1</v>
      </c>
      <c r="F1023">
        <v>2001</v>
      </c>
      <c r="G1023" t="s">
        <v>147</v>
      </c>
      <c r="J1023" t="s">
        <v>145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499"/>
        <v>16:22:49.211</v>
      </c>
      <c r="T1023" t="str">
        <f t="shared" si="500"/>
        <v>16:22:48.311</v>
      </c>
      <c r="U1023" t="str">
        <f t="shared" si="472"/>
        <v>A5988B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125</v>
      </c>
      <c r="AG1023">
        <v>0</v>
      </c>
      <c r="AH1023">
        <v>3</v>
      </c>
      <c r="AI1023">
        <v>2</v>
      </c>
      <c r="AJ1023">
        <v>1</v>
      </c>
      <c r="AK1023" t="s">
        <v>416</v>
      </c>
      <c r="AL1023">
        <v>40.931325000000001</v>
      </c>
      <c r="AM1023" t="s">
        <v>417</v>
      </c>
      <c r="AN1023">
        <v>-72.211203999999995</v>
      </c>
      <c r="AO1023">
        <v>25</v>
      </c>
      <c r="AP1023">
        <v>350</v>
      </c>
      <c r="AQ1023" t="s">
        <v>129</v>
      </c>
      <c r="AR1023">
        <v>56</v>
      </c>
      <c r="AS1023">
        <v>41</v>
      </c>
      <c r="AT1023">
        <v>-256</v>
      </c>
      <c r="BB1023">
        <v>1200</v>
      </c>
      <c r="BC1023">
        <v>1</v>
      </c>
      <c r="BD1023" t="str">
        <f t="shared" si="473"/>
        <v xml:space="preserve">N46PD   </v>
      </c>
      <c r="BE1023">
        <v>1</v>
      </c>
      <c r="BG1023">
        <v>0</v>
      </c>
      <c r="BH1023">
        <v>0</v>
      </c>
      <c r="BI1023">
        <v>0</v>
      </c>
      <c r="BJ1023">
        <v>250</v>
      </c>
      <c r="BK1023">
        <v>-100</v>
      </c>
      <c r="BL1023" t="s">
        <v>239</v>
      </c>
      <c r="BM1023">
        <v>1</v>
      </c>
      <c r="BN1023">
        <v>1</v>
      </c>
      <c r="BO1023">
        <v>1</v>
      </c>
      <c r="BP1023">
        <v>0</v>
      </c>
      <c r="BS1023">
        <v>0.04</v>
      </c>
      <c r="BT1023">
        <v>0</v>
      </c>
      <c r="BU1023">
        <v>0</v>
      </c>
      <c r="CE1023" t="str">
        <f t="shared" si="501"/>
        <v>16:22:49.216</v>
      </c>
      <c r="CF1023">
        <v>215895588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6</v>
      </c>
      <c r="CY1023">
        <v>7</v>
      </c>
      <c r="CZ1023" t="s">
        <v>131</v>
      </c>
      <c r="DA1023">
        <v>80</v>
      </c>
      <c r="DB1023">
        <v>1</v>
      </c>
      <c r="DC1023" t="s">
        <v>132</v>
      </c>
      <c r="DD1023" t="s">
        <v>133</v>
      </c>
      <c r="DG1023">
        <v>15303319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"10/06/2022 16:22:49.570"</f>
        <v>10/06/2022 16:22:49.570</v>
      </c>
      <c r="C1024" t="str">
        <f t="shared" si="469"/>
        <v>FFDFD3C0</v>
      </c>
      <c r="D1024" t="s">
        <v>139</v>
      </c>
      <c r="E1024">
        <v>2</v>
      </c>
      <c r="F1024">
        <v>1002</v>
      </c>
      <c r="G1024" t="s">
        <v>124</v>
      </c>
      <c r="J1024" t="s">
        <v>141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499"/>
        <v>16:22:49.211</v>
      </c>
      <c r="T1024" t="str">
        <f t="shared" si="500"/>
        <v>16:22:48.311</v>
      </c>
      <c r="U1024" t="str">
        <f t="shared" si="472"/>
        <v>A5988B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125</v>
      </c>
      <c r="AG1024">
        <v>0</v>
      </c>
      <c r="AH1024">
        <v>3</v>
      </c>
      <c r="AI1024">
        <v>2</v>
      </c>
      <c r="AJ1024">
        <v>1</v>
      </c>
      <c r="AK1024" t="s">
        <v>416</v>
      </c>
      <c r="AL1024">
        <v>40.931325000000001</v>
      </c>
      <c r="AM1024" t="s">
        <v>417</v>
      </c>
      <c r="AN1024">
        <v>-72.211203999999995</v>
      </c>
      <c r="AO1024">
        <v>25</v>
      </c>
      <c r="AP1024">
        <v>350</v>
      </c>
      <c r="AQ1024" t="s">
        <v>129</v>
      </c>
      <c r="AR1024">
        <v>56</v>
      </c>
      <c r="AS1024">
        <v>41</v>
      </c>
      <c r="AT1024">
        <v>-256</v>
      </c>
      <c r="BB1024">
        <v>1200</v>
      </c>
      <c r="BC1024">
        <v>1</v>
      </c>
      <c r="BD1024" t="str">
        <f t="shared" si="473"/>
        <v xml:space="preserve">N46PD   </v>
      </c>
      <c r="BE1024">
        <v>1</v>
      </c>
      <c r="BG1024">
        <v>0</v>
      </c>
      <c r="BH1024">
        <v>0</v>
      </c>
      <c r="BI1024">
        <v>0</v>
      </c>
      <c r="BJ1024">
        <v>250</v>
      </c>
      <c r="BK1024">
        <v>-100</v>
      </c>
      <c r="BL1024" t="s">
        <v>239</v>
      </c>
      <c r="BM1024">
        <v>1</v>
      </c>
      <c r="BN1024">
        <v>1</v>
      </c>
      <c r="BO1024">
        <v>1</v>
      </c>
      <c r="BP1024">
        <v>0</v>
      </c>
      <c r="BS1024">
        <v>0.04</v>
      </c>
      <c r="BT1024">
        <v>0</v>
      </c>
      <c r="BU1024">
        <v>0</v>
      </c>
      <c r="CE1024" t="str">
        <f t="shared" si="501"/>
        <v>16:22:49.216</v>
      </c>
      <c r="CF1024">
        <v>215895588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6</v>
      </c>
      <c r="CY1024">
        <v>7</v>
      </c>
      <c r="CZ1024" t="s">
        <v>131</v>
      </c>
      <c r="DA1024">
        <v>80</v>
      </c>
      <c r="DB1024">
        <v>1</v>
      </c>
      <c r="DC1024" t="s">
        <v>132</v>
      </c>
      <c r="DD1024" t="s">
        <v>133</v>
      </c>
      <c r="DG1024">
        <v>15303319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 t="shared" ref="A1025:A1031" si="502">"10/06/2022 16:22:50.398"</f>
        <v>10/06/2022 16:22:50.398</v>
      </c>
      <c r="C1025" t="str">
        <f t="shared" si="469"/>
        <v>FFDFD3C0</v>
      </c>
      <c r="D1025" t="s">
        <v>134</v>
      </c>
      <c r="E1025">
        <v>33</v>
      </c>
      <c r="H1025">
        <v>112</v>
      </c>
      <c r="I1025" t="s">
        <v>135</v>
      </c>
      <c r="J1025" t="s">
        <v>136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ref="S1025:S1031" si="503">"16:22:50.109"</f>
        <v>16:22:50.109</v>
      </c>
      <c r="T1025" t="str">
        <f t="shared" ref="T1025:T1031" si="504">"16:22:49.309"</f>
        <v>16:22:49.309</v>
      </c>
      <c r="U1025" t="str">
        <f t="shared" si="472"/>
        <v>A5988B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125</v>
      </c>
      <c r="AG1025">
        <v>0</v>
      </c>
      <c r="AH1025">
        <v>3</v>
      </c>
      <c r="AI1025">
        <v>2</v>
      </c>
      <c r="AJ1025">
        <v>1</v>
      </c>
      <c r="AK1025" t="s">
        <v>418</v>
      </c>
      <c r="AL1025">
        <v>40.931497</v>
      </c>
      <c r="AM1025" t="s">
        <v>419</v>
      </c>
      <c r="AN1025">
        <v>-72.210881999999998</v>
      </c>
      <c r="AO1025">
        <v>25</v>
      </c>
      <c r="AP1025">
        <v>350</v>
      </c>
      <c r="AQ1025" t="s">
        <v>129</v>
      </c>
      <c r="AR1025">
        <v>56</v>
      </c>
      <c r="AS1025">
        <v>39</v>
      </c>
      <c r="AT1025">
        <v>0</v>
      </c>
      <c r="BB1025">
        <v>1200</v>
      </c>
      <c r="BC1025">
        <v>1</v>
      </c>
      <c r="BD1025" t="str">
        <f t="shared" si="473"/>
        <v xml:space="preserve">N46PD   </v>
      </c>
      <c r="BE1025">
        <v>1</v>
      </c>
      <c r="BG1025">
        <v>0</v>
      </c>
      <c r="BH1025">
        <v>0</v>
      </c>
      <c r="BI1025">
        <v>0</v>
      </c>
      <c r="BJ1025">
        <v>250</v>
      </c>
      <c r="BK1025">
        <v>-100</v>
      </c>
      <c r="BL1025" t="s">
        <v>239</v>
      </c>
      <c r="BM1025">
        <v>1</v>
      </c>
      <c r="BN1025">
        <v>1</v>
      </c>
      <c r="BO1025">
        <v>1</v>
      </c>
      <c r="BP1025">
        <v>0</v>
      </c>
      <c r="BS1025">
        <v>0.04</v>
      </c>
      <c r="BT1025">
        <v>0</v>
      </c>
      <c r="BU1025">
        <v>0</v>
      </c>
      <c r="CE1025" t="str">
        <f t="shared" ref="CE1025:CE1031" si="505">"16:22:50.110"</f>
        <v>16:22:50.110</v>
      </c>
      <c r="CF1025">
        <v>110478604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7</v>
      </c>
      <c r="CY1025">
        <v>7</v>
      </c>
      <c r="CZ1025" t="s">
        <v>131</v>
      </c>
      <c r="DA1025">
        <v>80</v>
      </c>
      <c r="DB1025">
        <v>1</v>
      </c>
      <c r="DC1025" t="s">
        <v>132</v>
      </c>
      <c r="DD1025" t="s">
        <v>133</v>
      </c>
      <c r="DG1025">
        <v>15304247</v>
      </c>
      <c r="DI1025">
        <v>1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 t="shared" si="502"/>
        <v>10/06/2022 16:22:50.398</v>
      </c>
      <c r="C1026" t="str">
        <f t="shared" ref="C1026:C1089" si="506">"FFDFD3C0"</f>
        <v>FFDFD3C0</v>
      </c>
      <c r="D1026" t="s">
        <v>134</v>
      </c>
      <c r="E1026">
        <v>38</v>
      </c>
      <c r="H1026">
        <v>125</v>
      </c>
      <c r="I1026" t="s">
        <v>142</v>
      </c>
      <c r="J1026" t="s">
        <v>136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503"/>
        <v>16:22:50.109</v>
      </c>
      <c r="T1026" t="str">
        <f t="shared" si="504"/>
        <v>16:22:49.309</v>
      </c>
      <c r="U1026" t="str">
        <f t="shared" ref="U1026:U1089" si="507">"A5988B"</f>
        <v>A5988B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125</v>
      </c>
      <c r="AG1026">
        <v>0</v>
      </c>
      <c r="AH1026">
        <v>3</v>
      </c>
      <c r="AI1026">
        <v>2</v>
      </c>
      <c r="AJ1026">
        <v>1</v>
      </c>
      <c r="AK1026" t="s">
        <v>418</v>
      </c>
      <c r="AL1026">
        <v>40.931497</v>
      </c>
      <c r="AM1026" t="s">
        <v>419</v>
      </c>
      <c r="AN1026">
        <v>-72.210881999999998</v>
      </c>
      <c r="AO1026">
        <v>25</v>
      </c>
      <c r="AP1026">
        <v>350</v>
      </c>
      <c r="AQ1026" t="s">
        <v>129</v>
      </c>
      <c r="AR1026">
        <v>56</v>
      </c>
      <c r="AS1026">
        <v>39</v>
      </c>
      <c r="AT1026">
        <v>0</v>
      </c>
      <c r="BB1026">
        <v>1200</v>
      </c>
      <c r="BC1026">
        <v>1</v>
      </c>
      <c r="BD1026" t="str">
        <f t="shared" ref="BD1026:BD1089" si="508">"N46PD   "</f>
        <v xml:space="preserve">N46PD   </v>
      </c>
      <c r="BE1026">
        <v>1</v>
      </c>
      <c r="BG1026">
        <v>0</v>
      </c>
      <c r="BH1026">
        <v>0</v>
      </c>
      <c r="BI1026">
        <v>0</v>
      </c>
      <c r="BJ1026">
        <v>250</v>
      </c>
      <c r="BK1026">
        <v>-100</v>
      </c>
      <c r="BL1026" t="s">
        <v>239</v>
      </c>
      <c r="BM1026">
        <v>1</v>
      </c>
      <c r="BN1026">
        <v>1</v>
      </c>
      <c r="BO1026">
        <v>1</v>
      </c>
      <c r="BP1026">
        <v>0</v>
      </c>
      <c r="BS1026">
        <v>0.04</v>
      </c>
      <c r="BT1026">
        <v>0</v>
      </c>
      <c r="BU1026">
        <v>0</v>
      </c>
      <c r="CE1026" t="str">
        <f t="shared" si="505"/>
        <v>16:22:50.110</v>
      </c>
      <c r="CF1026">
        <v>110478604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7</v>
      </c>
      <c r="CY1026">
        <v>7</v>
      </c>
      <c r="CZ1026" t="s">
        <v>131</v>
      </c>
      <c r="DA1026">
        <v>80</v>
      </c>
      <c r="DB1026">
        <v>1</v>
      </c>
      <c r="DC1026" t="s">
        <v>132</v>
      </c>
      <c r="DD1026" t="s">
        <v>133</v>
      </c>
      <c r="DG1026">
        <v>15304247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 t="shared" si="502"/>
        <v>10/06/2022 16:22:50.398</v>
      </c>
      <c r="C1027" t="str">
        <f t="shared" si="506"/>
        <v>FFDFD3C0</v>
      </c>
      <c r="D1027" t="s">
        <v>139</v>
      </c>
      <c r="E1027">
        <v>3</v>
      </c>
      <c r="F1027">
        <v>1003</v>
      </c>
      <c r="G1027" t="s">
        <v>146</v>
      </c>
      <c r="J1027" t="s">
        <v>141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503"/>
        <v>16:22:50.109</v>
      </c>
      <c r="T1027" t="str">
        <f t="shared" si="504"/>
        <v>16:22:49.309</v>
      </c>
      <c r="U1027" t="str">
        <f t="shared" si="507"/>
        <v>A5988B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125</v>
      </c>
      <c r="AG1027">
        <v>0</v>
      </c>
      <c r="AH1027">
        <v>3</v>
      </c>
      <c r="AI1027">
        <v>2</v>
      </c>
      <c r="AJ1027">
        <v>1</v>
      </c>
      <c r="AK1027" t="s">
        <v>418</v>
      </c>
      <c r="AL1027">
        <v>40.931497</v>
      </c>
      <c r="AM1027" t="s">
        <v>419</v>
      </c>
      <c r="AN1027">
        <v>-72.210881999999998</v>
      </c>
      <c r="AO1027">
        <v>25</v>
      </c>
      <c r="AP1027">
        <v>350</v>
      </c>
      <c r="AQ1027" t="s">
        <v>129</v>
      </c>
      <c r="AR1027">
        <v>56</v>
      </c>
      <c r="AS1027">
        <v>39</v>
      </c>
      <c r="AT1027">
        <v>0</v>
      </c>
      <c r="BB1027">
        <v>1200</v>
      </c>
      <c r="BC1027">
        <v>1</v>
      </c>
      <c r="BD1027" t="str">
        <f t="shared" si="508"/>
        <v xml:space="preserve">N46PD   </v>
      </c>
      <c r="BE1027">
        <v>1</v>
      </c>
      <c r="BG1027">
        <v>0</v>
      </c>
      <c r="BH1027">
        <v>0</v>
      </c>
      <c r="BI1027">
        <v>0</v>
      </c>
      <c r="BJ1027">
        <v>250</v>
      </c>
      <c r="BK1027">
        <v>-100</v>
      </c>
      <c r="BL1027" t="s">
        <v>239</v>
      </c>
      <c r="BM1027">
        <v>1</v>
      </c>
      <c r="BN1027">
        <v>1</v>
      </c>
      <c r="BO1027">
        <v>1</v>
      </c>
      <c r="BP1027">
        <v>0</v>
      </c>
      <c r="BS1027">
        <v>0.04</v>
      </c>
      <c r="BT1027">
        <v>0</v>
      </c>
      <c r="BU1027">
        <v>0</v>
      </c>
      <c r="CE1027" t="str">
        <f t="shared" si="505"/>
        <v>16:22:50.110</v>
      </c>
      <c r="CF1027">
        <v>110478604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7</v>
      </c>
      <c r="CY1027">
        <v>7</v>
      </c>
      <c r="CZ1027" t="s">
        <v>131</v>
      </c>
      <c r="DA1027">
        <v>80</v>
      </c>
      <c r="DB1027">
        <v>1</v>
      </c>
      <c r="DC1027" t="s">
        <v>132</v>
      </c>
      <c r="DD1027" t="s">
        <v>133</v>
      </c>
      <c r="DG1027">
        <v>15304247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 t="shared" si="502"/>
        <v>10/06/2022 16:22:50.398</v>
      </c>
      <c r="C1028" t="str">
        <f t="shared" si="506"/>
        <v>FFDFD3C0</v>
      </c>
      <c r="D1028" t="s">
        <v>143</v>
      </c>
      <c r="E1028">
        <v>1</v>
      </c>
      <c r="F1028">
        <v>2001</v>
      </c>
      <c r="G1028" t="s">
        <v>147</v>
      </c>
      <c r="J1028" t="s">
        <v>145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503"/>
        <v>16:22:50.109</v>
      </c>
      <c r="T1028" t="str">
        <f t="shared" si="504"/>
        <v>16:22:49.309</v>
      </c>
      <c r="U1028" t="str">
        <f t="shared" si="507"/>
        <v>A5988B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125</v>
      </c>
      <c r="AG1028">
        <v>0</v>
      </c>
      <c r="AH1028">
        <v>3</v>
      </c>
      <c r="AI1028">
        <v>2</v>
      </c>
      <c r="AJ1028">
        <v>1</v>
      </c>
      <c r="AK1028" t="s">
        <v>418</v>
      </c>
      <c r="AL1028">
        <v>40.931497</v>
      </c>
      <c r="AM1028" t="s">
        <v>419</v>
      </c>
      <c r="AN1028">
        <v>-72.210881999999998</v>
      </c>
      <c r="AO1028">
        <v>25</v>
      </c>
      <c r="AP1028">
        <v>350</v>
      </c>
      <c r="AQ1028" t="s">
        <v>129</v>
      </c>
      <c r="AR1028">
        <v>56</v>
      </c>
      <c r="AS1028">
        <v>39</v>
      </c>
      <c r="AT1028">
        <v>0</v>
      </c>
      <c r="BB1028">
        <v>1200</v>
      </c>
      <c r="BC1028">
        <v>1</v>
      </c>
      <c r="BD1028" t="str">
        <f t="shared" si="508"/>
        <v xml:space="preserve">N46PD   </v>
      </c>
      <c r="BE1028">
        <v>1</v>
      </c>
      <c r="BG1028">
        <v>0</v>
      </c>
      <c r="BH1028">
        <v>0</v>
      </c>
      <c r="BI1028">
        <v>0</v>
      </c>
      <c r="BJ1028">
        <v>250</v>
      </c>
      <c r="BK1028">
        <v>-100</v>
      </c>
      <c r="BL1028" t="s">
        <v>239</v>
      </c>
      <c r="BM1028">
        <v>1</v>
      </c>
      <c r="BN1028">
        <v>1</v>
      </c>
      <c r="BO1028">
        <v>1</v>
      </c>
      <c r="BP1028">
        <v>0</v>
      </c>
      <c r="BS1028">
        <v>0.04</v>
      </c>
      <c r="BT1028">
        <v>0</v>
      </c>
      <c r="BU1028">
        <v>0</v>
      </c>
      <c r="CE1028" t="str">
        <f t="shared" si="505"/>
        <v>16:22:50.110</v>
      </c>
      <c r="CF1028">
        <v>110478604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7</v>
      </c>
      <c r="CY1028">
        <v>7</v>
      </c>
      <c r="CZ1028" t="s">
        <v>131</v>
      </c>
      <c r="DA1028">
        <v>80</v>
      </c>
      <c r="DB1028">
        <v>1</v>
      </c>
      <c r="DC1028" t="s">
        <v>132</v>
      </c>
      <c r="DD1028" t="s">
        <v>133</v>
      </c>
      <c r="DG1028">
        <v>15304247</v>
      </c>
      <c r="DI1028">
        <v>1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 t="shared" si="502"/>
        <v>10/06/2022 16:22:50.398</v>
      </c>
      <c r="C1029" t="str">
        <f t="shared" si="506"/>
        <v>FFDFD3C0</v>
      </c>
      <c r="D1029" t="s">
        <v>139</v>
      </c>
      <c r="E1029">
        <v>2</v>
      </c>
      <c r="F1029">
        <v>1002</v>
      </c>
      <c r="G1029" t="s">
        <v>124</v>
      </c>
      <c r="J1029" t="s">
        <v>141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503"/>
        <v>16:22:50.109</v>
      </c>
      <c r="T1029" t="str">
        <f t="shared" si="504"/>
        <v>16:22:49.309</v>
      </c>
      <c r="U1029" t="str">
        <f t="shared" si="507"/>
        <v>A5988B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125</v>
      </c>
      <c r="AG1029">
        <v>0</v>
      </c>
      <c r="AH1029">
        <v>3</v>
      </c>
      <c r="AI1029">
        <v>2</v>
      </c>
      <c r="AJ1029">
        <v>1</v>
      </c>
      <c r="AK1029" t="s">
        <v>418</v>
      </c>
      <c r="AL1029">
        <v>40.931497</v>
      </c>
      <c r="AM1029" t="s">
        <v>419</v>
      </c>
      <c r="AN1029">
        <v>-72.210881999999998</v>
      </c>
      <c r="AO1029">
        <v>25</v>
      </c>
      <c r="AP1029">
        <v>350</v>
      </c>
      <c r="AQ1029" t="s">
        <v>129</v>
      </c>
      <c r="AR1029">
        <v>56</v>
      </c>
      <c r="AS1029">
        <v>39</v>
      </c>
      <c r="AT1029">
        <v>0</v>
      </c>
      <c r="BB1029">
        <v>1200</v>
      </c>
      <c r="BC1029">
        <v>1</v>
      </c>
      <c r="BD1029" t="str">
        <f t="shared" si="508"/>
        <v xml:space="preserve">N46PD   </v>
      </c>
      <c r="BE1029">
        <v>1</v>
      </c>
      <c r="BG1029">
        <v>0</v>
      </c>
      <c r="BH1029">
        <v>0</v>
      </c>
      <c r="BI1029">
        <v>0</v>
      </c>
      <c r="BJ1029">
        <v>250</v>
      </c>
      <c r="BK1029">
        <v>-100</v>
      </c>
      <c r="BL1029" t="s">
        <v>239</v>
      </c>
      <c r="BM1029">
        <v>1</v>
      </c>
      <c r="BN1029">
        <v>1</v>
      </c>
      <c r="BO1029">
        <v>1</v>
      </c>
      <c r="BP1029">
        <v>0</v>
      </c>
      <c r="BS1029">
        <v>0.04</v>
      </c>
      <c r="BT1029">
        <v>0</v>
      </c>
      <c r="BU1029">
        <v>0</v>
      </c>
      <c r="CE1029" t="str">
        <f t="shared" si="505"/>
        <v>16:22:50.110</v>
      </c>
      <c r="CF1029">
        <v>110478604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7</v>
      </c>
      <c r="CY1029">
        <v>7</v>
      </c>
      <c r="CZ1029" t="s">
        <v>131</v>
      </c>
      <c r="DA1029">
        <v>80</v>
      </c>
      <c r="DB1029">
        <v>1</v>
      </c>
      <c r="DC1029" t="s">
        <v>132</v>
      </c>
      <c r="DD1029" t="s">
        <v>133</v>
      </c>
      <c r="DG1029">
        <v>15304247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 t="shared" si="502"/>
        <v>10/06/2022 16:22:50.398</v>
      </c>
      <c r="C1030" t="str">
        <f t="shared" si="506"/>
        <v>FFDFD3C0</v>
      </c>
      <c r="D1030" t="s">
        <v>123</v>
      </c>
      <c r="E1030">
        <v>1</v>
      </c>
      <c r="H1030">
        <v>157</v>
      </c>
      <c r="I1030" t="s">
        <v>124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503"/>
        <v>16:22:50.109</v>
      </c>
      <c r="T1030" t="str">
        <f t="shared" si="504"/>
        <v>16:22:49.309</v>
      </c>
      <c r="U1030" t="str">
        <f t="shared" si="507"/>
        <v>A5988B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125</v>
      </c>
      <c r="AG1030">
        <v>0</v>
      </c>
      <c r="AH1030">
        <v>3</v>
      </c>
      <c r="AI1030">
        <v>2</v>
      </c>
      <c r="AJ1030">
        <v>1</v>
      </c>
      <c r="AK1030" t="s">
        <v>418</v>
      </c>
      <c r="AL1030">
        <v>40.931497</v>
      </c>
      <c r="AM1030" t="s">
        <v>419</v>
      </c>
      <c r="AN1030">
        <v>-72.210881999999998</v>
      </c>
      <c r="AO1030">
        <v>25</v>
      </c>
      <c r="AP1030">
        <v>350</v>
      </c>
      <c r="AQ1030" t="s">
        <v>129</v>
      </c>
      <c r="AR1030">
        <v>56</v>
      </c>
      <c r="AS1030">
        <v>39</v>
      </c>
      <c r="AT1030">
        <v>0</v>
      </c>
      <c r="BB1030">
        <v>1200</v>
      </c>
      <c r="BC1030">
        <v>1</v>
      </c>
      <c r="BD1030" t="str">
        <f t="shared" si="508"/>
        <v xml:space="preserve">N46PD   </v>
      </c>
      <c r="BE1030">
        <v>1</v>
      </c>
      <c r="BG1030">
        <v>0</v>
      </c>
      <c r="BH1030">
        <v>0</v>
      </c>
      <c r="BI1030">
        <v>0</v>
      </c>
      <c r="BJ1030">
        <v>250</v>
      </c>
      <c r="BK1030">
        <v>-100</v>
      </c>
      <c r="BL1030" t="s">
        <v>239</v>
      </c>
      <c r="BM1030">
        <v>1</v>
      </c>
      <c r="BN1030">
        <v>1</v>
      </c>
      <c r="BO1030">
        <v>1</v>
      </c>
      <c r="BP1030">
        <v>0</v>
      </c>
      <c r="BS1030">
        <v>0.04</v>
      </c>
      <c r="BT1030">
        <v>0</v>
      </c>
      <c r="BU1030">
        <v>0</v>
      </c>
      <c r="CE1030" t="str">
        <f t="shared" si="505"/>
        <v>16:22:50.110</v>
      </c>
      <c r="CF1030">
        <v>110478604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7</v>
      </c>
      <c r="CY1030">
        <v>7</v>
      </c>
      <c r="CZ1030" t="s">
        <v>131</v>
      </c>
      <c r="DA1030">
        <v>80</v>
      </c>
      <c r="DB1030">
        <v>1</v>
      </c>
      <c r="DC1030" t="s">
        <v>132</v>
      </c>
      <c r="DD1030" t="s">
        <v>133</v>
      </c>
      <c r="DG1030">
        <v>15304247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 t="shared" si="502"/>
        <v>10/06/2022 16:22:50.398</v>
      </c>
      <c r="C1031" t="str">
        <f t="shared" si="506"/>
        <v>FFDFD3C0</v>
      </c>
      <c r="D1031" t="s">
        <v>143</v>
      </c>
      <c r="E1031">
        <v>15</v>
      </c>
      <c r="F1031">
        <v>2015</v>
      </c>
      <c r="G1031" t="s">
        <v>144</v>
      </c>
      <c r="J1031" t="s">
        <v>145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si="503"/>
        <v>16:22:50.109</v>
      </c>
      <c r="T1031" t="str">
        <f t="shared" si="504"/>
        <v>16:22:49.309</v>
      </c>
      <c r="U1031" t="str">
        <f t="shared" si="507"/>
        <v>A5988B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125</v>
      </c>
      <c r="AG1031">
        <v>0</v>
      </c>
      <c r="AH1031">
        <v>3</v>
      </c>
      <c r="AI1031">
        <v>2</v>
      </c>
      <c r="AJ1031">
        <v>1</v>
      </c>
      <c r="AK1031" t="s">
        <v>418</v>
      </c>
      <c r="AL1031">
        <v>40.931497</v>
      </c>
      <c r="AM1031" t="s">
        <v>419</v>
      </c>
      <c r="AN1031">
        <v>-72.210881999999998</v>
      </c>
      <c r="AO1031">
        <v>25</v>
      </c>
      <c r="AP1031">
        <v>350</v>
      </c>
      <c r="AQ1031" t="s">
        <v>129</v>
      </c>
      <c r="AR1031">
        <v>56</v>
      </c>
      <c r="AS1031">
        <v>39</v>
      </c>
      <c r="AT1031">
        <v>0</v>
      </c>
      <c r="BB1031">
        <v>1200</v>
      </c>
      <c r="BC1031">
        <v>1</v>
      </c>
      <c r="BD1031" t="str">
        <f t="shared" si="508"/>
        <v xml:space="preserve">N46PD   </v>
      </c>
      <c r="BE1031">
        <v>1</v>
      </c>
      <c r="BG1031">
        <v>0</v>
      </c>
      <c r="BH1031">
        <v>0</v>
      </c>
      <c r="BI1031">
        <v>0</v>
      </c>
      <c r="BJ1031">
        <v>250</v>
      </c>
      <c r="BK1031">
        <v>-100</v>
      </c>
      <c r="BL1031" t="s">
        <v>239</v>
      </c>
      <c r="BM1031">
        <v>1</v>
      </c>
      <c r="BN1031">
        <v>1</v>
      </c>
      <c r="BO1031">
        <v>1</v>
      </c>
      <c r="BP1031">
        <v>0</v>
      </c>
      <c r="BS1031">
        <v>0.04</v>
      </c>
      <c r="BT1031">
        <v>0</v>
      </c>
      <c r="BU1031">
        <v>0</v>
      </c>
      <c r="CE1031" t="str">
        <f t="shared" si="505"/>
        <v>16:22:50.110</v>
      </c>
      <c r="CF1031">
        <v>110478604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7</v>
      </c>
      <c r="CY1031">
        <v>7</v>
      </c>
      <c r="CZ1031" t="s">
        <v>131</v>
      </c>
      <c r="DA1031">
        <v>80</v>
      </c>
      <c r="DB1031">
        <v>1</v>
      </c>
      <c r="DC1031" t="s">
        <v>132</v>
      </c>
      <c r="DD1031" t="s">
        <v>133</v>
      </c>
      <c r="DG1031">
        <v>15304247</v>
      </c>
      <c r="DI1031">
        <v>1</v>
      </c>
      <c r="DJ1031">
        <v>0</v>
      </c>
      <c r="DK1031">
        <v>1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"10/06/2022 16:22:51.351"</f>
        <v>10/06/2022 16:22:51.351</v>
      </c>
      <c r="C1032" t="str">
        <f t="shared" si="506"/>
        <v>FFDFD3C0</v>
      </c>
      <c r="D1032" t="s">
        <v>143</v>
      </c>
      <c r="E1032">
        <v>15</v>
      </c>
      <c r="F1032">
        <v>2015</v>
      </c>
      <c r="G1032" t="s">
        <v>144</v>
      </c>
      <c r="J1032" t="s">
        <v>145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ref="S1032:S1038" si="509">"16:22:51.086"</f>
        <v>16:22:51.086</v>
      </c>
      <c r="T1032" t="str">
        <f t="shared" ref="T1032:T1038" si="510">"16:22:50.586"</f>
        <v>16:22:50.586</v>
      </c>
      <c r="U1032" t="str">
        <f t="shared" si="507"/>
        <v>A5988B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125</v>
      </c>
      <c r="AG1032">
        <v>0</v>
      </c>
      <c r="AH1032">
        <v>3</v>
      </c>
      <c r="AI1032">
        <v>2</v>
      </c>
      <c r="AJ1032">
        <v>1</v>
      </c>
      <c r="AK1032" t="s">
        <v>420</v>
      </c>
      <c r="AL1032">
        <v>40.931668000000002</v>
      </c>
      <c r="AM1032" t="s">
        <v>421</v>
      </c>
      <c r="AN1032">
        <v>-72.210581000000005</v>
      </c>
      <c r="AO1032">
        <v>25</v>
      </c>
      <c r="AP1032">
        <v>350</v>
      </c>
      <c r="AQ1032" t="s">
        <v>129</v>
      </c>
      <c r="AR1032">
        <v>57</v>
      </c>
      <c r="AS1032">
        <v>37</v>
      </c>
      <c r="AT1032">
        <v>256</v>
      </c>
      <c r="BB1032">
        <v>1200</v>
      </c>
      <c r="BC1032">
        <v>1</v>
      </c>
      <c r="BD1032" t="str">
        <f t="shared" si="508"/>
        <v xml:space="preserve">N46PD   </v>
      </c>
      <c r="BE1032">
        <v>1</v>
      </c>
      <c r="BG1032">
        <v>0</v>
      </c>
      <c r="BH1032">
        <v>0</v>
      </c>
      <c r="BI1032">
        <v>0</v>
      </c>
      <c r="BJ1032">
        <v>250</v>
      </c>
      <c r="BK1032">
        <v>-100</v>
      </c>
      <c r="BL1032" t="s">
        <v>239</v>
      </c>
      <c r="BM1032">
        <v>1</v>
      </c>
      <c r="BN1032">
        <v>1</v>
      </c>
      <c r="BO1032">
        <v>1</v>
      </c>
      <c r="BP1032">
        <v>0</v>
      </c>
      <c r="BS1032">
        <v>0.08</v>
      </c>
      <c r="BT1032">
        <v>0</v>
      </c>
      <c r="BU1032">
        <v>0</v>
      </c>
      <c r="CE1032" t="str">
        <f t="shared" ref="CE1032:CE1038" si="511">"16:22:51.087"</f>
        <v>16:22:51.087</v>
      </c>
      <c r="CF1032">
        <v>86983204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80</v>
      </c>
      <c r="DB1032">
        <v>1</v>
      </c>
      <c r="DC1032" t="s">
        <v>132</v>
      </c>
      <c r="DD1032" t="s">
        <v>133</v>
      </c>
      <c r="DG1032">
        <v>15305175</v>
      </c>
      <c r="DI1032">
        <v>1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"10/06/2022 16:22:51.320"</f>
        <v>10/06/2022 16:22:51.320</v>
      </c>
      <c r="C1033" t="str">
        <f t="shared" si="506"/>
        <v>FFDFD3C0</v>
      </c>
      <c r="D1033" t="s">
        <v>139</v>
      </c>
      <c r="E1033">
        <v>2</v>
      </c>
      <c r="F1033">
        <v>1002</v>
      </c>
      <c r="G1033" t="s">
        <v>124</v>
      </c>
      <c r="J1033" t="s">
        <v>141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509"/>
        <v>16:22:51.086</v>
      </c>
      <c r="T1033" t="str">
        <f t="shared" si="510"/>
        <v>16:22:50.586</v>
      </c>
      <c r="U1033" t="str">
        <f t="shared" si="507"/>
        <v>A5988B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125</v>
      </c>
      <c r="AG1033">
        <v>0</v>
      </c>
      <c r="AH1033">
        <v>3</v>
      </c>
      <c r="AI1033">
        <v>2</v>
      </c>
      <c r="AJ1033">
        <v>1</v>
      </c>
      <c r="AK1033" t="s">
        <v>420</v>
      </c>
      <c r="AL1033">
        <v>40.931668000000002</v>
      </c>
      <c r="AM1033" t="s">
        <v>421</v>
      </c>
      <c r="AN1033">
        <v>-72.210581000000005</v>
      </c>
      <c r="AO1033">
        <v>25</v>
      </c>
      <c r="AP1033">
        <v>350</v>
      </c>
      <c r="AQ1033" t="s">
        <v>129</v>
      </c>
      <c r="AR1033">
        <v>57</v>
      </c>
      <c r="AS1033">
        <v>37</v>
      </c>
      <c r="AT1033">
        <v>256</v>
      </c>
      <c r="BB1033">
        <v>1200</v>
      </c>
      <c r="BC1033">
        <v>1</v>
      </c>
      <c r="BD1033" t="str">
        <f t="shared" si="508"/>
        <v xml:space="preserve">N46PD   </v>
      </c>
      <c r="BE1033">
        <v>1</v>
      </c>
      <c r="BG1033">
        <v>0</v>
      </c>
      <c r="BH1033">
        <v>0</v>
      </c>
      <c r="BI1033">
        <v>0</v>
      </c>
      <c r="BJ1033">
        <v>250</v>
      </c>
      <c r="BK1033">
        <v>-100</v>
      </c>
      <c r="BL1033" t="s">
        <v>239</v>
      </c>
      <c r="BM1033">
        <v>1</v>
      </c>
      <c r="BN1033">
        <v>1</v>
      </c>
      <c r="BO1033">
        <v>1</v>
      </c>
      <c r="BP1033">
        <v>0</v>
      </c>
      <c r="BS1033">
        <v>0.08</v>
      </c>
      <c r="BT1033">
        <v>0</v>
      </c>
      <c r="BU1033">
        <v>0</v>
      </c>
      <c r="CE1033" t="str">
        <f t="shared" si="511"/>
        <v>16:22:51.087</v>
      </c>
      <c r="CF1033">
        <v>86983204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80</v>
      </c>
      <c r="DB1033">
        <v>1</v>
      </c>
      <c r="DC1033" t="s">
        <v>132</v>
      </c>
      <c r="DD1033" t="s">
        <v>133</v>
      </c>
      <c r="DG1033">
        <v>15305175</v>
      </c>
      <c r="DI1033">
        <v>1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"10/06/2022 16:22:51.351"</f>
        <v>10/06/2022 16:22:51.351</v>
      </c>
      <c r="C1034" t="str">
        <f t="shared" si="506"/>
        <v>FFDFD3C0</v>
      </c>
      <c r="D1034" t="s">
        <v>123</v>
      </c>
      <c r="E1034">
        <v>1</v>
      </c>
      <c r="H1034">
        <v>157</v>
      </c>
      <c r="I1034" t="s">
        <v>124</v>
      </c>
      <c r="J1034" t="s">
        <v>125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509"/>
        <v>16:22:51.086</v>
      </c>
      <c r="T1034" t="str">
        <f t="shared" si="510"/>
        <v>16:22:50.586</v>
      </c>
      <c r="U1034" t="str">
        <f t="shared" si="507"/>
        <v>A5988B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125</v>
      </c>
      <c r="AG1034">
        <v>0</v>
      </c>
      <c r="AH1034">
        <v>3</v>
      </c>
      <c r="AI1034">
        <v>2</v>
      </c>
      <c r="AJ1034">
        <v>1</v>
      </c>
      <c r="AK1034" t="s">
        <v>420</v>
      </c>
      <c r="AL1034">
        <v>40.931668000000002</v>
      </c>
      <c r="AM1034" t="s">
        <v>421</v>
      </c>
      <c r="AN1034">
        <v>-72.210581000000005</v>
      </c>
      <c r="AO1034">
        <v>25</v>
      </c>
      <c r="AP1034">
        <v>350</v>
      </c>
      <c r="AQ1034" t="s">
        <v>129</v>
      </c>
      <c r="AR1034">
        <v>57</v>
      </c>
      <c r="AS1034">
        <v>37</v>
      </c>
      <c r="AT1034">
        <v>256</v>
      </c>
      <c r="BB1034">
        <v>1200</v>
      </c>
      <c r="BC1034">
        <v>1</v>
      </c>
      <c r="BD1034" t="str">
        <f t="shared" si="508"/>
        <v xml:space="preserve">N46PD   </v>
      </c>
      <c r="BE1034">
        <v>1</v>
      </c>
      <c r="BG1034">
        <v>0</v>
      </c>
      <c r="BH1034">
        <v>0</v>
      </c>
      <c r="BI1034">
        <v>0</v>
      </c>
      <c r="BJ1034">
        <v>250</v>
      </c>
      <c r="BK1034">
        <v>-100</v>
      </c>
      <c r="BL1034" t="s">
        <v>239</v>
      </c>
      <c r="BM1034">
        <v>1</v>
      </c>
      <c r="BN1034">
        <v>1</v>
      </c>
      <c r="BO1034">
        <v>1</v>
      </c>
      <c r="BP1034">
        <v>0</v>
      </c>
      <c r="BS1034">
        <v>0.08</v>
      </c>
      <c r="BT1034">
        <v>0</v>
      </c>
      <c r="BU1034">
        <v>0</v>
      </c>
      <c r="CE1034" t="str">
        <f t="shared" si="511"/>
        <v>16:22:51.087</v>
      </c>
      <c r="CF1034">
        <v>86983204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7</v>
      </c>
      <c r="CY1034">
        <v>7</v>
      </c>
      <c r="CZ1034" t="s">
        <v>131</v>
      </c>
      <c r="DA1034">
        <v>80</v>
      </c>
      <c r="DB1034">
        <v>1</v>
      </c>
      <c r="DC1034" t="s">
        <v>132</v>
      </c>
      <c r="DD1034" t="s">
        <v>133</v>
      </c>
      <c r="DG1034">
        <v>15305175</v>
      </c>
      <c r="DI1034">
        <v>1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"10/06/2022 16:22:51.351"</f>
        <v>10/06/2022 16:22:51.351</v>
      </c>
      <c r="C1035" t="str">
        <f t="shared" si="506"/>
        <v>FFDFD3C0</v>
      </c>
      <c r="D1035" t="s">
        <v>134</v>
      </c>
      <c r="E1035">
        <v>33</v>
      </c>
      <c r="H1035">
        <v>112</v>
      </c>
      <c r="I1035" t="s">
        <v>135</v>
      </c>
      <c r="J1035" t="s">
        <v>136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509"/>
        <v>16:22:51.086</v>
      </c>
      <c r="T1035" t="str">
        <f t="shared" si="510"/>
        <v>16:22:50.586</v>
      </c>
      <c r="U1035" t="str">
        <f t="shared" si="507"/>
        <v>A5988B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125</v>
      </c>
      <c r="AG1035">
        <v>0</v>
      </c>
      <c r="AH1035">
        <v>3</v>
      </c>
      <c r="AI1035">
        <v>2</v>
      </c>
      <c r="AJ1035">
        <v>1</v>
      </c>
      <c r="AK1035" t="s">
        <v>420</v>
      </c>
      <c r="AL1035">
        <v>40.931668000000002</v>
      </c>
      <c r="AM1035" t="s">
        <v>421</v>
      </c>
      <c r="AN1035">
        <v>-72.210581000000005</v>
      </c>
      <c r="AO1035">
        <v>25</v>
      </c>
      <c r="AP1035">
        <v>350</v>
      </c>
      <c r="AQ1035" t="s">
        <v>129</v>
      </c>
      <c r="AR1035">
        <v>57</v>
      </c>
      <c r="AS1035">
        <v>37</v>
      </c>
      <c r="AT1035">
        <v>256</v>
      </c>
      <c r="BB1035">
        <v>1200</v>
      </c>
      <c r="BC1035">
        <v>1</v>
      </c>
      <c r="BD1035" t="str">
        <f t="shared" si="508"/>
        <v xml:space="preserve">N46PD   </v>
      </c>
      <c r="BE1035">
        <v>1</v>
      </c>
      <c r="BG1035">
        <v>0</v>
      </c>
      <c r="BH1035">
        <v>0</v>
      </c>
      <c r="BI1035">
        <v>0</v>
      </c>
      <c r="BJ1035">
        <v>250</v>
      </c>
      <c r="BK1035">
        <v>-100</v>
      </c>
      <c r="BL1035" t="s">
        <v>239</v>
      </c>
      <c r="BM1035">
        <v>1</v>
      </c>
      <c r="BN1035">
        <v>1</v>
      </c>
      <c r="BO1035">
        <v>1</v>
      </c>
      <c r="BP1035">
        <v>0</v>
      </c>
      <c r="BS1035">
        <v>0.08</v>
      </c>
      <c r="BT1035">
        <v>0</v>
      </c>
      <c r="BU1035">
        <v>0</v>
      </c>
      <c r="CE1035" t="str">
        <f t="shared" si="511"/>
        <v>16:22:51.087</v>
      </c>
      <c r="CF1035">
        <v>86983204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131</v>
      </c>
      <c r="DA1035">
        <v>80</v>
      </c>
      <c r="DB1035">
        <v>1</v>
      </c>
      <c r="DC1035" t="s">
        <v>132</v>
      </c>
      <c r="DD1035" t="s">
        <v>133</v>
      </c>
      <c r="DG1035">
        <v>15305175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"10/06/2022 16:22:51.351"</f>
        <v>10/06/2022 16:22:51.351</v>
      </c>
      <c r="C1036" t="str">
        <f t="shared" si="506"/>
        <v>FFDFD3C0</v>
      </c>
      <c r="D1036" t="s">
        <v>134</v>
      </c>
      <c r="E1036">
        <v>38</v>
      </c>
      <c r="H1036">
        <v>125</v>
      </c>
      <c r="I1036" t="s">
        <v>142</v>
      </c>
      <c r="J1036" t="s">
        <v>136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509"/>
        <v>16:22:51.086</v>
      </c>
      <c r="T1036" t="str">
        <f t="shared" si="510"/>
        <v>16:22:50.586</v>
      </c>
      <c r="U1036" t="str">
        <f t="shared" si="507"/>
        <v>A5988B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125</v>
      </c>
      <c r="AG1036">
        <v>0</v>
      </c>
      <c r="AH1036">
        <v>3</v>
      </c>
      <c r="AI1036">
        <v>2</v>
      </c>
      <c r="AJ1036">
        <v>1</v>
      </c>
      <c r="AK1036" t="s">
        <v>420</v>
      </c>
      <c r="AL1036">
        <v>40.931668000000002</v>
      </c>
      <c r="AM1036" t="s">
        <v>421</v>
      </c>
      <c r="AN1036">
        <v>-72.210581000000005</v>
      </c>
      <c r="AO1036">
        <v>25</v>
      </c>
      <c r="AP1036">
        <v>350</v>
      </c>
      <c r="AQ1036" t="s">
        <v>129</v>
      </c>
      <c r="AR1036">
        <v>57</v>
      </c>
      <c r="AS1036">
        <v>37</v>
      </c>
      <c r="AT1036">
        <v>256</v>
      </c>
      <c r="BB1036">
        <v>1200</v>
      </c>
      <c r="BC1036">
        <v>1</v>
      </c>
      <c r="BD1036" t="str">
        <f t="shared" si="508"/>
        <v xml:space="preserve">N46PD   </v>
      </c>
      <c r="BE1036">
        <v>1</v>
      </c>
      <c r="BG1036">
        <v>0</v>
      </c>
      <c r="BH1036">
        <v>0</v>
      </c>
      <c r="BI1036">
        <v>0</v>
      </c>
      <c r="BJ1036">
        <v>250</v>
      </c>
      <c r="BK1036">
        <v>-100</v>
      </c>
      <c r="BL1036" t="s">
        <v>239</v>
      </c>
      <c r="BM1036">
        <v>1</v>
      </c>
      <c r="BN1036">
        <v>1</v>
      </c>
      <c r="BO1036">
        <v>1</v>
      </c>
      <c r="BP1036">
        <v>0</v>
      </c>
      <c r="BS1036">
        <v>0.08</v>
      </c>
      <c r="BT1036">
        <v>0</v>
      </c>
      <c r="BU1036">
        <v>0</v>
      </c>
      <c r="CE1036" t="str">
        <f t="shared" si="511"/>
        <v>16:22:51.087</v>
      </c>
      <c r="CF1036">
        <v>86983204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7</v>
      </c>
      <c r="CY1036">
        <v>7</v>
      </c>
      <c r="CZ1036" t="s">
        <v>131</v>
      </c>
      <c r="DA1036">
        <v>80</v>
      </c>
      <c r="DB1036">
        <v>1</v>
      </c>
      <c r="DC1036" t="s">
        <v>132</v>
      </c>
      <c r="DD1036" t="s">
        <v>133</v>
      </c>
      <c r="DG1036">
        <v>15305175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"10/06/2022 16:22:51.351"</f>
        <v>10/06/2022 16:22:51.351</v>
      </c>
      <c r="C1037" t="str">
        <f t="shared" si="506"/>
        <v>FFDFD3C0</v>
      </c>
      <c r="D1037" t="s">
        <v>143</v>
      </c>
      <c r="E1037">
        <v>1</v>
      </c>
      <c r="F1037">
        <v>2001</v>
      </c>
      <c r="G1037" t="s">
        <v>147</v>
      </c>
      <c r="J1037" t="s">
        <v>145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509"/>
        <v>16:22:51.086</v>
      </c>
      <c r="T1037" t="str">
        <f t="shared" si="510"/>
        <v>16:22:50.586</v>
      </c>
      <c r="U1037" t="str">
        <f t="shared" si="507"/>
        <v>A5988B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125</v>
      </c>
      <c r="AG1037">
        <v>0</v>
      </c>
      <c r="AH1037">
        <v>3</v>
      </c>
      <c r="AI1037">
        <v>2</v>
      </c>
      <c r="AJ1037">
        <v>1</v>
      </c>
      <c r="AK1037" t="s">
        <v>420</v>
      </c>
      <c r="AL1037">
        <v>40.931668000000002</v>
      </c>
      <c r="AM1037" t="s">
        <v>421</v>
      </c>
      <c r="AN1037">
        <v>-72.210581000000005</v>
      </c>
      <c r="AO1037">
        <v>25</v>
      </c>
      <c r="AP1037">
        <v>350</v>
      </c>
      <c r="AQ1037" t="s">
        <v>129</v>
      </c>
      <c r="AR1037">
        <v>57</v>
      </c>
      <c r="AS1037">
        <v>37</v>
      </c>
      <c r="AT1037">
        <v>256</v>
      </c>
      <c r="BB1037">
        <v>1200</v>
      </c>
      <c r="BC1037">
        <v>1</v>
      </c>
      <c r="BD1037" t="str">
        <f t="shared" si="508"/>
        <v xml:space="preserve">N46PD   </v>
      </c>
      <c r="BE1037">
        <v>1</v>
      </c>
      <c r="BG1037">
        <v>0</v>
      </c>
      <c r="BH1037">
        <v>0</v>
      </c>
      <c r="BI1037">
        <v>0</v>
      </c>
      <c r="BJ1037">
        <v>250</v>
      </c>
      <c r="BK1037">
        <v>-100</v>
      </c>
      <c r="BL1037" t="s">
        <v>239</v>
      </c>
      <c r="BM1037">
        <v>1</v>
      </c>
      <c r="BN1037">
        <v>1</v>
      </c>
      <c r="BO1037">
        <v>1</v>
      </c>
      <c r="BP1037">
        <v>0</v>
      </c>
      <c r="BS1037">
        <v>0.08</v>
      </c>
      <c r="BT1037">
        <v>0</v>
      </c>
      <c r="BU1037">
        <v>0</v>
      </c>
      <c r="CE1037" t="str">
        <f t="shared" si="511"/>
        <v>16:22:51.087</v>
      </c>
      <c r="CF1037">
        <v>86983204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131</v>
      </c>
      <c r="DA1037">
        <v>80</v>
      </c>
      <c r="DB1037">
        <v>1</v>
      </c>
      <c r="DC1037" t="s">
        <v>132</v>
      </c>
      <c r="DD1037" t="s">
        <v>133</v>
      </c>
      <c r="DG1037">
        <v>15305175</v>
      </c>
      <c r="DI1037">
        <v>1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"10/06/2022 16:22:51.351"</f>
        <v>10/06/2022 16:22:51.351</v>
      </c>
      <c r="C1038" t="str">
        <f t="shared" si="506"/>
        <v>FFDFD3C0</v>
      </c>
      <c r="D1038" t="s">
        <v>139</v>
      </c>
      <c r="E1038">
        <v>3</v>
      </c>
      <c r="F1038">
        <v>1003</v>
      </c>
      <c r="G1038" t="s">
        <v>146</v>
      </c>
      <c r="J1038" t="s">
        <v>141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509"/>
        <v>16:22:51.086</v>
      </c>
      <c r="T1038" t="str">
        <f t="shared" si="510"/>
        <v>16:22:50.586</v>
      </c>
      <c r="U1038" t="str">
        <f t="shared" si="507"/>
        <v>A5988B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125</v>
      </c>
      <c r="AG1038">
        <v>0</v>
      </c>
      <c r="AH1038">
        <v>3</v>
      </c>
      <c r="AI1038">
        <v>2</v>
      </c>
      <c r="AJ1038">
        <v>1</v>
      </c>
      <c r="AK1038" t="s">
        <v>420</v>
      </c>
      <c r="AL1038">
        <v>40.931668000000002</v>
      </c>
      <c r="AM1038" t="s">
        <v>421</v>
      </c>
      <c r="AN1038">
        <v>-72.210581000000005</v>
      </c>
      <c r="AO1038">
        <v>25</v>
      </c>
      <c r="AP1038">
        <v>350</v>
      </c>
      <c r="AQ1038" t="s">
        <v>129</v>
      </c>
      <c r="AR1038">
        <v>57</v>
      </c>
      <c r="AS1038">
        <v>37</v>
      </c>
      <c r="AT1038">
        <v>256</v>
      </c>
      <c r="BB1038">
        <v>1200</v>
      </c>
      <c r="BC1038">
        <v>1</v>
      </c>
      <c r="BD1038" t="str">
        <f t="shared" si="508"/>
        <v xml:space="preserve">N46PD   </v>
      </c>
      <c r="BE1038">
        <v>1</v>
      </c>
      <c r="BG1038">
        <v>0</v>
      </c>
      <c r="BH1038">
        <v>0</v>
      </c>
      <c r="BI1038">
        <v>0</v>
      </c>
      <c r="BJ1038">
        <v>250</v>
      </c>
      <c r="BK1038">
        <v>-100</v>
      </c>
      <c r="BL1038" t="s">
        <v>239</v>
      </c>
      <c r="BM1038">
        <v>1</v>
      </c>
      <c r="BN1038">
        <v>1</v>
      </c>
      <c r="BO1038">
        <v>1</v>
      </c>
      <c r="BP1038">
        <v>0</v>
      </c>
      <c r="BS1038">
        <v>0.08</v>
      </c>
      <c r="BT1038">
        <v>0</v>
      </c>
      <c r="BU1038">
        <v>0</v>
      </c>
      <c r="CE1038" t="str">
        <f t="shared" si="511"/>
        <v>16:22:51.087</v>
      </c>
      <c r="CF1038">
        <v>86983204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7</v>
      </c>
      <c r="CY1038">
        <v>7</v>
      </c>
      <c r="CZ1038" t="s">
        <v>131</v>
      </c>
      <c r="DA1038">
        <v>80</v>
      </c>
      <c r="DB1038">
        <v>1</v>
      </c>
      <c r="DC1038" t="s">
        <v>132</v>
      </c>
      <c r="DD1038" t="s">
        <v>133</v>
      </c>
      <c r="DG1038">
        <v>15305175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 t="shared" ref="A1039:A1045" si="512">"10/06/2022 16:22:52.475"</f>
        <v>10/06/2022 16:22:52.475</v>
      </c>
      <c r="C1039" t="str">
        <f t="shared" si="506"/>
        <v>FFDFD3C0</v>
      </c>
      <c r="D1039" t="s">
        <v>139</v>
      </c>
      <c r="E1039">
        <v>2</v>
      </c>
      <c r="F1039">
        <v>1002</v>
      </c>
      <c r="G1039" t="s">
        <v>124</v>
      </c>
      <c r="J1039" t="s">
        <v>141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ref="S1039:S1045" si="513">"16:22:52.125"</f>
        <v>16:22:52.125</v>
      </c>
      <c r="T1039" t="str">
        <f t="shared" ref="T1039:T1045" si="514">"16:22:51.625"</f>
        <v>16:22:51.625</v>
      </c>
      <c r="U1039" t="str">
        <f t="shared" si="507"/>
        <v>A5988B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125</v>
      </c>
      <c r="AG1039">
        <v>0</v>
      </c>
      <c r="AH1039">
        <v>3</v>
      </c>
      <c r="AI1039">
        <v>2</v>
      </c>
      <c r="AJ1039">
        <v>1</v>
      </c>
      <c r="AK1039" t="s">
        <v>422</v>
      </c>
      <c r="AL1039">
        <v>40.931818</v>
      </c>
      <c r="AM1039" t="s">
        <v>423</v>
      </c>
      <c r="AN1039">
        <v>-72.210194999999999</v>
      </c>
      <c r="AO1039">
        <v>25</v>
      </c>
      <c r="AP1039">
        <v>350</v>
      </c>
      <c r="AQ1039" t="s">
        <v>129</v>
      </c>
      <c r="AR1039">
        <v>58</v>
      </c>
      <c r="AS1039">
        <v>34</v>
      </c>
      <c r="AT1039">
        <v>0</v>
      </c>
      <c r="BB1039">
        <v>1200</v>
      </c>
      <c r="BC1039">
        <v>1</v>
      </c>
      <c r="BD1039" t="str">
        <f t="shared" si="508"/>
        <v xml:space="preserve">N46PD   </v>
      </c>
      <c r="BE1039">
        <v>1</v>
      </c>
      <c r="BG1039">
        <v>0</v>
      </c>
      <c r="BH1039">
        <v>0</v>
      </c>
      <c r="BI1039">
        <v>0</v>
      </c>
      <c r="BJ1039">
        <v>275</v>
      </c>
      <c r="BK1039">
        <v>-75</v>
      </c>
      <c r="BL1039" t="s">
        <v>239</v>
      </c>
      <c r="BM1039">
        <v>1</v>
      </c>
      <c r="BN1039">
        <v>1</v>
      </c>
      <c r="BO1039">
        <v>1</v>
      </c>
      <c r="BP1039">
        <v>0</v>
      </c>
      <c r="BS1039">
        <v>0.04</v>
      </c>
      <c r="BT1039">
        <v>0</v>
      </c>
      <c r="BU1039">
        <v>0</v>
      </c>
      <c r="CE1039" t="str">
        <f t="shared" ref="CE1039:CE1045" si="515">"16:22:52.132"</f>
        <v>16:22:52.132</v>
      </c>
      <c r="CF1039">
        <v>132301881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7</v>
      </c>
      <c r="CY1039">
        <v>7</v>
      </c>
      <c r="CZ1039" t="s">
        <v>131</v>
      </c>
      <c r="DA1039">
        <v>80</v>
      </c>
      <c r="DB1039">
        <v>1</v>
      </c>
      <c r="DC1039" t="s">
        <v>132</v>
      </c>
      <c r="DD1039" t="s">
        <v>133</v>
      </c>
      <c r="DG1039">
        <v>15306383</v>
      </c>
      <c r="DI1039">
        <v>1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 t="shared" si="512"/>
        <v>10/06/2022 16:22:52.475</v>
      </c>
      <c r="C1040" t="str">
        <f t="shared" si="506"/>
        <v>FFDFD3C0</v>
      </c>
      <c r="D1040" t="s">
        <v>123</v>
      </c>
      <c r="E1040">
        <v>1</v>
      </c>
      <c r="H1040">
        <v>157</v>
      </c>
      <c r="I1040" t="s">
        <v>124</v>
      </c>
      <c r="J1040" t="s">
        <v>125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513"/>
        <v>16:22:52.125</v>
      </c>
      <c r="T1040" t="str">
        <f t="shared" si="514"/>
        <v>16:22:51.625</v>
      </c>
      <c r="U1040" t="str">
        <f t="shared" si="507"/>
        <v>A5988B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125</v>
      </c>
      <c r="AG1040">
        <v>0</v>
      </c>
      <c r="AH1040">
        <v>3</v>
      </c>
      <c r="AI1040">
        <v>2</v>
      </c>
      <c r="AJ1040">
        <v>1</v>
      </c>
      <c r="AK1040" t="s">
        <v>422</v>
      </c>
      <c r="AL1040">
        <v>40.931818</v>
      </c>
      <c r="AM1040" t="s">
        <v>423</v>
      </c>
      <c r="AN1040">
        <v>-72.210194999999999</v>
      </c>
      <c r="AO1040">
        <v>25</v>
      </c>
      <c r="AP1040">
        <v>350</v>
      </c>
      <c r="AQ1040" t="s">
        <v>129</v>
      </c>
      <c r="AR1040">
        <v>58</v>
      </c>
      <c r="AS1040">
        <v>34</v>
      </c>
      <c r="AT1040">
        <v>0</v>
      </c>
      <c r="BB1040">
        <v>1200</v>
      </c>
      <c r="BC1040">
        <v>1</v>
      </c>
      <c r="BD1040" t="str">
        <f t="shared" si="508"/>
        <v xml:space="preserve">N46PD   </v>
      </c>
      <c r="BE1040">
        <v>1</v>
      </c>
      <c r="BG1040">
        <v>0</v>
      </c>
      <c r="BH1040">
        <v>0</v>
      </c>
      <c r="BI1040">
        <v>0</v>
      </c>
      <c r="BJ1040">
        <v>275</v>
      </c>
      <c r="BK1040">
        <v>-75</v>
      </c>
      <c r="BL1040" t="s">
        <v>239</v>
      </c>
      <c r="BM1040">
        <v>1</v>
      </c>
      <c r="BN1040">
        <v>1</v>
      </c>
      <c r="BO1040">
        <v>1</v>
      </c>
      <c r="BP1040">
        <v>0</v>
      </c>
      <c r="BS1040">
        <v>0.04</v>
      </c>
      <c r="BT1040">
        <v>0</v>
      </c>
      <c r="BU1040">
        <v>0</v>
      </c>
      <c r="CE1040" t="str">
        <f t="shared" si="515"/>
        <v>16:22:52.132</v>
      </c>
      <c r="CF1040">
        <v>132301881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7</v>
      </c>
      <c r="CY1040">
        <v>7</v>
      </c>
      <c r="CZ1040" t="s">
        <v>131</v>
      </c>
      <c r="DA1040">
        <v>80</v>
      </c>
      <c r="DB1040">
        <v>1</v>
      </c>
      <c r="DC1040" t="s">
        <v>132</v>
      </c>
      <c r="DD1040" t="s">
        <v>133</v>
      </c>
      <c r="DG1040">
        <v>15306383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 t="shared" si="512"/>
        <v>10/06/2022 16:22:52.475</v>
      </c>
      <c r="C1041" t="str">
        <f t="shared" si="506"/>
        <v>FFDFD3C0</v>
      </c>
      <c r="D1041" t="s">
        <v>143</v>
      </c>
      <c r="E1041">
        <v>15</v>
      </c>
      <c r="F1041">
        <v>2015</v>
      </c>
      <c r="G1041" t="s">
        <v>144</v>
      </c>
      <c r="J1041" t="s">
        <v>145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513"/>
        <v>16:22:52.125</v>
      </c>
      <c r="T1041" t="str">
        <f t="shared" si="514"/>
        <v>16:22:51.625</v>
      </c>
      <c r="U1041" t="str">
        <f t="shared" si="507"/>
        <v>A5988B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125</v>
      </c>
      <c r="AG1041">
        <v>0</v>
      </c>
      <c r="AH1041">
        <v>3</v>
      </c>
      <c r="AI1041">
        <v>2</v>
      </c>
      <c r="AJ1041">
        <v>1</v>
      </c>
      <c r="AK1041" t="s">
        <v>422</v>
      </c>
      <c r="AL1041">
        <v>40.931818</v>
      </c>
      <c r="AM1041" t="s">
        <v>423</v>
      </c>
      <c r="AN1041">
        <v>-72.210194999999999</v>
      </c>
      <c r="AO1041">
        <v>25</v>
      </c>
      <c r="AP1041">
        <v>350</v>
      </c>
      <c r="AQ1041" t="s">
        <v>129</v>
      </c>
      <c r="AR1041">
        <v>58</v>
      </c>
      <c r="AS1041">
        <v>34</v>
      </c>
      <c r="AT1041">
        <v>0</v>
      </c>
      <c r="BB1041">
        <v>1200</v>
      </c>
      <c r="BC1041">
        <v>1</v>
      </c>
      <c r="BD1041" t="str">
        <f t="shared" si="508"/>
        <v xml:space="preserve">N46PD   </v>
      </c>
      <c r="BE1041">
        <v>1</v>
      </c>
      <c r="BG1041">
        <v>0</v>
      </c>
      <c r="BH1041">
        <v>0</v>
      </c>
      <c r="BI1041">
        <v>0</v>
      </c>
      <c r="BJ1041">
        <v>275</v>
      </c>
      <c r="BK1041">
        <v>-75</v>
      </c>
      <c r="BL1041" t="s">
        <v>239</v>
      </c>
      <c r="BM1041">
        <v>1</v>
      </c>
      <c r="BN1041">
        <v>1</v>
      </c>
      <c r="BO1041">
        <v>1</v>
      </c>
      <c r="BP1041">
        <v>0</v>
      </c>
      <c r="BS1041">
        <v>0.04</v>
      </c>
      <c r="BT1041">
        <v>0</v>
      </c>
      <c r="BU1041">
        <v>0</v>
      </c>
      <c r="CE1041" t="str">
        <f t="shared" si="515"/>
        <v>16:22:52.132</v>
      </c>
      <c r="CF1041">
        <v>132301881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7</v>
      </c>
      <c r="CY1041">
        <v>7</v>
      </c>
      <c r="CZ1041" t="s">
        <v>131</v>
      </c>
      <c r="DA1041">
        <v>80</v>
      </c>
      <c r="DB1041">
        <v>1</v>
      </c>
      <c r="DC1041" t="s">
        <v>132</v>
      </c>
      <c r="DD1041" t="s">
        <v>133</v>
      </c>
      <c r="DG1041">
        <v>15306383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 t="shared" si="512"/>
        <v>10/06/2022 16:22:52.475</v>
      </c>
      <c r="C1042" t="str">
        <f t="shared" si="506"/>
        <v>FFDFD3C0</v>
      </c>
      <c r="D1042" t="s">
        <v>134</v>
      </c>
      <c r="E1042">
        <v>33</v>
      </c>
      <c r="H1042">
        <v>112</v>
      </c>
      <c r="I1042" t="s">
        <v>135</v>
      </c>
      <c r="J1042" t="s">
        <v>136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513"/>
        <v>16:22:52.125</v>
      </c>
      <c r="T1042" t="str">
        <f t="shared" si="514"/>
        <v>16:22:51.625</v>
      </c>
      <c r="U1042" t="str">
        <f t="shared" si="507"/>
        <v>A5988B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125</v>
      </c>
      <c r="AG1042">
        <v>0</v>
      </c>
      <c r="AH1042">
        <v>3</v>
      </c>
      <c r="AI1042">
        <v>2</v>
      </c>
      <c r="AJ1042">
        <v>1</v>
      </c>
      <c r="AK1042" t="s">
        <v>422</v>
      </c>
      <c r="AL1042">
        <v>40.931818</v>
      </c>
      <c r="AM1042" t="s">
        <v>423</v>
      </c>
      <c r="AN1042">
        <v>-72.210194999999999</v>
      </c>
      <c r="AO1042">
        <v>25</v>
      </c>
      <c r="AP1042">
        <v>350</v>
      </c>
      <c r="AQ1042" t="s">
        <v>129</v>
      </c>
      <c r="AR1042">
        <v>58</v>
      </c>
      <c r="AS1042">
        <v>34</v>
      </c>
      <c r="AT1042">
        <v>0</v>
      </c>
      <c r="BB1042">
        <v>1200</v>
      </c>
      <c r="BC1042">
        <v>1</v>
      </c>
      <c r="BD1042" t="str">
        <f t="shared" si="508"/>
        <v xml:space="preserve">N46PD   </v>
      </c>
      <c r="BE1042">
        <v>1</v>
      </c>
      <c r="BG1042">
        <v>0</v>
      </c>
      <c r="BH1042">
        <v>0</v>
      </c>
      <c r="BI1042">
        <v>0</v>
      </c>
      <c r="BJ1042">
        <v>275</v>
      </c>
      <c r="BK1042">
        <v>-75</v>
      </c>
      <c r="BL1042" t="s">
        <v>239</v>
      </c>
      <c r="BM1042">
        <v>1</v>
      </c>
      <c r="BN1042">
        <v>1</v>
      </c>
      <c r="BO1042">
        <v>1</v>
      </c>
      <c r="BP1042">
        <v>0</v>
      </c>
      <c r="BS1042">
        <v>0.04</v>
      </c>
      <c r="BT1042">
        <v>0</v>
      </c>
      <c r="BU1042">
        <v>0</v>
      </c>
      <c r="CE1042" t="str">
        <f t="shared" si="515"/>
        <v>16:22:52.132</v>
      </c>
      <c r="CF1042">
        <v>132301881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7</v>
      </c>
      <c r="CY1042">
        <v>7</v>
      </c>
      <c r="CZ1042" t="s">
        <v>131</v>
      </c>
      <c r="DA1042">
        <v>80</v>
      </c>
      <c r="DB1042">
        <v>1</v>
      </c>
      <c r="DC1042" t="s">
        <v>132</v>
      </c>
      <c r="DD1042" t="s">
        <v>133</v>
      </c>
      <c r="DG1042">
        <v>15306383</v>
      </c>
      <c r="DI1042">
        <v>1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 t="shared" si="512"/>
        <v>10/06/2022 16:22:52.475</v>
      </c>
      <c r="C1043" t="str">
        <f t="shared" si="506"/>
        <v>FFDFD3C0</v>
      </c>
      <c r="D1043" t="s">
        <v>139</v>
      </c>
      <c r="E1043">
        <v>3</v>
      </c>
      <c r="F1043">
        <v>1003</v>
      </c>
      <c r="G1043" t="s">
        <v>146</v>
      </c>
      <c r="J1043" t="s">
        <v>141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513"/>
        <v>16:22:52.125</v>
      </c>
      <c r="T1043" t="str">
        <f t="shared" si="514"/>
        <v>16:22:51.625</v>
      </c>
      <c r="U1043" t="str">
        <f t="shared" si="507"/>
        <v>A5988B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125</v>
      </c>
      <c r="AG1043">
        <v>0</v>
      </c>
      <c r="AH1043">
        <v>3</v>
      </c>
      <c r="AI1043">
        <v>2</v>
      </c>
      <c r="AJ1043">
        <v>1</v>
      </c>
      <c r="AK1043" t="s">
        <v>422</v>
      </c>
      <c r="AL1043">
        <v>40.931818</v>
      </c>
      <c r="AM1043" t="s">
        <v>423</v>
      </c>
      <c r="AN1043">
        <v>-72.210194999999999</v>
      </c>
      <c r="AO1043">
        <v>25</v>
      </c>
      <c r="AP1043">
        <v>350</v>
      </c>
      <c r="AQ1043" t="s">
        <v>129</v>
      </c>
      <c r="AR1043">
        <v>58</v>
      </c>
      <c r="AS1043">
        <v>34</v>
      </c>
      <c r="AT1043">
        <v>0</v>
      </c>
      <c r="BB1043">
        <v>1200</v>
      </c>
      <c r="BC1043">
        <v>1</v>
      </c>
      <c r="BD1043" t="str">
        <f t="shared" si="508"/>
        <v xml:space="preserve">N46PD   </v>
      </c>
      <c r="BE1043">
        <v>1</v>
      </c>
      <c r="BG1043">
        <v>0</v>
      </c>
      <c r="BH1043">
        <v>0</v>
      </c>
      <c r="BI1043">
        <v>0</v>
      </c>
      <c r="BJ1043">
        <v>275</v>
      </c>
      <c r="BK1043">
        <v>-75</v>
      </c>
      <c r="BL1043" t="s">
        <v>239</v>
      </c>
      <c r="BM1043">
        <v>1</v>
      </c>
      <c r="BN1043">
        <v>1</v>
      </c>
      <c r="BO1043">
        <v>1</v>
      </c>
      <c r="BP1043">
        <v>0</v>
      </c>
      <c r="BS1043">
        <v>0.04</v>
      </c>
      <c r="BT1043">
        <v>0</v>
      </c>
      <c r="BU1043">
        <v>0</v>
      </c>
      <c r="CE1043" t="str">
        <f t="shared" si="515"/>
        <v>16:22:52.132</v>
      </c>
      <c r="CF1043">
        <v>132301881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7</v>
      </c>
      <c r="CY1043">
        <v>7</v>
      </c>
      <c r="CZ1043" t="s">
        <v>131</v>
      </c>
      <c r="DA1043">
        <v>80</v>
      </c>
      <c r="DB1043">
        <v>1</v>
      </c>
      <c r="DC1043" t="s">
        <v>132</v>
      </c>
      <c r="DD1043" t="s">
        <v>133</v>
      </c>
      <c r="DG1043">
        <v>15306383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 t="shared" si="512"/>
        <v>10/06/2022 16:22:52.475</v>
      </c>
      <c r="C1044" t="str">
        <f t="shared" si="506"/>
        <v>FFDFD3C0</v>
      </c>
      <c r="D1044" t="s">
        <v>134</v>
      </c>
      <c r="E1044">
        <v>38</v>
      </c>
      <c r="H1044">
        <v>125</v>
      </c>
      <c r="I1044" t="s">
        <v>142</v>
      </c>
      <c r="J1044" t="s">
        <v>136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513"/>
        <v>16:22:52.125</v>
      </c>
      <c r="T1044" t="str">
        <f t="shared" si="514"/>
        <v>16:22:51.625</v>
      </c>
      <c r="U1044" t="str">
        <f t="shared" si="507"/>
        <v>A5988B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125</v>
      </c>
      <c r="AG1044">
        <v>0</v>
      </c>
      <c r="AH1044">
        <v>3</v>
      </c>
      <c r="AI1044">
        <v>2</v>
      </c>
      <c r="AJ1044">
        <v>1</v>
      </c>
      <c r="AK1044" t="s">
        <v>422</v>
      </c>
      <c r="AL1044">
        <v>40.931818</v>
      </c>
      <c r="AM1044" t="s">
        <v>423</v>
      </c>
      <c r="AN1044">
        <v>-72.210194999999999</v>
      </c>
      <c r="AO1044">
        <v>25</v>
      </c>
      <c r="AP1044">
        <v>350</v>
      </c>
      <c r="AQ1044" t="s">
        <v>129</v>
      </c>
      <c r="AR1044">
        <v>58</v>
      </c>
      <c r="AS1044">
        <v>34</v>
      </c>
      <c r="AT1044">
        <v>0</v>
      </c>
      <c r="BB1044">
        <v>1200</v>
      </c>
      <c r="BC1044">
        <v>1</v>
      </c>
      <c r="BD1044" t="str">
        <f t="shared" si="508"/>
        <v xml:space="preserve">N46PD   </v>
      </c>
      <c r="BE1044">
        <v>1</v>
      </c>
      <c r="BG1044">
        <v>0</v>
      </c>
      <c r="BH1044">
        <v>0</v>
      </c>
      <c r="BI1044">
        <v>0</v>
      </c>
      <c r="BJ1044">
        <v>275</v>
      </c>
      <c r="BK1044">
        <v>-75</v>
      </c>
      <c r="BL1044" t="s">
        <v>239</v>
      </c>
      <c r="BM1044">
        <v>1</v>
      </c>
      <c r="BN1044">
        <v>1</v>
      </c>
      <c r="BO1044">
        <v>1</v>
      </c>
      <c r="BP1044">
        <v>0</v>
      </c>
      <c r="BS1044">
        <v>0.04</v>
      </c>
      <c r="BT1044">
        <v>0</v>
      </c>
      <c r="BU1044">
        <v>0</v>
      </c>
      <c r="CE1044" t="str">
        <f t="shared" si="515"/>
        <v>16:22:52.132</v>
      </c>
      <c r="CF1044">
        <v>132301881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7</v>
      </c>
      <c r="CY1044">
        <v>7</v>
      </c>
      <c r="CZ1044" t="s">
        <v>131</v>
      </c>
      <c r="DA1044">
        <v>80</v>
      </c>
      <c r="DB1044">
        <v>1</v>
      </c>
      <c r="DC1044" t="s">
        <v>132</v>
      </c>
      <c r="DD1044" t="s">
        <v>133</v>
      </c>
      <c r="DG1044">
        <v>15306383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 t="shared" si="512"/>
        <v>10/06/2022 16:22:52.475</v>
      </c>
      <c r="C1045" t="str">
        <f t="shared" si="506"/>
        <v>FFDFD3C0</v>
      </c>
      <c r="D1045" t="s">
        <v>143</v>
      </c>
      <c r="E1045">
        <v>1</v>
      </c>
      <c r="F1045">
        <v>2001</v>
      </c>
      <c r="G1045" t="s">
        <v>147</v>
      </c>
      <c r="J1045" t="s">
        <v>145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513"/>
        <v>16:22:52.125</v>
      </c>
      <c r="T1045" t="str">
        <f t="shared" si="514"/>
        <v>16:22:51.625</v>
      </c>
      <c r="U1045" t="str">
        <f t="shared" si="507"/>
        <v>A5988B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125</v>
      </c>
      <c r="AG1045">
        <v>0</v>
      </c>
      <c r="AH1045">
        <v>3</v>
      </c>
      <c r="AI1045">
        <v>2</v>
      </c>
      <c r="AJ1045">
        <v>1</v>
      </c>
      <c r="AK1045" t="s">
        <v>422</v>
      </c>
      <c r="AL1045">
        <v>40.931818</v>
      </c>
      <c r="AM1045" t="s">
        <v>423</v>
      </c>
      <c r="AN1045">
        <v>-72.210194999999999</v>
      </c>
      <c r="AO1045">
        <v>25</v>
      </c>
      <c r="AP1045">
        <v>350</v>
      </c>
      <c r="AQ1045" t="s">
        <v>129</v>
      </c>
      <c r="AR1045">
        <v>58</v>
      </c>
      <c r="AS1045">
        <v>34</v>
      </c>
      <c r="AT1045">
        <v>0</v>
      </c>
      <c r="BB1045">
        <v>1200</v>
      </c>
      <c r="BC1045">
        <v>1</v>
      </c>
      <c r="BD1045" t="str">
        <f t="shared" si="508"/>
        <v xml:space="preserve">N46PD   </v>
      </c>
      <c r="BE1045">
        <v>1</v>
      </c>
      <c r="BG1045">
        <v>0</v>
      </c>
      <c r="BH1045">
        <v>0</v>
      </c>
      <c r="BI1045">
        <v>0</v>
      </c>
      <c r="BJ1045">
        <v>275</v>
      </c>
      <c r="BK1045">
        <v>-75</v>
      </c>
      <c r="BL1045" t="s">
        <v>239</v>
      </c>
      <c r="BM1045">
        <v>1</v>
      </c>
      <c r="BN1045">
        <v>1</v>
      </c>
      <c r="BO1045">
        <v>1</v>
      </c>
      <c r="BP1045">
        <v>0</v>
      </c>
      <c r="BS1045">
        <v>0.04</v>
      </c>
      <c r="BT1045">
        <v>0</v>
      </c>
      <c r="BU1045">
        <v>0</v>
      </c>
      <c r="CE1045" t="str">
        <f t="shared" si="515"/>
        <v>16:22:52.132</v>
      </c>
      <c r="CF1045">
        <v>132301881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7</v>
      </c>
      <c r="CY1045">
        <v>7</v>
      </c>
      <c r="CZ1045" t="s">
        <v>131</v>
      </c>
      <c r="DA1045">
        <v>80</v>
      </c>
      <c r="DB1045">
        <v>1</v>
      </c>
      <c r="DC1045" t="s">
        <v>132</v>
      </c>
      <c r="DD1045" t="s">
        <v>133</v>
      </c>
      <c r="DG1045">
        <v>15306383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 t="shared" ref="A1046:A1052" si="516">"10/06/2022 16:22:53.944"</f>
        <v>10/06/2022 16:22:53.944</v>
      </c>
      <c r="C1046" t="str">
        <f t="shared" si="506"/>
        <v>FFDFD3C0</v>
      </c>
      <c r="D1046" t="s">
        <v>139</v>
      </c>
      <c r="E1046">
        <v>2</v>
      </c>
      <c r="F1046">
        <v>1002</v>
      </c>
      <c r="G1046" t="s">
        <v>124</v>
      </c>
      <c r="J1046" t="s">
        <v>141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ref="S1046:S1052" si="517">"16:22:53.695"</f>
        <v>16:22:53.695</v>
      </c>
      <c r="T1046" t="str">
        <f t="shared" ref="T1046:T1052" si="518">"16:22:53.195"</f>
        <v>16:22:53.195</v>
      </c>
      <c r="U1046" t="str">
        <f t="shared" si="507"/>
        <v>A5988B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125</v>
      </c>
      <c r="AG1046">
        <v>0</v>
      </c>
      <c r="AH1046">
        <v>3</v>
      </c>
      <c r="AI1046">
        <v>2</v>
      </c>
      <c r="AJ1046">
        <v>1</v>
      </c>
      <c r="AK1046" t="s">
        <v>424</v>
      </c>
      <c r="AL1046">
        <v>40.932032999999997</v>
      </c>
      <c r="AM1046" t="s">
        <v>425</v>
      </c>
      <c r="AN1046">
        <v>-72.209593999999996</v>
      </c>
      <c r="AO1046">
        <v>25</v>
      </c>
      <c r="AP1046">
        <v>375</v>
      </c>
      <c r="AQ1046" t="s">
        <v>129</v>
      </c>
      <c r="AR1046">
        <v>60</v>
      </c>
      <c r="AS1046">
        <v>30</v>
      </c>
      <c r="AT1046">
        <v>0</v>
      </c>
      <c r="BB1046">
        <v>1200</v>
      </c>
      <c r="BC1046">
        <v>1</v>
      </c>
      <c r="BD1046" t="str">
        <f t="shared" si="508"/>
        <v xml:space="preserve">N46PD   </v>
      </c>
      <c r="BE1046">
        <v>1</v>
      </c>
      <c r="BG1046">
        <v>0</v>
      </c>
      <c r="BH1046">
        <v>0</v>
      </c>
      <c r="BI1046">
        <v>0</v>
      </c>
      <c r="BJ1046">
        <v>250</v>
      </c>
      <c r="BK1046">
        <v>-125</v>
      </c>
      <c r="BL1046" t="s">
        <v>239</v>
      </c>
      <c r="BM1046">
        <v>1</v>
      </c>
      <c r="BN1046">
        <v>1</v>
      </c>
      <c r="BO1046">
        <v>1</v>
      </c>
      <c r="BP1046">
        <v>0</v>
      </c>
      <c r="BS1046">
        <v>0.04</v>
      </c>
      <c r="BT1046">
        <v>0</v>
      </c>
      <c r="BU1046">
        <v>0</v>
      </c>
      <c r="CE1046" t="str">
        <f t="shared" ref="CE1046:CE1052" si="519">"16:22:53.697"</f>
        <v>16:22:53.697</v>
      </c>
      <c r="CF1046">
        <v>697002996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7</v>
      </c>
      <c r="CY1046">
        <v>7</v>
      </c>
      <c r="CZ1046" t="s">
        <v>131</v>
      </c>
      <c r="DA1046">
        <v>80</v>
      </c>
      <c r="DB1046">
        <v>1</v>
      </c>
      <c r="DC1046" t="s">
        <v>132</v>
      </c>
      <c r="DD1046" t="s">
        <v>133</v>
      </c>
      <c r="DG1046">
        <v>15307917</v>
      </c>
      <c r="DI1046">
        <v>1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 t="shared" si="516"/>
        <v>10/06/2022 16:22:53.944</v>
      </c>
      <c r="C1047" t="str">
        <f t="shared" si="506"/>
        <v>FFDFD3C0</v>
      </c>
      <c r="D1047" t="s">
        <v>123</v>
      </c>
      <c r="E1047">
        <v>1</v>
      </c>
      <c r="H1047">
        <v>157</v>
      </c>
      <c r="I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517"/>
        <v>16:22:53.695</v>
      </c>
      <c r="T1047" t="str">
        <f t="shared" si="518"/>
        <v>16:22:53.195</v>
      </c>
      <c r="U1047" t="str">
        <f t="shared" si="507"/>
        <v>A5988B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125</v>
      </c>
      <c r="AG1047">
        <v>0</v>
      </c>
      <c r="AH1047">
        <v>3</v>
      </c>
      <c r="AI1047">
        <v>2</v>
      </c>
      <c r="AJ1047">
        <v>1</v>
      </c>
      <c r="AK1047" t="s">
        <v>424</v>
      </c>
      <c r="AL1047">
        <v>40.932032999999997</v>
      </c>
      <c r="AM1047" t="s">
        <v>425</v>
      </c>
      <c r="AN1047">
        <v>-72.209593999999996</v>
      </c>
      <c r="AO1047">
        <v>25</v>
      </c>
      <c r="AP1047">
        <v>375</v>
      </c>
      <c r="AQ1047" t="s">
        <v>129</v>
      </c>
      <c r="AR1047">
        <v>60</v>
      </c>
      <c r="AS1047">
        <v>30</v>
      </c>
      <c r="AT1047">
        <v>0</v>
      </c>
      <c r="BB1047">
        <v>1200</v>
      </c>
      <c r="BC1047">
        <v>1</v>
      </c>
      <c r="BD1047" t="str">
        <f t="shared" si="508"/>
        <v xml:space="preserve">N46PD   </v>
      </c>
      <c r="BE1047">
        <v>1</v>
      </c>
      <c r="BG1047">
        <v>0</v>
      </c>
      <c r="BH1047">
        <v>0</v>
      </c>
      <c r="BI1047">
        <v>0</v>
      </c>
      <c r="BJ1047">
        <v>250</v>
      </c>
      <c r="BK1047">
        <v>-125</v>
      </c>
      <c r="BL1047" t="s">
        <v>239</v>
      </c>
      <c r="BM1047">
        <v>1</v>
      </c>
      <c r="BN1047">
        <v>1</v>
      </c>
      <c r="BO1047">
        <v>1</v>
      </c>
      <c r="BP1047">
        <v>0</v>
      </c>
      <c r="BS1047">
        <v>0.04</v>
      </c>
      <c r="BT1047">
        <v>0</v>
      </c>
      <c r="BU1047">
        <v>0</v>
      </c>
      <c r="CE1047" t="str">
        <f t="shared" si="519"/>
        <v>16:22:53.697</v>
      </c>
      <c r="CF1047">
        <v>697002996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7</v>
      </c>
      <c r="CY1047">
        <v>7</v>
      </c>
      <c r="CZ1047" t="s">
        <v>131</v>
      </c>
      <c r="DA1047">
        <v>80</v>
      </c>
      <c r="DB1047">
        <v>1</v>
      </c>
      <c r="DC1047" t="s">
        <v>132</v>
      </c>
      <c r="DD1047" t="s">
        <v>133</v>
      </c>
      <c r="DG1047">
        <v>15307917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 t="shared" si="516"/>
        <v>10/06/2022 16:22:53.944</v>
      </c>
      <c r="C1048" t="str">
        <f t="shared" si="506"/>
        <v>FFDFD3C0</v>
      </c>
      <c r="D1048" t="s">
        <v>143</v>
      </c>
      <c r="E1048">
        <v>15</v>
      </c>
      <c r="F1048">
        <v>2015</v>
      </c>
      <c r="G1048" t="s">
        <v>144</v>
      </c>
      <c r="J1048" t="s">
        <v>145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517"/>
        <v>16:22:53.695</v>
      </c>
      <c r="T1048" t="str">
        <f t="shared" si="518"/>
        <v>16:22:53.195</v>
      </c>
      <c r="U1048" t="str">
        <f t="shared" si="507"/>
        <v>A5988B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125</v>
      </c>
      <c r="AG1048">
        <v>0</v>
      </c>
      <c r="AH1048">
        <v>3</v>
      </c>
      <c r="AI1048">
        <v>2</v>
      </c>
      <c r="AJ1048">
        <v>1</v>
      </c>
      <c r="AK1048" t="s">
        <v>424</v>
      </c>
      <c r="AL1048">
        <v>40.932032999999997</v>
      </c>
      <c r="AM1048" t="s">
        <v>425</v>
      </c>
      <c r="AN1048">
        <v>-72.209593999999996</v>
      </c>
      <c r="AO1048">
        <v>25</v>
      </c>
      <c r="AP1048">
        <v>375</v>
      </c>
      <c r="AQ1048" t="s">
        <v>129</v>
      </c>
      <c r="AR1048">
        <v>60</v>
      </c>
      <c r="AS1048">
        <v>30</v>
      </c>
      <c r="AT1048">
        <v>0</v>
      </c>
      <c r="BB1048">
        <v>1200</v>
      </c>
      <c r="BC1048">
        <v>1</v>
      </c>
      <c r="BD1048" t="str">
        <f t="shared" si="508"/>
        <v xml:space="preserve">N46PD   </v>
      </c>
      <c r="BE1048">
        <v>1</v>
      </c>
      <c r="BG1048">
        <v>0</v>
      </c>
      <c r="BH1048">
        <v>0</v>
      </c>
      <c r="BI1048">
        <v>0</v>
      </c>
      <c r="BJ1048">
        <v>250</v>
      </c>
      <c r="BK1048">
        <v>-125</v>
      </c>
      <c r="BL1048" t="s">
        <v>239</v>
      </c>
      <c r="BM1048">
        <v>1</v>
      </c>
      <c r="BN1048">
        <v>1</v>
      </c>
      <c r="BO1048">
        <v>1</v>
      </c>
      <c r="BP1048">
        <v>0</v>
      </c>
      <c r="BS1048">
        <v>0.04</v>
      </c>
      <c r="BT1048">
        <v>0</v>
      </c>
      <c r="BU1048">
        <v>0</v>
      </c>
      <c r="CE1048" t="str">
        <f t="shared" si="519"/>
        <v>16:22:53.697</v>
      </c>
      <c r="CF1048">
        <v>697002996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7</v>
      </c>
      <c r="CY1048">
        <v>7</v>
      </c>
      <c r="CZ1048" t="s">
        <v>131</v>
      </c>
      <c r="DA1048">
        <v>80</v>
      </c>
      <c r="DB1048">
        <v>1</v>
      </c>
      <c r="DC1048" t="s">
        <v>132</v>
      </c>
      <c r="DD1048" t="s">
        <v>133</v>
      </c>
      <c r="DG1048">
        <v>15307917</v>
      </c>
      <c r="DI1048">
        <v>1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 t="shared" si="516"/>
        <v>10/06/2022 16:22:53.944</v>
      </c>
      <c r="C1049" t="str">
        <f t="shared" si="506"/>
        <v>FFDFD3C0</v>
      </c>
      <c r="D1049" t="s">
        <v>139</v>
      </c>
      <c r="E1049">
        <v>3</v>
      </c>
      <c r="F1049">
        <v>1003</v>
      </c>
      <c r="G1049" t="s">
        <v>146</v>
      </c>
      <c r="J1049" t="s">
        <v>141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517"/>
        <v>16:22:53.695</v>
      </c>
      <c r="T1049" t="str">
        <f t="shared" si="518"/>
        <v>16:22:53.195</v>
      </c>
      <c r="U1049" t="str">
        <f t="shared" si="507"/>
        <v>A5988B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125</v>
      </c>
      <c r="AG1049">
        <v>0</v>
      </c>
      <c r="AH1049">
        <v>3</v>
      </c>
      <c r="AI1049">
        <v>2</v>
      </c>
      <c r="AJ1049">
        <v>1</v>
      </c>
      <c r="AK1049" t="s">
        <v>424</v>
      </c>
      <c r="AL1049">
        <v>40.932032999999997</v>
      </c>
      <c r="AM1049" t="s">
        <v>425</v>
      </c>
      <c r="AN1049">
        <v>-72.209593999999996</v>
      </c>
      <c r="AO1049">
        <v>25</v>
      </c>
      <c r="AP1049">
        <v>375</v>
      </c>
      <c r="AQ1049" t="s">
        <v>129</v>
      </c>
      <c r="AR1049">
        <v>60</v>
      </c>
      <c r="AS1049">
        <v>30</v>
      </c>
      <c r="AT1049">
        <v>0</v>
      </c>
      <c r="BB1049">
        <v>1200</v>
      </c>
      <c r="BC1049">
        <v>1</v>
      </c>
      <c r="BD1049" t="str">
        <f t="shared" si="508"/>
        <v xml:space="preserve">N46PD   </v>
      </c>
      <c r="BE1049">
        <v>1</v>
      </c>
      <c r="BG1049">
        <v>0</v>
      </c>
      <c r="BH1049">
        <v>0</v>
      </c>
      <c r="BI1049">
        <v>0</v>
      </c>
      <c r="BJ1049">
        <v>250</v>
      </c>
      <c r="BK1049">
        <v>-125</v>
      </c>
      <c r="BL1049" t="s">
        <v>239</v>
      </c>
      <c r="BM1049">
        <v>1</v>
      </c>
      <c r="BN1049">
        <v>1</v>
      </c>
      <c r="BO1049">
        <v>1</v>
      </c>
      <c r="BP1049">
        <v>0</v>
      </c>
      <c r="BS1049">
        <v>0.04</v>
      </c>
      <c r="BT1049">
        <v>0</v>
      </c>
      <c r="BU1049">
        <v>0</v>
      </c>
      <c r="CE1049" t="str">
        <f t="shared" si="519"/>
        <v>16:22:53.697</v>
      </c>
      <c r="CF1049">
        <v>697002996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7</v>
      </c>
      <c r="CY1049">
        <v>7</v>
      </c>
      <c r="CZ1049" t="s">
        <v>131</v>
      </c>
      <c r="DA1049">
        <v>80</v>
      </c>
      <c r="DB1049">
        <v>1</v>
      </c>
      <c r="DC1049" t="s">
        <v>132</v>
      </c>
      <c r="DD1049" t="s">
        <v>133</v>
      </c>
      <c r="DG1049">
        <v>15307917</v>
      </c>
      <c r="DI1049">
        <v>1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 t="shared" si="516"/>
        <v>10/06/2022 16:22:53.944</v>
      </c>
      <c r="C1050" t="str">
        <f t="shared" si="506"/>
        <v>FFDFD3C0</v>
      </c>
      <c r="D1050" t="s">
        <v>134</v>
      </c>
      <c r="E1050">
        <v>38</v>
      </c>
      <c r="H1050">
        <v>125</v>
      </c>
      <c r="I1050" t="s">
        <v>142</v>
      </c>
      <c r="J1050" t="s">
        <v>136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517"/>
        <v>16:22:53.695</v>
      </c>
      <c r="T1050" t="str">
        <f t="shared" si="518"/>
        <v>16:22:53.195</v>
      </c>
      <c r="U1050" t="str">
        <f t="shared" si="507"/>
        <v>A5988B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125</v>
      </c>
      <c r="AG1050">
        <v>0</v>
      </c>
      <c r="AH1050">
        <v>3</v>
      </c>
      <c r="AI1050">
        <v>2</v>
      </c>
      <c r="AJ1050">
        <v>1</v>
      </c>
      <c r="AK1050" t="s">
        <v>424</v>
      </c>
      <c r="AL1050">
        <v>40.932032999999997</v>
      </c>
      <c r="AM1050" t="s">
        <v>425</v>
      </c>
      <c r="AN1050">
        <v>-72.209593999999996</v>
      </c>
      <c r="AO1050">
        <v>25</v>
      </c>
      <c r="AP1050">
        <v>375</v>
      </c>
      <c r="AQ1050" t="s">
        <v>129</v>
      </c>
      <c r="AR1050">
        <v>60</v>
      </c>
      <c r="AS1050">
        <v>30</v>
      </c>
      <c r="AT1050">
        <v>0</v>
      </c>
      <c r="BB1050">
        <v>1200</v>
      </c>
      <c r="BC1050">
        <v>1</v>
      </c>
      <c r="BD1050" t="str">
        <f t="shared" si="508"/>
        <v xml:space="preserve">N46PD   </v>
      </c>
      <c r="BE1050">
        <v>1</v>
      </c>
      <c r="BG1050">
        <v>0</v>
      </c>
      <c r="BH1050">
        <v>0</v>
      </c>
      <c r="BI1050">
        <v>0</v>
      </c>
      <c r="BJ1050">
        <v>250</v>
      </c>
      <c r="BK1050">
        <v>-125</v>
      </c>
      <c r="BL1050" t="s">
        <v>239</v>
      </c>
      <c r="BM1050">
        <v>1</v>
      </c>
      <c r="BN1050">
        <v>1</v>
      </c>
      <c r="BO1050">
        <v>1</v>
      </c>
      <c r="BP1050">
        <v>0</v>
      </c>
      <c r="BS1050">
        <v>0.04</v>
      </c>
      <c r="BT1050">
        <v>0</v>
      </c>
      <c r="BU1050">
        <v>0</v>
      </c>
      <c r="CE1050" t="str">
        <f t="shared" si="519"/>
        <v>16:22:53.697</v>
      </c>
      <c r="CF1050">
        <v>697002996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7</v>
      </c>
      <c r="CY1050">
        <v>7</v>
      </c>
      <c r="CZ1050" t="s">
        <v>131</v>
      </c>
      <c r="DA1050">
        <v>80</v>
      </c>
      <c r="DB1050">
        <v>1</v>
      </c>
      <c r="DC1050" t="s">
        <v>132</v>
      </c>
      <c r="DD1050" t="s">
        <v>133</v>
      </c>
      <c r="DG1050">
        <v>15307917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 t="shared" si="516"/>
        <v>10/06/2022 16:22:53.944</v>
      </c>
      <c r="C1051" t="str">
        <f t="shared" si="506"/>
        <v>FFDFD3C0</v>
      </c>
      <c r="D1051" t="s">
        <v>134</v>
      </c>
      <c r="E1051">
        <v>33</v>
      </c>
      <c r="H1051">
        <v>112</v>
      </c>
      <c r="I1051" t="s">
        <v>135</v>
      </c>
      <c r="J1051" t="s">
        <v>136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517"/>
        <v>16:22:53.695</v>
      </c>
      <c r="T1051" t="str">
        <f t="shared" si="518"/>
        <v>16:22:53.195</v>
      </c>
      <c r="U1051" t="str">
        <f t="shared" si="507"/>
        <v>A5988B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125</v>
      </c>
      <c r="AG1051">
        <v>0</v>
      </c>
      <c r="AH1051">
        <v>3</v>
      </c>
      <c r="AI1051">
        <v>2</v>
      </c>
      <c r="AJ1051">
        <v>1</v>
      </c>
      <c r="AK1051" t="s">
        <v>424</v>
      </c>
      <c r="AL1051">
        <v>40.932032999999997</v>
      </c>
      <c r="AM1051" t="s">
        <v>425</v>
      </c>
      <c r="AN1051">
        <v>-72.209593999999996</v>
      </c>
      <c r="AO1051">
        <v>25</v>
      </c>
      <c r="AP1051">
        <v>375</v>
      </c>
      <c r="AQ1051" t="s">
        <v>129</v>
      </c>
      <c r="AR1051">
        <v>60</v>
      </c>
      <c r="AS1051">
        <v>30</v>
      </c>
      <c r="AT1051">
        <v>0</v>
      </c>
      <c r="BB1051">
        <v>1200</v>
      </c>
      <c r="BC1051">
        <v>1</v>
      </c>
      <c r="BD1051" t="str">
        <f t="shared" si="508"/>
        <v xml:space="preserve">N46PD   </v>
      </c>
      <c r="BE1051">
        <v>1</v>
      </c>
      <c r="BG1051">
        <v>0</v>
      </c>
      <c r="BH1051">
        <v>0</v>
      </c>
      <c r="BI1051">
        <v>0</v>
      </c>
      <c r="BJ1051">
        <v>250</v>
      </c>
      <c r="BK1051">
        <v>-125</v>
      </c>
      <c r="BL1051" t="s">
        <v>239</v>
      </c>
      <c r="BM1051">
        <v>1</v>
      </c>
      <c r="BN1051">
        <v>1</v>
      </c>
      <c r="BO1051">
        <v>1</v>
      </c>
      <c r="BP1051">
        <v>0</v>
      </c>
      <c r="BS1051">
        <v>0.04</v>
      </c>
      <c r="BT1051">
        <v>0</v>
      </c>
      <c r="BU1051">
        <v>0</v>
      </c>
      <c r="CE1051" t="str">
        <f t="shared" si="519"/>
        <v>16:22:53.697</v>
      </c>
      <c r="CF1051">
        <v>697002996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7</v>
      </c>
      <c r="CY1051">
        <v>7</v>
      </c>
      <c r="CZ1051" t="s">
        <v>131</v>
      </c>
      <c r="DA1051">
        <v>80</v>
      </c>
      <c r="DB1051">
        <v>1</v>
      </c>
      <c r="DC1051" t="s">
        <v>132</v>
      </c>
      <c r="DD1051" t="s">
        <v>133</v>
      </c>
      <c r="DG1051">
        <v>15307917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 t="shared" si="516"/>
        <v>10/06/2022 16:22:53.944</v>
      </c>
      <c r="C1052" t="str">
        <f t="shared" si="506"/>
        <v>FFDFD3C0</v>
      </c>
      <c r="D1052" t="s">
        <v>143</v>
      </c>
      <c r="E1052">
        <v>1</v>
      </c>
      <c r="F1052">
        <v>2001</v>
      </c>
      <c r="G1052" t="s">
        <v>147</v>
      </c>
      <c r="J1052" t="s">
        <v>145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517"/>
        <v>16:22:53.695</v>
      </c>
      <c r="T1052" t="str">
        <f t="shared" si="518"/>
        <v>16:22:53.195</v>
      </c>
      <c r="U1052" t="str">
        <f t="shared" si="507"/>
        <v>A5988B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125</v>
      </c>
      <c r="AG1052">
        <v>0</v>
      </c>
      <c r="AH1052">
        <v>3</v>
      </c>
      <c r="AI1052">
        <v>2</v>
      </c>
      <c r="AJ1052">
        <v>1</v>
      </c>
      <c r="AK1052" t="s">
        <v>424</v>
      </c>
      <c r="AL1052">
        <v>40.932032999999997</v>
      </c>
      <c r="AM1052" t="s">
        <v>425</v>
      </c>
      <c r="AN1052">
        <v>-72.209593999999996</v>
      </c>
      <c r="AO1052">
        <v>25</v>
      </c>
      <c r="AP1052">
        <v>375</v>
      </c>
      <c r="AQ1052" t="s">
        <v>129</v>
      </c>
      <c r="AR1052">
        <v>60</v>
      </c>
      <c r="AS1052">
        <v>30</v>
      </c>
      <c r="AT1052">
        <v>0</v>
      </c>
      <c r="BB1052">
        <v>1200</v>
      </c>
      <c r="BC1052">
        <v>1</v>
      </c>
      <c r="BD1052" t="str">
        <f t="shared" si="508"/>
        <v xml:space="preserve">N46PD   </v>
      </c>
      <c r="BE1052">
        <v>1</v>
      </c>
      <c r="BG1052">
        <v>0</v>
      </c>
      <c r="BH1052">
        <v>0</v>
      </c>
      <c r="BI1052">
        <v>0</v>
      </c>
      <c r="BJ1052">
        <v>250</v>
      </c>
      <c r="BK1052">
        <v>-125</v>
      </c>
      <c r="BL1052" t="s">
        <v>239</v>
      </c>
      <c r="BM1052">
        <v>1</v>
      </c>
      <c r="BN1052">
        <v>1</v>
      </c>
      <c r="BO1052">
        <v>1</v>
      </c>
      <c r="BP1052">
        <v>0</v>
      </c>
      <c r="BS1052">
        <v>0.04</v>
      </c>
      <c r="BT1052">
        <v>0</v>
      </c>
      <c r="BU1052">
        <v>0</v>
      </c>
      <c r="CE1052" t="str">
        <f t="shared" si="519"/>
        <v>16:22:53.697</v>
      </c>
      <c r="CF1052">
        <v>697002996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7</v>
      </c>
      <c r="CY1052">
        <v>7</v>
      </c>
      <c r="CZ1052" t="s">
        <v>131</v>
      </c>
      <c r="DA1052">
        <v>80</v>
      </c>
      <c r="DB1052">
        <v>1</v>
      </c>
      <c r="DC1052" t="s">
        <v>132</v>
      </c>
      <c r="DD1052" t="s">
        <v>133</v>
      </c>
      <c r="DG1052">
        <v>15307917</v>
      </c>
      <c r="DI1052">
        <v>1</v>
      </c>
      <c r="DJ1052">
        <v>0</v>
      </c>
      <c r="DK1052">
        <v>1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"10/06/2022 16:22:55.492"</f>
        <v>10/06/2022 16:22:55.492</v>
      </c>
      <c r="C1053" t="str">
        <f t="shared" si="506"/>
        <v>FFDFD3C0</v>
      </c>
      <c r="D1053" t="s">
        <v>123</v>
      </c>
      <c r="E1053">
        <v>1</v>
      </c>
      <c r="H1053">
        <v>157</v>
      </c>
      <c r="I1053" t="s">
        <v>124</v>
      </c>
      <c r="J1053" t="s">
        <v>125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ref="S1053:S1059" si="520">"16:22:55.164"</f>
        <v>16:22:55.164</v>
      </c>
      <c r="T1053" t="str">
        <f t="shared" ref="T1053:T1059" si="521">"16:22:54.764"</f>
        <v>16:22:54.764</v>
      </c>
      <c r="U1053" t="str">
        <f t="shared" si="507"/>
        <v>A5988B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125</v>
      </c>
      <c r="AG1053">
        <v>0</v>
      </c>
      <c r="AH1053">
        <v>3</v>
      </c>
      <c r="AI1053">
        <v>2</v>
      </c>
      <c r="AJ1053">
        <v>1</v>
      </c>
      <c r="AK1053" t="s">
        <v>426</v>
      </c>
      <c r="AL1053">
        <v>40.932226</v>
      </c>
      <c r="AM1053" t="s">
        <v>427</v>
      </c>
      <c r="AN1053">
        <v>-72.209079000000003</v>
      </c>
      <c r="AO1053">
        <v>25</v>
      </c>
      <c r="AP1053">
        <v>350</v>
      </c>
      <c r="AQ1053" t="s">
        <v>129</v>
      </c>
      <c r="AR1053">
        <v>60</v>
      </c>
      <c r="AS1053">
        <v>30</v>
      </c>
      <c r="AT1053">
        <v>-192</v>
      </c>
      <c r="BB1053">
        <v>1200</v>
      </c>
      <c r="BC1053">
        <v>1</v>
      </c>
      <c r="BD1053" t="str">
        <f t="shared" si="508"/>
        <v xml:space="preserve">N46PD   </v>
      </c>
      <c r="BE1053">
        <v>1</v>
      </c>
      <c r="BG1053">
        <v>0</v>
      </c>
      <c r="BH1053">
        <v>0</v>
      </c>
      <c r="BI1053">
        <v>0</v>
      </c>
      <c r="BJ1053">
        <v>275</v>
      </c>
      <c r="BK1053">
        <v>-75</v>
      </c>
      <c r="BL1053" t="s">
        <v>239</v>
      </c>
      <c r="BM1053">
        <v>1</v>
      </c>
      <c r="BN1053">
        <v>1</v>
      </c>
      <c r="BO1053">
        <v>1</v>
      </c>
      <c r="BP1053">
        <v>0</v>
      </c>
      <c r="BS1053">
        <v>0.04</v>
      </c>
      <c r="BT1053">
        <v>0</v>
      </c>
      <c r="BU1053">
        <v>0</v>
      </c>
      <c r="CE1053" t="str">
        <f t="shared" ref="CE1053:CE1059" si="522">"16:22:55.172"</f>
        <v>16:22:55.172</v>
      </c>
      <c r="CF1053">
        <v>171590922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7</v>
      </c>
      <c r="CY1053">
        <v>7</v>
      </c>
      <c r="CZ1053" t="s">
        <v>131</v>
      </c>
      <c r="DA1053">
        <v>80</v>
      </c>
      <c r="DB1053">
        <v>1</v>
      </c>
      <c r="DC1053" t="s">
        <v>132</v>
      </c>
      <c r="DD1053" t="s">
        <v>133</v>
      </c>
      <c r="DG1053">
        <v>15309372</v>
      </c>
      <c r="DI1053">
        <v>1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"10/06/2022 16:22:55.492"</f>
        <v>10/06/2022 16:22:55.492</v>
      </c>
      <c r="C1054" t="str">
        <f t="shared" si="506"/>
        <v>FFDFD3C0</v>
      </c>
      <c r="D1054" t="s">
        <v>134</v>
      </c>
      <c r="E1054">
        <v>33</v>
      </c>
      <c r="H1054">
        <v>112</v>
      </c>
      <c r="I1054" t="s">
        <v>135</v>
      </c>
      <c r="J1054" t="s">
        <v>136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520"/>
        <v>16:22:55.164</v>
      </c>
      <c r="T1054" t="str">
        <f t="shared" si="521"/>
        <v>16:22:54.764</v>
      </c>
      <c r="U1054" t="str">
        <f t="shared" si="507"/>
        <v>A5988B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125</v>
      </c>
      <c r="AG1054">
        <v>0</v>
      </c>
      <c r="AH1054">
        <v>3</v>
      </c>
      <c r="AI1054">
        <v>2</v>
      </c>
      <c r="AJ1054">
        <v>1</v>
      </c>
      <c r="AK1054" t="s">
        <v>426</v>
      </c>
      <c r="AL1054">
        <v>40.932226</v>
      </c>
      <c r="AM1054" t="s">
        <v>427</v>
      </c>
      <c r="AN1054">
        <v>-72.209079000000003</v>
      </c>
      <c r="AO1054">
        <v>25</v>
      </c>
      <c r="AP1054">
        <v>350</v>
      </c>
      <c r="AQ1054" t="s">
        <v>129</v>
      </c>
      <c r="AR1054">
        <v>60</v>
      </c>
      <c r="AS1054">
        <v>30</v>
      </c>
      <c r="AT1054">
        <v>-192</v>
      </c>
      <c r="BB1054">
        <v>1200</v>
      </c>
      <c r="BC1054">
        <v>1</v>
      </c>
      <c r="BD1054" t="str">
        <f t="shared" si="508"/>
        <v xml:space="preserve">N46PD   </v>
      </c>
      <c r="BE1054">
        <v>1</v>
      </c>
      <c r="BG1054">
        <v>0</v>
      </c>
      <c r="BH1054">
        <v>0</v>
      </c>
      <c r="BI1054">
        <v>0</v>
      </c>
      <c r="BJ1054">
        <v>275</v>
      </c>
      <c r="BK1054">
        <v>-75</v>
      </c>
      <c r="BL1054" t="s">
        <v>239</v>
      </c>
      <c r="BM1054">
        <v>1</v>
      </c>
      <c r="BN1054">
        <v>1</v>
      </c>
      <c r="BO1054">
        <v>1</v>
      </c>
      <c r="BP1054">
        <v>0</v>
      </c>
      <c r="BS1054">
        <v>0.04</v>
      </c>
      <c r="BT1054">
        <v>0</v>
      </c>
      <c r="BU1054">
        <v>0</v>
      </c>
      <c r="CE1054" t="str">
        <f t="shared" si="522"/>
        <v>16:22:55.172</v>
      </c>
      <c r="CF1054">
        <v>171590922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7</v>
      </c>
      <c r="CY1054">
        <v>7</v>
      </c>
      <c r="CZ1054" t="s">
        <v>131</v>
      </c>
      <c r="DA1054">
        <v>80</v>
      </c>
      <c r="DB1054">
        <v>1</v>
      </c>
      <c r="DC1054" t="s">
        <v>132</v>
      </c>
      <c r="DD1054" t="s">
        <v>133</v>
      </c>
      <c r="DG1054">
        <v>15309372</v>
      </c>
      <c r="DI1054">
        <v>1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>"10/06/2022 16:22:55.492"</f>
        <v>10/06/2022 16:22:55.492</v>
      </c>
      <c r="C1055" t="str">
        <f t="shared" si="506"/>
        <v>FFDFD3C0</v>
      </c>
      <c r="D1055" t="s">
        <v>143</v>
      </c>
      <c r="E1055">
        <v>15</v>
      </c>
      <c r="F1055">
        <v>2015</v>
      </c>
      <c r="G1055" t="s">
        <v>144</v>
      </c>
      <c r="J1055" t="s">
        <v>145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si="520"/>
        <v>16:22:55.164</v>
      </c>
      <c r="T1055" t="str">
        <f t="shared" si="521"/>
        <v>16:22:54.764</v>
      </c>
      <c r="U1055" t="str">
        <f t="shared" si="507"/>
        <v>A5988B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125</v>
      </c>
      <c r="AG1055">
        <v>0</v>
      </c>
      <c r="AH1055">
        <v>3</v>
      </c>
      <c r="AI1055">
        <v>2</v>
      </c>
      <c r="AJ1055">
        <v>1</v>
      </c>
      <c r="AK1055" t="s">
        <v>426</v>
      </c>
      <c r="AL1055">
        <v>40.932226</v>
      </c>
      <c r="AM1055" t="s">
        <v>427</v>
      </c>
      <c r="AN1055">
        <v>-72.209079000000003</v>
      </c>
      <c r="AO1055">
        <v>25</v>
      </c>
      <c r="AP1055">
        <v>350</v>
      </c>
      <c r="AQ1055" t="s">
        <v>129</v>
      </c>
      <c r="AR1055">
        <v>60</v>
      </c>
      <c r="AS1055">
        <v>30</v>
      </c>
      <c r="AT1055">
        <v>-192</v>
      </c>
      <c r="BB1055">
        <v>1200</v>
      </c>
      <c r="BC1055">
        <v>1</v>
      </c>
      <c r="BD1055" t="str">
        <f t="shared" si="508"/>
        <v xml:space="preserve">N46PD   </v>
      </c>
      <c r="BE1055">
        <v>1</v>
      </c>
      <c r="BG1055">
        <v>0</v>
      </c>
      <c r="BH1055">
        <v>0</v>
      </c>
      <c r="BI1055">
        <v>0</v>
      </c>
      <c r="BJ1055">
        <v>275</v>
      </c>
      <c r="BK1055">
        <v>-75</v>
      </c>
      <c r="BL1055" t="s">
        <v>239</v>
      </c>
      <c r="BM1055">
        <v>1</v>
      </c>
      <c r="BN1055">
        <v>1</v>
      </c>
      <c r="BO1055">
        <v>1</v>
      </c>
      <c r="BP1055">
        <v>0</v>
      </c>
      <c r="BS1055">
        <v>0.04</v>
      </c>
      <c r="BT1055">
        <v>0</v>
      </c>
      <c r="BU1055">
        <v>0</v>
      </c>
      <c r="CE1055" t="str">
        <f t="shared" si="522"/>
        <v>16:22:55.172</v>
      </c>
      <c r="CF1055">
        <v>171590922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7</v>
      </c>
      <c r="CY1055">
        <v>7</v>
      </c>
      <c r="CZ1055" t="s">
        <v>131</v>
      </c>
      <c r="DA1055">
        <v>80</v>
      </c>
      <c r="DB1055">
        <v>1</v>
      </c>
      <c r="DC1055" t="s">
        <v>132</v>
      </c>
      <c r="DD1055" t="s">
        <v>133</v>
      </c>
      <c r="DG1055">
        <v>15309372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>"10/06/2022 16:22:55.492"</f>
        <v>10/06/2022 16:22:55.492</v>
      </c>
      <c r="C1056" t="str">
        <f t="shared" si="506"/>
        <v>FFDFD3C0</v>
      </c>
      <c r="D1056" t="s">
        <v>134</v>
      </c>
      <c r="E1056">
        <v>38</v>
      </c>
      <c r="H1056">
        <v>125</v>
      </c>
      <c r="I1056" t="s">
        <v>142</v>
      </c>
      <c r="J1056" t="s">
        <v>136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520"/>
        <v>16:22:55.164</v>
      </c>
      <c r="T1056" t="str">
        <f t="shared" si="521"/>
        <v>16:22:54.764</v>
      </c>
      <c r="U1056" t="str">
        <f t="shared" si="507"/>
        <v>A5988B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125</v>
      </c>
      <c r="AG1056">
        <v>0</v>
      </c>
      <c r="AH1056">
        <v>3</v>
      </c>
      <c r="AI1056">
        <v>2</v>
      </c>
      <c r="AJ1056">
        <v>1</v>
      </c>
      <c r="AK1056" t="s">
        <v>426</v>
      </c>
      <c r="AL1056">
        <v>40.932226</v>
      </c>
      <c r="AM1056" t="s">
        <v>427</v>
      </c>
      <c r="AN1056">
        <v>-72.209079000000003</v>
      </c>
      <c r="AO1056">
        <v>25</v>
      </c>
      <c r="AP1056">
        <v>350</v>
      </c>
      <c r="AQ1056" t="s">
        <v>129</v>
      </c>
      <c r="AR1056">
        <v>60</v>
      </c>
      <c r="AS1056">
        <v>30</v>
      </c>
      <c r="AT1056">
        <v>-192</v>
      </c>
      <c r="BB1056">
        <v>1200</v>
      </c>
      <c r="BC1056">
        <v>1</v>
      </c>
      <c r="BD1056" t="str">
        <f t="shared" si="508"/>
        <v xml:space="preserve">N46PD   </v>
      </c>
      <c r="BE1056">
        <v>1</v>
      </c>
      <c r="BG1056">
        <v>0</v>
      </c>
      <c r="BH1056">
        <v>0</v>
      </c>
      <c r="BI1056">
        <v>0</v>
      </c>
      <c r="BJ1056">
        <v>275</v>
      </c>
      <c r="BK1056">
        <v>-75</v>
      </c>
      <c r="BL1056" t="s">
        <v>239</v>
      </c>
      <c r="BM1056">
        <v>1</v>
      </c>
      <c r="BN1056">
        <v>1</v>
      </c>
      <c r="BO1056">
        <v>1</v>
      </c>
      <c r="BP1056">
        <v>0</v>
      </c>
      <c r="BS1056">
        <v>0.04</v>
      </c>
      <c r="BT1056">
        <v>0</v>
      </c>
      <c r="BU1056">
        <v>0</v>
      </c>
      <c r="CE1056" t="str">
        <f t="shared" si="522"/>
        <v>16:22:55.172</v>
      </c>
      <c r="CF1056">
        <v>171590922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7</v>
      </c>
      <c r="CY1056">
        <v>7</v>
      </c>
      <c r="CZ1056" t="s">
        <v>131</v>
      </c>
      <c r="DA1056">
        <v>80</v>
      </c>
      <c r="DB1056">
        <v>1</v>
      </c>
      <c r="DC1056" t="s">
        <v>132</v>
      </c>
      <c r="DD1056" t="s">
        <v>133</v>
      </c>
      <c r="DG1056">
        <v>15309372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>"10/06/2022 16:22:55.492"</f>
        <v>10/06/2022 16:22:55.492</v>
      </c>
      <c r="C1057" t="str">
        <f t="shared" si="506"/>
        <v>FFDFD3C0</v>
      </c>
      <c r="D1057" t="s">
        <v>139</v>
      </c>
      <c r="E1057">
        <v>3</v>
      </c>
      <c r="F1057">
        <v>1003</v>
      </c>
      <c r="G1057" t="s">
        <v>146</v>
      </c>
      <c r="J1057" t="s">
        <v>141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520"/>
        <v>16:22:55.164</v>
      </c>
      <c r="T1057" t="str">
        <f t="shared" si="521"/>
        <v>16:22:54.764</v>
      </c>
      <c r="U1057" t="str">
        <f t="shared" si="507"/>
        <v>A5988B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125</v>
      </c>
      <c r="AG1057">
        <v>0</v>
      </c>
      <c r="AH1057">
        <v>3</v>
      </c>
      <c r="AI1057">
        <v>2</v>
      </c>
      <c r="AJ1057">
        <v>1</v>
      </c>
      <c r="AK1057" t="s">
        <v>426</v>
      </c>
      <c r="AL1057">
        <v>40.932226</v>
      </c>
      <c r="AM1057" t="s">
        <v>427</v>
      </c>
      <c r="AN1057">
        <v>-72.209079000000003</v>
      </c>
      <c r="AO1057">
        <v>25</v>
      </c>
      <c r="AP1057">
        <v>350</v>
      </c>
      <c r="AQ1057" t="s">
        <v>129</v>
      </c>
      <c r="AR1057">
        <v>60</v>
      </c>
      <c r="AS1057">
        <v>30</v>
      </c>
      <c r="AT1057">
        <v>-192</v>
      </c>
      <c r="BB1057">
        <v>1200</v>
      </c>
      <c r="BC1057">
        <v>1</v>
      </c>
      <c r="BD1057" t="str">
        <f t="shared" si="508"/>
        <v xml:space="preserve">N46PD   </v>
      </c>
      <c r="BE1057">
        <v>1</v>
      </c>
      <c r="BG1057">
        <v>0</v>
      </c>
      <c r="BH1057">
        <v>0</v>
      </c>
      <c r="BI1057">
        <v>0</v>
      </c>
      <c r="BJ1057">
        <v>275</v>
      </c>
      <c r="BK1057">
        <v>-75</v>
      </c>
      <c r="BL1057" t="s">
        <v>239</v>
      </c>
      <c r="BM1057">
        <v>1</v>
      </c>
      <c r="BN1057">
        <v>1</v>
      </c>
      <c r="BO1057">
        <v>1</v>
      </c>
      <c r="BP1057">
        <v>0</v>
      </c>
      <c r="BS1057">
        <v>0.04</v>
      </c>
      <c r="BT1057">
        <v>0</v>
      </c>
      <c r="BU1057">
        <v>0</v>
      </c>
      <c r="CE1057" t="str">
        <f t="shared" si="522"/>
        <v>16:22:55.172</v>
      </c>
      <c r="CF1057">
        <v>171590922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131</v>
      </c>
      <c r="DA1057">
        <v>80</v>
      </c>
      <c r="DB1057">
        <v>1</v>
      </c>
      <c r="DC1057" t="s">
        <v>132</v>
      </c>
      <c r="DD1057" t="s">
        <v>133</v>
      </c>
      <c r="DG1057">
        <v>15309372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>"10/06/2022 16:22:55.508"</f>
        <v>10/06/2022 16:22:55.508</v>
      </c>
      <c r="C1058" t="str">
        <f t="shared" si="506"/>
        <v>FFDFD3C0</v>
      </c>
      <c r="D1058" t="s">
        <v>143</v>
      </c>
      <c r="E1058">
        <v>1</v>
      </c>
      <c r="F1058">
        <v>2001</v>
      </c>
      <c r="G1058" t="s">
        <v>147</v>
      </c>
      <c r="J1058" t="s">
        <v>145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520"/>
        <v>16:22:55.164</v>
      </c>
      <c r="T1058" t="str">
        <f t="shared" si="521"/>
        <v>16:22:54.764</v>
      </c>
      <c r="U1058" t="str">
        <f t="shared" si="507"/>
        <v>A5988B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125</v>
      </c>
      <c r="AG1058">
        <v>0</v>
      </c>
      <c r="AH1058">
        <v>3</v>
      </c>
      <c r="AI1058">
        <v>2</v>
      </c>
      <c r="AJ1058">
        <v>1</v>
      </c>
      <c r="AK1058" t="s">
        <v>426</v>
      </c>
      <c r="AL1058">
        <v>40.932226</v>
      </c>
      <c r="AM1058" t="s">
        <v>427</v>
      </c>
      <c r="AN1058">
        <v>-72.209079000000003</v>
      </c>
      <c r="AO1058">
        <v>25</v>
      </c>
      <c r="AP1058">
        <v>350</v>
      </c>
      <c r="AQ1058" t="s">
        <v>129</v>
      </c>
      <c r="AR1058">
        <v>60</v>
      </c>
      <c r="AS1058">
        <v>30</v>
      </c>
      <c r="AT1058">
        <v>-192</v>
      </c>
      <c r="BB1058">
        <v>1200</v>
      </c>
      <c r="BC1058">
        <v>1</v>
      </c>
      <c r="BD1058" t="str">
        <f t="shared" si="508"/>
        <v xml:space="preserve">N46PD   </v>
      </c>
      <c r="BE1058">
        <v>1</v>
      </c>
      <c r="BG1058">
        <v>0</v>
      </c>
      <c r="BH1058">
        <v>0</v>
      </c>
      <c r="BI1058">
        <v>0</v>
      </c>
      <c r="BJ1058">
        <v>275</v>
      </c>
      <c r="BK1058">
        <v>-75</v>
      </c>
      <c r="BL1058" t="s">
        <v>239</v>
      </c>
      <c r="BM1058">
        <v>1</v>
      </c>
      <c r="BN1058">
        <v>1</v>
      </c>
      <c r="BO1058">
        <v>1</v>
      </c>
      <c r="BP1058">
        <v>0</v>
      </c>
      <c r="BS1058">
        <v>0.04</v>
      </c>
      <c r="BT1058">
        <v>0</v>
      </c>
      <c r="BU1058">
        <v>0</v>
      </c>
      <c r="CE1058" t="str">
        <f t="shared" si="522"/>
        <v>16:22:55.172</v>
      </c>
      <c r="CF1058">
        <v>171590922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7</v>
      </c>
      <c r="CY1058">
        <v>7</v>
      </c>
      <c r="CZ1058" t="s">
        <v>131</v>
      </c>
      <c r="DA1058">
        <v>80</v>
      </c>
      <c r="DB1058">
        <v>1</v>
      </c>
      <c r="DC1058" t="s">
        <v>132</v>
      </c>
      <c r="DD1058" t="s">
        <v>133</v>
      </c>
      <c r="DG1058">
        <v>15309372</v>
      </c>
      <c r="DI1058">
        <v>1</v>
      </c>
      <c r="DJ1058">
        <v>0</v>
      </c>
      <c r="DK1058">
        <v>1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>"10/06/2022 16:22:55.508"</f>
        <v>10/06/2022 16:22:55.508</v>
      </c>
      <c r="C1059" t="str">
        <f t="shared" si="506"/>
        <v>FFDFD3C0</v>
      </c>
      <c r="D1059" t="s">
        <v>139</v>
      </c>
      <c r="E1059">
        <v>2</v>
      </c>
      <c r="F1059">
        <v>1002</v>
      </c>
      <c r="G1059" t="s">
        <v>124</v>
      </c>
      <c r="J1059" t="s">
        <v>141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520"/>
        <v>16:22:55.164</v>
      </c>
      <c r="T1059" t="str">
        <f t="shared" si="521"/>
        <v>16:22:54.764</v>
      </c>
      <c r="U1059" t="str">
        <f t="shared" si="507"/>
        <v>A5988B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125</v>
      </c>
      <c r="AG1059">
        <v>0</v>
      </c>
      <c r="AH1059">
        <v>3</v>
      </c>
      <c r="AI1059">
        <v>2</v>
      </c>
      <c r="AJ1059">
        <v>1</v>
      </c>
      <c r="AK1059" t="s">
        <v>426</v>
      </c>
      <c r="AL1059">
        <v>40.932226</v>
      </c>
      <c r="AM1059" t="s">
        <v>427</v>
      </c>
      <c r="AN1059">
        <v>-72.209079000000003</v>
      </c>
      <c r="AO1059">
        <v>25</v>
      </c>
      <c r="AP1059">
        <v>350</v>
      </c>
      <c r="AQ1059" t="s">
        <v>129</v>
      </c>
      <c r="AR1059">
        <v>60</v>
      </c>
      <c r="AS1059">
        <v>30</v>
      </c>
      <c r="AT1059">
        <v>-192</v>
      </c>
      <c r="BB1059">
        <v>1200</v>
      </c>
      <c r="BC1059">
        <v>1</v>
      </c>
      <c r="BD1059" t="str">
        <f t="shared" si="508"/>
        <v xml:space="preserve">N46PD   </v>
      </c>
      <c r="BE1059">
        <v>1</v>
      </c>
      <c r="BG1059">
        <v>0</v>
      </c>
      <c r="BH1059">
        <v>0</v>
      </c>
      <c r="BI1059">
        <v>0</v>
      </c>
      <c r="BJ1059">
        <v>275</v>
      </c>
      <c r="BK1059">
        <v>-75</v>
      </c>
      <c r="BL1059" t="s">
        <v>239</v>
      </c>
      <c r="BM1059">
        <v>1</v>
      </c>
      <c r="BN1059">
        <v>1</v>
      </c>
      <c r="BO1059">
        <v>1</v>
      </c>
      <c r="BP1059">
        <v>0</v>
      </c>
      <c r="BS1059">
        <v>0.04</v>
      </c>
      <c r="BT1059">
        <v>0</v>
      </c>
      <c r="BU1059">
        <v>0</v>
      </c>
      <c r="CE1059" t="str">
        <f t="shared" si="522"/>
        <v>16:22:55.172</v>
      </c>
      <c r="CF1059">
        <v>171590922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7</v>
      </c>
      <c r="CY1059">
        <v>7</v>
      </c>
      <c r="CZ1059" t="s">
        <v>131</v>
      </c>
      <c r="DA1059">
        <v>80</v>
      </c>
      <c r="DB1059">
        <v>1</v>
      </c>
      <c r="DC1059" t="s">
        <v>132</v>
      </c>
      <c r="DD1059" t="s">
        <v>133</v>
      </c>
      <c r="DG1059">
        <v>15309372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 t="shared" ref="A1060:A1066" si="523">"10/06/2022 16:22:57.012"</f>
        <v>10/06/2022 16:22:57.012</v>
      </c>
      <c r="C1060" t="str">
        <f t="shared" si="506"/>
        <v>FFDFD3C0</v>
      </c>
      <c r="D1060" t="s">
        <v>139</v>
      </c>
      <c r="E1060">
        <v>2</v>
      </c>
      <c r="F1060">
        <v>1002</v>
      </c>
      <c r="G1060" t="s">
        <v>124</v>
      </c>
      <c r="J1060" t="s">
        <v>141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ref="S1060:S1066" si="524">"16:22:56.773"</f>
        <v>16:22:56.773</v>
      </c>
      <c r="T1060" t="str">
        <f t="shared" ref="T1060:T1066" si="525">"16:22:56.273"</f>
        <v>16:22:56.273</v>
      </c>
      <c r="U1060" t="str">
        <f t="shared" si="507"/>
        <v>A5988B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125</v>
      </c>
      <c r="AG1060">
        <v>0</v>
      </c>
      <c r="AH1060">
        <v>3</v>
      </c>
      <c r="AI1060">
        <v>2</v>
      </c>
      <c r="AJ1060">
        <v>1</v>
      </c>
      <c r="AK1060" t="s">
        <v>428</v>
      </c>
      <c r="AL1060">
        <v>40.932504999999999</v>
      </c>
      <c r="AM1060" t="s">
        <v>429</v>
      </c>
      <c r="AN1060">
        <v>-72.208521000000005</v>
      </c>
      <c r="AO1060">
        <v>25</v>
      </c>
      <c r="AP1060">
        <v>350</v>
      </c>
      <c r="AQ1060" t="s">
        <v>129</v>
      </c>
      <c r="AR1060">
        <v>58</v>
      </c>
      <c r="AS1060">
        <v>33</v>
      </c>
      <c r="AT1060">
        <v>-64</v>
      </c>
      <c r="BB1060">
        <v>1200</v>
      </c>
      <c r="BC1060">
        <v>1</v>
      </c>
      <c r="BD1060" t="str">
        <f t="shared" si="508"/>
        <v xml:space="preserve">N46PD   </v>
      </c>
      <c r="BE1060">
        <v>1</v>
      </c>
      <c r="BG1060">
        <v>0</v>
      </c>
      <c r="BH1060">
        <v>0</v>
      </c>
      <c r="BI1060">
        <v>0</v>
      </c>
      <c r="BJ1060">
        <v>250</v>
      </c>
      <c r="BK1060">
        <v>-100</v>
      </c>
      <c r="BL1060" t="s">
        <v>239</v>
      </c>
      <c r="BM1060">
        <v>1</v>
      </c>
      <c r="BN1060">
        <v>1</v>
      </c>
      <c r="BO1060">
        <v>1</v>
      </c>
      <c r="BP1060">
        <v>0</v>
      </c>
      <c r="BS1060">
        <v>0.04</v>
      </c>
      <c r="BT1060">
        <v>0</v>
      </c>
      <c r="BU1060">
        <v>0</v>
      </c>
      <c r="CE1060" t="str">
        <f t="shared" ref="CE1060:CE1066" si="526">"16:22:56.776"</f>
        <v>16:22:56.776</v>
      </c>
      <c r="CF1060">
        <v>775613966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7</v>
      </c>
      <c r="CY1060">
        <v>7</v>
      </c>
      <c r="CZ1060" t="s">
        <v>131</v>
      </c>
      <c r="DA1060">
        <v>80</v>
      </c>
      <c r="DB1060">
        <v>1</v>
      </c>
      <c r="DC1060" t="s">
        <v>132</v>
      </c>
      <c r="DD1060" t="s">
        <v>133</v>
      </c>
      <c r="DG1060">
        <v>15311013</v>
      </c>
      <c r="DI1060">
        <v>1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 t="shared" si="523"/>
        <v>10/06/2022 16:22:57.012</v>
      </c>
      <c r="C1061" t="str">
        <f t="shared" si="506"/>
        <v>FFDFD3C0</v>
      </c>
      <c r="D1061" t="s">
        <v>143</v>
      </c>
      <c r="E1061">
        <v>15</v>
      </c>
      <c r="F1061">
        <v>2015</v>
      </c>
      <c r="G1061" t="s">
        <v>144</v>
      </c>
      <c r="J1061" t="s">
        <v>145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524"/>
        <v>16:22:56.773</v>
      </c>
      <c r="T1061" t="str">
        <f t="shared" si="525"/>
        <v>16:22:56.273</v>
      </c>
      <c r="U1061" t="str">
        <f t="shared" si="507"/>
        <v>A5988B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125</v>
      </c>
      <c r="AG1061">
        <v>0</v>
      </c>
      <c r="AH1061">
        <v>3</v>
      </c>
      <c r="AI1061">
        <v>2</v>
      </c>
      <c r="AJ1061">
        <v>1</v>
      </c>
      <c r="AK1061" t="s">
        <v>428</v>
      </c>
      <c r="AL1061">
        <v>40.932504999999999</v>
      </c>
      <c r="AM1061" t="s">
        <v>429</v>
      </c>
      <c r="AN1061">
        <v>-72.208521000000005</v>
      </c>
      <c r="AO1061">
        <v>25</v>
      </c>
      <c r="AP1061">
        <v>350</v>
      </c>
      <c r="AQ1061" t="s">
        <v>129</v>
      </c>
      <c r="AR1061">
        <v>58</v>
      </c>
      <c r="AS1061">
        <v>33</v>
      </c>
      <c r="AT1061">
        <v>-64</v>
      </c>
      <c r="BB1061">
        <v>1200</v>
      </c>
      <c r="BC1061">
        <v>1</v>
      </c>
      <c r="BD1061" t="str">
        <f t="shared" si="508"/>
        <v xml:space="preserve">N46PD   </v>
      </c>
      <c r="BE1061">
        <v>1</v>
      </c>
      <c r="BG1061">
        <v>0</v>
      </c>
      <c r="BH1061">
        <v>0</v>
      </c>
      <c r="BI1061">
        <v>0</v>
      </c>
      <c r="BJ1061">
        <v>250</v>
      </c>
      <c r="BK1061">
        <v>-100</v>
      </c>
      <c r="BL1061" t="s">
        <v>239</v>
      </c>
      <c r="BM1061">
        <v>1</v>
      </c>
      <c r="BN1061">
        <v>1</v>
      </c>
      <c r="BO1061">
        <v>1</v>
      </c>
      <c r="BP1061">
        <v>0</v>
      </c>
      <c r="BS1061">
        <v>0.04</v>
      </c>
      <c r="BT1061">
        <v>0</v>
      </c>
      <c r="BU1061">
        <v>0</v>
      </c>
      <c r="CE1061" t="str">
        <f t="shared" si="526"/>
        <v>16:22:56.776</v>
      </c>
      <c r="CF1061">
        <v>775613966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7</v>
      </c>
      <c r="CY1061">
        <v>7</v>
      </c>
      <c r="CZ1061" t="s">
        <v>131</v>
      </c>
      <c r="DA1061">
        <v>80</v>
      </c>
      <c r="DB1061">
        <v>1</v>
      </c>
      <c r="DC1061" t="s">
        <v>132</v>
      </c>
      <c r="DD1061" t="s">
        <v>133</v>
      </c>
      <c r="DG1061">
        <v>15311013</v>
      </c>
      <c r="DI1061">
        <v>1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 t="shared" si="523"/>
        <v>10/06/2022 16:22:57.012</v>
      </c>
      <c r="C1062" t="str">
        <f t="shared" si="506"/>
        <v>FFDFD3C0</v>
      </c>
      <c r="D1062" t="s">
        <v>139</v>
      </c>
      <c r="E1062">
        <v>3</v>
      </c>
      <c r="F1062">
        <v>1003</v>
      </c>
      <c r="G1062" t="s">
        <v>146</v>
      </c>
      <c r="J1062" t="s">
        <v>141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524"/>
        <v>16:22:56.773</v>
      </c>
      <c r="T1062" t="str">
        <f t="shared" si="525"/>
        <v>16:22:56.273</v>
      </c>
      <c r="U1062" t="str">
        <f t="shared" si="507"/>
        <v>A5988B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125</v>
      </c>
      <c r="AG1062">
        <v>0</v>
      </c>
      <c r="AH1062">
        <v>3</v>
      </c>
      <c r="AI1062">
        <v>2</v>
      </c>
      <c r="AJ1062">
        <v>1</v>
      </c>
      <c r="AK1062" t="s">
        <v>428</v>
      </c>
      <c r="AL1062">
        <v>40.932504999999999</v>
      </c>
      <c r="AM1062" t="s">
        <v>429</v>
      </c>
      <c r="AN1062">
        <v>-72.208521000000005</v>
      </c>
      <c r="AO1062">
        <v>25</v>
      </c>
      <c r="AP1062">
        <v>350</v>
      </c>
      <c r="AQ1062" t="s">
        <v>129</v>
      </c>
      <c r="AR1062">
        <v>58</v>
      </c>
      <c r="AS1062">
        <v>33</v>
      </c>
      <c r="AT1062">
        <v>-64</v>
      </c>
      <c r="BB1062">
        <v>1200</v>
      </c>
      <c r="BC1062">
        <v>1</v>
      </c>
      <c r="BD1062" t="str">
        <f t="shared" si="508"/>
        <v xml:space="preserve">N46PD   </v>
      </c>
      <c r="BE1062">
        <v>1</v>
      </c>
      <c r="BG1062">
        <v>0</v>
      </c>
      <c r="BH1062">
        <v>0</v>
      </c>
      <c r="BI1062">
        <v>0</v>
      </c>
      <c r="BJ1062">
        <v>250</v>
      </c>
      <c r="BK1062">
        <v>-100</v>
      </c>
      <c r="BL1062" t="s">
        <v>239</v>
      </c>
      <c r="BM1062">
        <v>1</v>
      </c>
      <c r="BN1062">
        <v>1</v>
      </c>
      <c r="BO1062">
        <v>1</v>
      </c>
      <c r="BP1062">
        <v>0</v>
      </c>
      <c r="BS1062">
        <v>0.04</v>
      </c>
      <c r="BT1062">
        <v>0</v>
      </c>
      <c r="BU1062">
        <v>0</v>
      </c>
      <c r="CE1062" t="str">
        <f t="shared" si="526"/>
        <v>16:22:56.776</v>
      </c>
      <c r="CF1062">
        <v>775613966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7</v>
      </c>
      <c r="CY1062">
        <v>7</v>
      </c>
      <c r="CZ1062" t="s">
        <v>131</v>
      </c>
      <c r="DA1062">
        <v>80</v>
      </c>
      <c r="DB1062">
        <v>1</v>
      </c>
      <c r="DC1062" t="s">
        <v>132</v>
      </c>
      <c r="DD1062" t="s">
        <v>133</v>
      </c>
      <c r="DG1062">
        <v>15311013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 t="shared" si="523"/>
        <v>10/06/2022 16:22:57.012</v>
      </c>
      <c r="C1063" t="str">
        <f t="shared" si="506"/>
        <v>FFDFD3C0</v>
      </c>
      <c r="D1063" t="s">
        <v>123</v>
      </c>
      <c r="E1063">
        <v>1</v>
      </c>
      <c r="H1063">
        <v>157</v>
      </c>
      <c r="I1063" t="s">
        <v>124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524"/>
        <v>16:22:56.773</v>
      </c>
      <c r="T1063" t="str">
        <f t="shared" si="525"/>
        <v>16:22:56.273</v>
      </c>
      <c r="U1063" t="str">
        <f t="shared" si="507"/>
        <v>A5988B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125</v>
      </c>
      <c r="AG1063">
        <v>0</v>
      </c>
      <c r="AH1063">
        <v>3</v>
      </c>
      <c r="AI1063">
        <v>2</v>
      </c>
      <c r="AJ1063">
        <v>1</v>
      </c>
      <c r="AK1063" t="s">
        <v>428</v>
      </c>
      <c r="AL1063">
        <v>40.932504999999999</v>
      </c>
      <c r="AM1063" t="s">
        <v>429</v>
      </c>
      <c r="AN1063">
        <v>-72.208521000000005</v>
      </c>
      <c r="AO1063">
        <v>25</v>
      </c>
      <c r="AP1063">
        <v>350</v>
      </c>
      <c r="AQ1063" t="s">
        <v>129</v>
      </c>
      <c r="AR1063">
        <v>58</v>
      </c>
      <c r="AS1063">
        <v>33</v>
      </c>
      <c r="AT1063">
        <v>-64</v>
      </c>
      <c r="BB1063">
        <v>1200</v>
      </c>
      <c r="BC1063">
        <v>1</v>
      </c>
      <c r="BD1063" t="str">
        <f t="shared" si="508"/>
        <v xml:space="preserve">N46PD   </v>
      </c>
      <c r="BE1063">
        <v>1</v>
      </c>
      <c r="BG1063">
        <v>0</v>
      </c>
      <c r="BH1063">
        <v>0</v>
      </c>
      <c r="BI1063">
        <v>0</v>
      </c>
      <c r="BJ1063">
        <v>250</v>
      </c>
      <c r="BK1063">
        <v>-100</v>
      </c>
      <c r="BL1063" t="s">
        <v>239</v>
      </c>
      <c r="BM1063">
        <v>1</v>
      </c>
      <c r="BN1063">
        <v>1</v>
      </c>
      <c r="BO1063">
        <v>1</v>
      </c>
      <c r="BP1063">
        <v>0</v>
      </c>
      <c r="BS1063">
        <v>0.04</v>
      </c>
      <c r="BT1063">
        <v>0</v>
      </c>
      <c r="BU1063">
        <v>0</v>
      </c>
      <c r="CE1063" t="str">
        <f t="shared" si="526"/>
        <v>16:22:56.776</v>
      </c>
      <c r="CF1063">
        <v>775613966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7</v>
      </c>
      <c r="CY1063">
        <v>7</v>
      </c>
      <c r="CZ1063" t="s">
        <v>131</v>
      </c>
      <c r="DA1063">
        <v>80</v>
      </c>
      <c r="DB1063">
        <v>1</v>
      </c>
      <c r="DC1063" t="s">
        <v>132</v>
      </c>
      <c r="DD1063" t="s">
        <v>133</v>
      </c>
      <c r="DG1063">
        <v>15311013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 t="shared" si="523"/>
        <v>10/06/2022 16:22:57.012</v>
      </c>
      <c r="C1064" t="str">
        <f t="shared" si="506"/>
        <v>FFDFD3C0</v>
      </c>
      <c r="D1064" t="s">
        <v>134</v>
      </c>
      <c r="E1064">
        <v>33</v>
      </c>
      <c r="H1064">
        <v>112</v>
      </c>
      <c r="I1064" t="s">
        <v>135</v>
      </c>
      <c r="J1064" t="s">
        <v>136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524"/>
        <v>16:22:56.773</v>
      </c>
      <c r="T1064" t="str">
        <f t="shared" si="525"/>
        <v>16:22:56.273</v>
      </c>
      <c r="U1064" t="str">
        <f t="shared" si="507"/>
        <v>A5988B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125</v>
      </c>
      <c r="AG1064">
        <v>0</v>
      </c>
      <c r="AH1064">
        <v>3</v>
      </c>
      <c r="AI1064">
        <v>2</v>
      </c>
      <c r="AJ1064">
        <v>1</v>
      </c>
      <c r="AK1064" t="s">
        <v>428</v>
      </c>
      <c r="AL1064">
        <v>40.932504999999999</v>
      </c>
      <c r="AM1064" t="s">
        <v>429</v>
      </c>
      <c r="AN1064">
        <v>-72.208521000000005</v>
      </c>
      <c r="AO1064">
        <v>25</v>
      </c>
      <c r="AP1064">
        <v>350</v>
      </c>
      <c r="AQ1064" t="s">
        <v>129</v>
      </c>
      <c r="AR1064">
        <v>58</v>
      </c>
      <c r="AS1064">
        <v>33</v>
      </c>
      <c r="AT1064">
        <v>-64</v>
      </c>
      <c r="BB1064">
        <v>1200</v>
      </c>
      <c r="BC1064">
        <v>1</v>
      </c>
      <c r="BD1064" t="str">
        <f t="shared" si="508"/>
        <v xml:space="preserve">N46PD   </v>
      </c>
      <c r="BE1064">
        <v>1</v>
      </c>
      <c r="BG1064">
        <v>0</v>
      </c>
      <c r="BH1064">
        <v>0</v>
      </c>
      <c r="BI1064">
        <v>0</v>
      </c>
      <c r="BJ1064">
        <v>250</v>
      </c>
      <c r="BK1064">
        <v>-100</v>
      </c>
      <c r="BL1064" t="s">
        <v>239</v>
      </c>
      <c r="BM1064">
        <v>1</v>
      </c>
      <c r="BN1064">
        <v>1</v>
      </c>
      <c r="BO1064">
        <v>1</v>
      </c>
      <c r="BP1064">
        <v>0</v>
      </c>
      <c r="BS1064">
        <v>0.04</v>
      </c>
      <c r="BT1064">
        <v>0</v>
      </c>
      <c r="BU1064">
        <v>0</v>
      </c>
      <c r="CE1064" t="str">
        <f t="shared" si="526"/>
        <v>16:22:56.776</v>
      </c>
      <c r="CF1064">
        <v>775613966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7</v>
      </c>
      <c r="CY1064">
        <v>7</v>
      </c>
      <c r="CZ1064" t="s">
        <v>131</v>
      </c>
      <c r="DA1064">
        <v>80</v>
      </c>
      <c r="DB1064">
        <v>1</v>
      </c>
      <c r="DC1064" t="s">
        <v>132</v>
      </c>
      <c r="DD1064" t="s">
        <v>133</v>
      </c>
      <c r="DG1064">
        <v>15311013</v>
      </c>
      <c r="DI1064">
        <v>1</v>
      </c>
      <c r="DJ1064">
        <v>0</v>
      </c>
      <c r="DK1064">
        <v>1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 t="shared" si="523"/>
        <v>10/06/2022 16:22:57.012</v>
      </c>
      <c r="C1065" t="str">
        <f t="shared" si="506"/>
        <v>FFDFD3C0</v>
      </c>
      <c r="D1065" t="s">
        <v>134</v>
      </c>
      <c r="E1065">
        <v>38</v>
      </c>
      <c r="H1065">
        <v>125</v>
      </c>
      <c r="I1065" t="s">
        <v>142</v>
      </c>
      <c r="J1065" t="s">
        <v>136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524"/>
        <v>16:22:56.773</v>
      </c>
      <c r="T1065" t="str">
        <f t="shared" si="525"/>
        <v>16:22:56.273</v>
      </c>
      <c r="U1065" t="str">
        <f t="shared" si="507"/>
        <v>A5988B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125</v>
      </c>
      <c r="AG1065">
        <v>0</v>
      </c>
      <c r="AH1065">
        <v>3</v>
      </c>
      <c r="AI1065">
        <v>2</v>
      </c>
      <c r="AJ1065">
        <v>1</v>
      </c>
      <c r="AK1065" t="s">
        <v>428</v>
      </c>
      <c r="AL1065">
        <v>40.932504999999999</v>
      </c>
      <c r="AM1065" t="s">
        <v>429</v>
      </c>
      <c r="AN1065">
        <v>-72.208521000000005</v>
      </c>
      <c r="AO1065">
        <v>25</v>
      </c>
      <c r="AP1065">
        <v>350</v>
      </c>
      <c r="AQ1065" t="s">
        <v>129</v>
      </c>
      <c r="AR1065">
        <v>58</v>
      </c>
      <c r="AS1065">
        <v>33</v>
      </c>
      <c r="AT1065">
        <v>-64</v>
      </c>
      <c r="BB1065">
        <v>1200</v>
      </c>
      <c r="BC1065">
        <v>1</v>
      </c>
      <c r="BD1065" t="str">
        <f t="shared" si="508"/>
        <v xml:space="preserve">N46PD   </v>
      </c>
      <c r="BE1065">
        <v>1</v>
      </c>
      <c r="BG1065">
        <v>0</v>
      </c>
      <c r="BH1065">
        <v>0</v>
      </c>
      <c r="BI1065">
        <v>0</v>
      </c>
      <c r="BJ1065">
        <v>250</v>
      </c>
      <c r="BK1065">
        <v>-100</v>
      </c>
      <c r="BL1065" t="s">
        <v>239</v>
      </c>
      <c r="BM1065">
        <v>1</v>
      </c>
      <c r="BN1065">
        <v>1</v>
      </c>
      <c r="BO1065">
        <v>1</v>
      </c>
      <c r="BP1065">
        <v>0</v>
      </c>
      <c r="BS1065">
        <v>0.04</v>
      </c>
      <c r="BT1065">
        <v>0</v>
      </c>
      <c r="BU1065">
        <v>0</v>
      </c>
      <c r="CE1065" t="str">
        <f t="shared" si="526"/>
        <v>16:22:56.776</v>
      </c>
      <c r="CF1065">
        <v>775613966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7</v>
      </c>
      <c r="CY1065">
        <v>7</v>
      </c>
      <c r="CZ1065" t="s">
        <v>131</v>
      </c>
      <c r="DA1065">
        <v>80</v>
      </c>
      <c r="DB1065">
        <v>1</v>
      </c>
      <c r="DC1065" t="s">
        <v>132</v>
      </c>
      <c r="DD1065" t="s">
        <v>133</v>
      </c>
      <c r="DG1065">
        <v>15311013</v>
      </c>
      <c r="DI1065">
        <v>1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 t="shared" si="523"/>
        <v>10/06/2022 16:22:57.012</v>
      </c>
      <c r="C1066" t="str">
        <f t="shared" si="506"/>
        <v>FFDFD3C0</v>
      </c>
      <c r="D1066" t="s">
        <v>143</v>
      </c>
      <c r="E1066">
        <v>1</v>
      </c>
      <c r="F1066">
        <v>2001</v>
      </c>
      <c r="G1066" t="s">
        <v>147</v>
      </c>
      <c r="J1066" t="s">
        <v>145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524"/>
        <v>16:22:56.773</v>
      </c>
      <c r="T1066" t="str">
        <f t="shared" si="525"/>
        <v>16:22:56.273</v>
      </c>
      <c r="U1066" t="str">
        <f t="shared" si="507"/>
        <v>A5988B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125</v>
      </c>
      <c r="AG1066">
        <v>0</v>
      </c>
      <c r="AH1066">
        <v>3</v>
      </c>
      <c r="AI1066">
        <v>2</v>
      </c>
      <c r="AJ1066">
        <v>1</v>
      </c>
      <c r="AK1066" t="s">
        <v>428</v>
      </c>
      <c r="AL1066">
        <v>40.932504999999999</v>
      </c>
      <c r="AM1066" t="s">
        <v>429</v>
      </c>
      <c r="AN1066">
        <v>-72.208521000000005</v>
      </c>
      <c r="AO1066">
        <v>25</v>
      </c>
      <c r="AP1066">
        <v>350</v>
      </c>
      <c r="AQ1066" t="s">
        <v>129</v>
      </c>
      <c r="AR1066">
        <v>58</v>
      </c>
      <c r="AS1066">
        <v>33</v>
      </c>
      <c r="AT1066">
        <v>-64</v>
      </c>
      <c r="BB1066">
        <v>1200</v>
      </c>
      <c r="BC1066">
        <v>1</v>
      </c>
      <c r="BD1066" t="str">
        <f t="shared" si="508"/>
        <v xml:space="preserve">N46PD   </v>
      </c>
      <c r="BE1066">
        <v>1</v>
      </c>
      <c r="BG1066">
        <v>0</v>
      </c>
      <c r="BH1066">
        <v>0</v>
      </c>
      <c r="BI1066">
        <v>0</v>
      </c>
      <c r="BJ1066">
        <v>250</v>
      </c>
      <c r="BK1066">
        <v>-100</v>
      </c>
      <c r="BL1066" t="s">
        <v>239</v>
      </c>
      <c r="BM1066">
        <v>1</v>
      </c>
      <c r="BN1066">
        <v>1</v>
      </c>
      <c r="BO1066">
        <v>1</v>
      </c>
      <c r="BP1066">
        <v>0</v>
      </c>
      <c r="BS1066">
        <v>0.04</v>
      </c>
      <c r="BT1066">
        <v>0</v>
      </c>
      <c r="BU1066">
        <v>0</v>
      </c>
      <c r="CE1066" t="str">
        <f t="shared" si="526"/>
        <v>16:22:56.776</v>
      </c>
      <c r="CF1066">
        <v>775613966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7</v>
      </c>
      <c r="CY1066">
        <v>7</v>
      </c>
      <c r="CZ1066" t="s">
        <v>131</v>
      </c>
      <c r="DA1066">
        <v>80</v>
      </c>
      <c r="DB1066">
        <v>1</v>
      </c>
      <c r="DC1066" t="s">
        <v>132</v>
      </c>
      <c r="DD1066" t="s">
        <v>133</v>
      </c>
      <c r="DG1066">
        <v>15311013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 t="shared" ref="A1067:A1073" si="527">"10/06/2022 16:22:58.193"</f>
        <v>10/06/2022 16:22:58.193</v>
      </c>
      <c r="C1067" t="str">
        <f t="shared" si="506"/>
        <v>FFDFD3C0</v>
      </c>
      <c r="D1067" t="s">
        <v>143</v>
      </c>
      <c r="E1067">
        <v>1</v>
      </c>
      <c r="F1067">
        <v>2001</v>
      </c>
      <c r="G1067" t="s">
        <v>147</v>
      </c>
      <c r="J1067" t="s">
        <v>145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ref="S1067:S1073" si="528">"16:22:57.930"</f>
        <v>16:22:57.930</v>
      </c>
      <c r="T1067" t="str">
        <f t="shared" ref="T1067:T1073" si="529">"16:22:57.430"</f>
        <v>16:22:57.430</v>
      </c>
      <c r="U1067" t="str">
        <f t="shared" si="507"/>
        <v>A5988B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125</v>
      </c>
      <c r="AG1067">
        <v>0</v>
      </c>
      <c r="AH1067">
        <v>3</v>
      </c>
      <c r="AI1067">
        <v>2</v>
      </c>
      <c r="AJ1067">
        <v>1</v>
      </c>
      <c r="AK1067" t="s">
        <v>430</v>
      </c>
      <c r="AL1067">
        <v>40.932676999999998</v>
      </c>
      <c r="AM1067" t="s">
        <v>431</v>
      </c>
      <c r="AN1067">
        <v>-72.208134999999999</v>
      </c>
      <c r="AO1067">
        <v>25</v>
      </c>
      <c r="AP1067">
        <v>350</v>
      </c>
      <c r="AQ1067" t="s">
        <v>129</v>
      </c>
      <c r="AR1067">
        <v>56</v>
      </c>
      <c r="AS1067">
        <v>35</v>
      </c>
      <c r="AT1067">
        <v>128</v>
      </c>
      <c r="BB1067">
        <v>1200</v>
      </c>
      <c r="BC1067">
        <v>1</v>
      </c>
      <c r="BD1067" t="str">
        <f t="shared" si="508"/>
        <v xml:space="preserve">N46PD   </v>
      </c>
      <c r="BE1067">
        <v>1</v>
      </c>
      <c r="BG1067">
        <v>0</v>
      </c>
      <c r="BH1067">
        <v>0</v>
      </c>
      <c r="BI1067">
        <v>0</v>
      </c>
      <c r="BJ1067">
        <v>250</v>
      </c>
      <c r="BK1067">
        <v>-100</v>
      </c>
      <c r="BL1067" t="s">
        <v>239</v>
      </c>
      <c r="BM1067">
        <v>1</v>
      </c>
      <c r="BN1067">
        <v>1</v>
      </c>
      <c r="BO1067">
        <v>1</v>
      </c>
      <c r="BP1067">
        <v>0</v>
      </c>
      <c r="BS1067">
        <v>0.04</v>
      </c>
      <c r="BT1067">
        <v>0</v>
      </c>
      <c r="BU1067">
        <v>0</v>
      </c>
      <c r="CE1067" t="str">
        <f t="shared" ref="CE1067:CE1073" si="530">"16:22:57.931"</f>
        <v>16:22:57.931</v>
      </c>
      <c r="CF1067">
        <v>930707496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6</v>
      </c>
      <c r="CY1067">
        <v>7</v>
      </c>
      <c r="CZ1067" t="s">
        <v>131</v>
      </c>
      <c r="DA1067">
        <v>80</v>
      </c>
      <c r="DB1067">
        <v>1</v>
      </c>
      <c r="DC1067" t="s">
        <v>132</v>
      </c>
      <c r="DD1067" t="s">
        <v>133</v>
      </c>
      <c r="DG1067">
        <v>15312105</v>
      </c>
      <c r="DI1067">
        <v>1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 t="shared" si="527"/>
        <v>10/06/2022 16:22:58.193</v>
      </c>
      <c r="C1068" t="str">
        <f t="shared" si="506"/>
        <v>FFDFD3C0</v>
      </c>
      <c r="D1068" t="s">
        <v>139</v>
      </c>
      <c r="E1068">
        <v>3</v>
      </c>
      <c r="F1068">
        <v>1003</v>
      </c>
      <c r="G1068" t="s">
        <v>146</v>
      </c>
      <c r="J1068" t="s">
        <v>141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528"/>
        <v>16:22:57.930</v>
      </c>
      <c r="T1068" t="str">
        <f t="shared" si="529"/>
        <v>16:22:57.430</v>
      </c>
      <c r="U1068" t="str">
        <f t="shared" si="507"/>
        <v>A5988B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125</v>
      </c>
      <c r="AG1068">
        <v>0</v>
      </c>
      <c r="AH1068">
        <v>3</v>
      </c>
      <c r="AI1068">
        <v>2</v>
      </c>
      <c r="AJ1068">
        <v>1</v>
      </c>
      <c r="AK1068" t="s">
        <v>430</v>
      </c>
      <c r="AL1068">
        <v>40.932676999999998</v>
      </c>
      <c r="AM1068" t="s">
        <v>431</v>
      </c>
      <c r="AN1068">
        <v>-72.208134999999999</v>
      </c>
      <c r="AO1068">
        <v>25</v>
      </c>
      <c r="AP1068">
        <v>350</v>
      </c>
      <c r="AQ1068" t="s">
        <v>129</v>
      </c>
      <c r="AR1068">
        <v>56</v>
      </c>
      <c r="AS1068">
        <v>35</v>
      </c>
      <c r="AT1068">
        <v>128</v>
      </c>
      <c r="BB1068">
        <v>1200</v>
      </c>
      <c r="BC1068">
        <v>1</v>
      </c>
      <c r="BD1068" t="str">
        <f t="shared" si="508"/>
        <v xml:space="preserve">N46PD   </v>
      </c>
      <c r="BE1068">
        <v>1</v>
      </c>
      <c r="BG1068">
        <v>0</v>
      </c>
      <c r="BH1068">
        <v>0</v>
      </c>
      <c r="BI1068">
        <v>0</v>
      </c>
      <c r="BJ1068">
        <v>250</v>
      </c>
      <c r="BK1068">
        <v>-100</v>
      </c>
      <c r="BL1068" t="s">
        <v>239</v>
      </c>
      <c r="BM1068">
        <v>1</v>
      </c>
      <c r="BN1068">
        <v>1</v>
      </c>
      <c r="BO1068">
        <v>1</v>
      </c>
      <c r="BP1068">
        <v>0</v>
      </c>
      <c r="BS1068">
        <v>0.04</v>
      </c>
      <c r="BT1068">
        <v>0</v>
      </c>
      <c r="BU1068">
        <v>0</v>
      </c>
      <c r="CE1068" t="str">
        <f t="shared" si="530"/>
        <v>16:22:57.931</v>
      </c>
      <c r="CF1068">
        <v>930707496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6</v>
      </c>
      <c r="CY1068">
        <v>7</v>
      </c>
      <c r="CZ1068" t="s">
        <v>131</v>
      </c>
      <c r="DA1068">
        <v>80</v>
      </c>
      <c r="DB1068">
        <v>1</v>
      </c>
      <c r="DC1068" t="s">
        <v>132</v>
      </c>
      <c r="DD1068" t="s">
        <v>133</v>
      </c>
      <c r="DG1068">
        <v>15312105</v>
      </c>
      <c r="DI1068">
        <v>1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 t="shared" si="527"/>
        <v>10/06/2022 16:22:58.193</v>
      </c>
      <c r="C1069" t="str">
        <f t="shared" si="506"/>
        <v>FFDFD3C0</v>
      </c>
      <c r="D1069" t="s">
        <v>143</v>
      </c>
      <c r="E1069">
        <v>15</v>
      </c>
      <c r="F1069">
        <v>2015</v>
      </c>
      <c r="G1069" t="s">
        <v>144</v>
      </c>
      <c r="J1069" t="s">
        <v>145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528"/>
        <v>16:22:57.930</v>
      </c>
      <c r="T1069" t="str">
        <f t="shared" si="529"/>
        <v>16:22:57.430</v>
      </c>
      <c r="U1069" t="str">
        <f t="shared" si="507"/>
        <v>A5988B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125</v>
      </c>
      <c r="AG1069">
        <v>0</v>
      </c>
      <c r="AH1069">
        <v>3</v>
      </c>
      <c r="AI1069">
        <v>2</v>
      </c>
      <c r="AJ1069">
        <v>1</v>
      </c>
      <c r="AK1069" t="s">
        <v>430</v>
      </c>
      <c r="AL1069">
        <v>40.932676999999998</v>
      </c>
      <c r="AM1069" t="s">
        <v>431</v>
      </c>
      <c r="AN1069">
        <v>-72.208134999999999</v>
      </c>
      <c r="AO1069">
        <v>25</v>
      </c>
      <c r="AP1069">
        <v>350</v>
      </c>
      <c r="AQ1069" t="s">
        <v>129</v>
      </c>
      <c r="AR1069">
        <v>56</v>
      </c>
      <c r="AS1069">
        <v>35</v>
      </c>
      <c r="AT1069">
        <v>128</v>
      </c>
      <c r="BB1069">
        <v>1200</v>
      </c>
      <c r="BC1069">
        <v>1</v>
      </c>
      <c r="BD1069" t="str">
        <f t="shared" si="508"/>
        <v xml:space="preserve">N46PD   </v>
      </c>
      <c r="BE1069">
        <v>1</v>
      </c>
      <c r="BG1069">
        <v>0</v>
      </c>
      <c r="BH1069">
        <v>0</v>
      </c>
      <c r="BI1069">
        <v>0</v>
      </c>
      <c r="BJ1069">
        <v>250</v>
      </c>
      <c r="BK1069">
        <v>-100</v>
      </c>
      <c r="BL1069" t="s">
        <v>239</v>
      </c>
      <c r="BM1069">
        <v>1</v>
      </c>
      <c r="BN1069">
        <v>1</v>
      </c>
      <c r="BO1069">
        <v>1</v>
      </c>
      <c r="BP1069">
        <v>0</v>
      </c>
      <c r="BS1069">
        <v>0.04</v>
      </c>
      <c r="BT1069">
        <v>0</v>
      </c>
      <c r="BU1069">
        <v>0</v>
      </c>
      <c r="CE1069" t="str">
        <f t="shared" si="530"/>
        <v>16:22:57.931</v>
      </c>
      <c r="CF1069">
        <v>930707496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6</v>
      </c>
      <c r="CY1069">
        <v>7</v>
      </c>
      <c r="CZ1069" t="s">
        <v>131</v>
      </c>
      <c r="DA1069">
        <v>80</v>
      </c>
      <c r="DB1069">
        <v>1</v>
      </c>
      <c r="DC1069" t="s">
        <v>132</v>
      </c>
      <c r="DD1069" t="s">
        <v>133</v>
      </c>
      <c r="DG1069">
        <v>15312105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 t="shared" si="527"/>
        <v>10/06/2022 16:22:58.193</v>
      </c>
      <c r="C1070" t="str">
        <f t="shared" si="506"/>
        <v>FFDFD3C0</v>
      </c>
      <c r="D1070" t="s">
        <v>123</v>
      </c>
      <c r="E1070">
        <v>1</v>
      </c>
      <c r="H1070">
        <v>157</v>
      </c>
      <c r="I1070" t="s">
        <v>124</v>
      </c>
      <c r="J1070" t="s">
        <v>125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528"/>
        <v>16:22:57.930</v>
      </c>
      <c r="T1070" t="str">
        <f t="shared" si="529"/>
        <v>16:22:57.430</v>
      </c>
      <c r="U1070" t="str">
        <f t="shared" si="507"/>
        <v>A5988B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125</v>
      </c>
      <c r="AG1070">
        <v>0</v>
      </c>
      <c r="AH1070">
        <v>3</v>
      </c>
      <c r="AI1070">
        <v>2</v>
      </c>
      <c r="AJ1070">
        <v>1</v>
      </c>
      <c r="AK1070" t="s">
        <v>430</v>
      </c>
      <c r="AL1070">
        <v>40.932676999999998</v>
      </c>
      <c r="AM1070" t="s">
        <v>431</v>
      </c>
      <c r="AN1070">
        <v>-72.208134999999999</v>
      </c>
      <c r="AO1070">
        <v>25</v>
      </c>
      <c r="AP1070">
        <v>350</v>
      </c>
      <c r="AQ1070" t="s">
        <v>129</v>
      </c>
      <c r="AR1070">
        <v>56</v>
      </c>
      <c r="AS1070">
        <v>35</v>
      </c>
      <c r="AT1070">
        <v>128</v>
      </c>
      <c r="BB1070">
        <v>1200</v>
      </c>
      <c r="BC1070">
        <v>1</v>
      </c>
      <c r="BD1070" t="str">
        <f t="shared" si="508"/>
        <v xml:space="preserve">N46PD   </v>
      </c>
      <c r="BE1070">
        <v>1</v>
      </c>
      <c r="BG1070">
        <v>0</v>
      </c>
      <c r="BH1070">
        <v>0</v>
      </c>
      <c r="BI1070">
        <v>0</v>
      </c>
      <c r="BJ1070">
        <v>250</v>
      </c>
      <c r="BK1070">
        <v>-100</v>
      </c>
      <c r="BL1070" t="s">
        <v>239</v>
      </c>
      <c r="BM1070">
        <v>1</v>
      </c>
      <c r="BN1070">
        <v>1</v>
      </c>
      <c r="BO1070">
        <v>1</v>
      </c>
      <c r="BP1070">
        <v>0</v>
      </c>
      <c r="BS1070">
        <v>0.04</v>
      </c>
      <c r="BT1070">
        <v>0</v>
      </c>
      <c r="BU1070">
        <v>0</v>
      </c>
      <c r="CE1070" t="str">
        <f t="shared" si="530"/>
        <v>16:22:57.931</v>
      </c>
      <c r="CF1070">
        <v>930707496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6</v>
      </c>
      <c r="CY1070">
        <v>7</v>
      </c>
      <c r="CZ1070" t="s">
        <v>131</v>
      </c>
      <c r="DA1070">
        <v>80</v>
      </c>
      <c r="DB1070">
        <v>1</v>
      </c>
      <c r="DC1070" t="s">
        <v>132</v>
      </c>
      <c r="DD1070" t="s">
        <v>133</v>
      </c>
      <c r="DG1070">
        <v>15312105</v>
      </c>
      <c r="DI1070">
        <v>1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 t="shared" si="527"/>
        <v>10/06/2022 16:22:58.193</v>
      </c>
      <c r="C1071" t="str">
        <f t="shared" si="506"/>
        <v>FFDFD3C0</v>
      </c>
      <c r="D1071" t="s">
        <v>134</v>
      </c>
      <c r="E1071">
        <v>33</v>
      </c>
      <c r="H1071">
        <v>112</v>
      </c>
      <c r="I1071" t="s">
        <v>135</v>
      </c>
      <c r="J1071" t="s">
        <v>136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528"/>
        <v>16:22:57.930</v>
      </c>
      <c r="T1071" t="str">
        <f t="shared" si="529"/>
        <v>16:22:57.430</v>
      </c>
      <c r="U1071" t="str">
        <f t="shared" si="507"/>
        <v>A5988B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125</v>
      </c>
      <c r="AG1071">
        <v>0</v>
      </c>
      <c r="AH1071">
        <v>3</v>
      </c>
      <c r="AI1071">
        <v>2</v>
      </c>
      <c r="AJ1071">
        <v>1</v>
      </c>
      <c r="AK1071" t="s">
        <v>430</v>
      </c>
      <c r="AL1071">
        <v>40.932676999999998</v>
      </c>
      <c r="AM1071" t="s">
        <v>431</v>
      </c>
      <c r="AN1071">
        <v>-72.208134999999999</v>
      </c>
      <c r="AO1071">
        <v>25</v>
      </c>
      <c r="AP1071">
        <v>350</v>
      </c>
      <c r="AQ1071" t="s">
        <v>129</v>
      </c>
      <c r="AR1071">
        <v>56</v>
      </c>
      <c r="AS1071">
        <v>35</v>
      </c>
      <c r="AT1071">
        <v>128</v>
      </c>
      <c r="BB1071">
        <v>1200</v>
      </c>
      <c r="BC1071">
        <v>1</v>
      </c>
      <c r="BD1071" t="str">
        <f t="shared" si="508"/>
        <v xml:space="preserve">N46PD   </v>
      </c>
      <c r="BE1071">
        <v>1</v>
      </c>
      <c r="BG1071">
        <v>0</v>
      </c>
      <c r="BH1071">
        <v>0</v>
      </c>
      <c r="BI1071">
        <v>0</v>
      </c>
      <c r="BJ1071">
        <v>250</v>
      </c>
      <c r="BK1071">
        <v>-100</v>
      </c>
      <c r="BL1071" t="s">
        <v>239</v>
      </c>
      <c r="BM1071">
        <v>1</v>
      </c>
      <c r="BN1071">
        <v>1</v>
      </c>
      <c r="BO1071">
        <v>1</v>
      </c>
      <c r="BP1071">
        <v>0</v>
      </c>
      <c r="BS1071">
        <v>0.04</v>
      </c>
      <c r="BT1071">
        <v>0</v>
      </c>
      <c r="BU1071">
        <v>0</v>
      </c>
      <c r="CE1071" t="str">
        <f t="shared" si="530"/>
        <v>16:22:57.931</v>
      </c>
      <c r="CF1071">
        <v>930707496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6</v>
      </c>
      <c r="CY1071">
        <v>7</v>
      </c>
      <c r="CZ1071" t="s">
        <v>131</v>
      </c>
      <c r="DA1071">
        <v>80</v>
      </c>
      <c r="DB1071">
        <v>1</v>
      </c>
      <c r="DC1071" t="s">
        <v>132</v>
      </c>
      <c r="DD1071" t="s">
        <v>133</v>
      </c>
      <c r="DG1071">
        <v>15312105</v>
      </c>
      <c r="DI1071">
        <v>1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 t="shared" si="527"/>
        <v>10/06/2022 16:22:58.193</v>
      </c>
      <c r="C1072" t="str">
        <f t="shared" si="506"/>
        <v>FFDFD3C0</v>
      </c>
      <c r="D1072" t="s">
        <v>134</v>
      </c>
      <c r="E1072">
        <v>38</v>
      </c>
      <c r="H1072">
        <v>125</v>
      </c>
      <c r="I1072" t="s">
        <v>142</v>
      </c>
      <c r="J1072" t="s">
        <v>136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528"/>
        <v>16:22:57.930</v>
      </c>
      <c r="T1072" t="str">
        <f t="shared" si="529"/>
        <v>16:22:57.430</v>
      </c>
      <c r="U1072" t="str">
        <f t="shared" si="507"/>
        <v>A5988B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125</v>
      </c>
      <c r="AG1072">
        <v>0</v>
      </c>
      <c r="AH1072">
        <v>3</v>
      </c>
      <c r="AI1072">
        <v>2</v>
      </c>
      <c r="AJ1072">
        <v>1</v>
      </c>
      <c r="AK1072" t="s">
        <v>430</v>
      </c>
      <c r="AL1072">
        <v>40.932676999999998</v>
      </c>
      <c r="AM1072" t="s">
        <v>431</v>
      </c>
      <c r="AN1072">
        <v>-72.208134999999999</v>
      </c>
      <c r="AO1072">
        <v>25</v>
      </c>
      <c r="AP1072">
        <v>350</v>
      </c>
      <c r="AQ1072" t="s">
        <v>129</v>
      </c>
      <c r="AR1072">
        <v>56</v>
      </c>
      <c r="AS1072">
        <v>35</v>
      </c>
      <c r="AT1072">
        <v>128</v>
      </c>
      <c r="BB1072">
        <v>1200</v>
      </c>
      <c r="BC1072">
        <v>1</v>
      </c>
      <c r="BD1072" t="str">
        <f t="shared" si="508"/>
        <v xml:space="preserve">N46PD   </v>
      </c>
      <c r="BE1072">
        <v>1</v>
      </c>
      <c r="BG1072">
        <v>0</v>
      </c>
      <c r="BH1072">
        <v>0</v>
      </c>
      <c r="BI1072">
        <v>0</v>
      </c>
      <c r="BJ1072">
        <v>250</v>
      </c>
      <c r="BK1072">
        <v>-100</v>
      </c>
      <c r="BL1072" t="s">
        <v>239</v>
      </c>
      <c r="BM1072">
        <v>1</v>
      </c>
      <c r="BN1072">
        <v>1</v>
      </c>
      <c r="BO1072">
        <v>1</v>
      </c>
      <c r="BP1072">
        <v>0</v>
      </c>
      <c r="BS1072">
        <v>0.04</v>
      </c>
      <c r="BT1072">
        <v>0</v>
      </c>
      <c r="BU1072">
        <v>0</v>
      </c>
      <c r="CE1072" t="str">
        <f t="shared" si="530"/>
        <v>16:22:57.931</v>
      </c>
      <c r="CF1072">
        <v>930707496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6</v>
      </c>
      <c r="CY1072">
        <v>7</v>
      </c>
      <c r="CZ1072" t="s">
        <v>131</v>
      </c>
      <c r="DA1072">
        <v>80</v>
      </c>
      <c r="DB1072">
        <v>1</v>
      </c>
      <c r="DC1072" t="s">
        <v>132</v>
      </c>
      <c r="DD1072" t="s">
        <v>133</v>
      </c>
      <c r="DG1072">
        <v>15312105</v>
      </c>
      <c r="DI1072">
        <v>1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 t="shared" si="527"/>
        <v>10/06/2022 16:22:58.193</v>
      </c>
      <c r="C1073" t="str">
        <f t="shared" si="506"/>
        <v>FFDFD3C0</v>
      </c>
      <c r="D1073" t="s">
        <v>139</v>
      </c>
      <c r="E1073">
        <v>2</v>
      </c>
      <c r="F1073">
        <v>1002</v>
      </c>
      <c r="G1073" t="s">
        <v>124</v>
      </c>
      <c r="J1073" t="s">
        <v>141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528"/>
        <v>16:22:57.930</v>
      </c>
      <c r="T1073" t="str">
        <f t="shared" si="529"/>
        <v>16:22:57.430</v>
      </c>
      <c r="U1073" t="str">
        <f t="shared" si="507"/>
        <v>A5988B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125</v>
      </c>
      <c r="AG1073">
        <v>0</v>
      </c>
      <c r="AH1073">
        <v>3</v>
      </c>
      <c r="AI1073">
        <v>2</v>
      </c>
      <c r="AJ1073">
        <v>1</v>
      </c>
      <c r="AK1073" t="s">
        <v>430</v>
      </c>
      <c r="AL1073">
        <v>40.932676999999998</v>
      </c>
      <c r="AM1073" t="s">
        <v>431</v>
      </c>
      <c r="AN1073">
        <v>-72.208134999999999</v>
      </c>
      <c r="AO1073">
        <v>25</v>
      </c>
      <c r="AP1073">
        <v>350</v>
      </c>
      <c r="AQ1073" t="s">
        <v>129</v>
      </c>
      <c r="AR1073">
        <v>56</v>
      </c>
      <c r="AS1073">
        <v>35</v>
      </c>
      <c r="AT1073">
        <v>128</v>
      </c>
      <c r="BB1073">
        <v>1200</v>
      </c>
      <c r="BC1073">
        <v>1</v>
      </c>
      <c r="BD1073" t="str">
        <f t="shared" si="508"/>
        <v xml:space="preserve">N46PD   </v>
      </c>
      <c r="BE1073">
        <v>1</v>
      </c>
      <c r="BG1073">
        <v>0</v>
      </c>
      <c r="BH1073">
        <v>0</v>
      </c>
      <c r="BI1073">
        <v>0</v>
      </c>
      <c r="BJ1073">
        <v>250</v>
      </c>
      <c r="BK1073">
        <v>-100</v>
      </c>
      <c r="BL1073" t="s">
        <v>239</v>
      </c>
      <c r="BM1073">
        <v>1</v>
      </c>
      <c r="BN1073">
        <v>1</v>
      </c>
      <c r="BO1073">
        <v>1</v>
      </c>
      <c r="BP1073">
        <v>0</v>
      </c>
      <c r="BS1073">
        <v>0.04</v>
      </c>
      <c r="BT1073">
        <v>0</v>
      </c>
      <c r="BU1073">
        <v>0</v>
      </c>
      <c r="CE1073" t="str">
        <f t="shared" si="530"/>
        <v>16:22:57.931</v>
      </c>
      <c r="CF1073">
        <v>930707496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6</v>
      </c>
      <c r="CY1073">
        <v>7</v>
      </c>
      <c r="CZ1073" t="s">
        <v>131</v>
      </c>
      <c r="DA1073">
        <v>80</v>
      </c>
      <c r="DB1073">
        <v>1</v>
      </c>
      <c r="DC1073" t="s">
        <v>132</v>
      </c>
      <c r="DD1073" t="s">
        <v>133</v>
      </c>
      <c r="DG1073">
        <v>15312105</v>
      </c>
      <c r="DI1073">
        <v>1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 t="shared" ref="A1074:A1080" si="531">"10/06/2022 16:22:59.099"</f>
        <v>10/06/2022 16:22:59.099</v>
      </c>
      <c r="C1074" t="str">
        <f t="shared" si="506"/>
        <v>FFDFD3C0</v>
      </c>
      <c r="D1074" t="s">
        <v>139</v>
      </c>
      <c r="E1074">
        <v>2</v>
      </c>
      <c r="F1074">
        <v>1002</v>
      </c>
      <c r="G1074" t="s">
        <v>124</v>
      </c>
      <c r="J1074" t="s">
        <v>141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ref="S1074:S1080" si="532">"16:22:58.813"</f>
        <v>16:22:58.813</v>
      </c>
      <c r="T1074" t="str">
        <f t="shared" ref="T1074:T1080" si="533">"16:22:58.413"</f>
        <v>16:22:58.413</v>
      </c>
      <c r="U1074" t="str">
        <f t="shared" si="507"/>
        <v>A5988B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125</v>
      </c>
      <c r="AG1074">
        <v>0</v>
      </c>
      <c r="AH1074">
        <v>3</v>
      </c>
      <c r="AI1074">
        <v>2</v>
      </c>
      <c r="AJ1074">
        <v>1</v>
      </c>
      <c r="AK1074" t="s">
        <v>432</v>
      </c>
      <c r="AL1074">
        <v>40.932827000000003</v>
      </c>
      <c r="AM1074" t="s">
        <v>433</v>
      </c>
      <c r="AN1074">
        <v>-72.207835000000003</v>
      </c>
      <c r="AO1074">
        <v>25</v>
      </c>
      <c r="AP1074">
        <v>350</v>
      </c>
      <c r="AQ1074" t="s">
        <v>129</v>
      </c>
      <c r="AR1074">
        <v>56</v>
      </c>
      <c r="AS1074">
        <v>35</v>
      </c>
      <c r="AT1074">
        <v>-256</v>
      </c>
      <c r="BB1074">
        <v>1200</v>
      </c>
      <c r="BC1074">
        <v>1</v>
      </c>
      <c r="BD1074" t="str">
        <f t="shared" si="508"/>
        <v xml:space="preserve">N46PD   </v>
      </c>
      <c r="BE1074">
        <v>1</v>
      </c>
      <c r="BG1074">
        <v>0</v>
      </c>
      <c r="BH1074">
        <v>0</v>
      </c>
      <c r="BI1074">
        <v>0</v>
      </c>
      <c r="BJ1074">
        <v>250</v>
      </c>
      <c r="BK1074">
        <v>-100</v>
      </c>
      <c r="BL1074" t="s">
        <v>239</v>
      </c>
      <c r="BM1074">
        <v>1</v>
      </c>
      <c r="BN1074">
        <v>1</v>
      </c>
      <c r="BO1074">
        <v>1</v>
      </c>
      <c r="BP1074">
        <v>0</v>
      </c>
      <c r="BS1074">
        <v>0.04</v>
      </c>
      <c r="BT1074">
        <v>0</v>
      </c>
      <c r="BU1074">
        <v>0</v>
      </c>
      <c r="CE1074" t="str">
        <f t="shared" ref="CE1074:CE1080" si="534">"16:22:58.817"</f>
        <v>16:22:58.817</v>
      </c>
      <c r="CF1074">
        <v>817098504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7</v>
      </c>
      <c r="CY1074">
        <v>7</v>
      </c>
      <c r="CZ1074" t="s">
        <v>131</v>
      </c>
      <c r="DA1074">
        <v>80</v>
      </c>
      <c r="DB1074">
        <v>1</v>
      </c>
      <c r="DC1074" t="s">
        <v>132</v>
      </c>
      <c r="DD1074" t="s">
        <v>133</v>
      </c>
      <c r="DG1074">
        <v>15312994</v>
      </c>
      <c r="DI1074">
        <v>1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 t="shared" si="531"/>
        <v>10/06/2022 16:22:59.099</v>
      </c>
      <c r="C1075" t="str">
        <f t="shared" si="506"/>
        <v>FFDFD3C0</v>
      </c>
      <c r="D1075" t="s">
        <v>139</v>
      </c>
      <c r="E1075">
        <v>3</v>
      </c>
      <c r="F1075">
        <v>1003</v>
      </c>
      <c r="G1075" t="s">
        <v>146</v>
      </c>
      <c r="J1075" t="s">
        <v>141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532"/>
        <v>16:22:58.813</v>
      </c>
      <c r="T1075" t="str">
        <f t="shared" si="533"/>
        <v>16:22:58.413</v>
      </c>
      <c r="U1075" t="str">
        <f t="shared" si="507"/>
        <v>A5988B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125</v>
      </c>
      <c r="AG1075">
        <v>0</v>
      </c>
      <c r="AH1075">
        <v>3</v>
      </c>
      <c r="AI1075">
        <v>2</v>
      </c>
      <c r="AJ1075">
        <v>1</v>
      </c>
      <c r="AK1075" t="s">
        <v>432</v>
      </c>
      <c r="AL1075">
        <v>40.932827000000003</v>
      </c>
      <c r="AM1075" t="s">
        <v>433</v>
      </c>
      <c r="AN1075">
        <v>-72.207835000000003</v>
      </c>
      <c r="AO1075">
        <v>25</v>
      </c>
      <c r="AP1075">
        <v>350</v>
      </c>
      <c r="AQ1075" t="s">
        <v>129</v>
      </c>
      <c r="AR1075">
        <v>56</v>
      </c>
      <c r="AS1075">
        <v>35</v>
      </c>
      <c r="AT1075">
        <v>-256</v>
      </c>
      <c r="BB1075">
        <v>1200</v>
      </c>
      <c r="BC1075">
        <v>1</v>
      </c>
      <c r="BD1075" t="str">
        <f t="shared" si="508"/>
        <v xml:space="preserve">N46PD   </v>
      </c>
      <c r="BE1075">
        <v>1</v>
      </c>
      <c r="BG1075">
        <v>0</v>
      </c>
      <c r="BH1075">
        <v>0</v>
      </c>
      <c r="BI1075">
        <v>0</v>
      </c>
      <c r="BJ1075">
        <v>250</v>
      </c>
      <c r="BK1075">
        <v>-100</v>
      </c>
      <c r="BL1075" t="s">
        <v>239</v>
      </c>
      <c r="BM1075">
        <v>1</v>
      </c>
      <c r="BN1075">
        <v>1</v>
      </c>
      <c r="BO1075">
        <v>1</v>
      </c>
      <c r="BP1075">
        <v>0</v>
      </c>
      <c r="BS1075">
        <v>0.04</v>
      </c>
      <c r="BT1075">
        <v>0</v>
      </c>
      <c r="BU1075">
        <v>0</v>
      </c>
      <c r="CE1075" t="str">
        <f t="shared" si="534"/>
        <v>16:22:58.817</v>
      </c>
      <c r="CF1075">
        <v>817098504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131</v>
      </c>
      <c r="DA1075">
        <v>80</v>
      </c>
      <c r="DB1075">
        <v>1</v>
      </c>
      <c r="DC1075" t="s">
        <v>132</v>
      </c>
      <c r="DD1075" t="s">
        <v>133</v>
      </c>
      <c r="DG1075">
        <v>15312994</v>
      </c>
      <c r="DI1075">
        <v>1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 t="shared" si="531"/>
        <v>10/06/2022 16:22:59.099</v>
      </c>
      <c r="C1076" t="str">
        <f t="shared" si="506"/>
        <v>FFDFD3C0</v>
      </c>
      <c r="D1076" t="s">
        <v>143</v>
      </c>
      <c r="E1076">
        <v>15</v>
      </c>
      <c r="F1076">
        <v>2015</v>
      </c>
      <c r="G1076" t="s">
        <v>144</v>
      </c>
      <c r="J1076" t="s">
        <v>145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532"/>
        <v>16:22:58.813</v>
      </c>
      <c r="T1076" t="str">
        <f t="shared" si="533"/>
        <v>16:22:58.413</v>
      </c>
      <c r="U1076" t="str">
        <f t="shared" si="507"/>
        <v>A5988B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125</v>
      </c>
      <c r="AG1076">
        <v>0</v>
      </c>
      <c r="AH1076">
        <v>3</v>
      </c>
      <c r="AI1076">
        <v>2</v>
      </c>
      <c r="AJ1076">
        <v>1</v>
      </c>
      <c r="AK1076" t="s">
        <v>432</v>
      </c>
      <c r="AL1076">
        <v>40.932827000000003</v>
      </c>
      <c r="AM1076" t="s">
        <v>433</v>
      </c>
      <c r="AN1076">
        <v>-72.207835000000003</v>
      </c>
      <c r="AO1076">
        <v>25</v>
      </c>
      <c r="AP1076">
        <v>350</v>
      </c>
      <c r="AQ1076" t="s">
        <v>129</v>
      </c>
      <c r="AR1076">
        <v>56</v>
      </c>
      <c r="AS1076">
        <v>35</v>
      </c>
      <c r="AT1076">
        <v>-256</v>
      </c>
      <c r="BB1076">
        <v>1200</v>
      </c>
      <c r="BC1076">
        <v>1</v>
      </c>
      <c r="BD1076" t="str">
        <f t="shared" si="508"/>
        <v xml:space="preserve">N46PD   </v>
      </c>
      <c r="BE1076">
        <v>1</v>
      </c>
      <c r="BG1076">
        <v>0</v>
      </c>
      <c r="BH1076">
        <v>0</v>
      </c>
      <c r="BI1076">
        <v>0</v>
      </c>
      <c r="BJ1076">
        <v>250</v>
      </c>
      <c r="BK1076">
        <v>-100</v>
      </c>
      <c r="BL1076" t="s">
        <v>239</v>
      </c>
      <c r="BM1076">
        <v>1</v>
      </c>
      <c r="BN1076">
        <v>1</v>
      </c>
      <c r="BO1076">
        <v>1</v>
      </c>
      <c r="BP1076">
        <v>0</v>
      </c>
      <c r="BS1076">
        <v>0.04</v>
      </c>
      <c r="BT1076">
        <v>0</v>
      </c>
      <c r="BU1076">
        <v>0</v>
      </c>
      <c r="CE1076" t="str">
        <f t="shared" si="534"/>
        <v>16:22:58.817</v>
      </c>
      <c r="CF1076">
        <v>817098504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131</v>
      </c>
      <c r="DA1076">
        <v>80</v>
      </c>
      <c r="DB1076">
        <v>1</v>
      </c>
      <c r="DC1076" t="s">
        <v>132</v>
      </c>
      <c r="DD1076" t="s">
        <v>133</v>
      </c>
      <c r="DG1076">
        <v>15312994</v>
      </c>
      <c r="DI1076">
        <v>1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 t="shared" si="531"/>
        <v>10/06/2022 16:22:59.099</v>
      </c>
      <c r="C1077" t="str">
        <f t="shared" si="506"/>
        <v>FFDFD3C0</v>
      </c>
      <c r="D1077" t="s">
        <v>123</v>
      </c>
      <c r="E1077">
        <v>1</v>
      </c>
      <c r="H1077">
        <v>157</v>
      </c>
      <c r="I1077" t="s">
        <v>124</v>
      </c>
      <c r="J1077" t="s">
        <v>125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532"/>
        <v>16:22:58.813</v>
      </c>
      <c r="T1077" t="str">
        <f t="shared" si="533"/>
        <v>16:22:58.413</v>
      </c>
      <c r="U1077" t="str">
        <f t="shared" si="507"/>
        <v>A5988B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125</v>
      </c>
      <c r="AG1077">
        <v>0</v>
      </c>
      <c r="AH1077">
        <v>3</v>
      </c>
      <c r="AI1077">
        <v>2</v>
      </c>
      <c r="AJ1077">
        <v>1</v>
      </c>
      <c r="AK1077" t="s">
        <v>432</v>
      </c>
      <c r="AL1077">
        <v>40.932827000000003</v>
      </c>
      <c r="AM1077" t="s">
        <v>433</v>
      </c>
      <c r="AN1077">
        <v>-72.207835000000003</v>
      </c>
      <c r="AO1077">
        <v>25</v>
      </c>
      <c r="AP1077">
        <v>350</v>
      </c>
      <c r="AQ1077" t="s">
        <v>129</v>
      </c>
      <c r="AR1077">
        <v>56</v>
      </c>
      <c r="AS1077">
        <v>35</v>
      </c>
      <c r="AT1077">
        <v>-256</v>
      </c>
      <c r="BB1077">
        <v>1200</v>
      </c>
      <c r="BC1077">
        <v>1</v>
      </c>
      <c r="BD1077" t="str">
        <f t="shared" si="508"/>
        <v xml:space="preserve">N46PD   </v>
      </c>
      <c r="BE1077">
        <v>1</v>
      </c>
      <c r="BG1077">
        <v>0</v>
      </c>
      <c r="BH1077">
        <v>0</v>
      </c>
      <c r="BI1077">
        <v>0</v>
      </c>
      <c r="BJ1077">
        <v>250</v>
      </c>
      <c r="BK1077">
        <v>-100</v>
      </c>
      <c r="BL1077" t="s">
        <v>239</v>
      </c>
      <c r="BM1077">
        <v>1</v>
      </c>
      <c r="BN1077">
        <v>1</v>
      </c>
      <c r="BO1077">
        <v>1</v>
      </c>
      <c r="BP1077">
        <v>0</v>
      </c>
      <c r="BS1077">
        <v>0.04</v>
      </c>
      <c r="BT1077">
        <v>0</v>
      </c>
      <c r="BU1077">
        <v>0</v>
      </c>
      <c r="CE1077" t="str">
        <f t="shared" si="534"/>
        <v>16:22:58.817</v>
      </c>
      <c r="CF1077">
        <v>817098504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131</v>
      </c>
      <c r="DA1077">
        <v>80</v>
      </c>
      <c r="DB1077">
        <v>1</v>
      </c>
      <c r="DC1077" t="s">
        <v>132</v>
      </c>
      <c r="DD1077" t="s">
        <v>133</v>
      </c>
      <c r="DG1077">
        <v>15312994</v>
      </c>
      <c r="DI1077">
        <v>1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 t="shared" si="531"/>
        <v>10/06/2022 16:22:59.099</v>
      </c>
      <c r="C1078" t="str">
        <f t="shared" si="506"/>
        <v>FFDFD3C0</v>
      </c>
      <c r="D1078" t="s">
        <v>143</v>
      </c>
      <c r="E1078">
        <v>1</v>
      </c>
      <c r="F1078">
        <v>2001</v>
      </c>
      <c r="G1078" t="s">
        <v>147</v>
      </c>
      <c r="J1078" t="s">
        <v>145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532"/>
        <v>16:22:58.813</v>
      </c>
      <c r="T1078" t="str">
        <f t="shared" si="533"/>
        <v>16:22:58.413</v>
      </c>
      <c r="U1078" t="str">
        <f t="shared" si="507"/>
        <v>A5988B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125</v>
      </c>
      <c r="AG1078">
        <v>0</v>
      </c>
      <c r="AH1078">
        <v>3</v>
      </c>
      <c r="AI1078">
        <v>2</v>
      </c>
      <c r="AJ1078">
        <v>1</v>
      </c>
      <c r="AK1078" t="s">
        <v>432</v>
      </c>
      <c r="AL1078">
        <v>40.932827000000003</v>
      </c>
      <c r="AM1078" t="s">
        <v>433</v>
      </c>
      <c r="AN1078">
        <v>-72.207835000000003</v>
      </c>
      <c r="AO1078">
        <v>25</v>
      </c>
      <c r="AP1078">
        <v>350</v>
      </c>
      <c r="AQ1078" t="s">
        <v>129</v>
      </c>
      <c r="AR1078">
        <v>56</v>
      </c>
      <c r="AS1078">
        <v>35</v>
      </c>
      <c r="AT1078">
        <v>-256</v>
      </c>
      <c r="BB1078">
        <v>1200</v>
      </c>
      <c r="BC1078">
        <v>1</v>
      </c>
      <c r="BD1078" t="str">
        <f t="shared" si="508"/>
        <v xml:space="preserve">N46PD   </v>
      </c>
      <c r="BE1078">
        <v>1</v>
      </c>
      <c r="BG1078">
        <v>0</v>
      </c>
      <c r="BH1078">
        <v>0</v>
      </c>
      <c r="BI1078">
        <v>0</v>
      </c>
      <c r="BJ1078">
        <v>250</v>
      </c>
      <c r="BK1078">
        <v>-100</v>
      </c>
      <c r="BL1078" t="s">
        <v>239</v>
      </c>
      <c r="BM1078">
        <v>1</v>
      </c>
      <c r="BN1078">
        <v>1</v>
      </c>
      <c r="BO1078">
        <v>1</v>
      </c>
      <c r="BP1078">
        <v>0</v>
      </c>
      <c r="BS1078">
        <v>0.04</v>
      </c>
      <c r="BT1078">
        <v>0</v>
      </c>
      <c r="BU1078">
        <v>0</v>
      </c>
      <c r="CE1078" t="str">
        <f t="shared" si="534"/>
        <v>16:22:58.817</v>
      </c>
      <c r="CF1078">
        <v>817098504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7</v>
      </c>
      <c r="CY1078">
        <v>7</v>
      </c>
      <c r="CZ1078" t="s">
        <v>131</v>
      </c>
      <c r="DA1078">
        <v>80</v>
      </c>
      <c r="DB1078">
        <v>1</v>
      </c>
      <c r="DC1078" t="s">
        <v>132</v>
      </c>
      <c r="DD1078" t="s">
        <v>133</v>
      </c>
      <c r="DG1078">
        <v>15312994</v>
      </c>
      <c r="DI1078">
        <v>1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 t="shared" si="531"/>
        <v>10/06/2022 16:22:59.099</v>
      </c>
      <c r="C1079" t="str">
        <f t="shared" si="506"/>
        <v>FFDFD3C0</v>
      </c>
      <c r="D1079" t="s">
        <v>134</v>
      </c>
      <c r="E1079">
        <v>38</v>
      </c>
      <c r="H1079">
        <v>125</v>
      </c>
      <c r="I1079" t="s">
        <v>142</v>
      </c>
      <c r="J1079" t="s">
        <v>136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532"/>
        <v>16:22:58.813</v>
      </c>
      <c r="T1079" t="str">
        <f t="shared" si="533"/>
        <v>16:22:58.413</v>
      </c>
      <c r="U1079" t="str">
        <f t="shared" si="507"/>
        <v>A5988B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125</v>
      </c>
      <c r="AG1079">
        <v>0</v>
      </c>
      <c r="AH1079">
        <v>3</v>
      </c>
      <c r="AI1079">
        <v>2</v>
      </c>
      <c r="AJ1079">
        <v>1</v>
      </c>
      <c r="AK1079" t="s">
        <v>432</v>
      </c>
      <c r="AL1079">
        <v>40.932827000000003</v>
      </c>
      <c r="AM1079" t="s">
        <v>433</v>
      </c>
      <c r="AN1079">
        <v>-72.207835000000003</v>
      </c>
      <c r="AO1079">
        <v>25</v>
      </c>
      <c r="AP1079">
        <v>350</v>
      </c>
      <c r="AQ1079" t="s">
        <v>129</v>
      </c>
      <c r="AR1079">
        <v>56</v>
      </c>
      <c r="AS1079">
        <v>35</v>
      </c>
      <c r="AT1079">
        <v>-256</v>
      </c>
      <c r="BB1079">
        <v>1200</v>
      </c>
      <c r="BC1079">
        <v>1</v>
      </c>
      <c r="BD1079" t="str">
        <f t="shared" si="508"/>
        <v xml:space="preserve">N46PD   </v>
      </c>
      <c r="BE1079">
        <v>1</v>
      </c>
      <c r="BG1079">
        <v>0</v>
      </c>
      <c r="BH1079">
        <v>0</v>
      </c>
      <c r="BI1079">
        <v>0</v>
      </c>
      <c r="BJ1079">
        <v>250</v>
      </c>
      <c r="BK1079">
        <v>-100</v>
      </c>
      <c r="BL1079" t="s">
        <v>239</v>
      </c>
      <c r="BM1079">
        <v>1</v>
      </c>
      <c r="BN1079">
        <v>1</v>
      </c>
      <c r="BO1079">
        <v>1</v>
      </c>
      <c r="BP1079">
        <v>0</v>
      </c>
      <c r="BS1079">
        <v>0.04</v>
      </c>
      <c r="BT1079">
        <v>0</v>
      </c>
      <c r="BU1079">
        <v>0</v>
      </c>
      <c r="CE1079" t="str">
        <f t="shared" si="534"/>
        <v>16:22:58.817</v>
      </c>
      <c r="CF1079">
        <v>817098504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7</v>
      </c>
      <c r="CY1079">
        <v>7</v>
      </c>
      <c r="CZ1079" t="s">
        <v>131</v>
      </c>
      <c r="DA1079">
        <v>80</v>
      </c>
      <c r="DB1079">
        <v>1</v>
      </c>
      <c r="DC1079" t="s">
        <v>132</v>
      </c>
      <c r="DD1079" t="s">
        <v>133</v>
      </c>
      <c r="DG1079">
        <v>15312994</v>
      </c>
      <c r="DI1079">
        <v>1</v>
      </c>
      <c r="DJ1079">
        <v>0</v>
      </c>
      <c r="DK1079">
        <v>1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 t="shared" si="531"/>
        <v>10/06/2022 16:22:59.099</v>
      </c>
      <c r="C1080" t="str">
        <f t="shared" si="506"/>
        <v>FFDFD3C0</v>
      </c>
      <c r="D1080" t="s">
        <v>134</v>
      </c>
      <c r="E1080">
        <v>33</v>
      </c>
      <c r="H1080">
        <v>112</v>
      </c>
      <c r="I1080" t="s">
        <v>135</v>
      </c>
      <c r="J1080" t="s">
        <v>136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532"/>
        <v>16:22:58.813</v>
      </c>
      <c r="T1080" t="str">
        <f t="shared" si="533"/>
        <v>16:22:58.413</v>
      </c>
      <c r="U1080" t="str">
        <f t="shared" si="507"/>
        <v>A5988B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125</v>
      </c>
      <c r="AG1080">
        <v>0</v>
      </c>
      <c r="AH1080">
        <v>3</v>
      </c>
      <c r="AI1080">
        <v>2</v>
      </c>
      <c r="AJ1080">
        <v>1</v>
      </c>
      <c r="AK1080" t="s">
        <v>432</v>
      </c>
      <c r="AL1080">
        <v>40.932827000000003</v>
      </c>
      <c r="AM1080" t="s">
        <v>433</v>
      </c>
      <c r="AN1080">
        <v>-72.207835000000003</v>
      </c>
      <c r="AO1080">
        <v>25</v>
      </c>
      <c r="AP1080">
        <v>350</v>
      </c>
      <c r="AQ1080" t="s">
        <v>129</v>
      </c>
      <c r="AR1080">
        <v>56</v>
      </c>
      <c r="AS1080">
        <v>35</v>
      </c>
      <c r="AT1080">
        <v>-256</v>
      </c>
      <c r="BB1080">
        <v>1200</v>
      </c>
      <c r="BC1080">
        <v>1</v>
      </c>
      <c r="BD1080" t="str">
        <f t="shared" si="508"/>
        <v xml:space="preserve">N46PD   </v>
      </c>
      <c r="BE1080">
        <v>1</v>
      </c>
      <c r="BG1080">
        <v>0</v>
      </c>
      <c r="BH1080">
        <v>0</v>
      </c>
      <c r="BI1080">
        <v>0</v>
      </c>
      <c r="BJ1080">
        <v>250</v>
      </c>
      <c r="BK1080">
        <v>-100</v>
      </c>
      <c r="BL1080" t="s">
        <v>239</v>
      </c>
      <c r="BM1080">
        <v>1</v>
      </c>
      <c r="BN1080">
        <v>1</v>
      </c>
      <c r="BO1080">
        <v>1</v>
      </c>
      <c r="BP1080">
        <v>0</v>
      </c>
      <c r="BS1080">
        <v>0.04</v>
      </c>
      <c r="BT1080">
        <v>0</v>
      </c>
      <c r="BU1080">
        <v>0</v>
      </c>
      <c r="CE1080" t="str">
        <f t="shared" si="534"/>
        <v>16:22:58.817</v>
      </c>
      <c r="CF1080">
        <v>817098504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7</v>
      </c>
      <c r="CY1080">
        <v>7</v>
      </c>
      <c r="CZ1080" t="s">
        <v>131</v>
      </c>
      <c r="DA1080">
        <v>80</v>
      </c>
      <c r="DB1080">
        <v>1</v>
      </c>
      <c r="DC1080" t="s">
        <v>132</v>
      </c>
      <c r="DD1080" t="s">
        <v>133</v>
      </c>
      <c r="DG1080">
        <v>15312994</v>
      </c>
      <c r="DI1080">
        <v>1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 t="shared" ref="A1081:A1087" si="535">"10/06/2022 16:23:00.632"</f>
        <v>10/06/2022 16:23:00.632</v>
      </c>
      <c r="C1081" t="str">
        <f t="shared" si="506"/>
        <v>FFDFD3C0</v>
      </c>
      <c r="D1081" t="s">
        <v>123</v>
      </c>
      <c r="E1081">
        <v>1</v>
      </c>
      <c r="H1081">
        <v>157</v>
      </c>
      <c r="I1081" t="s">
        <v>124</v>
      </c>
      <c r="J1081" t="s">
        <v>125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ref="S1081:S1087" si="536">"16:23:00.352"</f>
        <v>16:23:00.352</v>
      </c>
      <c r="T1081" t="str">
        <f t="shared" ref="T1081:T1087" si="537">"16:22:59.952"</f>
        <v>16:22:59.952</v>
      </c>
      <c r="U1081" t="str">
        <f t="shared" si="507"/>
        <v>A5988B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125</v>
      </c>
      <c r="AG1081">
        <v>0</v>
      </c>
      <c r="AH1081">
        <v>3</v>
      </c>
      <c r="AI1081">
        <v>2</v>
      </c>
      <c r="AJ1081">
        <v>1</v>
      </c>
      <c r="AK1081" t="s">
        <v>434</v>
      </c>
      <c r="AL1081">
        <v>40.933062999999997</v>
      </c>
      <c r="AM1081" t="s">
        <v>435</v>
      </c>
      <c r="AN1081">
        <v>-72.207277000000005</v>
      </c>
      <c r="AO1081">
        <v>25</v>
      </c>
      <c r="AP1081">
        <v>350</v>
      </c>
      <c r="AQ1081" t="s">
        <v>129</v>
      </c>
      <c r="AR1081">
        <v>56</v>
      </c>
      <c r="AS1081">
        <v>35</v>
      </c>
      <c r="AT1081">
        <v>-256</v>
      </c>
      <c r="BB1081">
        <v>1200</v>
      </c>
      <c r="BC1081">
        <v>1</v>
      </c>
      <c r="BD1081" t="str">
        <f t="shared" si="508"/>
        <v xml:space="preserve">N46PD   </v>
      </c>
      <c r="BE1081">
        <v>1</v>
      </c>
      <c r="BG1081">
        <v>0</v>
      </c>
      <c r="BH1081">
        <v>0</v>
      </c>
      <c r="BI1081">
        <v>0</v>
      </c>
      <c r="BJ1081">
        <v>250</v>
      </c>
      <c r="BK1081">
        <v>-100</v>
      </c>
      <c r="BL1081" t="s">
        <v>239</v>
      </c>
      <c r="BM1081">
        <v>1</v>
      </c>
      <c r="BN1081">
        <v>1</v>
      </c>
      <c r="BO1081">
        <v>1</v>
      </c>
      <c r="BP1081">
        <v>0</v>
      </c>
      <c r="BS1081">
        <v>0.04</v>
      </c>
      <c r="BT1081">
        <v>0</v>
      </c>
      <c r="BU1081">
        <v>0</v>
      </c>
      <c r="CE1081" t="str">
        <f t="shared" ref="CE1081:CE1087" si="538">"16:23:00.357"</f>
        <v>16:23:00.357</v>
      </c>
      <c r="CF1081">
        <v>357223146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6</v>
      </c>
      <c r="CY1081">
        <v>7</v>
      </c>
      <c r="CZ1081" t="s">
        <v>131</v>
      </c>
      <c r="DA1081">
        <v>80</v>
      </c>
      <c r="DB1081">
        <v>1</v>
      </c>
      <c r="DC1081" t="s">
        <v>132</v>
      </c>
      <c r="DD1081" t="s">
        <v>133</v>
      </c>
      <c r="DG1081">
        <v>15314505</v>
      </c>
      <c r="DI1081">
        <v>1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 t="shared" si="535"/>
        <v>10/06/2022 16:23:00.632</v>
      </c>
      <c r="C1082" t="str">
        <f t="shared" si="506"/>
        <v>FFDFD3C0</v>
      </c>
      <c r="D1082" t="s">
        <v>143</v>
      </c>
      <c r="E1082">
        <v>1</v>
      </c>
      <c r="F1082">
        <v>2001</v>
      </c>
      <c r="G1082" t="s">
        <v>147</v>
      </c>
      <c r="J1082" t="s">
        <v>145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536"/>
        <v>16:23:00.352</v>
      </c>
      <c r="T1082" t="str">
        <f t="shared" si="537"/>
        <v>16:22:59.952</v>
      </c>
      <c r="U1082" t="str">
        <f t="shared" si="507"/>
        <v>A5988B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125</v>
      </c>
      <c r="AG1082">
        <v>0</v>
      </c>
      <c r="AH1082">
        <v>3</v>
      </c>
      <c r="AI1082">
        <v>2</v>
      </c>
      <c r="AJ1082">
        <v>1</v>
      </c>
      <c r="AK1082" t="s">
        <v>434</v>
      </c>
      <c r="AL1082">
        <v>40.933062999999997</v>
      </c>
      <c r="AM1082" t="s">
        <v>435</v>
      </c>
      <c r="AN1082">
        <v>-72.207277000000005</v>
      </c>
      <c r="AO1082">
        <v>25</v>
      </c>
      <c r="AP1082">
        <v>350</v>
      </c>
      <c r="AQ1082" t="s">
        <v>129</v>
      </c>
      <c r="AR1082">
        <v>56</v>
      </c>
      <c r="AS1082">
        <v>35</v>
      </c>
      <c r="AT1082">
        <v>-256</v>
      </c>
      <c r="BB1082">
        <v>1200</v>
      </c>
      <c r="BC1082">
        <v>1</v>
      </c>
      <c r="BD1082" t="str">
        <f t="shared" si="508"/>
        <v xml:space="preserve">N46PD   </v>
      </c>
      <c r="BE1082">
        <v>1</v>
      </c>
      <c r="BG1082">
        <v>0</v>
      </c>
      <c r="BH1082">
        <v>0</v>
      </c>
      <c r="BI1082">
        <v>0</v>
      </c>
      <c r="BJ1082">
        <v>250</v>
      </c>
      <c r="BK1082">
        <v>-100</v>
      </c>
      <c r="BL1082" t="s">
        <v>239</v>
      </c>
      <c r="BM1082">
        <v>1</v>
      </c>
      <c r="BN1082">
        <v>1</v>
      </c>
      <c r="BO1082">
        <v>1</v>
      </c>
      <c r="BP1082">
        <v>0</v>
      </c>
      <c r="BS1082">
        <v>0.04</v>
      </c>
      <c r="BT1082">
        <v>0</v>
      </c>
      <c r="BU1082">
        <v>0</v>
      </c>
      <c r="CE1082" t="str">
        <f t="shared" si="538"/>
        <v>16:23:00.357</v>
      </c>
      <c r="CF1082">
        <v>357223146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6</v>
      </c>
      <c r="CY1082">
        <v>7</v>
      </c>
      <c r="CZ1082" t="s">
        <v>131</v>
      </c>
      <c r="DA1082">
        <v>80</v>
      </c>
      <c r="DB1082">
        <v>1</v>
      </c>
      <c r="DC1082" t="s">
        <v>132</v>
      </c>
      <c r="DD1082" t="s">
        <v>133</v>
      </c>
      <c r="DG1082">
        <v>15314505</v>
      </c>
      <c r="DI1082">
        <v>1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 t="shared" si="535"/>
        <v>10/06/2022 16:23:00.632</v>
      </c>
      <c r="C1083" t="str">
        <f t="shared" si="506"/>
        <v>FFDFD3C0</v>
      </c>
      <c r="D1083" t="s">
        <v>134</v>
      </c>
      <c r="E1083">
        <v>33</v>
      </c>
      <c r="H1083">
        <v>112</v>
      </c>
      <c r="I1083" t="s">
        <v>135</v>
      </c>
      <c r="J1083" t="s">
        <v>136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536"/>
        <v>16:23:00.352</v>
      </c>
      <c r="T1083" t="str">
        <f t="shared" si="537"/>
        <v>16:22:59.952</v>
      </c>
      <c r="U1083" t="str">
        <f t="shared" si="507"/>
        <v>A5988B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125</v>
      </c>
      <c r="AG1083">
        <v>0</v>
      </c>
      <c r="AH1083">
        <v>3</v>
      </c>
      <c r="AI1083">
        <v>2</v>
      </c>
      <c r="AJ1083">
        <v>1</v>
      </c>
      <c r="AK1083" t="s">
        <v>434</v>
      </c>
      <c r="AL1083">
        <v>40.933062999999997</v>
      </c>
      <c r="AM1083" t="s">
        <v>435</v>
      </c>
      <c r="AN1083">
        <v>-72.207277000000005</v>
      </c>
      <c r="AO1083">
        <v>25</v>
      </c>
      <c r="AP1083">
        <v>350</v>
      </c>
      <c r="AQ1083" t="s">
        <v>129</v>
      </c>
      <c r="AR1083">
        <v>56</v>
      </c>
      <c r="AS1083">
        <v>35</v>
      </c>
      <c r="AT1083">
        <v>-256</v>
      </c>
      <c r="BB1083">
        <v>1200</v>
      </c>
      <c r="BC1083">
        <v>1</v>
      </c>
      <c r="BD1083" t="str">
        <f t="shared" si="508"/>
        <v xml:space="preserve">N46PD   </v>
      </c>
      <c r="BE1083">
        <v>1</v>
      </c>
      <c r="BG1083">
        <v>0</v>
      </c>
      <c r="BH1083">
        <v>0</v>
      </c>
      <c r="BI1083">
        <v>0</v>
      </c>
      <c r="BJ1083">
        <v>250</v>
      </c>
      <c r="BK1083">
        <v>-100</v>
      </c>
      <c r="BL1083" t="s">
        <v>239</v>
      </c>
      <c r="BM1083">
        <v>1</v>
      </c>
      <c r="BN1083">
        <v>1</v>
      </c>
      <c r="BO1083">
        <v>1</v>
      </c>
      <c r="BP1083">
        <v>0</v>
      </c>
      <c r="BS1083">
        <v>0.04</v>
      </c>
      <c r="BT1083">
        <v>0</v>
      </c>
      <c r="BU1083">
        <v>0</v>
      </c>
      <c r="CE1083" t="str">
        <f t="shared" si="538"/>
        <v>16:23:00.357</v>
      </c>
      <c r="CF1083">
        <v>357223146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6</v>
      </c>
      <c r="CY1083">
        <v>7</v>
      </c>
      <c r="CZ1083" t="s">
        <v>131</v>
      </c>
      <c r="DA1083">
        <v>80</v>
      </c>
      <c r="DB1083">
        <v>1</v>
      </c>
      <c r="DC1083" t="s">
        <v>132</v>
      </c>
      <c r="DD1083" t="s">
        <v>133</v>
      </c>
      <c r="DG1083">
        <v>15314505</v>
      </c>
      <c r="DI1083">
        <v>1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 t="shared" si="535"/>
        <v>10/06/2022 16:23:00.632</v>
      </c>
      <c r="C1084" t="str">
        <f t="shared" si="506"/>
        <v>FFDFD3C0</v>
      </c>
      <c r="D1084" t="s">
        <v>134</v>
      </c>
      <c r="E1084">
        <v>38</v>
      </c>
      <c r="H1084">
        <v>125</v>
      </c>
      <c r="I1084" t="s">
        <v>142</v>
      </c>
      <c r="J1084" t="s">
        <v>136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536"/>
        <v>16:23:00.352</v>
      </c>
      <c r="T1084" t="str">
        <f t="shared" si="537"/>
        <v>16:22:59.952</v>
      </c>
      <c r="U1084" t="str">
        <f t="shared" si="507"/>
        <v>A5988B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125</v>
      </c>
      <c r="AG1084">
        <v>0</v>
      </c>
      <c r="AH1084">
        <v>3</v>
      </c>
      <c r="AI1084">
        <v>2</v>
      </c>
      <c r="AJ1084">
        <v>1</v>
      </c>
      <c r="AK1084" t="s">
        <v>434</v>
      </c>
      <c r="AL1084">
        <v>40.933062999999997</v>
      </c>
      <c r="AM1084" t="s">
        <v>435</v>
      </c>
      <c r="AN1084">
        <v>-72.207277000000005</v>
      </c>
      <c r="AO1084">
        <v>25</v>
      </c>
      <c r="AP1084">
        <v>350</v>
      </c>
      <c r="AQ1084" t="s">
        <v>129</v>
      </c>
      <c r="AR1084">
        <v>56</v>
      </c>
      <c r="AS1084">
        <v>35</v>
      </c>
      <c r="AT1084">
        <v>-256</v>
      </c>
      <c r="BB1084">
        <v>1200</v>
      </c>
      <c r="BC1084">
        <v>1</v>
      </c>
      <c r="BD1084" t="str">
        <f t="shared" si="508"/>
        <v xml:space="preserve">N46PD   </v>
      </c>
      <c r="BE1084">
        <v>1</v>
      </c>
      <c r="BG1084">
        <v>0</v>
      </c>
      <c r="BH1084">
        <v>0</v>
      </c>
      <c r="BI1084">
        <v>0</v>
      </c>
      <c r="BJ1084">
        <v>250</v>
      </c>
      <c r="BK1084">
        <v>-100</v>
      </c>
      <c r="BL1084" t="s">
        <v>239</v>
      </c>
      <c r="BM1084">
        <v>1</v>
      </c>
      <c r="BN1084">
        <v>1</v>
      </c>
      <c r="BO1084">
        <v>1</v>
      </c>
      <c r="BP1084">
        <v>0</v>
      </c>
      <c r="BS1084">
        <v>0.04</v>
      </c>
      <c r="BT1084">
        <v>0</v>
      </c>
      <c r="BU1084">
        <v>0</v>
      </c>
      <c r="CE1084" t="str">
        <f t="shared" si="538"/>
        <v>16:23:00.357</v>
      </c>
      <c r="CF1084">
        <v>357223146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6</v>
      </c>
      <c r="CY1084">
        <v>7</v>
      </c>
      <c r="CZ1084" t="s">
        <v>131</v>
      </c>
      <c r="DA1084">
        <v>80</v>
      </c>
      <c r="DB1084">
        <v>1</v>
      </c>
      <c r="DC1084" t="s">
        <v>132</v>
      </c>
      <c r="DD1084" t="s">
        <v>133</v>
      </c>
      <c r="DG1084">
        <v>15314505</v>
      </c>
      <c r="DI1084">
        <v>1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 t="shared" si="535"/>
        <v>10/06/2022 16:23:00.632</v>
      </c>
      <c r="C1085" t="str">
        <f t="shared" si="506"/>
        <v>FFDFD3C0</v>
      </c>
      <c r="D1085" t="s">
        <v>139</v>
      </c>
      <c r="E1085">
        <v>2</v>
      </c>
      <c r="F1085">
        <v>1002</v>
      </c>
      <c r="G1085" t="s">
        <v>124</v>
      </c>
      <c r="J1085" t="s">
        <v>141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536"/>
        <v>16:23:00.352</v>
      </c>
      <c r="T1085" t="str">
        <f t="shared" si="537"/>
        <v>16:22:59.952</v>
      </c>
      <c r="U1085" t="str">
        <f t="shared" si="507"/>
        <v>A5988B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125</v>
      </c>
      <c r="AG1085">
        <v>0</v>
      </c>
      <c r="AH1085">
        <v>3</v>
      </c>
      <c r="AI1085">
        <v>2</v>
      </c>
      <c r="AJ1085">
        <v>1</v>
      </c>
      <c r="AK1085" t="s">
        <v>434</v>
      </c>
      <c r="AL1085">
        <v>40.933062999999997</v>
      </c>
      <c r="AM1085" t="s">
        <v>435</v>
      </c>
      <c r="AN1085">
        <v>-72.207277000000005</v>
      </c>
      <c r="AO1085">
        <v>25</v>
      </c>
      <c r="AP1085">
        <v>350</v>
      </c>
      <c r="AQ1085" t="s">
        <v>129</v>
      </c>
      <c r="AR1085">
        <v>56</v>
      </c>
      <c r="AS1085">
        <v>35</v>
      </c>
      <c r="AT1085">
        <v>-256</v>
      </c>
      <c r="BB1085">
        <v>1200</v>
      </c>
      <c r="BC1085">
        <v>1</v>
      </c>
      <c r="BD1085" t="str">
        <f t="shared" si="508"/>
        <v xml:space="preserve">N46PD   </v>
      </c>
      <c r="BE1085">
        <v>1</v>
      </c>
      <c r="BG1085">
        <v>0</v>
      </c>
      <c r="BH1085">
        <v>0</v>
      </c>
      <c r="BI1085">
        <v>0</v>
      </c>
      <c r="BJ1085">
        <v>250</v>
      </c>
      <c r="BK1085">
        <v>-100</v>
      </c>
      <c r="BL1085" t="s">
        <v>239</v>
      </c>
      <c r="BM1085">
        <v>1</v>
      </c>
      <c r="BN1085">
        <v>1</v>
      </c>
      <c r="BO1085">
        <v>1</v>
      </c>
      <c r="BP1085">
        <v>0</v>
      </c>
      <c r="BS1085">
        <v>0.04</v>
      </c>
      <c r="BT1085">
        <v>0</v>
      </c>
      <c r="BU1085">
        <v>0</v>
      </c>
      <c r="CE1085" t="str">
        <f t="shared" si="538"/>
        <v>16:23:00.357</v>
      </c>
      <c r="CF1085">
        <v>357223146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6</v>
      </c>
      <c r="CY1085">
        <v>7</v>
      </c>
      <c r="CZ1085" t="s">
        <v>131</v>
      </c>
      <c r="DA1085">
        <v>80</v>
      </c>
      <c r="DB1085">
        <v>1</v>
      </c>
      <c r="DC1085" t="s">
        <v>132</v>
      </c>
      <c r="DD1085" t="s">
        <v>133</v>
      </c>
      <c r="DG1085">
        <v>15314505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 t="shared" si="535"/>
        <v>10/06/2022 16:23:00.632</v>
      </c>
      <c r="C1086" t="str">
        <f t="shared" si="506"/>
        <v>FFDFD3C0</v>
      </c>
      <c r="D1086" t="s">
        <v>139</v>
      </c>
      <c r="E1086">
        <v>3</v>
      </c>
      <c r="F1086">
        <v>1003</v>
      </c>
      <c r="G1086" t="s">
        <v>146</v>
      </c>
      <c r="J1086" t="s">
        <v>141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536"/>
        <v>16:23:00.352</v>
      </c>
      <c r="T1086" t="str">
        <f t="shared" si="537"/>
        <v>16:22:59.952</v>
      </c>
      <c r="U1086" t="str">
        <f t="shared" si="507"/>
        <v>A5988B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125</v>
      </c>
      <c r="AG1086">
        <v>0</v>
      </c>
      <c r="AH1086">
        <v>3</v>
      </c>
      <c r="AI1086">
        <v>2</v>
      </c>
      <c r="AJ1086">
        <v>1</v>
      </c>
      <c r="AK1086" t="s">
        <v>434</v>
      </c>
      <c r="AL1086">
        <v>40.933062999999997</v>
      </c>
      <c r="AM1086" t="s">
        <v>435</v>
      </c>
      <c r="AN1086">
        <v>-72.207277000000005</v>
      </c>
      <c r="AO1086">
        <v>25</v>
      </c>
      <c r="AP1086">
        <v>350</v>
      </c>
      <c r="AQ1086" t="s">
        <v>129</v>
      </c>
      <c r="AR1086">
        <v>56</v>
      </c>
      <c r="AS1086">
        <v>35</v>
      </c>
      <c r="AT1086">
        <v>-256</v>
      </c>
      <c r="BB1086">
        <v>1200</v>
      </c>
      <c r="BC1086">
        <v>1</v>
      </c>
      <c r="BD1086" t="str">
        <f t="shared" si="508"/>
        <v xml:space="preserve">N46PD   </v>
      </c>
      <c r="BE1086">
        <v>1</v>
      </c>
      <c r="BG1086">
        <v>0</v>
      </c>
      <c r="BH1086">
        <v>0</v>
      </c>
      <c r="BI1086">
        <v>0</v>
      </c>
      <c r="BJ1086">
        <v>250</v>
      </c>
      <c r="BK1086">
        <v>-100</v>
      </c>
      <c r="BL1086" t="s">
        <v>239</v>
      </c>
      <c r="BM1086">
        <v>1</v>
      </c>
      <c r="BN1086">
        <v>1</v>
      </c>
      <c r="BO1086">
        <v>1</v>
      </c>
      <c r="BP1086">
        <v>0</v>
      </c>
      <c r="BS1086">
        <v>0.04</v>
      </c>
      <c r="BT1086">
        <v>0</v>
      </c>
      <c r="BU1086">
        <v>0</v>
      </c>
      <c r="CE1086" t="str">
        <f t="shared" si="538"/>
        <v>16:23:00.357</v>
      </c>
      <c r="CF1086">
        <v>357223146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6</v>
      </c>
      <c r="CY1086">
        <v>7</v>
      </c>
      <c r="CZ1086" t="s">
        <v>131</v>
      </c>
      <c r="DA1086">
        <v>80</v>
      </c>
      <c r="DB1086">
        <v>1</v>
      </c>
      <c r="DC1086" t="s">
        <v>132</v>
      </c>
      <c r="DD1086" t="s">
        <v>133</v>
      </c>
      <c r="DG1086">
        <v>15314505</v>
      </c>
      <c r="DI1086">
        <v>1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 t="shared" si="535"/>
        <v>10/06/2022 16:23:00.632</v>
      </c>
      <c r="C1087" t="str">
        <f t="shared" si="506"/>
        <v>FFDFD3C0</v>
      </c>
      <c r="D1087" t="s">
        <v>143</v>
      </c>
      <c r="E1087">
        <v>15</v>
      </c>
      <c r="F1087">
        <v>2015</v>
      </c>
      <c r="G1087" t="s">
        <v>144</v>
      </c>
      <c r="J1087" t="s">
        <v>145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536"/>
        <v>16:23:00.352</v>
      </c>
      <c r="T1087" t="str">
        <f t="shared" si="537"/>
        <v>16:22:59.952</v>
      </c>
      <c r="U1087" t="str">
        <f t="shared" si="507"/>
        <v>A5988B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125</v>
      </c>
      <c r="AG1087">
        <v>0</v>
      </c>
      <c r="AH1087">
        <v>3</v>
      </c>
      <c r="AI1087">
        <v>2</v>
      </c>
      <c r="AJ1087">
        <v>1</v>
      </c>
      <c r="AK1087" t="s">
        <v>434</v>
      </c>
      <c r="AL1087">
        <v>40.933062999999997</v>
      </c>
      <c r="AM1087" t="s">
        <v>435</v>
      </c>
      <c r="AN1087">
        <v>-72.207277000000005</v>
      </c>
      <c r="AO1087">
        <v>25</v>
      </c>
      <c r="AP1087">
        <v>350</v>
      </c>
      <c r="AQ1087" t="s">
        <v>129</v>
      </c>
      <c r="AR1087">
        <v>56</v>
      </c>
      <c r="AS1087">
        <v>35</v>
      </c>
      <c r="AT1087">
        <v>-256</v>
      </c>
      <c r="BB1087">
        <v>1200</v>
      </c>
      <c r="BC1087">
        <v>1</v>
      </c>
      <c r="BD1087" t="str">
        <f t="shared" si="508"/>
        <v xml:space="preserve">N46PD   </v>
      </c>
      <c r="BE1087">
        <v>1</v>
      </c>
      <c r="BG1087">
        <v>0</v>
      </c>
      <c r="BH1087">
        <v>0</v>
      </c>
      <c r="BI1087">
        <v>0</v>
      </c>
      <c r="BJ1087">
        <v>250</v>
      </c>
      <c r="BK1087">
        <v>-100</v>
      </c>
      <c r="BL1087" t="s">
        <v>239</v>
      </c>
      <c r="BM1087">
        <v>1</v>
      </c>
      <c r="BN1087">
        <v>1</v>
      </c>
      <c r="BO1087">
        <v>1</v>
      </c>
      <c r="BP1087">
        <v>0</v>
      </c>
      <c r="BS1087">
        <v>0.04</v>
      </c>
      <c r="BT1087">
        <v>0</v>
      </c>
      <c r="BU1087">
        <v>0</v>
      </c>
      <c r="CE1087" t="str">
        <f t="shared" si="538"/>
        <v>16:23:00.357</v>
      </c>
      <c r="CF1087">
        <v>357223146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6</v>
      </c>
      <c r="CY1087">
        <v>7</v>
      </c>
      <c r="CZ1087" t="s">
        <v>131</v>
      </c>
      <c r="DA1087">
        <v>80</v>
      </c>
      <c r="DB1087">
        <v>1</v>
      </c>
      <c r="DC1087" t="s">
        <v>132</v>
      </c>
      <c r="DD1087" t="s">
        <v>133</v>
      </c>
      <c r="DG1087">
        <v>15314505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"10/06/2022 16:23:01.492"</f>
        <v>10/06/2022 16:23:01.492</v>
      </c>
      <c r="C1088" t="str">
        <f t="shared" si="506"/>
        <v>FFDFD3C0</v>
      </c>
      <c r="D1088" t="s">
        <v>139</v>
      </c>
      <c r="E1088">
        <v>2</v>
      </c>
      <c r="F1088">
        <v>1002</v>
      </c>
      <c r="G1088" t="s">
        <v>124</v>
      </c>
      <c r="J1088" t="s">
        <v>141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ref="S1088:S1094" si="539">"16:23:01.289"</f>
        <v>16:23:01.289</v>
      </c>
      <c r="T1088" t="str">
        <f t="shared" ref="T1088:T1094" si="540">"16:23:00.889"</f>
        <v>16:23:00.889</v>
      </c>
      <c r="U1088" t="str">
        <f t="shared" si="507"/>
        <v>A5988B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125</v>
      </c>
      <c r="AG1088">
        <v>0</v>
      </c>
      <c r="AH1088">
        <v>3</v>
      </c>
      <c r="AI1088">
        <v>2</v>
      </c>
      <c r="AJ1088">
        <v>1</v>
      </c>
      <c r="AK1088" t="s">
        <v>436</v>
      </c>
      <c r="AL1088">
        <v>40.933235000000003</v>
      </c>
      <c r="AM1088" t="s">
        <v>437</v>
      </c>
      <c r="AN1088">
        <v>-72.206975999999997</v>
      </c>
      <c r="AO1088">
        <v>25</v>
      </c>
      <c r="AP1088">
        <v>350</v>
      </c>
      <c r="AQ1088" t="s">
        <v>129</v>
      </c>
      <c r="AR1088">
        <v>56</v>
      </c>
      <c r="AS1088">
        <v>36</v>
      </c>
      <c r="AT1088">
        <v>-192</v>
      </c>
      <c r="BB1088">
        <v>1200</v>
      </c>
      <c r="BC1088">
        <v>1</v>
      </c>
      <c r="BD1088" t="str">
        <f t="shared" si="508"/>
        <v xml:space="preserve">N46PD   </v>
      </c>
      <c r="BE1088">
        <v>1</v>
      </c>
      <c r="BG1088">
        <v>0</v>
      </c>
      <c r="BH1088">
        <v>0</v>
      </c>
      <c r="BI1088">
        <v>0</v>
      </c>
      <c r="BJ1088">
        <v>250</v>
      </c>
      <c r="BK1088">
        <v>-100</v>
      </c>
      <c r="BL1088" t="s">
        <v>239</v>
      </c>
      <c r="BM1088">
        <v>1</v>
      </c>
      <c r="BN1088">
        <v>1</v>
      </c>
      <c r="BO1088">
        <v>1</v>
      </c>
      <c r="BP1088">
        <v>0</v>
      </c>
      <c r="BS1088">
        <v>0.04</v>
      </c>
      <c r="BT1088">
        <v>0</v>
      </c>
      <c r="BU1088">
        <v>0</v>
      </c>
      <c r="CE1088" t="str">
        <f t="shared" ref="CE1088:CE1094" si="541">"16:23:01.293"</f>
        <v>16:23:01.293</v>
      </c>
      <c r="CF1088">
        <v>292766948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7</v>
      </c>
      <c r="CY1088">
        <v>7</v>
      </c>
      <c r="CZ1088" t="s">
        <v>131</v>
      </c>
      <c r="DA1088">
        <v>80</v>
      </c>
      <c r="DB1088">
        <v>1</v>
      </c>
      <c r="DC1088" t="s">
        <v>132</v>
      </c>
      <c r="DD1088" t="s">
        <v>133</v>
      </c>
      <c r="DG1088">
        <v>15315544</v>
      </c>
      <c r="DI1088">
        <v>1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>"10/06/2022 16:23:01.492"</f>
        <v>10/06/2022 16:23:01.492</v>
      </c>
      <c r="C1089" t="str">
        <f t="shared" si="506"/>
        <v>FFDFD3C0</v>
      </c>
      <c r="D1089" t="s">
        <v>139</v>
      </c>
      <c r="E1089">
        <v>3</v>
      </c>
      <c r="F1089">
        <v>1003</v>
      </c>
      <c r="G1089" t="s">
        <v>146</v>
      </c>
      <c r="J1089" t="s">
        <v>141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539"/>
        <v>16:23:01.289</v>
      </c>
      <c r="T1089" t="str">
        <f t="shared" si="540"/>
        <v>16:23:00.889</v>
      </c>
      <c r="U1089" t="str">
        <f t="shared" si="507"/>
        <v>A5988B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125</v>
      </c>
      <c r="AG1089">
        <v>0</v>
      </c>
      <c r="AH1089">
        <v>3</v>
      </c>
      <c r="AI1089">
        <v>2</v>
      </c>
      <c r="AJ1089">
        <v>1</v>
      </c>
      <c r="AK1089" t="s">
        <v>436</v>
      </c>
      <c r="AL1089">
        <v>40.933235000000003</v>
      </c>
      <c r="AM1089" t="s">
        <v>437</v>
      </c>
      <c r="AN1089">
        <v>-72.206975999999997</v>
      </c>
      <c r="AO1089">
        <v>25</v>
      </c>
      <c r="AP1089">
        <v>350</v>
      </c>
      <c r="AQ1089" t="s">
        <v>129</v>
      </c>
      <c r="AR1089">
        <v>56</v>
      </c>
      <c r="AS1089">
        <v>36</v>
      </c>
      <c r="AT1089">
        <v>-192</v>
      </c>
      <c r="BB1089">
        <v>1200</v>
      </c>
      <c r="BC1089">
        <v>1</v>
      </c>
      <c r="BD1089" t="str">
        <f t="shared" si="508"/>
        <v xml:space="preserve">N46PD   </v>
      </c>
      <c r="BE1089">
        <v>1</v>
      </c>
      <c r="BG1089">
        <v>0</v>
      </c>
      <c r="BH1089">
        <v>0</v>
      </c>
      <c r="BI1089">
        <v>0</v>
      </c>
      <c r="BJ1089">
        <v>250</v>
      </c>
      <c r="BK1089">
        <v>-100</v>
      </c>
      <c r="BL1089" t="s">
        <v>239</v>
      </c>
      <c r="BM1089">
        <v>1</v>
      </c>
      <c r="BN1089">
        <v>1</v>
      </c>
      <c r="BO1089">
        <v>1</v>
      </c>
      <c r="BP1089">
        <v>0</v>
      </c>
      <c r="BS1089">
        <v>0.04</v>
      </c>
      <c r="BT1089">
        <v>0</v>
      </c>
      <c r="BU1089">
        <v>0</v>
      </c>
      <c r="CE1089" t="str">
        <f t="shared" si="541"/>
        <v>16:23:01.293</v>
      </c>
      <c r="CF1089">
        <v>292766948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131</v>
      </c>
      <c r="DA1089">
        <v>80</v>
      </c>
      <c r="DB1089">
        <v>1</v>
      </c>
      <c r="DC1089" t="s">
        <v>132</v>
      </c>
      <c r="DD1089" t="s">
        <v>133</v>
      </c>
      <c r="DG1089">
        <v>15315544</v>
      </c>
      <c r="DI1089">
        <v>1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>"10/06/2022 16:23:01.492"</f>
        <v>10/06/2022 16:23:01.492</v>
      </c>
      <c r="C1090" t="str">
        <f t="shared" ref="C1090:C1153" si="542">"FFDFD3C0"</f>
        <v>FFDFD3C0</v>
      </c>
      <c r="D1090" t="s">
        <v>143</v>
      </c>
      <c r="E1090">
        <v>15</v>
      </c>
      <c r="F1090">
        <v>2015</v>
      </c>
      <c r="G1090" t="s">
        <v>144</v>
      </c>
      <c r="J1090" t="s">
        <v>145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539"/>
        <v>16:23:01.289</v>
      </c>
      <c r="T1090" t="str">
        <f t="shared" si="540"/>
        <v>16:23:00.889</v>
      </c>
      <c r="U1090" t="str">
        <f t="shared" ref="U1090:U1153" si="543">"A5988B"</f>
        <v>A5988B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125</v>
      </c>
      <c r="AG1090">
        <v>0</v>
      </c>
      <c r="AH1090">
        <v>3</v>
      </c>
      <c r="AI1090">
        <v>2</v>
      </c>
      <c r="AJ1090">
        <v>1</v>
      </c>
      <c r="AK1090" t="s">
        <v>436</v>
      </c>
      <c r="AL1090">
        <v>40.933235000000003</v>
      </c>
      <c r="AM1090" t="s">
        <v>437</v>
      </c>
      <c r="AN1090">
        <v>-72.206975999999997</v>
      </c>
      <c r="AO1090">
        <v>25</v>
      </c>
      <c r="AP1090">
        <v>350</v>
      </c>
      <c r="AQ1090" t="s">
        <v>129</v>
      </c>
      <c r="AR1090">
        <v>56</v>
      </c>
      <c r="AS1090">
        <v>36</v>
      </c>
      <c r="AT1090">
        <v>-192</v>
      </c>
      <c r="BB1090">
        <v>1200</v>
      </c>
      <c r="BC1090">
        <v>1</v>
      </c>
      <c r="BD1090" t="str">
        <f t="shared" ref="BD1090:BD1153" si="544">"N46PD   "</f>
        <v xml:space="preserve">N46PD   </v>
      </c>
      <c r="BE1090">
        <v>1</v>
      </c>
      <c r="BG1090">
        <v>0</v>
      </c>
      <c r="BH1090">
        <v>0</v>
      </c>
      <c r="BI1090">
        <v>0</v>
      </c>
      <c r="BJ1090">
        <v>250</v>
      </c>
      <c r="BK1090">
        <v>-100</v>
      </c>
      <c r="BL1090" t="s">
        <v>239</v>
      </c>
      <c r="BM1090">
        <v>1</v>
      </c>
      <c r="BN1090">
        <v>1</v>
      </c>
      <c r="BO1090">
        <v>1</v>
      </c>
      <c r="BP1090">
        <v>0</v>
      </c>
      <c r="BS1090">
        <v>0.04</v>
      </c>
      <c r="BT1090">
        <v>0</v>
      </c>
      <c r="BU1090">
        <v>0</v>
      </c>
      <c r="CE1090" t="str">
        <f t="shared" si="541"/>
        <v>16:23:01.293</v>
      </c>
      <c r="CF1090">
        <v>292766948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7</v>
      </c>
      <c r="CY1090">
        <v>7</v>
      </c>
      <c r="CZ1090" t="s">
        <v>131</v>
      </c>
      <c r="DA1090">
        <v>80</v>
      </c>
      <c r="DB1090">
        <v>1</v>
      </c>
      <c r="DC1090" t="s">
        <v>132</v>
      </c>
      <c r="DD1090" t="s">
        <v>133</v>
      </c>
      <c r="DG1090">
        <v>15315544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>"10/06/2022 16:23:01.492"</f>
        <v>10/06/2022 16:23:01.492</v>
      </c>
      <c r="C1091" t="str">
        <f t="shared" si="542"/>
        <v>FFDFD3C0</v>
      </c>
      <c r="D1091" t="s">
        <v>143</v>
      </c>
      <c r="E1091">
        <v>1</v>
      </c>
      <c r="F1091">
        <v>2001</v>
      </c>
      <c r="G1091" t="s">
        <v>147</v>
      </c>
      <c r="J1091" t="s">
        <v>145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539"/>
        <v>16:23:01.289</v>
      </c>
      <c r="T1091" t="str">
        <f t="shared" si="540"/>
        <v>16:23:00.889</v>
      </c>
      <c r="U1091" t="str">
        <f t="shared" si="543"/>
        <v>A5988B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125</v>
      </c>
      <c r="AG1091">
        <v>0</v>
      </c>
      <c r="AH1091">
        <v>3</v>
      </c>
      <c r="AI1091">
        <v>2</v>
      </c>
      <c r="AJ1091">
        <v>1</v>
      </c>
      <c r="AK1091" t="s">
        <v>436</v>
      </c>
      <c r="AL1091">
        <v>40.933235000000003</v>
      </c>
      <c r="AM1091" t="s">
        <v>437</v>
      </c>
      <c r="AN1091">
        <v>-72.206975999999997</v>
      </c>
      <c r="AO1091">
        <v>25</v>
      </c>
      <c r="AP1091">
        <v>350</v>
      </c>
      <c r="AQ1091" t="s">
        <v>129</v>
      </c>
      <c r="AR1091">
        <v>56</v>
      </c>
      <c r="AS1091">
        <v>36</v>
      </c>
      <c r="AT1091">
        <v>-192</v>
      </c>
      <c r="BB1091">
        <v>1200</v>
      </c>
      <c r="BC1091">
        <v>1</v>
      </c>
      <c r="BD1091" t="str">
        <f t="shared" si="544"/>
        <v xml:space="preserve">N46PD   </v>
      </c>
      <c r="BE1091">
        <v>1</v>
      </c>
      <c r="BG1091">
        <v>0</v>
      </c>
      <c r="BH1091">
        <v>0</v>
      </c>
      <c r="BI1091">
        <v>0</v>
      </c>
      <c r="BJ1091">
        <v>250</v>
      </c>
      <c r="BK1091">
        <v>-100</v>
      </c>
      <c r="BL1091" t="s">
        <v>239</v>
      </c>
      <c r="BM1091">
        <v>1</v>
      </c>
      <c r="BN1091">
        <v>1</v>
      </c>
      <c r="BO1091">
        <v>1</v>
      </c>
      <c r="BP1091">
        <v>0</v>
      </c>
      <c r="BS1091">
        <v>0.04</v>
      </c>
      <c r="BT1091">
        <v>0</v>
      </c>
      <c r="BU1091">
        <v>0</v>
      </c>
      <c r="CE1091" t="str">
        <f t="shared" si="541"/>
        <v>16:23:01.293</v>
      </c>
      <c r="CF1091">
        <v>292766948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7</v>
      </c>
      <c r="CY1091">
        <v>7</v>
      </c>
      <c r="CZ1091" t="s">
        <v>131</v>
      </c>
      <c r="DA1091">
        <v>80</v>
      </c>
      <c r="DB1091">
        <v>1</v>
      </c>
      <c r="DC1091" t="s">
        <v>132</v>
      </c>
      <c r="DD1091" t="s">
        <v>133</v>
      </c>
      <c r="DG1091">
        <v>15315544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>"10/06/2022 16:23:01.493"</f>
        <v>10/06/2022 16:23:01.493</v>
      </c>
      <c r="C1092" t="str">
        <f t="shared" si="542"/>
        <v>FFDFD3C0</v>
      </c>
      <c r="D1092" t="s">
        <v>134</v>
      </c>
      <c r="E1092">
        <v>33</v>
      </c>
      <c r="H1092">
        <v>112</v>
      </c>
      <c r="I1092" t="s">
        <v>135</v>
      </c>
      <c r="J1092" t="s">
        <v>136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539"/>
        <v>16:23:01.289</v>
      </c>
      <c r="T1092" t="str">
        <f t="shared" si="540"/>
        <v>16:23:00.889</v>
      </c>
      <c r="U1092" t="str">
        <f t="shared" si="543"/>
        <v>A5988B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125</v>
      </c>
      <c r="AG1092">
        <v>0</v>
      </c>
      <c r="AH1092">
        <v>3</v>
      </c>
      <c r="AI1092">
        <v>2</v>
      </c>
      <c r="AJ1092">
        <v>1</v>
      </c>
      <c r="AK1092" t="s">
        <v>436</v>
      </c>
      <c r="AL1092">
        <v>40.933235000000003</v>
      </c>
      <c r="AM1092" t="s">
        <v>437</v>
      </c>
      <c r="AN1092">
        <v>-72.206975999999997</v>
      </c>
      <c r="AO1092">
        <v>25</v>
      </c>
      <c r="AP1092">
        <v>350</v>
      </c>
      <c r="AQ1092" t="s">
        <v>129</v>
      </c>
      <c r="AR1092">
        <v>56</v>
      </c>
      <c r="AS1092">
        <v>36</v>
      </c>
      <c r="AT1092">
        <v>-192</v>
      </c>
      <c r="BB1092">
        <v>1200</v>
      </c>
      <c r="BC1092">
        <v>1</v>
      </c>
      <c r="BD1092" t="str">
        <f t="shared" si="544"/>
        <v xml:space="preserve">N46PD   </v>
      </c>
      <c r="BE1092">
        <v>1</v>
      </c>
      <c r="BG1092">
        <v>0</v>
      </c>
      <c r="BH1092">
        <v>0</v>
      </c>
      <c r="BI1092">
        <v>0</v>
      </c>
      <c r="BJ1092">
        <v>250</v>
      </c>
      <c r="BK1092">
        <v>-100</v>
      </c>
      <c r="BL1092" t="s">
        <v>239</v>
      </c>
      <c r="BM1092">
        <v>1</v>
      </c>
      <c r="BN1092">
        <v>1</v>
      </c>
      <c r="BO1092">
        <v>1</v>
      </c>
      <c r="BP1092">
        <v>0</v>
      </c>
      <c r="BS1092">
        <v>0.04</v>
      </c>
      <c r="BT1092">
        <v>0</v>
      </c>
      <c r="BU1092">
        <v>0</v>
      </c>
      <c r="CE1092" t="str">
        <f t="shared" si="541"/>
        <v>16:23:01.293</v>
      </c>
      <c r="CF1092">
        <v>292766948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7</v>
      </c>
      <c r="CY1092">
        <v>7</v>
      </c>
      <c r="CZ1092" t="s">
        <v>131</v>
      </c>
      <c r="DA1092">
        <v>80</v>
      </c>
      <c r="DB1092">
        <v>1</v>
      </c>
      <c r="DC1092" t="s">
        <v>132</v>
      </c>
      <c r="DD1092" t="s">
        <v>133</v>
      </c>
      <c r="DG1092">
        <v>15315544</v>
      </c>
      <c r="DI1092">
        <v>1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>"10/06/2022 16:23:01.493"</f>
        <v>10/06/2022 16:23:01.493</v>
      </c>
      <c r="C1093" t="str">
        <f t="shared" si="542"/>
        <v>FFDFD3C0</v>
      </c>
      <c r="D1093" t="s">
        <v>134</v>
      </c>
      <c r="E1093">
        <v>38</v>
      </c>
      <c r="H1093">
        <v>125</v>
      </c>
      <c r="I1093" t="s">
        <v>142</v>
      </c>
      <c r="J1093" t="s">
        <v>136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539"/>
        <v>16:23:01.289</v>
      </c>
      <c r="T1093" t="str">
        <f t="shared" si="540"/>
        <v>16:23:00.889</v>
      </c>
      <c r="U1093" t="str">
        <f t="shared" si="543"/>
        <v>A5988B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125</v>
      </c>
      <c r="AG1093">
        <v>0</v>
      </c>
      <c r="AH1093">
        <v>3</v>
      </c>
      <c r="AI1093">
        <v>2</v>
      </c>
      <c r="AJ1093">
        <v>1</v>
      </c>
      <c r="AK1093" t="s">
        <v>436</v>
      </c>
      <c r="AL1093">
        <v>40.933235000000003</v>
      </c>
      <c r="AM1093" t="s">
        <v>437</v>
      </c>
      <c r="AN1093">
        <v>-72.206975999999997</v>
      </c>
      <c r="AO1093">
        <v>25</v>
      </c>
      <c r="AP1093">
        <v>350</v>
      </c>
      <c r="AQ1093" t="s">
        <v>129</v>
      </c>
      <c r="AR1093">
        <v>56</v>
      </c>
      <c r="AS1093">
        <v>36</v>
      </c>
      <c r="AT1093">
        <v>-192</v>
      </c>
      <c r="BB1093">
        <v>1200</v>
      </c>
      <c r="BC1093">
        <v>1</v>
      </c>
      <c r="BD1093" t="str">
        <f t="shared" si="544"/>
        <v xml:space="preserve">N46PD   </v>
      </c>
      <c r="BE1093">
        <v>1</v>
      </c>
      <c r="BG1093">
        <v>0</v>
      </c>
      <c r="BH1093">
        <v>0</v>
      </c>
      <c r="BI1093">
        <v>0</v>
      </c>
      <c r="BJ1093">
        <v>250</v>
      </c>
      <c r="BK1093">
        <v>-100</v>
      </c>
      <c r="BL1093" t="s">
        <v>239</v>
      </c>
      <c r="BM1093">
        <v>1</v>
      </c>
      <c r="BN1093">
        <v>1</v>
      </c>
      <c r="BO1093">
        <v>1</v>
      </c>
      <c r="BP1093">
        <v>0</v>
      </c>
      <c r="BS1093">
        <v>0.04</v>
      </c>
      <c r="BT1093">
        <v>0</v>
      </c>
      <c r="BU1093">
        <v>0</v>
      </c>
      <c r="CE1093" t="str">
        <f t="shared" si="541"/>
        <v>16:23:01.293</v>
      </c>
      <c r="CF1093">
        <v>292766948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7</v>
      </c>
      <c r="CY1093">
        <v>7</v>
      </c>
      <c r="CZ1093" t="s">
        <v>131</v>
      </c>
      <c r="DA1093">
        <v>80</v>
      </c>
      <c r="DB1093">
        <v>1</v>
      </c>
      <c r="DC1093" t="s">
        <v>132</v>
      </c>
      <c r="DD1093" t="s">
        <v>133</v>
      </c>
      <c r="DG1093">
        <v>15315544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>"10/06/2022 16:23:01.492"</f>
        <v>10/06/2022 16:23:01.492</v>
      </c>
      <c r="C1094" t="str">
        <f t="shared" si="542"/>
        <v>FFDFD3C0</v>
      </c>
      <c r="D1094" t="s">
        <v>123</v>
      </c>
      <c r="E1094">
        <v>1</v>
      </c>
      <c r="H1094">
        <v>157</v>
      </c>
      <c r="I1094" t="s">
        <v>124</v>
      </c>
      <c r="J1094" t="s">
        <v>125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539"/>
        <v>16:23:01.289</v>
      </c>
      <c r="T1094" t="str">
        <f t="shared" si="540"/>
        <v>16:23:00.889</v>
      </c>
      <c r="U1094" t="str">
        <f t="shared" si="543"/>
        <v>A5988B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125</v>
      </c>
      <c r="AG1094">
        <v>0</v>
      </c>
      <c r="AH1094">
        <v>3</v>
      </c>
      <c r="AI1094">
        <v>2</v>
      </c>
      <c r="AJ1094">
        <v>1</v>
      </c>
      <c r="AK1094" t="s">
        <v>436</v>
      </c>
      <c r="AL1094">
        <v>40.933235000000003</v>
      </c>
      <c r="AM1094" t="s">
        <v>437</v>
      </c>
      <c r="AN1094">
        <v>-72.206975999999997</v>
      </c>
      <c r="AO1094">
        <v>25</v>
      </c>
      <c r="AP1094">
        <v>350</v>
      </c>
      <c r="AQ1094" t="s">
        <v>129</v>
      </c>
      <c r="AR1094">
        <v>56</v>
      </c>
      <c r="AS1094">
        <v>36</v>
      </c>
      <c r="AT1094">
        <v>-192</v>
      </c>
      <c r="BB1094">
        <v>1200</v>
      </c>
      <c r="BC1094">
        <v>1</v>
      </c>
      <c r="BD1094" t="str">
        <f t="shared" si="544"/>
        <v xml:space="preserve">N46PD   </v>
      </c>
      <c r="BE1094">
        <v>1</v>
      </c>
      <c r="BG1094">
        <v>0</v>
      </c>
      <c r="BH1094">
        <v>0</v>
      </c>
      <c r="BI1094">
        <v>0</v>
      </c>
      <c r="BJ1094">
        <v>250</v>
      </c>
      <c r="BK1094">
        <v>-100</v>
      </c>
      <c r="BL1094" t="s">
        <v>239</v>
      </c>
      <c r="BM1094">
        <v>1</v>
      </c>
      <c r="BN1094">
        <v>1</v>
      </c>
      <c r="BO1094">
        <v>1</v>
      </c>
      <c r="BP1094">
        <v>0</v>
      </c>
      <c r="BS1094">
        <v>0.04</v>
      </c>
      <c r="BT1094">
        <v>0</v>
      </c>
      <c r="BU1094">
        <v>0</v>
      </c>
      <c r="CE1094" t="str">
        <f t="shared" si="541"/>
        <v>16:23:01.293</v>
      </c>
      <c r="CF1094">
        <v>292766948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7</v>
      </c>
      <c r="CY1094">
        <v>7</v>
      </c>
      <c r="CZ1094" t="s">
        <v>131</v>
      </c>
      <c r="DA1094">
        <v>80</v>
      </c>
      <c r="DB1094">
        <v>1</v>
      </c>
      <c r="DC1094" t="s">
        <v>132</v>
      </c>
      <c r="DD1094" t="s">
        <v>133</v>
      </c>
      <c r="DG1094">
        <v>15315544</v>
      </c>
      <c r="DI1094">
        <v>1</v>
      </c>
      <c r="DJ1094">
        <v>0</v>
      </c>
      <c r="DK1094">
        <v>1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 t="shared" ref="A1095:A1101" si="545">"10/06/2022 16:23:03.037"</f>
        <v>10/06/2022 16:23:03.037</v>
      </c>
      <c r="C1095" t="str">
        <f t="shared" si="542"/>
        <v>FFDFD3C0</v>
      </c>
      <c r="D1095" t="s">
        <v>139</v>
      </c>
      <c r="E1095">
        <v>3</v>
      </c>
      <c r="F1095">
        <v>1003</v>
      </c>
      <c r="G1095" t="s">
        <v>146</v>
      </c>
      <c r="J1095" t="s">
        <v>141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ref="S1095:S1101" si="546">"16:23:02.813"</f>
        <v>16:23:02.813</v>
      </c>
      <c r="T1095" t="str">
        <f t="shared" ref="T1095:T1101" si="547">"16:23:02.513"</f>
        <v>16:23:02.513</v>
      </c>
      <c r="U1095" t="str">
        <f t="shared" si="543"/>
        <v>A5988B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125</v>
      </c>
      <c r="AG1095">
        <v>0</v>
      </c>
      <c r="AH1095">
        <v>3</v>
      </c>
      <c r="AI1095">
        <v>2</v>
      </c>
      <c r="AJ1095">
        <v>1</v>
      </c>
      <c r="AK1095" t="s">
        <v>438</v>
      </c>
      <c r="AL1095">
        <v>40.933470999999997</v>
      </c>
      <c r="AM1095" t="s">
        <v>439</v>
      </c>
      <c r="AN1095">
        <v>-72.206461000000004</v>
      </c>
      <c r="AO1095">
        <v>25</v>
      </c>
      <c r="AP1095">
        <v>350</v>
      </c>
      <c r="AQ1095" t="s">
        <v>129</v>
      </c>
      <c r="AR1095">
        <v>55</v>
      </c>
      <c r="AS1095">
        <v>39</v>
      </c>
      <c r="AT1095">
        <v>-192</v>
      </c>
      <c r="BB1095">
        <v>1200</v>
      </c>
      <c r="BC1095">
        <v>1</v>
      </c>
      <c r="BD1095" t="str">
        <f t="shared" si="544"/>
        <v xml:space="preserve">N46PD   </v>
      </c>
      <c r="BE1095">
        <v>1</v>
      </c>
      <c r="BG1095">
        <v>0</v>
      </c>
      <c r="BH1095">
        <v>0</v>
      </c>
      <c r="BI1095">
        <v>0</v>
      </c>
      <c r="BJ1095">
        <v>250</v>
      </c>
      <c r="BK1095">
        <v>-100</v>
      </c>
      <c r="BL1095" t="s">
        <v>239</v>
      </c>
      <c r="BM1095">
        <v>1</v>
      </c>
      <c r="BN1095">
        <v>1</v>
      </c>
      <c r="BO1095">
        <v>1</v>
      </c>
      <c r="BP1095">
        <v>0</v>
      </c>
      <c r="BS1095">
        <v>0.04</v>
      </c>
      <c r="BT1095">
        <v>0</v>
      </c>
      <c r="BU1095">
        <v>0</v>
      </c>
      <c r="CE1095" t="str">
        <f t="shared" ref="CE1095:CE1101" si="548">"16:23:02.817"</f>
        <v>16:23:02.817</v>
      </c>
      <c r="CF1095">
        <v>816507492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7</v>
      </c>
      <c r="CY1095">
        <v>7</v>
      </c>
      <c r="CZ1095" t="s">
        <v>131</v>
      </c>
      <c r="DA1095">
        <v>80</v>
      </c>
      <c r="DB1095">
        <v>1</v>
      </c>
      <c r="DC1095" t="s">
        <v>132</v>
      </c>
      <c r="DD1095" t="s">
        <v>133</v>
      </c>
      <c r="DG1095">
        <v>15317118</v>
      </c>
      <c r="DI1095">
        <v>1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 t="shared" si="545"/>
        <v>10/06/2022 16:23:03.037</v>
      </c>
      <c r="C1096" t="str">
        <f t="shared" si="542"/>
        <v>FFDFD3C0</v>
      </c>
      <c r="D1096" t="s">
        <v>143</v>
      </c>
      <c r="E1096">
        <v>15</v>
      </c>
      <c r="F1096">
        <v>2015</v>
      </c>
      <c r="G1096" t="s">
        <v>144</v>
      </c>
      <c r="J1096" t="s">
        <v>145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546"/>
        <v>16:23:02.813</v>
      </c>
      <c r="T1096" t="str">
        <f t="shared" si="547"/>
        <v>16:23:02.513</v>
      </c>
      <c r="U1096" t="str">
        <f t="shared" si="543"/>
        <v>A5988B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125</v>
      </c>
      <c r="AG1096">
        <v>0</v>
      </c>
      <c r="AH1096">
        <v>3</v>
      </c>
      <c r="AI1096">
        <v>2</v>
      </c>
      <c r="AJ1096">
        <v>1</v>
      </c>
      <c r="AK1096" t="s">
        <v>438</v>
      </c>
      <c r="AL1096">
        <v>40.933470999999997</v>
      </c>
      <c r="AM1096" t="s">
        <v>439</v>
      </c>
      <c r="AN1096">
        <v>-72.206461000000004</v>
      </c>
      <c r="AO1096">
        <v>25</v>
      </c>
      <c r="AP1096">
        <v>350</v>
      </c>
      <c r="AQ1096" t="s">
        <v>129</v>
      </c>
      <c r="AR1096">
        <v>55</v>
      </c>
      <c r="AS1096">
        <v>39</v>
      </c>
      <c r="AT1096">
        <v>-192</v>
      </c>
      <c r="BB1096">
        <v>1200</v>
      </c>
      <c r="BC1096">
        <v>1</v>
      </c>
      <c r="BD1096" t="str">
        <f t="shared" si="544"/>
        <v xml:space="preserve">N46PD   </v>
      </c>
      <c r="BE1096">
        <v>1</v>
      </c>
      <c r="BG1096">
        <v>0</v>
      </c>
      <c r="BH1096">
        <v>0</v>
      </c>
      <c r="BI1096">
        <v>0</v>
      </c>
      <c r="BJ1096">
        <v>250</v>
      </c>
      <c r="BK1096">
        <v>-100</v>
      </c>
      <c r="BL1096" t="s">
        <v>239</v>
      </c>
      <c r="BM1096">
        <v>1</v>
      </c>
      <c r="BN1096">
        <v>1</v>
      </c>
      <c r="BO1096">
        <v>1</v>
      </c>
      <c r="BP1096">
        <v>0</v>
      </c>
      <c r="BS1096">
        <v>0.04</v>
      </c>
      <c r="BT1096">
        <v>0</v>
      </c>
      <c r="BU1096">
        <v>0</v>
      </c>
      <c r="CE1096" t="str">
        <f t="shared" si="548"/>
        <v>16:23:02.817</v>
      </c>
      <c r="CF1096">
        <v>816507492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7</v>
      </c>
      <c r="CY1096">
        <v>7</v>
      </c>
      <c r="CZ1096" t="s">
        <v>131</v>
      </c>
      <c r="DA1096">
        <v>80</v>
      </c>
      <c r="DB1096">
        <v>1</v>
      </c>
      <c r="DC1096" t="s">
        <v>132</v>
      </c>
      <c r="DD1096" t="s">
        <v>133</v>
      </c>
      <c r="DG1096">
        <v>15317118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 t="shared" si="545"/>
        <v>10/06/2022 16:23:03.037</v>
      </c>
      <c r="C1097" t="str">
        <f t="shared" si="542"/>
        <v>FFDFD3C0</v>
      </c>
      <c r="D1097" t="s">
        <v>123</v>
      </c>
      <c r="E1097">
        <v>1</v>
      </c>
      <c r="H1097">
        <v>157</v>
      </c>
      <c r="I1097" t="s">
        <v>124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546"/>
        <v>16:23:02.813</v>
      </c>
      <c r="T1097" t="str">
        <f t="shared" si="547"/>
        <v>16:23:02.513</v>
      </c>
      <c r="U1097" t="str">
        <f t="shared" si="543"/>
        <v>A5988B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125</v>
      </c>
      <c r="AG1097">
        <v>0</v>
      </c>
      <c r="AH1097">
        <v>3</v>
      </c>
      <c r="AI1097">
        <v>2</v>
      </c>
      <c r="AJ1097">
        <v>1</v>
      </c>
      <c r="AK1097" t="s">
        <v>438</v>
      </c>
      <c r="AL1097">
        <v>40.933470999999997</v>
      </c>
      <c r="AM1097" t="s">
        <v>439</v>
      </c>
      <c r="AN1097">
        <v>-72.206461000000004</v>
      </c>
      <c r="AO1097">
        <v>25</v>
      </c>
      <c r="AP1097">
        <v>350</v>
      </c>
      <c r="AQ1097" t="s">
        <v>129</v>
      </c>
      <c r="AR1097">
        <v>55</v>
      </c>
      <c r="AS1097">
        <v>39</v>
      </c>
      <c r="AT1097">
        <v>-192</v>
      </c>
      <c r="BB1097">
        <v>1200</v>
      </c>
      <c r="BC1097">
        <v>1</v>
      </c>
      <c r="BD1097" t="str">
        <f t="shared" si="544"/>
        <v xml:space="preserve">N46PD   </v>
      </c>
      <c r="BE1097">
        <v>1</v>
      </c>
      <c r="BG1097">
        <v>0</v>
      </c>
      <c r="BH1097">
        <v>0</v>
      </c>
      <c r="BI1097">
        <v>0</v>
      </c>
      <c r="BJ1097">
        <v>250</v>
      </c>
      <c r="BK1097">
        <v>-100</v>
      </c>
      <c r="BL1097" t="s">
        <v>239</v>
      </c>
      <c r="BM1097">
        <v>1</v>
      </c>
      <c r="BN1097">
        <v>1</v>
      </c>
      <c r="BO1097">
        <v>1</v>
      </c>
      <c r="BP1097">
        <v>0</v>
      </c>
      <c r="BS1097">
        <v>0.04</v>
      </c>
      <c r="BT1097">
        <v>0</v>
      </c>
      <c r="BU1097">
        <v>0</v>
      </c>
      <c r="CE1097" t="str">
        <f t="shared" si="548"/>
        <v>16:23:02.817</v>
      </c>
      <c r="CF1097">
        <v>816507492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7</v>
      </c>
      <c r="CY1097">
        <v>7</v>
      </c>
      <c r="CZ1097" t="s">
        <v>131</v>
      </c>
      <c r="DA1097">
        <v>80</v>
      </c>
      <c r="DB1097">
        <v>1</v>
      </c>
      <c r="DC1097" t="s">
        <v>132</v>
      </c>
      <c r="DD1097" t="s">
        <v>133</v>
      </c>
      <c r="DG1097">
        <v>15317118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 t="shared" si="545"/>
        <v>10/06/2022 16:23:03.037</v>
      </c>
      <c r="C1098" t="str">
        <f t="shared" si="542"/>
        <v>FFDFD3C0</v>
      </c>
      <c r="D1098" t="s">
        <v>143</v>
      </c>
      <c r="E1098">
        <v>1</v>
      </c>
      <c r="F1098">
        <v>2001</v>
      </c>
      <c r="G1098" t="s">
        <v>147</v>
      </c>
      <c r="J1098" t="s">
        <v>145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546"/>
        <v>16:23:02.813</v>
      </c>
      <c r="T1098" t="str">
        <f t="shared" si="547"/>
        <v>16:23:02.513</v>
      </c>
      <c r="U1098" t="str">
        <f t="shared" si="543"/>
        <v>A5988B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125</v>
      </c>
      <c r="AG1098">
        <v>0</v>
      </c>
      <c r="AH1098">
        <v>3</v>
      </c>
      <c r="AI1098">
        <v>2</v>
      </c>
      <c r="AJ1098">
        <v>1</v>
      </c>
      <c r="AK1098" t="s">
        <v>438</v>
      </c>
      <c r="AL1098">
        <v>40.933470999999997</v>
      </c>
      <c r="AM1098" t="s">
        <v>439</v>
      </c>
      <c r="AN1098">
        <v>-72.206461000000004</v>
      </c>
      <c r="AO1098">
        <v>25</v>
      </c>
      <c r="AP1098">
        <v>350</v>
      </c>
      <c r="AQ1098" t="s">
        <v>129</v>
      </c>
      <c r="AR1098">
        <v>55</v>
      </c>
      <c r="AS1098">
        <v>39</v>
      </c>
      <c r="AT1098">
        <v>-192</v>
      </c>
      <c r="BB1098">
        <v>1200</v>
      </c>
      <c r="BC1098">
        <v>1</v>
      </c>
      <c r="BD1098" t="str">
        <f t="shared" si="544"/>
        <v xml:space="preserve">N46PD   </v>
      </c>
      <c r="BE1098">
        <v>1</v>
      </c>
      <c r="BG1098">
        <v>0</v>
      </c>
      <c r="BH1098">
        <v>0</v>
      </c>
      <c r="BI1098">
        <v>0</v>
      </c>
      <c r="BJ1098">
        <v>250</v>
      </c>
      <c r="BK1098">
        <v>-100</v>
      </c>
      <c r="BL1098" t="s">
        <v>239</v>
      </c>
      <c r="BM1098">
        <v>1</v>
      </c>
      <c r="BN1098">
        <v>1</v>
      </c>
      <c r="BO1098">
        <v>1</v>
      </c>
      <c r="BP1098">
        <v>0</v>
      </c>
      <c r="BS1098">
        <v>0.04</v>
      </c>
      <c r="BT1098">
        <v>0</v>
      </c>
      <c r="BU1098">
        <v>0</v>
      </c>
      <c r="CE1098" t="str">
        <f t="shared" si="548"/>
        <v>16:23:02.817</v>
      </c>
      <c r="CF1098">
        <v>816507492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7</v>
      </c>
      <c r="CY1098">
        <v>7</v>
      </c>
      <c r="CZ1098" t="s">
        <v>131</v>
      </c>
      <c r="DA1098">
        <v>80</v>
      </c>
      <c r="DB1098">
        <v>1</v>
      </c>
      <c r="DC1098" t="s">
        <v>132</v>
      </c>
      <c r="DD1098" t="s">
        <v>133</v>
      </c>
      <c r="DG1098">
        <v>15317118</v>
      </c>
      <c r="DI1098">
        <v>1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 t="shared" si="545"/>
        <v>10/06/2022 16:23:03.037</v>
      </c>
      <c r="C1099" t="str">
        <f t="shared" si="542"/>
        <v>FFDFD3C0</v>
      </c>
      <c r="D1099" t="s">
        <v>134</v>
      </c>
      <c r="E1099">
        <v>33</v>
      </c>
      <c r="H1099">
        <v>112</v>
      </c>
      <c r="I1099" t="s">
        <v>135</v>
      </c>
      <c r="J1099" t="s">
        <v>136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546"/>
        <v>16:23:02.813</v>
      </c>
      <c r="T1099" t="str">
        <f t="shared" si="547"/>
        <v>16:23:02.513</v>
      </c>
      <c r="U1099" t="str">
        <f t="shared" si="543"/>
        <v>A5988B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125</v>
      </c>
      <c r="AG1099">
        <v>0</v>
      </c>
      <c r="AH1099">
        <v>3</v>
      </c>
      <c r="AI1099">
        <v>2</v>
      </c>
      <c r="AJ1099">
        <v>1</v>
      </c>
      <c r="AK1099" t="s">
        <v>438</v>
      </c>
      <c r="AL1099">
        <v>40.933470999999997</v>
      </c>
      <c r="AM1099" t="s">
        <v>439</v>
      </c>
      <c r="AN1099">
        <v>-72.206461000000004</v>
      </c>
      <c r="AO1099">
        <v>25</v>
      </c>
      <c r="AP1099">
        <v>350</v>
      </c>
      <c r="AQ1099" t="s">
        <v>129</v>
      </c>
      <c r="AR1099">
        <v>55</v>
      </c>
      <c r="AS1099">
        <v>39</v>
      </c>
      <c r="AT1099">
        <v>-192</v>
      </c>
      <c r="BB1099">
        <v>1200</v>
      </c>
      <c r="BC1099">
        <v>1</v>
      </c>
      <c r="BD1099" t="str">
        <f t="shared" si="544"/>
        <v xml:space="preserve">N46PD   </v>
      </c>
      <c r="BE1099">
        <v>1</v>
      </c>
      <c r="BG1099">
        <v>0</v>
      </c>
      <c r="BH1099">
        <v>0</v>
      </c>
      <c r="BI1099">
        <v>0</v>
      </c>
      <c r="BJ1099">
        <v>250</v>
      </c>
      <c r="BK1099">
        <v>-100</v>
      </c>
      <c r="BL1099" t="s">
        <v>239</v>
      </c>
      <c r="BM1099">
        <v>1</v>
      </c>
      <c r="BN1099">
        <v>1</v>
      </c>
      <c r="BO1099">
        <v>1</v>
      </c>
      <c r="BP1099">
        <v>0</v>
      </c>
      <c r="BS1099">
        <v>0.04</v>
      </c>
      <c r="BT1099">
        <v>0</v>
      </c>
      <c r="BU1099">
        <v>0</v>
      </c>
      <c r="CE1099" t="str">
        <f t="shared" si="548"/>
        <v>16:23:02.817</v>
      </c>
      <c r="CF1099">
        <v>816507492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7</v>
      </c>
      <c r="CY1099">
        <v>7</v>
      </c>
      <c r="CZ1099" t="s">
        <v>131</v>
      </c>
      <c r="DA1099">
        <v>80</v>
      </c>
      <c r="DB1099">
        <v>1</v>
      </c>
      <c r="DC1099" t="s">
        <v>132</v>
      </c>
      <c r="DD1099" t="s">
        <v>133</v>
      </c>
      <c r="DG1099">
        <v>15317118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 t="shared" si="545"/>
        <v>10/06/2022 16:23:03.037</v>
      </c>
      <c r="C1100" t="str">
        <f t="shared" si="542"/>
        <v>FFDFD3C0</v>
      </c>
      <c r="D1100" t="s">
        <v>134</v>
      </c>
      <c r="E1100">
        <v>38</v>
      </c>
      <c r="H1100">
        <v>125</v>
      </c>
      <c r="I1100" t="s">
        <v>142</v>
      </c>
      <c r="J1100" t="s">
        <v>136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546"/>
        <v>16:23:02.813</v>
      </c>
      <c r="T1100" t="str">
        <f t="shared" si="547"/>
        <v>16:23:02.513</v>
      </c>
      <c r="U1100" t="str">
        <f t="shared" si="543"/>
        <v>A5988B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125</v>
      </c>
      <c r="AG1100">
        <v>0</v>
      </c>
      <c r="AH1100">
        <v>3</v>
      </c>
      <c r="AI1100">
        <v>2</v>
      </c>
      <c r="AJ1100">
        <v>1</v>
      </c>
      <c r="AK1100" t="s">
        <v>438</v>
      </c>
      <c r="AL1100">
        <v>40.933470999999997</v>
      </c>
      <c r="AM1100" t="s">
        <v>439</v>
      </c>
      <c r="AN1100">
        <v>-72.206461000000004</v>
      </c>
      <c r="AO1100">
        <v>25</v>
      </c>
      <c r="AP1100">
        <v>350</v>
      </c>
      <c r="AQ1100" t="s">
        <v>129</v>
      </c>
      <c r="AR1100">
        <v>55</v>
      </c>
      <c r="AS1100">
        <v>39</v>
      </c>
      <c r="AT1100">
        <v>-192</v>
      </c>
      <c r="BB1100">
        <v>1200</v>
      </c>
      <c r="BC1100">
        <v>1</v>
      </c>
      <c r="BD1100" t="str">
        <f t="shared" si="544"/>
        <v xml:space="preserve">N46PD   </v>
      </c>
      <c r="BE1100">
        <v>1</v>
      </c>
      <c r="BG1100">
        <v>0</v>
      </c>
      <c r="BH1100">
        <v>0</v>
      </c>
      <c r="BI1100">
        <v>0</v>
      </c>
      <c r="BJ1100">
        <v>250</v>
      </c>
      <c r="BK1100">
        <v>-100</v>
      </c>
      <c r="BL1100" t="s">
        <v>239</v>
      </c>
      <c r="BM1100">
        <v>1</v>
      </c>
      <c r="BN1100">
        <v>1</v>
      </c>
      <c r="BO1100">
        <v>1</v>
      </c>
      <c r="BP1100">
        <v>0</v>
      </c>
      <c r="BS1100">
        <v>0.04</v>
      </c>
      <c r="BT1100">
        <v>0</v>
      </c>
      <c r="BU1100">
        <v>0</v>
      </c>
      <c r="CE1100" t="str">
        <f t="shared" si="548"/>
        <v>16:23:02.817</v>
      </c>
      <c r="CF1100">
        <v>816507492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7</v>
      </c>
      <c r="CY1100">
        <v>7</v>
      </c>
      <c r="CZ1100" t="s">
        <v>131</v>
      </c>
      <c r="DA1100">
        <v>80</v>
      </c>
      <c r="DB1100">
        <v>1</v>
      </c>
      <c r="DC1100" t="s">
        <v>132</v>
      </c>
      <c r="DD1100" t="s">
        <v>133</v>
      </c>
      <c r="DG1100">
        <v>15317118</v>
      </c>
      <c r="DI1100">
        <v>1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 t="shared" si="545"/>
        <v>10/06/2022 16:23:03.037</v>
      </c>
      <c r="C1101" t="str">
        <f t="shared" si="542"/>
        <v>FFDFD3C0</v>
      </c>
      <c r="D1101" t="s">
        <v>139</v>
      </c>
      <c r="E1101">
        <v>2</v>
      </c>
      <c r="F1101">
        <v>1002</v>
      </c>
      <c r="G1101" t="s">
        <v>124</v>
      </c>
      <c r="J1101" t="s">
        <v>141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546"/>
        <v>16:23:02.813</v>
      </c>
      <c r="T1101" t="str">
        <f t="shared" si="547"/>
        <v>16:23:02.513</v>
      </c>
      <c r="U1101" t="str">
        <f t="shared" si="543"/>
        <v>A5988B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125</v>
      </c>
      <c r="AG1101">
        <v>0</v>
      </c>
      <c r="AH1101">
        <v>3</v>
      </c>
      <c r="AI1101">
        <v>2</v>
      </c>
      <c r="AJ1101">
        <v>1</v>
      </c>
      <c r="AK1101" t="s">
        <v>438</v>
      </c>
      <c r="AL1101">
        <v>40.933470999999997</v>
      </c>
      <c r="AM1101" t="s">
        <v>439</v>
      </c>
      <c r="AN1101">
        <v>-72.206461000000004</v>
      </c>
      <c r="AO1101">
        <v>25</v>
      </c>
      <c r="AP1101">
        <v>350</v>
      </c>
      <c r="AQ1101" t="s">
        <v>129</v>
      </c>
      <c r="AR1101">
        <v>55</v>
      </c>
      <c r="AS1101">
        <v>39</v>
      </c>
      <c r="AT1101">
        <v>-192</v>
      </c>
      <c r="BB1101">
        <v>1200</v>
      </c>
      <c r="BC1101">
        <v>1</v>
      </c>
      <c r="BD1101" t="str">
        <f t="shared" si="544"/>
        <v xml:space="preserve">N46PD   </v>
      </c>
      <c r="BE1101">
        <v>1</v>
      </c>
      <c r="BG1101">
        <v>0</v>
      </c>
      <c r="BH1101">
        <v>0</v>
      </c>
      <c r="BI1101">
        <v>0</v>
      </c>
      <c r="BJ1101">
        <v>250</v>
      </c>
      <c r="BK1101">
        <v>-100</v>
      </c>
      <c r="BL1101" t="s">
        <v>239</v>
      </c>
      <c r="BM1101">
        <v>1</v>
      </c>
      <c r="BN1101">
        <v>1</v>
      </c>
      <c r="BO1101">
        <v>1</v>
      </c>
      <c r="BP1101">
        <v>0</v>
      </c>
      <c r="BS1101">
        <v>0.04</v>
      </c>
      <c r="BT1101">
        <v>0</v>
      </c>
      <c r="BU1101">
        <v>0</v>
      </c>
      <c r="CE1101" t="str">
        <f t="shared" si="548"/>
        <v>16:23:02.817</v>
      </c>
      <c r="CF1101">
        <v>816507492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7</v>
      </c>
      <c r="CY1101">
        <v>7</v>
      </c>
      <c r="CZ1101" t="s">
        <v>131</v>
      </c>
      <c r="DA1101">
        <v>80</v>
      </c>
      <c r="DB1101">
        <v>1</v>
      </c>
      <c r="DC1101" t="s">
        <v>132</v>
      </c>
      <c r="DD1101" t="s">
        <v>133</v>
      </c>
      <c r="DG1101">
        <v>15317118</v>
      </c>
      <c r="DI1101">
        <v>1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 t="shared" ref="A1102:A1108" si="549">"10/06/2022 16:23:04.162"</f>
        <v>10/06/2022 16:23:04.162</v>
      </c>
      <c r="C1102" t="str">
        <f t="shared" si="542"/>
        <v>FFDFD3C0</v>
      </c>
      <c r="D1102" t="s">
        <v>139</v>
      </c>
      <c r="E1102">
        <v>2</v>
      </c>
      <c r="F1102">
        <v>1002</v>
      </c>
      <c r="G1102" t="s">
        <v>124</v>
      </c>
      <c r="J1102" t="s">
        <v>141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ref="S1102:S1108" si="550">"16:23:03.773"</f>
        <v>16:23:03.773</v>
      </c>
      <c r="T1102" t="str">
        <f t="shared" ref="T1102:T1108" si="551">"16:23:03.373"</f>
        <v>16:23:03.373</v>
      </c>
      <c r="U1102" t="str">
        <f t="shared" si="543"/>
        <v>A5988B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125</v>
      </c>
      <c r="AG1102">
        <v>0</v>
      </c>
      <c r="AH1102">
        <v>3</v>
      </c>
      <c r="AI1102">
        <v>2</v>
      </c>
      <c r="AJ1102">
        <v>1</v>
      </c>
      <c r="AK1102" t="s">
        <v>300</v>
      </c>
      <c r="AL1102">
        <v>40.933664</v>
      </c>
      <c r="AM1102" t="s">
        <v>440</v>
      </c>
      <c r="AN1102">
        <v>-72.206074999999998</v>
      </c>
      <c r="AO1102">
        <v>25</v>
      </c>
      <c r="AP1102">
        <v>325</v>
      </c>
      <c r="AQ1102" t="s">
        <v>129</v>
      </c>
      <c r="AR1102">
        <v>55</v>
      </c>
      <c r="AS1102">
        <v>40</v>
      </c>
      <c r="AT1102">
        <v>-256</v>
      </c>
      <c r="BB1102">
        <v>1200</v>
      </c>
      <c r="BC1102">
        <v>1</v>
      </c>
      <c r="BD1102" t="str">
        <f t="shared" si="544"/>
        <v xml:space="preserve">N46PD   </v>
      </c>
      <c r="BE1102">
        <v>1</v>
      </c>
      <c r="BG1102">
        <v>0</v>
      </c>
      <c r="BH1102">
        <v>0</v>
      </c>
      <c r="BI1102">
        <v>0</v>
      </c>
      <c r="BJ1102">
        <v>225</v>
      </c>
      <c r="BK1102">
        <v>-100</v>
      </c>
      <c r="BL1102" t="s">
        <v>239</v>
      </c>
      <c r="BM1102">
        <v>1</v>
      </c>
      <c r="BN1102">
        <v>1</v>
      </c>
      <c r="BO1102">
        <v>1</v>
      </c>
      <c r="BP1102">
        <v>0</v>
      </c>
      <c r="BS1102">
        <v>0.04</v>
      </c>
      <c r="BT1102">
        <v>0</v>
      </c>
      <c r="BU1102">
        <v>0</v>
      </c>
      <c r="CE1102" t="str">
        <f t="shared" ref="CE1102:CE1108" si="552">"16:23:03.780"</f>
        <v>16:23:03.780</v>
      </c>
      <c r="CF1102">
        <v>779904502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7</v>
      </c>
      <c r="CY1102">
        <v>7</v>
      </c>
      <c r="CZ1102" t="s">
        <v>131</v>
      </c>
      <c r="DA1102">
        <v>80</v>
      </c>
      <c r="DB1102">
        <v>1</v>
      </c>
      <c r="DC1102" t="s">
        <v>132</v>
      </c>
      <c r="DD1102" t="s">
        <v>133</v>
      </c>
      <c r="DG1102">
        <v>15318192</v>
      </c>
      <c r="DI1102">
        <v>1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 t="shared" si="549"/>
        <v>10/06/2022 16:23:04.162</v>
      </c>
      <c r="C1103" t="str">
        <f t="shared" si="542"/>
        <v>FFDFD3C0</v>
      </c>
      <c r="D1103" t="s">
        <v>139</v>
      </c>
      <c r="E1103">
        <v>3</v>
      </c>
      <c r="F1103">
        <v>1003</v>
      </c>
      <c r="G1103" t="s">
        <v>146</v>
      </c>
      <c r="J1103" t="s">
        <v>141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550"/>
        <v>16:23:03.773</v>
      </c>
      <c r="T1103" t="str">
        <f t="shared" si="551"/>
        <v>16:23:03.373</v>
      </c>
      <c r="U1103" t="str">
        <f t="shared" si="543"/>
        <v>A5988B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125</v>
      </c>
      <c r="AG1103">
        <v>0</v>
      </c>
      <c r="AH1103">
        <v>3</v>
      </c>
      <c r="AI1103">
        <v>2</v>
      </c>
      <c r="AJ1103">
        <v>1</v>
      </c>
      <c r="AK1103" t="s">
        <v>300</v>
      </c>
      <c r="AL1103">
        <v>40.933664</v>
      </c>
      <c r="AM1103" t="s">
        <v>440</v>
      </c>
      <c r="AN1103">
        <v>-72.206074999999998</v>
      </c>
      <c r="AO1103">
        <v>25</v>
      </c>
      <c r="AP1103">
        <v>325</v>
      </c>
      <c r="AQ1103" t="s">
        <v>129</v>
      </c>
      <c r="AR1103">
        <v>55</v>
      </c>
      <c r="AS1103">
        <v>40</v>
      </c>
      <c r="AT1103">
        <v>-256</v>
      </c>
      <c r="BB1103">
        <v>1200</v>
      </c>
      <c r="BC1103">
        <v>1</v>
      </c>
      <c r="BD1103" t="str">
        <f t="shared" si="544"/>
        <v xml:space="preserve">N46PD   </v>
      </c>
      <c r="BE1103">
        <v>1</v>
      </c>
      <c r="BG1103">
        <v>0</v>
      </c>
      <c r="BH1103">
        <v>0</v>
      </c>
      <c r="BI1103">
        <v>0</v>
      </c>
      <c r="BJ1103">
        <v>225</v>
      </c>
      <c r="BK1103">
        <v>-100</v>
      </c>
      <c r="BL1103" t="s">
        <v>239</v>
      </c>
      <c r="BM1103">
        <v>1</v>
      </c>
      <c r="BN1103">
        <v>1</v>
      </c>
      <c r="BO1103">
        <v>1</v>
      </c>
      <c r="BP1103">
        <v>0</v>
      </c>
      <c r="BS1103">
        <v>0.04</v>
      </c>
      <c r="BT1103">
        <v>0</v>
      </c>
      <c r="BU1103">
        <v>0</v>
      </c>
      <c r="CE1103" t="str">
        <f t="shared" si="552"/>
        <v>16:23:03.780</v>
      </c>
      <c r="CF1103">
        <v>779904502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7</v>
      </c>
      <c r="CY1103">
        <v>7</v>
      </c>
      <c r="CZ1103" t="s">
        <v>131</v>
      </c>
      <c r="DA1103">
        <v>80</v>
      </c>
      <c r="DB1103">
        <v>1</v>
      </c>
      <c r="DC1103" t="s">
        <v>132</v>
      </c>
      <c r="DD1103" t="s">
        <v>133</v>
      </c>
      <c r="DG1103">
        <v>15318192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 t="shared" si="549"/>
        <v>10/06/2022 16:23:04.162</v>
      </c>
      <c r="C1104" t="str">
        <f t="shared" si="542"/>
        <v>FFDFD3C0</v>
      </c>
      <c r="D1104" t="s">
        <v>143</v>
      </c>
      <c r="E1104">
        <v>15</v>
      </c>
      <c r="F1104">
        <v>2015</v>
      </c>
      <c r="G1104" t="s">
        <v>144</v>
      </c>
      <c r="J1104" t="s">
        <v>145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550"/>
        <v>16:23:03.773</v>
      </c>
      <c r="T1104" t="str">
        <f t="shared" si="551"/>
        <v>16:23:03.373</v>
      </c>
      <c r="U1104" t="str">
        <f t="shared" si="543"/>
        <v>A5988B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125</v>
      </c>
      <c r="AG1104">
        <v>0</v>
      </c>
      <c r="AH1104">
        <v>3</v>
      </c>
      <c r="AI1104">
        <v>2</v>
      </c>
      <c r="AJ1104">
        <v>1</v>
      </c>
      <c r="AK1104" t="s">
        <v>300</v>
      </c>
      <c r="AL1104">
        <v>40.933664</v>
      </c>
      <c r="AM1104" t="s">
        <v>440</v>
      </c>
      <c r="AN1104">
        <v>-72.206074999999998</v>
      </c>
      <c r="AO1104">
        <v>25</v>
      </c>
      <c r="AP1104">
        <v>325</v>
      </c>
      <c r="AQ1104" t="s">
        <v>129</v>
      </c>
      <c r="AR1104">
        <v>55</v>
      </c>
      <c r="AS1104">
        <v>40</v>
      </c>
      <c r="AT1104">
        <v>-256</v>
      </c>
      <c r="BB1104">
        <v>1200</v>
      </c>
      <c r="BC1104">
        <v>1</v>
      </c>
      <c r="BD1104" t="str">
        <f t="shared" si="544"/>
        <v xml:space="preserve">N46PD   </v>
      </c>
      <c r="BE1104">
        <v>1</v>
      </c>
      <c r="BG1104">
        <v>0</v>
      </c>
      <c r="BH1104">
        <v>0</v>
      </c>
      <c r="BI1104">
        <v>0</v>
      </c>
      <c r="BJ1104">
        <v>225</v>
      </c>
      <c r="BK1104">
        <v>-100</v>
      </c>
      <c r="BL1104" t="s">
        <v>239</v>
      </c>
      <c r="BM1104">
        <v>1</v>
      </c>
      <c r="BN1104">
        <v>1</v>
      </c>
      <c r="BO1104">
        <v>1</v>
      </c>
      <c r="BP1104">
        <v>0</v>
      </c>
      <c r="BS1104">
        <v>0.04</v>
      </c>
      <c r="BT1104">
        <v>0</v>
      </c>
      <c r="BU1104">
        <v>0</v>
      </c>
      <c r="CE1104" t="str">
        <f t="shared" si="552"/>
        <v>16:23:03.780</v>
      </c>
      <c r="CF1104">
        <v>779904502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7</v>
      </c>
      <c r="CY1104">
        <v>7</v>
      </c>
      <c r="CZ1104" t="s">
        <v>131</v>
      </c>
      <c r="DA1104">
        <v>80</v>
      </c>
      <c r="DB1104">
        <v>1</v>
      </c>
      <c r="DC1104" t="s">
        <v>132</v>
      </c>
      <c r="DD1104" t="s">
        <v>133</v>
      </c>
      <c r="DG1104">
        <v>15318192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 t="shared" si="549"/>
        <v>10/06/2022 16:23:04.162</v>
      </c>
      <c r="C1105" t="str">
        <f t="shared" si="542"/>
        <v>FFDFD3C0</v>
      </c>
      <c r="D1105" t="s">
        <v>143</v>
      </c>
      <c r="E1105">
        <v>1</v>
      </c>
      <c r="F1105">
        <v>2001</v>
      </c>
      <c r="G1105" t="s">
        <v>147</v>
      </c>
      <c r="J1105" t="s">
        <v>145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550"/>
        <v>16:23:03.773</v>
      </c>
      <c r="T1105" t="str">
        <f t="shared" si="551"/>
        <v>16:23:03.373</v>
      </c>
      <c r="U1105" t="str">
        <f t="shared" si="543"/>
        <v>A5988B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125</v>
      </c>
      <c r="AG1105">
        <v>0</v>
      </c>
      <c r="AH1105">
        <v>3</v>
      </c>
      <c r="AI1105">
        <v>2</v>
      </c>
      <c r="AJ1105">
        <v>1</v>
      </c>
      <c r="AK1105" t="s">
        <v>300</v>
      </c>
      <c r="AL1105">
        <v>40.933664</v>
      </c>
      <c r="AM1105" t="s">
        <v>440</v>
      </c>
      <c r="AN1105">
        <v>-72.206074999999998</v>
      </c>
      <c r="AO1105">
        <v>25</v>
      </c>
      <c r="AP1105">
        <v>325</v>
      </c>
      <c r="AQ1105" t="s">
        <v>129</v>
      </c>
      <c r="AR1105">
        <v>55</v>
      </c>
      <c r="AS1105">
        <v>40</v>
      </c>
      <c r="AT1105">
        <v>-256</v>
      </c>
      <c r="BB1105">
        <v>1200</v>
      </c>
      <c r="BC1105">
        <v>1</v>
      </c>
      <c r="BD1105" t="str">
        <f t="shared" si="544"/>
        <v xml:space="preserve">N46PD   </v>
      </c>
      <c r="BE1105">
        <v>1</v>
      </c>
      <c r="BG1105">
        <v>0</v>
      </c>
      <c r="BH1105">
        <v>0</v>
      </c>
      <c r="BI1105">
        <v>0</v>
      </c>
      <c r="BJ1105">
        <v>225</v>
      </c>
      <c r="BK1105">
        <v>-100</v>
      </c>
      <c r="BL1105" t="s">
        <v>239</v>
      </c>
      <c r="BM1105">
        <v>1</v>
      </c>
      <c r="BN1105">
        <v>1</v>
      </c>
      <c r="BO1105">
        <v>1</v>
      </c>
      <c r="BP1105">
        <v>0</v>
      </c>
      <c r="BS1105">
        <v>0.04</v>
      </c>
      <c r="BT1105">
        <v>0</v>
      </c>
      <c r="BU1105">
        <v>0</v>
      </c>
      <c r="CE1105" t="str">
        <f t="shared" si="552"/>
        <v>16:23:03.780</v>
      </c>
      <c r="CF1105">
        <v>779904502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7</v>
      </c>
      <c r="CY1105">
        <v>7</v>
      </c>
      <c r="CZ1105" t="s">
        <v>131</v>
      </c>
      <c r="DA1105">
        <v>80</v>
      </c>
      <c r="DB1105">
        <v>1</v>
      </c>
      <c r="DC1105" t="s">
        <v>132</v>
      </c>
      <c r="DD1105" t="s">
        <v>133</v>
      </c>
      <c r="DG1105">
        <v>15318192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 t="shared" si="549"/>
        <v>10/06/2022 16:23:04.162</v>
      </c>
      <c r="C1106" t="str">
        <f t="shared" si="542"/>
        <v>FFDFD3C0</v>
      </c>
      <c r="D1106" t="s">
        <v>123</v>
      </c>
      <c r="E1106">
        <v>1</v>
      </c>
      <c r="H1106">
        <v>157</v>
      </c>
      <c r="I1106" t="s">
        <v>124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550"/>
        <v>16:23:03.773</v>
      </c>
      <c r="T1106" t="str">
        <f t="shared" si="551"/>
        <v>16:23:03.373</v>
      </c>
      <c r="U1106" t="str">
        <f t="shared" si="543"/>
        <v>A5988B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125</v>
      </c>
      <c r="AG1106">
        <v>0</v>
      </c>
      <c r="AH1106">
        <v>3</v>
      </c>
      <c r="AI1106">
        <v>2</v>
      </c>
      <c r="AJ1106">
        <v>1</v>
      </c>
      <c r="AK1106" t="s">
        <v>300</v>
      </c>
      <c r="AL1106">
        <v>40.933664</v>
      </c>
      <c r="AM1106" t="s">
        <v>440</v>
      </c>
      <c r="AN1106">
        <v>-72.206074999999998</v>
      </c>
      <c r="AO1106">
        <v>25</v>
      </c>
      <c r="AP1106">
        <v>325</v>
      </c>
      <c r="AQ1106" t="s">
        <v>129</v>
      </c>
      <c r="AR1106">
        <v>55</v>
      </c>
      <c r="AS1106">
        <v>40</v>
      </c>
      <c r="AT1106">
        <v>-256</v>
      </c>
      <c r="BB1106">
        <v>1200</v>
      </c>
      <c r="BC1106">
        <v>1</v>
      </c>
      <c r="BD1106" t="str">
        <f t="shared" si="544"/>
        <v xml:space="preserve">N46PD   </v>
      </c>
      <c r="BE1106">
        <v>1</v>
      </c>
      <c r="BG1106">
        <v>0</v>
      </c>
      <c r="BH1106">
        <v>0</v>
      </c>
      <c r="BI1106">
        <v>0</v>
      </c>
      <c r="BJ1106">
        <v>225</v>
      </c>
      <c r="BK1106">
        <v>-100</v>
      </c>
      <c r="BL1106" t="s">
        <v>239</v>
      </c>
      <c r="BM1106">
        <v>1</v>
      </c>
      <c r="BN1106">
        <v>1</v>
      </c>
      <c r="BO1106">
        <v>1</v>
      </c>
      <c r="BP1106">
        <v>0</v>
      </c>
      <c r="BS1106">
        <v>0.04</v>
      </c>
      <c r="BT1106">
        <v>0</v>
      </c>
      <c r="BU1106">
        <v>0</v>
      </c>
      <c r="CE1106" t="str">
        <f t="shared" si="552"/>
        <v>16:23:03.780</v>
      </c>
      <c r="CF1106">
        <v>779904502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7</v>
      </c>
      <c r="CY1106">
        <v>7</v>
      </c>
      <c r="CZ1106" t="s">
        <v>131</v>
      </c>
      <c r="DA1106">
        <v>80</v>
      </c>
      <c r="DB1106">
        <v>1</v>
      </c>
      <c r="DC1106" t="s">
        <v>132</v>
      </c>
      <c r="DD1106" t="s">
        <v>133</v>
      </c>
      <c r="DG1106">
        <v>15318192</v>
      </c>
      <c r="DI1106">
        <v>1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 t="shared" si="549"/>
        <v>10/06/2022 16:23:04.162</v>
      </c>
      <c r="C1107" t="str">
        <f t="shared" si="542"/>
        <v>FFDFD3C0</v>
      </c>
      <c r="D1107" t="s">
        <v>134</v>
      </c>
      <c r="E1107">
        <v>33</v>
      </c>
      <c r="H1107">
        <v>112</v>
      </c>
      <c r="I1107" t="s">
        <v>135</v>
      </c>
      <c r="J1107" t="s">
        <v>136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550"/>
        <v>16:23:03.773</v>
      </c>
      <c r="T1107" t="str">
        <f t="shared" si="551"/>
        <v>16:23:03.373</v>
      </c>
      <c r="U1107" t="str">
        <f t="shared" si="543"/>
        <v>A5988B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125</v>
      </c>
      <c r="AG1107">
        <v>0</v>
      </c>
      <c r="AH1107">
        <v>3</v>
      </c>
      <c r="AI1107">
        <v>2</v>
      </c>
      <c r="AJ1107">
        <v>1</v>
      </c>
      <c r="AK1107" t="s">
        <v>300</v>
      </c>
      <c r="AL1107">
        <v>40.933664</v>
      </c>
      <c r="AM1107" t="s">
        <v>440</v>
      </c>
      <c r="AN1107">
        <v>-72.206074999999998</v>
      </c>
      <c r="AO1107">
        <v>25</v>
      </c>
      <c r="AP1107">
        <v>325</v>
      </c>
      <c r="AQ1107" t="s">
        <v>129</v>
      </c>
      <c r="AR1107">
        <v>55</v>
      </c>
      <c r="AS1107">
        <v>40</v>
      </c>
      <c r="AT1107">
        <v>-256</v>
      </c>
      <c r="BB1107">
        <v>1200</v>
      </c>
      <c r="BC1107">
        <v>1</v>
      </c>
      <c r="BD1107" t="str">
        <f t="shared" si="544"/>
        <v xml:space="preserve">N46PD   </v>
      </c>
      <c r="BE1107">
        <v>1</v>
      </c>
      <c r="BG1107">
        <v>0</v>
      </c>
      <c r="BH1107">
        <v>0</v>
      </c>
      <c r="BI1107">
        <v>0</v>
      </c>
      <c r="BJ1107">
        <v>225</v>
      </c>
      <c r="BK1107">
        <v>-100</v>
      </c>
      <c r="BL1107" t="s">
        <v>239</v>
      </c>
      <c r="BM1107">
        <v>1</v>
      </c>
      <c r="BN1107">
        <v>1</v>
      </c>
      <c r="BO1107">
        <v>1</v>
      </c>
      <c r="BP1107">
        <v>0</v>
      </c>
      <c r="BS1107">
        <v>0.04</v>
      </c>
      <c r="BT1107">
        <v>0</v>
      </c>
      <c r="BU1107">
        <v>0</v>
      </c>
      <c r="CE1107" t="str">
        <f t="shared" si="552"/>
        <v>16:23:03.780</v>
      </c>
      <c r="CF1107">
        <v>779904502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7</v>
      </c>
      <c r="CY1107">
        <v>7</v>
      </c>
      <c r="CZ1107" t="s">
        <v>131</v>
      </c>
      <c r="DA1107">
        <v>80</v>
      </c>
      <c r="DB1107">
        <v>1</v>
      </c>
      <c r="DC1107" t="s">
        <v>132</v>
      </c>
      <c r="DD1107" t="s">
        <v>133</v>
      </c>
      <c r="DG1107">
        <v>15318192</v>
      </c>
      <c r="DI1107">
        <v>1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 t="shared" si="549"/>
        <v>10/06/2022 16:23:04.162</v>
      </c>
      <c r="C1108" t="str">
        <f t="shared" si="542"/>
        <v>FFDFD3C0</v>
      </c>
      <c r="D1108" t="s">
        <v>134</v>
      </c>
      <c r="E1108">
        <v>38</v>
      </c>
      <c r="H1108">
        <v>125</v>
      </c>
      <c r="I1108" t="s">
        <v>142</v>
      </c>
      <c r="J1108" t="s">
        <v>136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550"/>
        <v>16:23:03.773</v>
      </c>
      <c r="T1108" t="str">
        <f t="shared" si="551"/>
        <v>16:23:03.373</v>
      </c>
      <c r="U1108" t="str">
        <f t="shared" si="543"/>
        <v>A5988B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125</v>
      </c>
      <c r="AG1108">
        <v>0</v>
      </c>
      <c r="AH1108">
        <v>3</v>
      </c>
      <c r="AI1108">
        <v>2</v>
      </c>
      <c r="AJ1108">
        <v>1</v>
      </c>
      <c r="AK1108" t="s">
        <v>300</v>
      </c>
      <c r="AL1108">
        <v>40.933664</v>
      </c>
      <c r="AM1108" t="s">
        <v>440</v>
      </c>
      <c r="AN1108">
        <v>-72.206074999999998</v>
      </c>
      <c r="AO1108">
        <v>25</v>
      </c>
      <c r="AP1108">
        <v>325</v>
      </c>
      <c r="AQ1108" t="s">
        <v>129</v>
      </c>
      <c r="AR1108">
        <v>55</v>
      </c>
      <c r="AS1108">
        <v>40</v>
      </c>
      <c r="AT1108">
        <v>-256</v>
      </c>
      <c r="BB1108">
        <v>1200</v>
      </c>
      <c r="BC1108">
        <v>1</v>
      </c>
      <c r="BD1108" t="str">
        <f t="shared" si="544"/>
        <v xml:space="preserve">N46PD   </v>
      </c>
      <c r="BE1108">
        <v>1</v>
      </c>
      <c r="BG1108">
        <v>0</v>
      </c>
      <c r="BH1108">
        <v>0</v>
      </c>
      <c r="BI1108">
        <v>0</v>
      </c>
      <c r="BJ1108">
        <v>225</v>
      </c>
      <c r="BK1108">
        <v>-100</v>
      </c>
      <c r="BL1108" t="s">
        <v>239</v>
      </c>
      <c r="BM1108">
        <v>1</v>
      </c>
      <c r="BN1108">
        <v>1</v>
      </c>
      <c r="BO1108">
        <v>1</v>
      </c>
      <c r="BP1108">
        <v>0</v>
      </c>
      <c r="BS1108">
        <v>0.04</v>
      </c>
      <c r="BT1108">
        <v>0</v>
      </c>
      <c r="BU1108">
        <v>0</v>
      </c>
      <c r="CE1108" t="str">
        <f t="shared" si="552"/>
        <v>16:23:03.780</v>
      </c>
      <c r="CF1108">
        <v>779904502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7</v>
      </c>
      <c r="CY1108">
        <v>7</v>
      </c>
      <c r="CZ1108" t="s">
        <v>131</v>
      </c>
      <c r="DA1108">
        <v>80</v>
      </c>
      <c r="DB1108">
        <v>1</v>
      </c>
      <c r="DC1108" t="s">
        <v>132</v>
      </c>
      <c r="DD1108" t="s">
        <v>133</v>
      </c>
      <c r="DG1108">
        <v>15318192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 t="shared" ref="A1109:A1114" si="553">"10/06/2022 16:23:04.918"</f>
        <v>10/06/2022 16:23:04.918</v>
      </c>
      <c r="C1109" t="str">
        <f t="shared" si="542"/>
        <v>FFDFD3C0</v>
      </c>
      <c r="D1109" t="s">
        <v>143</v>
      </c>
      <c r="E1109">
        <v>15</v>
      </c>
      <c r="F1109">
        <v>2015</v>
      </c>
      <c r="G1109" t="s">
        <v>144</v>
      </c>
      <c r="J1109" t="s">
        <v>145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ref="S1109:S1115" si="554">"16:23:04.695"</f>
        <v>16:23:04.695</v>
      </c>
      <c r="T1109" t="str">
        <f t="shared" ref="T1109:T1115" si="555">"16:23:04.295"</f>
        <v>16:23:04.295</v>
      </c>
      <c r="U1109" t="str">
        <f t="shared" si="543"/>
        <v>A5988B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125</v>
      </c>
      <c r="AG1109">
        <v>0</v>
      </c>
      <c r="AH1109">
        <v>3</v>
      </c>
      <c r="AI1109">
        <v>2</v>
      </c>
      <c r="AJ1109">
        <v>1</v>
      </c>
      <c r="AK1109" t="s">
        <v>441</v>
      </c>
      <c r="AL1109">
        <v>40.933813999999998</v>
      </c>
      <c r="AM1109" t="s">
        <v>442</v>
      </c>
      <c r="AN1109">
        <v>-72.205817999999994</v>
      </c>
      <c r="AO1109">
        <v>25</v>
      </c>
      <c r="AP1109">
        <v>325</v>
      </c>
      <c r="AQ1109" t="s">
        <v>129</v>
      </c>
      <c r="AR1109">
        <v>57</v>
      </c>
      <c r="AS1109">
        <v>39</v>
      </c>
      <c r="AT1109">
        <v>-64</v>
      </c>
      <c r="BB1109">
        <v>1200</v>
      </c>
      <c r="BC1109">
        <v>1</v>
      </c>
      <c r="BD1109" t="str">
        <f t="shared" si="544"/>
        <v xml:space="preserve">N46PD   </v>
      </c>
      <c r="BE1109">
        <v>1</v>
      </c>
      <c r="BG1109">
        <v>0</v>
      </c>
      <c r="BH1109">
        <v>0</v>
      </c>
      <c r="BI1109">
        <v>0</v>
      </c>
      <c r="BJ1109">
        <v>225</v>
      </c>
      <c r="BK1109">
        <v>-100</v>
      </c>
      <c r="BL1109" t="s">
        <v>239</v>
      </c>
      <c r="BM1109">
        <v>1</v>
      </c>
      <c r="BN1109">
        <v>1</v>
      </c>
      <c r="BO1109">
        <v>1</v>
      </c>
      <c r="BP1109">
        <v>0</v>
      </c>
      <c r="BS1109">
        <v>0.04</v>
      </c>
      <c r="BT1109">
        <v>0</v>
      </c>
      <c r="BU1109">
        <v>0</v>
      </c>
      <c r="CE1109" t="str">
        <f t="shared" ref="CE1109:CE1115" si="556">"16:23:04.702"</f>
        <v>16:23:04.702</v>
      </c>
      <c r="CF1109">
        <v>702340969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7</v>
      </c>
      <c r="CY1109">
        <v>7</v>
      </c>
      <c r="CZ1109" t="s">
        <v>131</v>
      </c>
      <c r="DA1109">
        <v>80</v>
      </c>
      <c r="DB1109">
        <v>1</v>
      </c>
      <c r="DC1109" t="s">
        <v>132</v>
      </c>
      <c r="DD1109" t="s">
        <v>133</v>
      </c>
      <c r="DG1109">
        <v>15319108</v>
      </c>
      <c r="DI1109">
        <v>1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 t="shared" si="553"/>
        <v>10/06/2022 16:23:04.918</v>
      </c>
      <c r="C1110" t="str">
        <f t="shared" si="542"/>
        <v>FFDFD3C0</v>
      </c>
      <c r="D1110" t="s">
        <v>143</v>
      </c>
      <c r="E1110">
        <v>1</v>
      </c>
      <c r="F1110">
        <v>2001</v>
      </c>
      <c r="G1110" t="s">
        <v>147</v>
      </c>
      <c r="J1110" t="s">
        <v>145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554"/>
        <v>16:23:04.695</v>
      </c>
      <c r="T1110" t="str">
        <f t="shared" si="555"/>
        <v>16:23:04.295</v>
      </c>
      <c r="U1110" t="str">
        <f t="shared" si="543"/>
        <v>A5988B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125</v>
      </c>
      <c r="AG1110">
        <v>0</v>
      </c>
      <c r="AH1110">
        <v>3</v>
      </c>
      <c r="AI1110">
        <v>2</v>
      </c>
      <c r="AJ1110">
        <v>1</v>
      </c>
      <c r="AK1110" t="s">
        <v>441</v>
      </c>
      <c r="AL1110">
        <v>40.933813999999998</v>
      </c>
      <c r="AM1110" t="s">
        <v>442</v>
      </c>
      <c r="AN1110">
        <v>-72.205817999999994</v>
      </c>
      <c r="AO1110">
        <v>25</v>
      </c>
      <c r="AP1110">
        <v>325</v>
      </c>
      <c r="AQ1110" t="s">
        <v>129</v>
      </c>
      <c r="AR1110">
        <v>57</v>
      </c>
      <c r="AS1110">
        <v>39</v>
      </c>
      <c r="AT1110">
        <v>-64</v>
      </c>
      <c r="BB1110">
        <v>1200</v>
      </c>
      <c r="BC1110">
        <v>1</v>
      </c>
      <c r="BD1110" t="str">
        <f t="shared" si="544"/>
        <v xml:space="preserve">N46PD   </v>
      </c>
      <c r="BE1110">
        <v>1</v>
      </c>
      <c r="BG1110">
        <v>0</v>
      </c>
      <c r="BH1110">
        <v>0</v>
      </c>
      <c r="BI1110">
        <v>0</v>
      </c>
      <c r="BJ1110">
        <v>225</v>
      </c>
      <c r="BK1110">
        <v>-100</v>
      </c>
      <c r="BL1110" t="s">
        <v>239</v>
      </c>
      <c r="BM1110">
        <v>1</v>
      </c>
      <c r="BN1110">
        <v>1</v>
      </c>
      <c r="BO1110">
        <v>1</v>
      </c>
      <c r="BP1110">
        <v>0</v>
      </c>
      <c r="BS1110">
        <v>0.04</v>
      </c>
      <c r="BT1110">
        <v>0</v>
      </c>
      <c r="BU1110">
        <v>0</v>
      </c>
      <c r="CE1110" t="str">
        <f t="shared" si="556"/>
        <v>16:23:04.702</v>
      </c>
      <c r="CF1110">
        <v>702340969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7</v>
      </c>
      <c r="CY1110">
        <v>7</v>
      </c>
      <c r="CZ1110" t="s">
        <v>131</v>
      </c>
      <c r="DA1110">
        <v>80</v>
      </c>
      <c r="DB1110">
        <v>1</v>
      </c>
      <c r="DC1110" t="s">
        <v>132</v>
      </c>
      <c r="DD1110" t="s">
        <v>133</v>
      </c>
      <c r="DG1110">
        <v>15319108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 t="shared" si="553"/>
        <v>10/06/2022 16:23:04.918</v>
      </c>
      <c r="C1111" t="str">
        <f t="shared" si="542"/>
        <v>FFDFD3C0</v>
      </c>
      <c r="D1111" t="s">
        <v>123</v>
      </c>
      <c r="E1111">
        <v>1</v>
      </c>
      <c r="H1111">
        <v>157</v>
      </c>
      <c r="I1111" t="s">
        <v>124</v>
      </c>
      <c r="J1111" t="s">
        <v>125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554"/>
        <v>16:23:04.695</v>
      </c>
      <c r="T1111" t="str">
        <f t="shared" si="555"/>
        <v>16:23:04.295</v>
      </c>
      <c r="U1111" t="str">
        <f t="shared" si="543"/>
        <v>A5988B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125</v>
      </c>
      <c r="AG1111">
        <v>0</v>
      </c>
      <c r="AH1111">
        <v>3</v>
      </c>
      <c r="AI1111">
        <v>2</v>
      </c>
      <c r="AJ1111">
        <v>1</v>
      </c>
      <c r="AK1111" t="s">
        <v>441</v>
      </c>
      <c r="AL1111">
        <v>40.933813999999998</v>
      </c>
      <c r="AM1111" t="s">
        <v>442</v>
      </c>
      <c r="AN1111">
        <v>-72.205817999999994</v>
      </c>
      <c r="AO1111">
        <v>25</v>
      </c>
      <c r="AP1111">
        <v>325</v>
      </c>
      <c r="AQ1111" t="s">
        <v>129</v>
      </c>
      <c r="AR1111">
        <v>57</v>
      </c>
      <c r="AS1111">
        <v>39</v>
      </c>
      <c r="AT1111">
        <v>-64</v>
      </c>
      <c r="BB1111">
        <v>1200</v>
      </c>
      <c r="BC1111">
        <v>1</v>
      </c>
      <c r="BD1111" t="str">
        <f t="shared" si="544"/>
        <v xml:space="preserve">N46PD   </v>
      </c>
      <c r="BE1111">
        <v>1</v>
      </c>
      <c r="BG1111">
        <v>0</v>
      </c>
      <c r="BH1111">
        <v>0</v>
      </c>
      <c r="BI1111">
        <v>0</v>
      </c>
      <c r="BJ1111">
        <v>225</v>
      </c>
      <c r="BK1111">
        <v>-100</v>
      </c>
      <c r="BL1111" t="s">
        <v>239</v>
      </c>
      <c r="BM1111">
        <v>1</v>
      </c>
      <c r="BN1111">
        <v>1</v>
      </c>
      <c r="BO1111">
        <v>1</v>
      </c>
      <c r="BP1111">
        <v>0</v>
      </c>
      <c r="BS1111">
        <v>0.04</v>
      </c>
      <c r="BT1111">
        <v>0</v>
      </c>
      <c r="BU1111">
        <v>0</v>
      </c>
      <c r="CE1111" t="str">
        <f t="shared" si="556"/>
        <v>16:23:04.702</v>
      </c>
      <c r="CF1111">
        <v>702340969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131</v>
      </c>
      <c r="DA1111">
        <v>80</v>
      </c>
      <c r="DB1111">
        <v>1</v>
      </c>
      <c r="DC1111" t="s">
        <v>132</v>
      </c>
      <c r="DD1111" t="s">
        <v>133</v>
      </c>
      <c r="DG1111">
        <v>15319108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 t="shared" si="553"/>
        <v>10/06/2022 16:23:04.918</v>
      </c>
      <c r="C1112" t="str">
        <f t="shared" si="542"/>
        <v>FFDFD3C0</v>
      </c>
      <c r="D1112" t="s">
        <v>134</v>
      </c>
      <c r="E1112">
        <v>33</v>
      </c>
      <c r="H1112">
        <v>112</v>
      </c>
      <c r="I1112" t="s">
        <v>135</v>
      </c>
      <c r="J1112" t="s">
        <v>136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554"/>
        <v>16:23:04.695</v>
      </c>
      <c r="T1112" t="str">
        <f t="shared" si="555"/>
        <v>16:23:04.295</v>
      </c>
      <c r="U1112" t="str">
        <f t="shared" si="543"/>
        <v>A5988B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125</v>
      </c>
      <c r="AG1112">
        <v>0</v>
      </c>
      <c r="AH1112">
        <v>3</v>
      </c>
      <c r="AI1112">
        <v>2</v>
      </c>
      <c r="AJ1112">
        <v>1</v>
      </c>
      <c r="AK1112" t="s">
        <v>441</v>
      </c>
      <c r="AL1112">
        <v>40.933813999999998</v>
      </c>
      <c r="AM1112" t="s">
        <v>442</v>
      </c>
      <c r="AN1112">
        <v>-72.205817999999994</v>
      </c>
      <c r="AO1112">
        <v>25</v>
      </c>
      <c r="AP1112">
        <v>325</v>
      </c>
      <c r="AQ1112" t="s">
        <v>129</v>
      </c>
      <c r="AR1112">
        <v>57</v>
      </c>
      <c r="AS1112">
        <v>39</v>
      </c>
      <c r="AT1112">
        <v>-64</v>
      </c>
      <c r="BB1112">
        <v>1200</v>
      </c>
      <c r="BC1112">
        <v>1</v>
      </c>
      <c r="BD1112" t="str">
        <f t="shared" si="544"/>
        <v xml:space="preserve">N46PD   </v>
      </c>
      <c r="BE1112">
        <v>1</v>
      </c>
      <c r="BG1112">
        <v>0</v>
      </c>
      <c r="BH1112">
        <v>0</v>
      </c>
      <c r="BI1112">
        <v>0</v>
      </c>
      <c r="BJ1112">
        <v>225</v>
      </c>
      <c r="BK1112">
        <v>-100</v>
      </c>
      <c r="BL1112" t="s">
        <v>239</v>
      </c>
      <c r="BM1112">
        <v>1</v>
      </c>
      <c r="BN1112">
        <v>1</v>
      </c>
      <c r="BO1112">
        <v>1</v>
      </c>
      <c r="BP1112">
        <v>0</v>
      </c>
      <c r="BS1112">
        <v>0.04</v>
      </c>
      <c r="BT1112">
        <v>0</v>
      </c>
      <c r="BU1112">
        <v>0</v>
      </c>
      <c r="CE1112" t="str">
        <f t="shared" si="556"/>
        <v>16:23:04.702</v>
      </c>
      <c r="CF1112">
        <v>702340969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7</v>
      </c>
      <c r="CY1112">
        <v>7</v>
      </c>
      <c r="CZ1112" t="s">
        <v>131</v>
      </c>
      <c r="DA1112">
        <v>80</v>
      </c>
      <c r="DB1112">
        <v>1</v>
      </c>
      <c r="DC1112" t="s">
        <v>132</v>
      </c>
      <c r="DD1112" t="s">
        <v>133</v>
      </c>
      <c r="DG1112">
        <v>15319108</v>
      </c>
      <c r="DI1112">
        <v>1</v>
      </c>
      <c r="DJ1112">
        <v>0</v>
      </c>
      <c r="DK1112">
        <v>1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 t="shared" si="553"/>
        <v>10/06/2022 16:23:04.918</v>
      </c>
      <c r="C1113" t="str">
        <f t="shared" si="542"/>
        <v>FFDFD3C0</v>
      </c>
      <c r="D1113" t="s">
        <v>134</v>
      </c>
      <c r="E1113">
        <v>38</v>
      </c>
      <c r="H1113">
        <v>125</v>
      </c>
      <c r="I1113" t="s">
        <v>142</v>
      </c>
      <c r="J1113" t="s">
        <v>136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554"/>
        <v>16:23:04.695</v>
      </c>
      <c r="T1113" t="str">
        <f t="shared" si="555"/>
        <v>16:23:04.295</v>
      </c>
      <c r="U1113" t="str">
        <f t="shared" si="543"/>
        <v>A5988B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125</v>
      </c>
      <c r="AG1113">
        <v>0</v>
      </c>
      <c r="AH1113">
        <v>3</v>
      </c>
      <c r="AI1113">
        <v>2</v>
      </c>
      <c r="AJ1113">
        <v>1</v>
      </c>
      <c r="AK1113" t="s">
        <v>441</v>
      </c>
      <c r="AL1113">
        <v>40.933813999999998</v>
      </c>
      <c r="AM1113" t="s">
        <v>442</v>
      </c>
      <c r="AN1113">
        <v>-72.205817999999994</v>
      </c>
      <c r="AO1113">
        <v>25</v>
      </c>
      <c r="AP1113">
        <v>325</v>
      </c>
      <c r="AQ1113" t="s">
        <v>129</v>
      </c>
      <c r="AR1113">
        <v>57</v>
      </c>
      <c r="AS1113">
        <v>39</v>
      </c>
      <c r="AT1113">
        <v>-64</v>
      </c>
      <c r="BB1113">
        <v>1200</v>
      </c>
      <c r="BC1113">
        <v>1</v>
      </c>
      <c r="BD1113" t="str">
        <f t="shared" si="544"/>
        <v xml:space="preserve">N46PD   </v>
      </c>
      <c r="BE1113">
        <v>1</v>
      </c>
      <c r="BG1113">
        <v>0</v>
      </c>
      <c r="BH1113">
        <v>0</v>
      </c>
      <c r="BI1113">
        <v>0</v>
      </c>
      <c r="BJ1113">
        <v>225</v>
      </c>
      <c r="BK1113">
        <v>-100</v>
      </c>
      <c r="BL1113" t="s">
        <v>239</v>
      </c>
      <c r="BM1113">
        <v>1</v>
      </c>
      <c r="BN1113">
        <v>1</v>
      </c>
      <c r="BO1113">
        <v>1</v>
      </c>
      <c r="BP1113">
        <v>0</v>
      </c>
      <c r="BS1113">
        <v>0.04</v>
      </c>
      <c r="BT1113">
        <v>0</v>
      </c>
      <c r="BU1113">
        <v>0</v>
      </c>
      <c r="CE1113" t="str">
        <f t="shared" si="556"/>
        <v>16:23:04.702</v>
      </c>
      <c r="CF1113">
        <v>702340969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7</v>
      </c>
      <c r="CY1113">
        <v>7</v>
      </c>
      <c r="CZ1113" t="s">
        <v>131</v>
      </c>
      <c r="DA1113">
        <v>80</v>
      </c>
      <c r="DB1113">
        <v>1</v>
      </c>
      <c r="DC1113" t="s">
        <v>132</v>
      </c>
      <c r="DD1113" t="s">
        <v>133</v>
      </c>
      <c r="DG1113">
        <v>15319108</v>
      </c>
      <c r="DI1113">
        <v>1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 t="shared" si="553"/>
        <v>10/06/2022 16:23:04.918</v>
      </c>
      <c r="C1114" t="str">
        <f t="shared" si="542"/>
        <v>FFDFD3C0</v>
      </c>
      <c r="D1114" t="s">
        <v>139</v>
      </c>
      <c r="E1114">
        <v>2</v>
      </c>
      <c r="F1114">
        <v>1002</v>
      </c>
      <c r="G1114" t="s">
        <v>124</v>
      </c>
      <c r="J1114" t="s">
        <v>141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554"/>
        <v>16:23:04.695</v>
      </c>
      <c r="T1114" t="str">
        <f t="shared" si="555"/>
        <v>16:23:04.295</v>
      </c>
      <c r="U1114" t="str">
        <f t="shared" si="543"/>
        <v>A5988B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125</v>
      </c>
      <c r="AG1114">
        <v>0</v>
      </c>
      <c r="AH1114">
        <v>3</v>
      </c>
      <c r="AI1114">
        <v>2</v>
      </c>
      <c r="AJ1114">
        <v>1</v>
      </c>
      <c r="AK1114" t="s">
        <v>441</v>
      </c>
      <c r="AL1114">
        <v>40.933813999999998</v>
      </c>
      <c r="AM1114" t="s">
        <v>442</v>
      </c>
      <c r="AN1114">
        <v>-72.205817999999994</v>
      </c>
      <c r="AO1114">
        <v>25</v>
      </c>
      <c r="AP1114">
        <v>325</v>
      </c>
      <c r="AQ1114" t="s">
        <v>129</v>
      </c>
      <c r="AR1114">
        <v>57</v>
      </c>
      <c r="AS1114">
        <v>39</v>
      </c>
      <c r="AT1114">
        <v>-64</v>
      </c>
      <c r="BB1114">
        <v>1200</v>
      </c>
      <c r="BC1114">
        <v>1</v>
      </c>
      <c r="BD1114" t="str">
        <f t="shared" si="544"/>
        <v xml:space="preserve">N46PD   </v>
      </c>
      <c r="BE1114">
        <v>1</v>
      </c>
      <c r="BG1114">
        <v>0</v>
      </c>
      <c r="BH1114">
        <v>0</v>
      </c>
      <c r="BI1114">
        <v>0</v>
      </c>
      <c r="BJ1114">
        <v>225</v>
      </c>
      <c r="BK1114">
        <v>-100</v>
      </c>
      <c r="BL1114" t="s">
        <v>239</v>
      </c>
      <c r="BM1114">
        <v>1</v>
      </c>
      <c r="BN1114">
        <v>1</v>
      </c>
      <c r="BO1114">
        <v>1</v>
      </c>
      <c r="BP1114">
        <v>0</v>
      </c>
      <c r="BS1114">
        <v>0.04</v>
      </c>
      <c r="BT1114">
        <v>0</v>
      </c>
      <c r="BU1114">
        <v>0</v>
      </c>
      <c r="CE1114" t="str">
        <f t="shared" si="556"/>
        <v>16:23:04.702</v>
      </c>
      <c r="CF1114">
        <v>702340969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7</v>
      </c>
      <c r="CY1114">
        <v>7</v>
      </c>
      <c r="CZ1114" t="s">
        <v>131</v>
      </c>
      <c r="DA1114">
        <v>80</v>
      </c>
      <c r="DB1114">
        <v>1</v>
      </c>
      <c r="DC1114" t="s">
        <v>132</v>
      </c>
      <c r="DD1114" t="s">
        <v>133</v>
      </c>
      <c r="DG1114">
        <v>15319108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>"10/06/2022 16:23:04.997"</f>
        <v>10/06/2022 16:23:04.997</v>
      </c>
      <c r="C1115" t="str">
        <f t="shared" si="542"/>
        <v>FFDFD3C0</v>
      </c>
      <c r="D1115" t="s">
        <v>139</v>
      </c>
      <c r="E1115">
        <v>3</v>
      </c>
      <c r="F1115">
        <v>1003</v>
      </c>
      <c r="G1115" t="s">
        <v>146</v>
      </c>
      <c r="J1115" t="s">
        <v>141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554"/>
        <v>16:23:04.695</v>
      </c>
      <c r="T1115" t="str">
        <f t="shared" si="555"/>
        <v>16:23:04.295</v>
      </c>
      <c r="U1115" t="str">
        <f t="shared" si="543"/>
        <v>A5988B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125</v>
      </c>
      <c r="AG1115">
        <v>0</v>
      </c>
      <c r="AH1115">
        <v>3</v>
      </c>
      <c r="AI1115">
        <v>2</v>
      </c>
      <c r="AJ1115">
        <v>1</v>
      </c>
      <c r="AK1115" t="s">
        <v>441</v>
      </c>
      <c r="AL1115">
        <v>40.933813999999998</v>
      </c>
      <c r="AM1115" t="s">
        <v>442</v>
      </c>
      <c r="AN1115">
        <v>-72.205817999999994</v>
      </c>
      <c r="AO1115">
        <v>25</v>
      </c>
      <c r="AP1115">
        <v>325</v>
      </c>
      <c r="AQ1115" t="s">
        <v>129</v>
      </c>
      <c r="AR1115">
        <v>57</v>
      </c>
      <c r="AS1115">
        <v>39</v>
      </c>
      <c r="AT1115">
        <v>-64</v>
      </c>
      <c r="BB1115">
        <v>1200</v>
      </c>
      <c r="BC1115">
        <v>1</v>
      </c>
      <c r="BD1115" t="str">
        <f t="shared" si="544"/>
        <v xml:space="preserve">N46PD   </v>
      </c>
      <c r="BE1115">
        <v>1</v>
      </c>
      <c r="BG1115">
        <v>0</v>
      </c>
      <c r="BH1115">
        <v>0</v>
      </c>
      <c r="BI1115">
        <v>0</v>
      </c>
      <c r="BJ1115">
        <v>225</v>
      </c>
      <c r="BK1115">
        <v>-100</v>
      </c>
      <c r="BL1115" t="s">
        <v>239</v>
      </c>
      <c r="BM1115">
        <v>1</v>
      </c>
      <c r="BN1115">
        <v>1</v>
      </c>
      <c r="BO1115">
        <v>1</v>
      </c>
      <c r="BP1115">
        <v>0</v>
      </c>
      <c r="BS1115">
        <v>0.04</v>
      </c>
      <c r="BT1115">
        <v>0</v>
      </c>
      <c r="BU1115">
        <v>0</v>
      </c>
      <c r="CE1115" t="str">
        <f t="shared" si="556"/>
        <v>16:23:04.702</v>
      </c>
      <c r="CF1115">
        <v>702340969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7</v>
      </c>
      <c r="CY1115">
        <v>7</v>
      </c>
      <c r="CZ1115" t="s">
        <v>131</v>
      </c>
      <c r="DA1115">
        <v>80</v>
      </c>
      <c r="DB1115">
        <v>1</v>
      </c>
      <c r="DC1115" t="s">
        <v>132</v>
      </c>
      <c r="DD1115" t="s">
        <v>133</v>
      </c>
      <c r="DG1115">
        <v>15319108</v>
      </c>
      <c r="DI1115">
        <v>1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 t="shared" ref="A1116:A1122" si="557">"10/06/2022 16:23:05.887"</f>
        <v>10/06/2022 16:23:05.887</v>
      </c>
      <c r="C1116" t="str">
        <f t="shared" si="542"/>
        <v>FFDFD3C0</v>
      </c>
      <c r="D1116" t="s">
        <v>143</v>
      </c>
      <c r="E1116">
        <v>1</v>
      </c>
      <c r="F1116">
        <v>2001</v>
      </c>
      <c r="G1116" t="s">
        <v>147</v>
      </c>
      <c r="J1116" t="s">
        <v>145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ref="S1116:S1122" si="558">"16:23:05.648"</f>
        <v>16:23:05.648</v>
      </c>
      <c r="T1116" t="str">
        <f t="shared" ref="T1116:T1122" si="559">"16:23:05.248"</f>
        <v>16:23:05.248</v>
      </c>
      <c r="U1116" t="str">
        <f t="shared" si="543"/>
        <v>A5988B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125</v>
      </c>
      <c r="AG1116">
        <v>0</v>
      </c>
      <c r="AH1116">
        <v>3</v>
      </c>
      <c r="AI1116">
        <v>2</v>
      </c>
      <c r="AJ1116">
        <v>1</v>
      </c>
      <c r="AK1116" t="s">
        <v>443</v>
      </c>
      <c r="AL1116">
        <v>40.934007000000001</v>
      </c>
      <c r="AM1116" t="s">
        <v>444</v>
      </c>
      <c r="AN1116">
        <v>-72.205453000000006</v>
      </c>
      <c r="AO1116">
        <v>25</v>
      </c>
      <c r="AP1116">
        <v>325</v>
      </c>
      <c r="AQ1116" t="s">
        <v>129</v>
      </c>
      <c r="AR1116">
        <v>57</v>
      </c>
      <c r="AS1116">
        <v>38</v>
      </c>
      <c r="AT1116">
        <v>-128</v>
      </c>
      <c r="BB1116">
        <v>1200</v>
      </c>
      <c r="BC1116">
        <v>1</v>
      </c>
      <c r="BD1116" t="str">
        <f t="shared" si="544"/>
        <v xml:space="preserve">N46PD   </v>
      </c>
      <c r="BE1116">
        <v>1</v>
      </c>
      <c r="BG1116">
        <v>0</v>
      </c>
      <c r="BH1116">
        <v>0</v>
      </c>
      <c r="BI1116">
        <v>0</v>
      </c>
      <c r="BJ1116">
        <v>225</v>
      </c>
      <c r="BK1116">
        <v>-100</v>
      </c>
      <c r="BL1116" t="s">
        <v>239</v>
      </c>
      <c r="BM1116">
        <v>1</v>
      </c>
      <c r="BN1116">
        <v>1</v>
      </c>
      <c r="BO1116">
        <v>1</v>
      </c>
      <c r="BP1116">
        <v>0</v>
      </c>
      <c r="BS1116">
        <v>0.04</v>
      </c>
      <c r="BT1116">
        <v>0</v>
      </c>
      <c r="BU1116">
        <v>0</v>
      </c>
      <c r="CE1116" t="str">
        <f t="shared" ref="CE1116:CE1122" si="560">"16:23:05.651"</f>
        <v>16:23:05.651</v>
      </c>
      <c r="CF1116">
        <v>650992183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7</v>
      </c>
      <c r="CY1116">
        <v>7</v>
      </c>
      <c r="CZ1116" t="s">
        <v>131</v>
      </c>
      <c r="DA1116">
        <v>80</v>
      </c>
      <c r="DB1116">
        <v>1</v>
      </c>
      <c r="DC1116" t="s">
        <v>132</v>
      </c>
      <c r="DD1116" t="s">
        <v>133</v>
      </c>
      <c r="DG1116">
        <v>15320051</v>
      </c>
      <c r="DI1116">
        <v>1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 t="shared" si="557"/>
        <v>10/06/2022 16:23:05.887</v>
      </c>
      <c r="C1117" t="str">
        <f t="shared" si="542"/>
        <v>FFDFD3C0</v>
      </c>
      <c r="D1117" t="s">
        <v>134</v>
      </c>
      <c r="E1117">
        <v>33</v>
      </c>
      <c r="H1117">
        <v>112</v>
      </c>
      <c r="I1117" t="s">
        <v>135</v>
      </c>
      <c r="J1117" t="s">
        <v>136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558"/>
        <v>16:23:05.648</v>
      </c>
      <c r="T1117" t="str">
        <f t="shared" si="559"/>
        <v>16:23:05.248</v>
      </c>
      <c r="U1117" t="str">
        <f t="shared" si="543"/>
        <v>A5988B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125</v>
      </c>
      <c r="AG1117">
        <v>0</v>
      </c>
      <c r="AH1117">
        <v>3</v>
      </c>
      <c r="AI1117">
        <v>2</v>
      </c>
      <c r="AJ1117">
        <v>1</v>
      </c>
      <c r="AK1117" t="s">
        <v>443</v>
      </c>
      <c r="AL1117">
        <v>40.934007000000001</v>
      </c>
      <c r="AM1117" t="s">
        <v>444</v>
      </c>
      <c r="AN1117">
        <v>-72.205453000000006</v>
      </c>
      <c r="AO1117">
        <v>25</v>
      </c>
      <c r="AP1117">
        <v>325</v>
      </c>
      <c r="AQ1117" t="s">
        <v>129</v>
      </c>
      <c r="AR1117">
        <v>57</v>
      </c>
      <c r="AS1117">
        <v>38</v>
      </c>
      <c r="AT1117">
        <v>-128</v>
      </c>
      <c r="BB1117">
        <v>1200</v>
      </c>
      <c r="BC1117">
        <v>1</v>
      </c>
      <c r="BD1117" t="str">
        <f t="shared" si="544"/>
        <v xml:space="preserve">N46PD   </v>
      </c>
      <c r="BE1117">
        <v>1</v>
      </c>
      <c r="BG1117">
        <v>0</v>
      </c>
      <c r="BH1117">
        <v>0</v>
      </c>
      <c r="BI1117">
        <v>0</v>
      </c>
      <c r="BJ1117">
        <v>225</v>
      </c>
      <c r="BK1117">
        <v>-100</v>
      </c>
      <c r="BL1117" t="s">
        <v>239</v>
      </c>
      <c r="BM1117">
        <v>1</v>
      </c>
      <c r="BN1117">
        <v>1</v>
      </c>
      <c r="BO1117">
        <v>1</v>
      </c>
      <c r="BP1117">
        <v>0</v>
      </c>
      <c r="BS1117">
        <v>0.04</v>
      </c>
      <c r="BT1117">
        <v>0</v>
      </c>
      <c r="BU1117">
        <v>0</v>
      </c>
      <c r="CE1117" t="str">
        <f t="shared" si="560"/>
        <v>16:23:05.651</v>
      </c>
      <c r="CF1117">
        <v>650992183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7</v>
      </c>
      <c r="CY1117">
        <v>7</v>
      </c>
      <c r="CZ1117" t="s">
        <v>131</v>
      </c>
      <c r="DA1117">
        <v>80</v>
      </c>
      <c r="DB1117">
        <v>1</v>
      </c>
      <c r="DC1117" t="s">
        <v>132</v>
      </c>
      <c r="DD1117" t="s">
        <v>133</v>
      </c>
      <c r="DG1117">
        <v>15320051</v>
      </c>
      <c r="DI1117">
        <v>1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 t="shared" si="557"/>
        <v>10/06/2022 16:23:05.887</v>
      </c>
      <c r="C1118" t="str">
        <f t="shared" si="542"/>
        <v>FFDFD3C0</v>
      </c>
      <c r="D1118" t="s">
        <v>123</v>
      </c>
      <c r="E1118">
        <v>1</v>
      </c>
      <c r="H1118">
        <v>157</v>
      </c>
      <c r="I1118" t="s">
        <v>124</v>
      </c>
      <c r="J1118" t="s">
        <v>125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558"/>
        <v>16:23:05.648</v>
      </c>
      <c r="T1118" t="str">
        <f t="shared" si="559"/>
        <v>16:23:05.248</v>
      </c>
      <c r="U1118" t="str">
        <f t="shared" si="543"/>
        <v>A5988B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125</v>
      </c>
      <c r="AG1118">
        <v>0</v>
      </c>
      <c r="AH1118">
        <v>3</v>
      </c>
      <c r="AI1118">
        <v>2</v>
      </c>
      <c r="AJ1118">
        <v>1</v>
      </c>
      <c r="AK1118" t="s">
        <v>443</v>
      </c>
      <c r="AL1118">
        <v>40.934007000000001</v>
      </c>
      <c r="AM1118" t="s">
        <v>444</v>
      </c>
      <c r="AN1118">
        <v>-72.205453000000006</v>
      </c>
      <c r="AO1118">
        <v>25</v>
      </c>
      <c r="AP1118">
        <v>325</v>
      </c>
      <c r="AQ1118" t="s">
        <v>129</v>
      </c>
      <c r="AR1118">
        <v>57</v>
      </c>
      <c r="AS1118">
        <v>38</v>
      </c>
      <c r="AT1118">
        <v>-128</v>
      </c>
      <c r="BB1118">
        <v>1200</v>
      </c>
      <c r="BC1118">
        <v>1</v>
      </c>
      <c r="BD1118" t="str">
        <f t="shared" si="544"/>
        <v xml:space="preserve">N46PD   </v>
      </c>
      <c r="BE1118">
        <v>1</v>
      </c>
      <c r="BG1118">
        <v>0</v>
      </c>
      <c r="BH1118">
        <v>0</v>
      </c>
      <c r="BI1118">
        <v>0</v>
      </c>
      <c r="BJ1118">
        <v>225</v>
      </c>
      <c r="BK1118">
        <v>-100</v>
      </c>
      <c r="BL1118" t="s">
        <v>239</v>
      </c>
      <c r="BM1118">
        <v>1</v>
      </c>
      <c r="BN1118">
        <v>1</v>
      </c>
      <c r="BO1118">
        <v>1</v>
      </c>
      <c r="BP1118">
        <v>0</v>
      </c>
      <c r="BS1118">
        <v>0.04</v>
      </c>
      <c r="BT1118">
        <v>0</v>
      </c>
      <c r="BU1118">
        <v>0</v>
      </c>
      <c r="CE1118" t="str">
        <f t="shared" si="560"/>
        <v>16:23:05.651</v>
      </c>
      <c r="CF1118">
        <v>650992183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7</v>
      </c>
      <c r="CY1118">
        <v>7</v>
      </c>
      <c r="CZ1118" t="s">
        <v>131</v>
      </c>
      <c r="DA1118">
        <v>80</v>
      </c>
      <c r="DB1118">
        <v>1</v>
      </c>
      <c r="DC1118" t="s">
        <v>132</v>
      </c>
      <c r="DD1118" t="s">
        <v>133</v>
      </c>
      <c r="DG1118">
        <v>15320051</v>
      </c>
      <c r="DI1118">
        <v>1</v>
      </c>
      <c r="DJ1118">
        <v>0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 t="shared" si="557"/>
        <v>10/06/2022 16:23:05.887</v>
      </c>
      <c r="C1119" t="str">
        <f t="shared" si="542"/>
        <v>FFDFD3C0</v>
      </c>
      <c r="D1119" t="s">
        <v>134</v>
      </c>
      <c r="E1119">
        <v>38</v>
      </c>
      <c r="H1119">
        <v>125</v>
      </c>
      <c r="I1119" t="s">
        <v>142</v>
      </c>
      <c r="J1119" t="s">
        <v>136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558"/>
        <v>16:23:05.648</v>
      </c>
      <c r="T1119" t="str">
        <f t="shared" si="559"/>
        <v>16:23:05.248</v>
      </c>
      <c r="U1119" t="str">
        <f t="shared" si="543"/>
        <v>A5988B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125</v>
      </c>
      <c r="AG1119">
        <v>0</v>
      </c>
      <c r="AH1119">
        <v>3</v>
      </c>
      <c r="AI1119">
        <v>2</v>
      </c>
      <c r="AJ1119">
        <v>1</v>
      </c>
      <c r="AK1119" t="s">
        <v>443</v>
      </c>
      <c r="AL1119">
        <v>40.934007000000001</v>
      </c>
      <c r="AM1119" t="s">
        <v>444</v>
      </c>
      <c r="AN1119">
        <v>-72.205453000000006</v>
      </c>
      <c r="AO1119">
        <v>25</v>
      </c>
      <c r="AP1119">
        <v>325</v>
      </c>
      <c r="AQ1119" t="s">
        <v>129</v>
      </c>
      <c r="AR1119">
        <v>57</v>
      </c>
      <c r="AS1119">
        <v>38</v>
      </c>
      <c r="AT1119">
        <v>-128</v>
      </c>
      <c r="BB1119">
        <v>1200</v>
      </c>
      <c r="BC1119">
        <v>1</v>
      </c>
      <c r="BD1119" t="str">
        <f t="shared" si="544"/>
        <v xml:space="preserve">N46PD   </v>
      </c>
      <c r="BE1119">
        <v>1</v>
      </c>
      <c r="BG1119">
        <v>0</v>
      </c>
      <c r="BH1119">
        <v>0</v>
      </c>
      <c r="BI1119">
        <v>0</v>
      </c>
      <c r="BJ1119">
        <v>225</v>
      </c>
      <c r="BK1119">
        <v>-100</v>
      </c>
      <c r="BL1119" t="s">
        <v>239</v>
      </c>
      <c r="BM1119">
        <v>1</v>
      </c>
      <c r="BN1119">
        <v>1</v>
      </c>
      <c r="BO1119">
        <v>1</v>
      </c>
      <c r="BP1119">
        <v>0</v>
      </c>
      <c r="BS1119">
        <v>0.04</v>
      </c>
      <c r="BT1119">
        <v>0</v>
      </c>
      <c r="BU1119">
        <v>0</v>
      </c>
      <c r="CE1119" t="str">
        <f t="shared" si="560"/>
        <v>16:23:05.651</v>
      </c>
      <c r="CF1119">
        <v>650992183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131</v>
      </c>
      <c r="DA1119">
        <v>80</v>
      </c>
      <c r="DB1119">
        <v>1</v>
      </c>
      <c r="DC1119" t="s">
        <v>132</v>
      </c>
      <c r="DD1119" t="s">
        <v>133</v>
      </c>
      <c r="DG1119">
        <v>15320051</v>
      </c>
      <c r="DI1119">
        <v>1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 t="shared" si="557"/>
        <v>10/06/2022 16:23:05.887</v>
      </c>
      <c r="C1120" t="str">
        <f t="shared" si="542"/>
        <v>FFDFD3C0</v>
      </c>
      <c r="D1120" t="s">
        <v>139</v>
      </c>
      <c r="E1120">
        <v>2</v>
      </c>
      <c r="F1120">
        <v>1002</v>
      </c>
      <c r="G1120" t="s">
        <v>124</v>
      </c>
      <c r="J1120" t="s">
        <v>141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558"/>
        <v>16:23:05.648</v>
      </c>
      <c r="T1120" t="str">
        <f t="shared" si="559"/>
        <v>16:23:05.248</v>
      </c>
      <c r="U1120" t="str">
        <f t="shared" si="543"/>
        <v>A5988B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125</v>
      </c>
      <c r="AG1120">
        <v>0</v>
      </c>
      <c r="AH1120">
        <v>3</v>
      </c>
      <c r="AI1120">
        <v>2</v>
      </c>
      <c r="AJ1120">
        <v>1</v>
      </c>
      <c r="AK1120" t="s">
        <v>443</v>
      </c>
      <c r="AL1120">
        <v>40.934007000000001</v>
      </c>
      <c r="AM1120" t="s">
        <v>444</v>
      </c>
      <c r="AN1120">
        <v>-72.205453000000006</v>
      </c>
      <c r="AO1120">
        <v>25</v>
      </c>
      <c r="AP1120">
        <v>325</v>
      </c>
      <c r="AQ1120" t="s">
        <v>129</v>
      </c>
      <c r="AR1120">
        <v>57</v>
      </c>
      <c r="AS1120">
        <v>38</v>
      </c>
      <c r="AT1120">
        <v>-128</v>
      </c>
      <c r="BB1120">
        <v>1200</v>
      </c>
      <c r="BC1120">
        <v>1</v>
      </c>
      <c r="BD1120" t="str">
        <f t="shared" si="544"/>
        <v xml:space="preserve">N46PD   </v>
      </c>
      <c r="BE1120">
        <v>1</v>
      </c>
      <c r="BG1120">
        <v>0</v>
      </c>
      <c r="BH1120">
        <v>0</v>
      </c>
      <c r="BI1120">
        <v>0</v>
      </c>
      <c r="BJ1120">
        <v>225</v>
      </c>
      <c r="BK1120">
        <v>-100</v>
      </c>
      <c r="BL1120" t="s">
        <v>239</v>
      </c>
      <c r="BM1120">
        <v>1</v>
      </c>
      <c r="BN1120">
        <v>1</v>
      </c>
      <c r="BO1120">
        <v>1</v>
      </c>
      <c r="BP1120">
        <v>0</v>
      </c>
      <c r="BS1120">
        <v>0.04</v>
      </c>
      <c r="BT1120">
        <v>0</v>
      </c>
      <c r="BU1120">
        <v>0</v>
      </c>
      <c r="CE1120" t="str">
        <f t="shared" si="560"/>
        <v>16:23:05.651</v>
      </c>
      <c r="CF1120">
        <v>650992183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7</v>
      </c>
      <c r="CY1120">
        <v>7</v>
      </c>
      <c r="CZ1120" t="s">
        <v>131</v>
      </c>
      <c r="DA1120">
        <v>80</v>
      </c>
      <c r="DB1120">
        <v>1</v>
      </c>
      <c r="DC1120" t="s">
        <v>132</v>
      </c>
      <c r="DD1120" t="s">
        <v>133</v>
      </c>
      <c r="DG1120">
        <v>15320051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 t="shared" si="557"/>
        <v>10/06/2022 16:23:05.887</v>
      </c>
      <c r="C1121" t="str">
        <f t="shared" si="542"/>
        <v>FFDFD3C0</v>
      </c>
      <c r="D1121" t="s">
        <v>139</v>
      </c>
      <c r="E1121">
        <v>3</v>
      </c>
      <c r="F1121">
        <v>1003</v>
      </c>
      <c r="G1121" t="s">
        <v>146</v>
      </c>
      <c r="J1121" t="s">
        <v>141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558"/>
        <v>16:23:05.648</v>
      </c>
      <c r="T1121" t="str">
        <f t="shared" si="559"/>
        <v>16:23:05.248</v>
      </c>
      <c r="U1121" t="str">
        <f t="shared" si="543"/>
        <v>A5988B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125</v>
      </c>
      <c r="AG1121">
        <v>0</v>
      </c>
      <c r="AH1121">
        <v>3</v>
      </c>
      <c r="AI1121">
        <v>2</v>
      </c>
      <c r="AJ1121">
        <v>1</v>
      </c>
      <c r="AK1121" t="s">
        <v>443</v>
      </c>
      <c r="AL1121">
        <v>40.934007000000001</v>
      </c>
      <c r="AM1121" t="s">
        <v>444</v>
      </c>
      <c r="AN1121">
        <v>-72.205453000000006</v>
      </c>
      <c r="AO1121">
        <v>25</v>
      </c>
      <c r="AP1121">
        <v>325</v>
      </c>
      <c r="AQ1121" t="s">
        <v>129</v>
      </c>
      <c r="AR1121">
        <v>57</v>
      </c>
      <c r="AS1121">
        <v>38</v>
      </c>
      <c r="AT1121">
        <v>-128</v>
      </c>
      <c r="BB1121">
        <v>1200</v>
      </c>
      <c r="BC1121">
        <v>1</v>
      </c>
      <c r="BD1121" t="str">
        <f t="shared" si="544"/>
        <v xml:space="preserve">N46PD   </v>
      </c>
      <c r="BE1121">
        <v>1</v>
      </c>
      <c r="BG1121">
        <v>0</v>
      </c>
      <c r="BH1121">
        <v>0</v>
      </c>
      <c r="BI1121">
        <v>0</v>
      </c>
      <c r="BJ1121">
        <v>225</v>
      </c>
      <c r="BK1121">
        <v>-100</v>
      </c>
      <c r="BL1121" t="s">
        <v>239</v>
      </c>
      <c r="BM1121">
        <v>1</v>
      </c>
      <c r="BN1121">
        <v>1</v>
      </c>
      <c r="BO1121">
        <v>1</v>
      </c>
      <c r="BP1121">
        <v>0</v>
      </c>
      <c r="BS1121">
        <v>0.04</v>
      </c>
      <c r="BT1121">
        <v>0</v>
      </c>
      <c r="BU1121">
        <v>0</v>
      </c>
      <c r="CE1121" t="str">
        <f t="shared" si="560"/>
        <v>16:23:05.651</v>
      </c>
      <c r="CF1121">
        <v>650992183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7</v>
      </c>
      <c r="CY1121">
        <v>7</v>
      </c>
      <c r="CZ1121" t="s">
        <v>131</v>
      </c>
      <c r="DA1121">
        <v>80</v>
      </c>
      <c r="DB1121">
        <v>1</v>
      </c>
      <c r="DC1121" t="s">
        <v>132</v>
      </c>
      <c r="DD1121" t="s">
        <v>133</v>
      </c>
      <c r="DG1121">
        <v>15320051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 t="shared" si="557"/>
        <v>10/06/2022 16:23:05.887</v>
      </c>
      <c r="C1122" t="str">
        <f t="shared" si="542"/>
        <v>FFDFD3C0</v>
      </c>
      <c r="D1122" t="s">
        <v>143</v>
      </c>
      <c r="E1122">
        <v>15</v>
      </c>
      <c r="F1122">
        <v>2015</v>
      </c>
      <c r="G1122" t="s">
        <v>144</v>
      </c>
      <c r="J1122" t="s">
        <v>145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558"/>
        <v>16:23:05.648</v>
      </c>
      <c r="T1122" t="str">
        <f t="shared" si="559"/>
        <v>16:23:05.248</v>
      </c>
      <c r="U1122" t="str">
        <f t="shared" si="543"/>
        <v>A5988B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125</v>
      </c>
      <c r="AG1122">
        <v>0</v>
      </c>
      <c r="AH1122">
        <v>3</v>
      </c>
      <c r="AI1122">
        <v>2</v>
      </c>
      <c r="AJ1122">
        <v>1</v>
      </c>
      <c r="AK1122" t="s">
        <v>443</v>
      </c>
      <c r="AL1122">
        <v>40.934007000000001</v>
      </c>
      <c r="AM1122" t="s">
        <v>444</v>
      </c>
      <c r="AN1122">
        <v>-72.205453000000006</v>
      </c>
      <c r="AO1122">
        <v>25</v>
      </c>
      <c r="AP1122">
        <v>325</v>
      </c>
      <c r="AQ1122" t="s">
        <v>129</v>
      </c>
      <c r="AR1122">
        <v>57</v>
      </c>
      <c r="AS1122">
        <v>38</v>
      </c>
      <c r="AT1122">
        <v>-128</v>
      </c>
      <c r="BB1122">
        <v>1200</v>
      </c>
      <c r="BC1122">
        <v>1</v>
      </c>
      <c r="BD1122" t="str">
        <f t="shared" si="544"/>
        <v xml:space="preserve">N46PD   </v>
      </c>
      <c r="BE1122">
        <v>1</v>
      </c>
      <c r="BG1122">
        <v>0</v>
      </c>
      <c r="BH1122">
        <v>0</v>
      </c>
      <c r="BI1122">
        <v>0</v>
      </c>
      <c r="BJ1122">
        <v>225</v>
      </c>
      <c r="BK1122">
        <v>-100</v>
      </c>
      <c r="BL1122" t="s">
        <v>239</v>
      </c>
      <c r="BM1122">
        <v>1</v>
      </c>
      <c r="BN1122">
        <v>1</v>
      </c>
      <c r="BO1122">
        <v>1</v>
      </c>
      <c r="BP1122">
        <v>0</v>
      </c>
      <c r="BS1122">
        <v>0.04</v>
      </c>
      <c r="BT1122">
        <v>0</v>
      </c>
      <c r="BU1122">
        <v>0</v>
      </c>
      <c r="CE1122" t="str">
        <f t="shared" si="560"/>
        <v>16:23:05.651</v>
      </c>
      <c r="CF1122">
        <v>650992183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7</v>
      </c>
      <c r="CY1122">
        <v>7</v>
      </c>
      <c r="CZ1122" t="s">
        <v>131</v>
      </c>
      <c r="DA1122">
        <v>80</v>
      </c>
      <c r="DB1122">
        <v>1</v>
      </c>
      <c r="DC1122" t="s">
        <v>132</v>
      </c>
      <c r="DD1122" t="s">
        <v>133</v>
      </c>
      <c r="DG1122">
        <v>15320051</v>
      </c>
      <c r="DI1122">
        <v>1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>"10/06/2022 16:23:07.491"</f>
        <v>10/06/2022 16:23:07.491</v>
      </c>
      <c r="C1123" t="str">
        <f t="shared" si="542"/>
        <v>FFDFD3C0</v>
      </c>
      <c r="D1123" t="s">
        <v>134</v>
      </c>
      <c r="E1123">
        <v>33</v>
      </c>
      <c r="H1123">
        <v>112</v>
      </c>
      <c r="I1123" t="s">
        <v>135</v>
      </c>
      <c r="J1123" t="s">
        <v>136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ref="S1123:S1129" si="561">"16:23:07.164"</f>
        <v>16:23:07.164</v>
      </c>
      <c r="T1123" t="str">
        <f t="shared" ref="T1123:T1129" si="562">"16:23:06.664"</f>
        <v>16:23:06.664</v>
      </c>
      <c r="U1123" t="str">
        <f t="shared" si="543"/>
        <v>A5988B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125</v>
      </c>
      <c r="AG1123">
        <v>0</v>
      </c>
      <c r="AH1123">
        <v>3</v>
      </c>
      <c r="AI1123">
        <v>2</v>
      </c>
      <c r="AJ1123">
        <v>1</v>
      </c>
      <c r="AK1123" t="s">
        <v>445</v>
      </c>
      <c r="AL1123">
        <v>40.934221999999998</v>
      </c>
      <c r="AM1123" t="s">
        <v>446</v>
      </c>
      <c r="AN1123">
        <v>-72.204894999999993</v>
      </c>
      <c r="AO1123">
        <v>25</v>
      </c>
      <c r="AP1123">
        <v>325</v>
      </c>
      <c r="AQ1123" t="s">
        <v>129</v>
      </c>
      <c r="AR1123">
        <v>60</v>
      </c>
      <c r="AS1123">
        <v>34</v>
      </c>
      <c r="AT1123">
        <v>64</v>
      </c>
      <c r="BB1123">
        <v>1200</v>
      </c>
      <c r="BC1123">
        <v>1</v>
      </c>
      <c r="BD1123" t="str">
        <f t="shared" si="544"/>
        <v xml:space="preserve">N46PD   </v>
      </c>
      <c r="BE1123">
        <v>1</v>
      </c>
      <c r="BG1123">
        <v>0</v>
      </c>
      <c r="BH1123">
        <v>0</v>
      </c>
      <c r="BI1123">
        <v>0</v>
      </c>
      <c r="BJ1123">
        <v>250</v>
      </c>
      <c r="BK1123">
        <v>-75</v>
      </c>
      <c r="BL1123" t="s">
        <v>239</v>
      </c>
      <c r="BM1123">
        <v>1</v>
      </c>
      <c r="BN1123">
        <v>1</v>
      </c>
      <c r="BO1123">
        <v>1</v>
      </c>
      <c r="BP1123">
        <v>0</v>
      </c>
      <c r="BS1123">
        <v>0.04</v>
      </c>
      <c r="BT1123">
        <v>0</v>
      </c>
      <c r="BU1123">
        <v>0</v>
      </c>
      <c r="CE1123" t="str">
        <f t="shared" ref="CE1123:CE1129" si="563">"16:23:07.171"</f>
        <v>16:23:07.171</v>
      </c>
      <c r="CF1123">
        <v>171455781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7</v>
      </c>
      <c r="CY1123">
        <v>7</v>
      </c>
      <c r="CZ1123" t="s">
        <v>131</v>
      </c>
      <c r="DA1123">
        <v>80</v>
      </c>
      <c r="DB1123">
        <v>1</v>
      </c>
      <c r="DC1123" t="s">
        <v>132</v>
      </c>
      <c r="DD1123" t="s">
        <v>133</v>
      </c>
      <c r="DG1123">
        <v>15321639</v>
      </c>
      <c r="DI1123">
        <v>1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>"10/06/2022 16:23:07.491"</f>
        <v>10/06/2022 16:23:07.491</v>
      </c>
      <c r="C1124" t="str">
        <f t="shared" si="542"/>
        <v>FFDFD3C0</v>
      </c>
      <c r="D1124" t="s">
        <v>123</v>
      </c>
      <c r="E1124">
        <v>1</v>
      </c>
      <c r="H1124">
        <v>157</v>
      </c>
      <c r="I1124" t="s">
        <v>124</v>
      </c>
      <c r="J1124" t="s">
        <v>125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561"/>
        <v>16:23:07.164</v>
      </c>
      <c r="T1124" t="str">
        <f t="shared" si="562"/>
        <v>16:23:06.664</v>
      </c>
      <c r="U1124" t="str">
        <f t="shared" si="543"/>
        <v>A5988B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125</v>
      </c>
      <c r="AG1124">
        <v>0</v>
      </c>
      <c r="AH1124">
        <v>3</v>
      </c>
      <c r="AI1124">
        <v>2</v>
      </c>
      <c r="AJ1124">
        <v>1</v>
      </c>
      <c r="AK1124" t="s">
        <v>445</v>
      </c>
      <c r="AL1124">
        <v>40.934221999999998</v>
      </c>
      <c r="AM1124" t="s">
        <v>446</v>
      </c>
      <c r="AN1124">
        <v>-72.204894999999993</v>
      </c>
      <c r="AO1124">
        <v>25</v>
      </c>
      <c r="AP1124">
        <v>325</v>
      </c>
      <c r="AQ1124" t="s">
        <v>129</v>
      </c>
      <c r="AR1124">
        <v>60</v>
      </c>
      <c r="AS1124">
        <v>34</v>
      </c>
      <c r="AT1124">
        <v>64</v>
      </c>
      <c r="BB1124">
        <v>1200</v>
      </c>
      <c r="BC1124">
        <v>1</v>
      </c>
      <c r="BD1124" t="str">
        <f t="shared" si="544"/>
        <v xml:space="preserve">N46PD   </v>
      </c>
      <c r="BE1124">
        <v>1</v>
      </c>
      <c r="BG1124">
        <v>0</v>
      </c>
      <c r="BH1124">
        <v>0</v>
      </c>
      <c r="BI1124">
        <v>0</v>
      </c>
      <c r="BJ1124">
        <v>250</v>
      </c>
      <c r="BK1124">
        <v>-75</v>
      </c>
      <c r="BL1124" t="s">
        <v>239</v>
      </c>
      <c r="BM1124">
        <v>1</v>
      </c>
      <c r="BN1124">
        <v>1</v>
      </c>
      <c r="BO1124">
        <v>1</v>
      </c>
      <c r="BP1124">
        <v>0</v>
      </c>
      <c r="BS1124">
        <v>0.04</v>
      </c>
      <c r="BT1124">
        <v>0</v>
      </c>
      <c r="BU1124">
        <v>0</v>
      </c>
      <c r="CE1124" t="str">
        <f t="shared" si="563"/>
        <v>16:23:07.171</v>
      </c>
      <c r="CF1124">
        <v>171455781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7</v>
      </c>
      <c r="CY1124">
        <v>7</v>
      </c>
      <c r="CZ1124" t="s">
        <v>131</v>
      </c>
      <c r="DA1124">
        <v>80</v>
      </c>
      <c r="DB1124">
        <v>1</v>
      </c>
      <c r="DC1124" t="s">
        <v>132</v>
      </c>
      <c r="DD1124" t="s">
        <v>133</v>
      </c>
      <c r="DG1124">
        <v>15321639</v>
      </c>
      <c r="DI1124">
        <v>1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"10/06/2022 16:23:07.491"</f>
        <v>10/06/2022 16:23:07.491</v>
      </c>
      <c r="C1125" t="str">
        <f t="shared" si="542"/>
        <v>FFDFD3C0</v>
      </c>
      <c r="D1125" t="s">
        <v>134</v>
      </c>
      <c r="E1125">
        <v>38</v>
      </c>
      <c r="H1125">
        <v>125</v>
      </c>
      <c r="I1125" t="s">
        <v>142</v>
      </c>
      <c r="J1125" t="s">
        <v>136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561"/>
        <v>16:23:07.164</v>
      </c>
      <c r="T1125" t="str">
        <f t="shared" si="562"/>
        <v>16:23:06.664</v>
      </c>
      <c r="U1125" t="str">
        <f t="shared" si="543"/>
        <v>A5988B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125</v>
      </c>
      <c r="AG1125">
        <v>0</v>
      </c>
      <c r="AH1125">
        <v>3</v>
      </c>
      <c r="AI1125">
        <v>2</v>
      </c>
      <c r="AJ1125">
        <v>1</v>
      </c>
      <c r="AK1125" t="s">
        <v>445</v>
      </c>
      <c r="AL1125">
        <v>40.934221999999998</v>
      </c>
      <c r="AM1125" t="s">
        <v>446</v>
      </c>
      <c r="AN1125">
        <v>-72.204894999999993</v>
      </c>
      <c r="AO1125">
        <v>25</v>
      </c>
      <c r="AP1125">
        <v>325</v>
      </c>
      <c r="AQ1125" t="s">
        <v>129</v>
      </c>
      <c r="AR1125">
        <v>60</v>
      </c>
      <c r="AS1125">
        <v>34</v>
      </c>
      <c r="AT1125">
        <v>64</v>
      </c>
      <c r="BB1125">
        <v>1200</v>
      </c>
      <c r="BC1125">
        <v>1</v>
      </c>
      <c r="BD1125" t="str">
        <f t="shared" si="544"/>
        <v xml:space="preserve">N46PD   </v>
      </c>
      <c r="BE1125">
        <v>1</v>
      </c>
      <c r="BG1125">
        <v>0</v>
      </c>
      <c r="BH1125">
        <v>0</v>
      </c>
      <c r="BI1125">
        <v>0</v>
      </c>
      <c r="BJ1125">
        <v>250</v>
      </c>
      <c r="BK1125">
        <v>-75</v>
      </c>
      <c r="BL1125" t="s">
        <v>239</v>
      </c>
      <c r="BM1125">
        <v>1</v>
      </c>
      <c r="BN1125">
        <v>1</v>
      </c>
      <c r="BO1125">
        <v>1</v>
      </c>
      <c r="BP1125">
        <v>0</v>
      </c>
      <c r="BS1125">
        <v>0.04</v>
      </c>
      <c r="BT1125">
        <v>0</v>
      </c>
      <c r="BU1125">
        <v>0</v>
      </c>
      <c r="CE1125" t="str">
        <f t="shared" si="563"/>
        <v>16:23:07.171</v>
      </c>
      <c r="CF1125">
        <v>171455781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7</v>
      </c>
      <c r="CY1125">
        <v>7</v>
      </c>
      <c r="CZ1125" t="s">
        <v>131</v>
      </c>
      <c r="DA1125">
        <v>80</v>
      </c>
      <c r="DB1125">
        <v>1</v>
      </c>
      <c r="DC1125" t="s">
        <v>132</v>
      </c>
      <c r="DD1125" t="s">
        <v>133</v>
      </c>
      <c r="DG1125">
        <v>15321639</v>
      </c>
      <c r="DI1125">
        <v>1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"10/06/2022 16:23:07.491"</f>
        <v>10/06/2022 16:23:07.491</v>
      </c>
      <c r="C1126" t="str">
        <f t="shared" si="542"/>
        <v>FFDFD3C0</v>
      </c>
      <c r="D1126" t="s">
        <v>139</v>
      </c>
      <c r="E1126">
        <v>2</v>
      </c>
      <c r="F1126">
        <v>1002</v>
      </c>
      <c r="G1126" t="s">
        <v>124</v>
      </c>
      <c r="J1126" t="s">
        <v>141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561"/>
        <v>16:23:07.164</v>
      </c>
      <c r="T1126" t="str">
        <f t="shared" si="562"/>
        <v>16:23:06.664</v>
      </c>
      <c r="U1126" t="str">
        <f t="shared" si="543"/>
        <v>A5988B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125</v>
      </c>
      <c r="AG1126">
        <v>0</v>
      </c>
      <c r="AH1126">
        <v>3</v>
      </c>
      <c r="AI1126">
        <v>2</v>
      </c>
      <c r="AJ1126">
        <v>1</v>
      </c>
      <c r="AK1126" t="s">
        <v>445</v>
      </c>
      <c r="AL1126">
        <v>40.934221999999998</v>
      </c>
      <c r="AM1126" t="s">
        <v>446</v>
      </c>
      <c r="AN1126">
        <v>-72.204894999999993</v>
      </c>
      <c r="AO1126">
        <v>25</v>
      </c>
      <c r="AP1126">
        <v>325</v>
      </c>
      <c r="AQ1126" t="s">
        <v>129</v>
      </c>
      <c r="AR1126">
        <v>60</v>
      </c>
      <c r="AS1126">
        <v>34</v>
      </c>
      <c r="AT1126">
        <v>64</v>
      </c>
      <c r="BB1126">
        <v>1200</v>
      </c>
      <c r="BC1126">
        <v>1</v>
      </c>
      <c r="BD1126" t="str">
        <f t="shared" si="544"/>
        <v xml:space="preserve">N46PD   </v>
      </c>
      <c r="BE1126">
        <v>1</v>
      </c>
      <c r="BG1126">
        <v>0</v>
      </c>
      <c r="BH1126">
        <v>0</v>
      </c>
      <c r="BI1126">
        <v>0</v>
      </c>
      <c r="BJ1126">
        <v>250</v>
      </c>
      <c r="BK1126">
        <v>-75</v>
      </c>
      <c r="BL1126" t="s">
        <v>239</v>
      </c>
      <c r="BM1126">
        <v>1</v>
      </c>
      <c r="BN1126">
        <v>1</v>
      </c>
      <c r="BO1126">
        <v>1</v>
      </c>
      <c r="BP1126">
        <v>0</v>
      </c>
      <c r="BS1126">
        <v>0.04</v>
      </c>
      <c r="BT1126">
        <v>0</v>
      </c>
      <c r="BU1126">
        <v>0</v>
      </c>
      <c r="CE1126" t="str">
        <f t="shared" si="563"/>
        <v>16:23:07.171</v>
      </c>
      <c r="CF1126">
        <v>171455781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7</v>
      </c>
      <c r="CY1126">
        <v>7</v>
      </c>
      <c r="CZ1126" t="s">
        <v>131</v>
      </c>
      <c r="DA1126">
        <v>80</v>
      </c>
      <c r="DB1126">
        <v>1</v>
      </c>
      <c r="DC1126" t="s">
        <v>132</v>
      </c>
      <c r="DD1126" t="s">
        <v>133</v>
      </c>
      <c r="DG1126">
        <v>15321639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"10/06/2022 16:23:07.522"</f>
        <v>10/06/2022 16:23:07.522</v>
      </c>
      <c r="C1127" t="str">
        <f t="shared" si="542"/>
        <v>FFDFD3C0</v>
      </c>
      <c r="D1127" t="s">
        <v>139</v>
      </c>
      <c r="E1127">
        <v>3</v>
      </c>
      <c r="F1127">
        <v>1003</v>
      </c>
      <c r="G1127" t="s">
        <v>146</v>
      </c>
      <c r="J1127" t="s">
        <v>141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561"/>
        <v>16:23:07.164</v>
      </c>
      <c r="T1127" t="str">
        <f t="shared" si="562"/>
        <v>16:23:06.664</v>
      </c>
      <c r="U1127" t="str">
        <f t="shared" si="543"/>
        <v>A5988B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125</v>
      </c>
      <c r="AG1127">
        <v>0</v>
      </c>
      <c r="AH1127">
        <v>3</v>
      </c>
      <c r="AI1127">
        <v>2</v>
      </c>
      <c r="AJ1127">
        <v>1</v>
      </c>
      <c r="AK1127" t="s">
        <v>445</v>
      </c>
      <c r="AL1127">
        <v>40.934221999999998</v>
      </c>
      <c r="AM1127" t="s">
        <v>446</v>
      </c>
      <c r="AN1127">
        <v>-72.204894999999993</v>
      </c>
      <c r="AO1127">
        <v>25</v>
      </c>
      <c r="AP1127">
        <v>325</v>
      </c>
      <c r="AQ1127" t="s">
        <v>129</v>
      </c>
      <c r="AR1127">
        <v>60</v>
      </c>
      <c r="AS1127">
        <v>34</v>
      </c>
      <c r="AT1127">
        <v>64</v>
      </c>
      <c r="BB1127">
        <v>1200</v>
      </c>
      <c r="BC1127">
        <v>1</v>
      </c>
      <c r="BD1127" t="str">
        <f t="shared" si="544"/>
        <v xml:space="preserve">N46PD   </v>
      </c>
      <c r="BE1127">
        <v>1</v>
      </c>
      <c r="BG1127">
        <v>0</v>
      </c>
      <c r="BH1127">
        <v>0</v>
      </c>
      <c r="BI1127">
        <v>0</v>
      </c>
      <c r="BJ1127">
        <v>250</v>
      </c>
      <c r="BK1127">
        <v>-75</v>
      </c>
      <c r="BL1127" t="s">
        <v>239</v>
      </c>
      <c r="BM1127">
        <v>1</v>
      </c>
      <c r="BN1127">
        <v>1</v>
      </c>
      <c r="BO1127">
        <v>1</v>
      </c>
      <c r="BP1127">
        <v>0</v>
      </c>
      <c r="BS1127">
        <v>0.04</v>
      </c>
      <c r="BT1127">
        <v>0</v>
      </c>
      <c r="BU1127">
        <v>0</v>
      </c>
      <c r="CE1127" t="str">
        <f t="shared" si="563"/>
        <v>16:23:07.171</v>
      </c>
      <c r="CF1127">
        <v>171455781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7</v>
      </c>
      <c r="CY1127">
        <v>7</v>
      </c>
      <c r="CZ1127" t="s">
        <v>131</v>
      </c>
      <c r="DA1127">
        <v>80</v>
      </c>
      <c r="DB1127">
        <v>1</v>
      </c>
      <c r="DC1127" t="s">
        <v>132</v>
      </c>
      <c r="DD1127" t="s">
        <v>133</v>
      </c>
      <c r="DG1127">
        <v>15321639</v>
      </c>
      <c r="DI1127">
        <v>1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"10/06/2022 16:23:07.522"</f>
        <v>10/06/2022 16:23:07.522</v>
      </c>
      <c r="C1128" t="str">
        <f t="shared" si="542"/>
        <v>FFDFD3C0</v>
      </c>
      <c r="D1128" t="s">
        <v>143</v>
      </c>
      <c r="E1128">
        <v>15</v>
      </c>
      <c r="F1128">
        <v>2015</v>
      </c>
      <c r="G1128" t="s">
        <v>144</v>
      </c>
      <c r="J1128" t="s">
        <v>145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561"/>
        <v>16:23:07.164</v>
      </c>
      <c r="T1128" t="str">
        <f t="shared" si="562"/>
        <v>16:23:06.664</v>
      </c>
      <c r="U1128" t="str">
        <f t="shared" si="543"/>
        <v>A5988B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125</v>
      </c>
      <c r="AG1128">
        <v>0</v>
      </c>
      <c r="AH1128">
        <v>3</v>
      </c>
      <c r="AI1128">
        <v>2</v>
      </c>
      <c r="AJ1128">
        <v>1</v>
      </c>
      <c r="AK1128" t="s">
        <v>445</v>
      </c>
      <c r="AL1128">
        <v>40.934221999999998</v>
      </c>
      <c r="AM1128" t="s">
        <v>446</v>
      </c>
      <c r="AN1128">
        <v>-72.204894999999993</v>
      </c>
      <c r="AO1128">
        <v>25</v>
      </c>
      <c r="AP1128">
        <v>325</v>
      </c>
      <c r="AQ1128" t="s">
        <v>129</v>
      </c>
      <c r="AR1128">
        <v>60</v>
      </c>
      <c r="AS1128">
        <v>34</v>
      </c>
      <c r="AT1128">
        <v>64</v>
      </c>
      <c r="BB1128">
        <v>1200</v>
      </c>
      <c r="BC1128">
        <v>1</v>
      </c>
      <c r="BD1128" t="str">
        <f t="shared" si="544"/>
        <v xml:space="preserve">N46PD   </v>
      </c>
      <c r="BE1128">
        <v>1</v>
      </c>
      <c r="BG1128">
        <v>0</v>
      </c>
      <c r="BH1128">
        <v>0</v>
      </c>
      <c r="BI1128">
        <v>0</v>
      </c>
      <c r="BJ1128">
        <v>250</v>
      </c>
      <c r="BK1128">
        <v>-75</v>
      </c>
      <c r="BL1128" t="s">
        <v>239</v>
      </c>
      <c r="BM1128">
        <v>1</v>
      </c>
      <c r="BN1128">
        <v>1</v>
      </c>
      <c r="BO1128">
        <v>1</v>
      </c>
      <c r="BP1128">
        <v>0</v>
      </c>
      <c r="BS1128">
        <v>0.04</v>
      </c>
      <c r="BT1128">
        <v>0</v>
      </c>
      <c r="BU1128">
        <v>0</v>
      </c>
      <c r="CE1128" t="str">
        <f t="shared" si="563"/>
        <v>16:23:07.171</v>
      </c>
      <c r="CF1128">
        <v>171455781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7</v>
      </c>
      <c r="CY1128">
        <v>7</v>
      </c>
      <c r="CZ1128" t="s">
        <v>131</v>
      </c>
      <c r="DA1128">
        <v>80</v>
      </c>
      <c r="DB1128">
        <v>1</v>
      </c>
      <c r="DC1128" t="s">
        <v>132</v>
      </c>
      <c r="DD1128" t="s">
        <v>133</v>
      </c>
      <c r="DG1128">
        <v>15321639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"10/06/2022 16:23:07.522"</f>
        <v>10/06/2022 16:23:07.522</v>
      </c>
      <c r="C1129" t="str">
        <f t="shared" si="542"/>
        <v>FFDFD3C0</v>
      </c>
      <c r="D1129" t="s">
        <v>143</v>
      </c>
      <c r="E1129">
        <v>1</v>
      </c>
      <c r="F1129">
        <v>2001</v>
      </c>
      <c r="G1129" t="s">
        <v>147</v>
      </c>
      <c r="J1129" t="s">
        <v>145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561"/>
        <v>16:23:07.164</v>
      </c>
      <c r="T1129" t="str">
        <f t="shared" si="562"/>
        <v>16:23:06.664</v>
      </c>
      <c r="U1129" t="str">
        <f t="shared" si="543"/>
        <v>A5988B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125</v>
      </c>
      <c r="AG1129">
        <v>0</v>
      </c>
      <c r="AH1129">
        <v>3</v>
      </c>
      <c r="AI1129">
        <v>2</v>
      </c>
      <c r="AJ1129">
        <v>1</v>
      </c>
      <c r="AK1129" t="s">
        <v>445</v>
      </c>
      <c r="AL1129">
        <v>40.934221999999998</v>
      </c>
      <c r="AM1129" t="s">
        <v>446</v>
      </c>
      <c r="AN1129">
        <v>-72.204894999999993</v>
      </c>
      <c r="AO1129">
        <v>25</v>
      </c>
      <c r="AP1129">
        <v>325</v>
      </c>
      <c r="AQ1129" t="s">
        <v>129</v>
      </c>
      <c r="AR1129">
        <v>60</v>
      </c>
      <c r="AS1129">
        <v>34</v>
      </c>
      <c r="AT1129">
        <v>64</v>
      </c>
      <c r="BB1129">
        <v>1200</v>
      </c>
      <c r="BC1129">
        <v>1</v>
      </c>
      <c r="BD1129" t="str">
        <f t="shared" si="544"/>
        <v xml:space="preserve">N46PD   </v>
      </c>
      <c r="BE1129">
        <v>1</v>
      </c>
      <c r="BG1129">
        <v>0</v>
      </c>
      <c r="BH1129">
        <v>0</v>
      </c>
      <c r="BI1129">
        <v>0</v>
      </c>
      <c r="BJ1129">
        <v>250</v>
      </c>
      <c r="BK1129">
        <v>-75</v>
      </c>
      <c r="BL1129" t="s">
        <v>239</v>
      </c>
      <c r="BM1129">
        <v>1</v>
      </c>
      <c r="BN1129">
        <v>1</v>
      </c>
      <c r="BO1129">
        <v>1</v>
      </c>
      <c r="BP1129">
        <v>0</v>
      </c>
      <c r="BS1129">
        <v>0.04</v>
      </c>
      <c r="BT1129">
        <v>0</v>
      </c>
      <c r="BU1129">
        <v>0</v>
      </c>
      <c r="CE1129" t="str">
        <f t="shared" si="563"/>
        <v>16:23:07.171</v>
      </c>
      <c r="CF1129">
        <v>171455781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7</v>
      </c>
      <c r="CY1129">
        <v>7</v>
      </c>
      <c r="CZ1129" t="s">
        <v>131</v>
      </c>
      <c r="DA1129">
        <v>80</v>
      </c>
      <c r="DB1129">
        <v>1</v>
      </c>
      <c r="DC1129" t="s">
        <v>132</v>
      </c>
      <c r="DD1129" t="s">
        <v>133</v>
      </c>
      <c r="DG1129">
        <v>15321639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 t="shared" ref="A1130:A1136" si="564">"10/06/2022 16:23:08.491"</f>
        <v>10/06/2022 16:23:08.491</v>
      </c>
      <c r="C1130" t="str">
        <f t="shared" si="542"/>
        <v>FFDFD3C0</v>
      </c>
      <c r="D1130" t="s">
        <v>134</v>
      </c>
      <c r="E1130">
        <v>38</v>
      </c>
      <c r="H1130">
        <v>125</v>
      </c>
      <c r="I1130" t="s">
        <v>142</v>
      </c>
      <c r="J1130" t="s">
        <v>136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ref="S1130:S1136" si="565">"16:23:08.172"</f>
        <v>16:23:08.172</v>
      </c>
      <c r="T1130" t="str">
        <f t="shared" ref="T1130:T1136" si="566">"16:23:07.772"</f>
        <v>16:23:07.772</v>
      </c>
      <c r="U1130" t="str">
        <f t="shared" si="543"/>
        <v>A5988B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125</v>
      </c>
      <c r="AG1130">
        <v>0</v>
      </c>
      <c r="AH1130">
        <v>3</v>
      </c>
      <c r="AI1130">
        <v>2</v>
      </c>
      <c r="AJ1130">
        <v>1</v>
      </c>
      <c r="AK1130" t="s">
        <v>447</v>
      </c>
      <c r="AL1130">
        <v>40.934415000000001</v>
      </c>
      <c r="AM1130" t="s">
        <v>448</v>
      </c>
      <c r="AN1130">
        <v>-72.204530000000005</v>
      </c>
      <c r="AO1130">
        <v>25</v>
      </c>
      <c r="AP1130">
        <v>325</v>
      </c>
      <c r="AQ1130" t="s">
        <v>129</v>
      </c>
      <c r="AR1130">
        <v>61</v>
      </c>
      <c r="AS1130">
        <v>32</v>
      </c>
      <c r="AT1130">
        <v>-384</v>
      </c>
      <c r="BB1130">
        <v>1200</v>
      </c>
      <c r="BC1130">
        <v>1</v>
      </c>
      <c r="BD1130" t="str">
        <f t="shared" si="544"/>
        <v xml:space="preserve">N46PD   </v>
      </c>
      <c r="BE1130">
        <v>1</v>
      </c>
      <c r="BG1130">
        <v>0</v>
      </c>
      <c r="BH1130">
        <v>0</v>
      </c>
      <c r="BI1130">
        <v>0</v>
      </c>
      <c r="BJ1130">
        <v>225</v>
      </c>
      <c r="BK1130">
        <v>-100</v>
      </c>
      <c r="BL1130" t="s">
        <v>239</v>
      </c>
      <c r="BM1130">
        <v>1</v>
      </c>
      <c r="BN1130">
        <v>1</v>
      </c>
      <c r="BO1130">
        <v>1</v>
      </c>
      <c r="BP1130">
        <v>0</v>
      </c>
      <c r="BS1130">
        <v>0.04</v>
      </c>
      <c r="BT1130">
        <v>0</v>
      </c>
      <c r="BU1130">
        <v>0</v>
      </c>
      <c r="CE1130" t="str">
        <f t="shared" ref="CE1130:CE1136" si="567">"16:23:08.179"</f>
        <v>16:23:08.179</v>
      </c>
      <c r="CF1130">
        <v>179090523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7</v>
      </c>
      <c r="CY1130">
        <v>7</v>
      </c>
      <c r="CZ1130" t="s">
        <v>131</v>
      </c>
      <c r="DA1130">
        <v>80</v>
      </c>
      <c r="DB1130">
        <v>1</v>
      </c>
      <c r="DC1130" t="s">
        <v>132</v>
      </c>
      <c r="DD1130" t="s">
        <v>133</v>
      </c>
      <c r="DG1130">
        <v>15322703</v>
      </c>
      <c r="DI1130">
        <v>1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 t="shared" si="564"/>
        <v>10/06/2022 16:23:08.491</v>
      </c>
      <c r="C1131" t="str">
        <f t="shared" si="542"/>
        <v>FFDFD3C0</v>
      </c>
      <c r="D1131" t="s">
        <v>139</v>
      </c>
      <c r="E1131">
        <v>2</v>
      </c>
      <c r="F1131">
        <v>1002</v>
      </c>
      <c r="G1131" t="s">
        <v>124</v>
      </c>
      <c r="J1131" t="s">
        <v>141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565"/>
        <v>16:23:08.172</v>
      </c>
      <c r="T1131" t="str">
        <f t="shared" si="566"/>
        <v>16:23:07.772</v>
      </c>
      <c r="U1131" t="str">
        <f t="shared" si="543"/>
        <v>A5988B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125</v>
      </c>
      <c r="AG1131">
        <v>0</v>
      </c>
      <c r="AH1131">
        <v>3</v>
      </c>
      <c r="AI1131">
        <v>2</v>
      </c>
      <c r="AJ1131">
        <v>1</v>
      </c>
      <c r="AK1131" t="s">
        <v>447</v>
      </c>
      <c r="AL1131">
        <v>40.934415000000001</v>
      </c>
      <c r="AM1131" t="s">
        <v>448</v>
      </c>
      <c r="AN1131">
        <v>-72.204530000000005</v>
      </c>
      <c r="AO1131">
        <v>25</v>
      </c>
      <c r="AP1131">
        <v>325</v>
      </c>
      <c r="AQ1131" t="s">
        <v>129</v>
      </c>
      <c r="AR1131">
        <v>61</v>
      </c>
      <c r="AS1131">
        <v>32</v>
      </c>
      <c r="AT1131">
        <v>-384</v>
      </c>
      <c r="BB1131">
        <v>1200</v>
      </c>
      <c r="BC1131">
        <v>1</v>
      </c>
      <c r="BD1131" t="str">
        <f t="shared" si="544"/>
        <v xml:space="preserve">N46PD   </v>
      </c>
      <c r="BE1131">
        <v>1</v>
      </c>
      <c r="BG1131">
        <v>0</v>
      </c>
      <c r="BH1131">
        <v>0</v>
      </c>
      <c r="BI1131">
        <v>0</v>
      </c>
      <c r="BJ1131">
        <v>225</v>
      </c>
      <c r="BK1131">
        <v>-100</v>
      </c>
      <c r="BL1131" t="s">
        <v>239</v>
      </c>
      <c r="BM1131">
        <v>1</v>
      </c>
      <c r="BN1131">
        <v>1</v>
      </c>
      <c r="BO1131">
        <v>1</v>
      </c>
      <c r="BP1131">
        <v>0</v>
      </c>
      <c r="BS1131">
        <v>0.04</v>
      </c>
      <c r="BT1131">
        <v>0</v>
      </c>
      <c r="BU1131">
        <v>0</v>
      </c>
      <c r="CE1131" t="str">
        <f t="shared" si="567"/>
        <v>16:23:08.179</v>
      </c>
      <c r="CF1131">
        <v>179090523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7</v>
      </c>
      <c r="CY1131">
        <v>7</v>
      </c>
      <c r="CZ1131" t="s">
        <v>131</v>
      </c>
      <c r="DA1131">
        <v>80</v>
      </c>
      <c r="DB1131">
        <v>1</v>
      </c>
      <c r="DC1131" t="s">
        <v>132</v>
      </c>
      <c r="DD1131" t="s">
        <v>133</v>
      </c>
      <c r="DG1131">
        <v>15322703</v>
      </c>
      <c r="DI1131">
        <v>1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 t="shared" si="564"/>
        <v>10/06/2022 16:23:08.491</v>
      </c>
      <c r="C1132" t="str">
        <f t="shared" si="542"/>
        <v>FFDFD3C0</v>
      </c>
      <c r="D1132" t="s">
        <v>139</v>
      </c>
      <c r="E1132">
        <v>3</v>
      </c>
      <c r="F1132">
        <v>1003</v>
      </c>
      <c r="G1132" t="s">
        <v>146</v>
      </c>
      <c r="J1132" t="s">
        <v>141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565"/>
        <v>16:23:08.172</v>
      </c>
      <c r="T1132" t="str">
        <f t="shared" si="566"/>
        <v>16:23:07.772</v>
      </c>
      <c r="U1132" t="str">
        <f t="shared" si="543"/>
        <v>A5988B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125</v>
      </c>
      <c r="AG1132">
        <v>0</v>
      </c>
      <c r="AH1132">
        <v>3</v>
      </c>
      <c r="AI1132">
        <v>2</v>
      </c>
      <c r="AJ1132">
        <v>1</v>
      </c>
      <c r="AK1132" t="s">
        <v>447</v>
      </c>
      <c r="AL1132">
        <v>40.934415000000001</v>
      </c>
      <c r="AM1132" t="s">
        <v>448</v>
      </c>
      <c r="AN1132">
        <v>-72.204530000000005</v>
      </c>
      <c r="AO1132">
        <v>25</v>
      </c>
      <c r="AP1132">
        <v>325</v>
      </c>
      <c r="AQ1132" t="s">
        <v>129</v>
      </c>
      <c r="AR1132">
        <v>61</v>
      </c>
      <c r="AS1132">
        <v>32</v>
      </c>
      <c r="AT1132">
        <v>-384</v>
      </c>
      <c r="BB1132">
        <v>1200</v>
      </c>
      <c r="BC1132">
        <v>1</v>
      </c>
      <c r="BD1132" t="str">
        <f t="shared" si="544"/>
        <v xml:space="preserve">N46PD   </v>
      </c>
      <c r="BE1132">
        <v>1</v>
      </c>
      <c r="BG1132">
        <v>0</v>
      </c>
      <c r="BH1132">
        <v>0</v>
      </c>
      <c r="BI1132">
        <v>0</v>
      </c>
      <c r="BJ1132">
        <v>225</v>
      </c>
      <c r="BK1132">
        <v>-100</v>
      </c>
      <c r="BL1132" t="s">
        <v>239</v>
      </c>
      <c r="BM1132">
        <v>1</v>
      </c>
      <c r="BN1132">
        <v>1</v>
      </c>
      <c r="BO1132">
        <v>1</v>
      </c>
      <c r="BP1132">
        <v>0</v>
      </c>
      <c r="BS1132">
        <v>0.04</v>
      </c>
      <c r="BT1132">
        <v>0</v>
      </c>
      <c r="BU1132">
        <v>0</v>
      </c>
      <c r="CE1132" t="str">
        <f t="shared" si="567"/>
        <v>16:23:08.179</v>
      </c>
      <c r="CF1132">
        <v>179090523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7</v>
      </c>
      <c r="CY1132">
        <v>7</v>
      </c>
      <c r="CZ1132" t="s">
        <v>131</v>
      </c>
      <c r="DA1132">
        <v>80</v>
      </c>
      <c r="DB1132">
        <v>1</v>
      </c>
      <c r="DC1132" t="s">
        <v>132</v>
      </c>
      <c r="DD1132" t="s">
        <v>133</v>
      </c>
      <c r="DG1132">
        <v>15322703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 t="shared" si="564"/>
        <v>10/06/2022 16:23:08.491</v>
      </c>
      <c r="C1133" t="str">
        <f t="shared" si="542"/>
        <v>FFDFD3C0</v>
      </c>
      <c r="D1133" t="s">
        <v>143</v>
      </c>
      <c r="E1133">
        <v>15</v>
      </c>
      <c r="F1133">
        <v>2015</v>
      </c>
      <c r="G1133" t="s">
        <v>144</v>
      </c>
      <c r="J1133" t="s">
        <v>145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565"/>
        <v>16:23:08.172</v>
      </c>
      <c r="T1133" t="str">
        <f t="shared" si="566"/>
        <v>16:23:07.772</v>
      </c>
      <c r="U1133" t="str">
        <f t="shared" si="543"/>
        <v>A5988B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125</v>
      </c>
      <c r="AG1133">
        <v>0</v>
      </c>
      <c r="AH1133">
        <v>3</v>
      </c>
      <c r="AI1133">
        <v>2</v>
      </c>
      <c r="AJ1133">
        <v>1</v>
      </c>
      <c r="AK1133" t="s">
        <v>447</v>
      </c>
      <c r="AL1133">
        <v>40.934415000000001</v>
      </c>
      <c r="AM1133" t="s">
        <v>448</v>
      </c>
      <c r="AN1133">
        <v>-72.204530000000005</v>
      </c>
      <c r="AO1133">
        <v>25</v>
      </c>
      <c r="AP1133">
        <v>325</v>
      </c>
      <c r="AQ1133" t="s">
        <v>129</v>
      </c>
      <c r="AR1133">
        <v>61</v>
      </c>
      <c r="AS1133">
        <v>32</v>
      </c>
      <c r="AT1133">
        <v>-384</v>
      </c>
      <c r="BB1133">
        <v>1200</v>
      </c>
      <c r="BC1133">
        <v>1</v>
      </c>
      <c r="BD1133" t="str">
        <f t="shared" si="544"/>
        <v xml:space="preserve">N46PD   </v>
      </c>
      <c r="BE1133">
        <v>1</v>
      </c>
      <c r="BG1133">
        <v>0</v>
      </c>
      <c r="BH1133">
        <v>0</v>
      </c>
      <c r="BI1133">
        <v>0</v>
      </c>
      <c r="BJ1133">
        <v>225</v>
      </c>
      <c r="BK1133">
        <v>-100</v>
      </c>
      <c r="BL1133" t="s">
        <v>239</v>
      </c>
      <c r="BM1133">
        <v>1</v>
      </c>
      <c r="BN1133">
        <v>1</v>
      </c>
      <c r="BO1133">
        <v>1</v>
      </c>
      <c r="BP1133">
        <v>0</v>
      </c>
      <c r="BS1133">
        <v>0.04</v>
      </c>
      <c r="BT1133">
        <v>0</v>
      </c>
      <c r="BU1133">
        <v>0</v>
      </c>
      <c r="CE1133" t="str">
        <f t="shared" si="567"/>
        <v>16:23:08.179</v>
      </c>
      <c r="CF1133">
        <v>179090523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7</v>
      </c>
      <c r="CY1133">
        <v>7</v>
      </c>
      <c r="CZ1133" t="s">
        <v>131</v>
      </c>
      <c r="DA1133">
        <v>80</v>
      </c>
      <c r="DB1133">
        <v>1</v>
      </c>
      <c r="DC1133" t="s">
        <v>132</v>
      </c>
      <c r="DD1133" t="s">
        <v>133</v>
      </c>
      <c r="DG1133">
        <v>15322703</v>
      </c>
      <c r="DI1133">
        <v>1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 t="shared" si="564"/>
        <v>10/06/2022 16:23:08.491</v>
      </c>
      <c r="C1134" t="str">
        <f t="shared" si="542"/>
        <v>FFDFD3C0</v>
      </c>
      <c r="D1134" t="s">
        <v>143</v>
      </c>
      <c r="E1134">
        <v>1</v>
      </c>
      <c r="F1134">
        <v>2001</v>
      </c>
      <c r="G1134" t="s">
        <v>147</v>
      </c>
      <c r="J1134" t="s">
        <v>145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565"/>
        <v>16:23:08.172</v>
      </c>
      <c r="T1134" t="str">
        <f t="shared" si="566"/>
        <v>16:23:07.772</v>
      </c>
      <c r="U1134" t="str">
        <f t="shared" si="543"/>
        <v>A5988B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125</v>
      </c>
      <c r="AG1134">
        <v>0</v>
      </c>
      <c r="AH1134">
        <v>3</v>
      </c>
      <c r="AI1134">
        <v>2</v>
      </c>
      <c r="AJ1134">
        <v>1</v>
      </c>
      <c r="AK1134" t="s">
        <v>447</v>
      </c>
      <c r="AL1134">
        <v>40.934415000000001</v>
      </c>
      <c r="AM1134" t="s">
        <v>448</v>
      </c>
      <c r="AN1134">
        <v>-72.204530000000005</v>
      </c>
      <c r="AO1134">
        <v>25</v>
      </c>
      <c r="AP1134">
        <v>325</v>
      </c>
      <c r="AQ1134" t="s">
        <v>129</v>
      </c>
      <c r="AR1134">
        <v>61</v>
      </c>
      <c r="AS1134">
        <v>32</v>
      </c>
      <c r="AT1134">
        <v>-384</v>
      </c>
      <c r="BB1134">
        <v>1200</v>
      </c>
      <c r="BC1134">
        <v>1</v>
      </c>
      <c r="BD1134" t="str">
        <f t="shared" si="544"/>
        <v xml:space="preserve">N46PD   </v>
      </c>
      <c r="BE1134">
        <v>1</v>
      </c>
      <c r="BG1134">
        <v>0</v>
      </c>
      <c r="BH1134">
        <v>0</v>
      </c>
      <c r="BI1134">
        <v>0</v>
      </c>
      <c r="BJ1134">
        <v>225</v>
      </c>
      <c r="BK1134">
        <v>-100</v>
      </c>
      <c r="BL1134" t="s">
        <v>239</v>
      </c>
      <c r="BM1134">
        <v>1</v>
      </c>
      <c r="BN1134">
        <v>1</v>
      </c>
      <c r="BO1134">
        <v>1</v>
      </c>
      <c r="BP1134">
        <v>0</v>
      </c>
      <c r="BS1134">
        <v>0.04</v>
      </c>
      <c r="BT1134">
        <v>0</v>
      </c>
      <c r="BU1134">
        <v>0</v>
      </c>
      <c r="CE1134" t="str">
        <f t="shared" si="567"/>
        <v>16:23:08.179</v>
      </c>
      <c r="CF1134">
        <v>179090523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7</v>
      </c>
      <c r="CY1134">
        <v>7</v>
      </c>
      <c r="CZ1134" t="s">
        <v>131</v>
      </c>
      <c r="DA1134">
        <v>80</v>
      </c>
      <c r="DB1134">
        <v>1</v>
      </c>
      <c r="DC1134" t="s">
        <v>132</v>
      </c>
      <c r="DD1134" t="s">
        <v>133</v>
      </c>
      <c r="DG1134">
        <v>15322703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 t="shared" si="564"/>
        <v>10/06/2022 16:23:08.491</v>
      </c>
      <c r="C1135" t="str">
        <f t="shared" si="542"/>
        <v>FFDFD3C0</v>
      </c>
      <c r="D1135" t="s">
        <v>134</v>
      </c>
      <c r="E1135">
        <v>33</v>
      </c>
      <c r="H1135">
        <v>112</v>
      </c>
      <c r="I1135" t="s">
        <v>135</v>
      </c>
      <c r="J1135" t="s">
        <v>136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565"/>
        <v>16:23:08.172</v>
      </c>
      <c r="T1135" t="str">
        <f t="shared" si="566"/>
        <v>16:23:07.772</v>
      </c>
      <c r="U1135" t="str">
        <f t="shared" si="543"/>
        <v>A5988B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125</v>
      </c>
      <c r="AG1135">
        <v>0</v>
      </c>
      <c r="AH1135">
        <v>3</v>
      </c>
      <c r="AI1135">
        <v>2</v>
      </c>
      <c r="AJ1135">
        <v>1</v>
      </c>
      <c r="AK1135" t="s">
        <v>447</v>
      </c>
      <c r="AL1135">
        <v>40.934415000000001</v>
      </c>
      <c r="AM1135" t="s">
        <v>448</v>
      </c>
      <c r="AN1135">
        <v>-72.204530000000005</v>
      </c>
      <c r="AO1135">
        <v>25</v>
      </c>
      <c r="AP1135">
        <v>325</v>
      </c>
      <c r="AQ1135" t="s">
        <v>129</v>
      </c>
      <c r="AR1135">
        <v>61</v>
      </c>
      <c r="AS1135">
        <v>32</v>
      </c>
      <c r="AT1135">
        <v>-384</v>
      </c>
      <c r="BB1135">
        <v>1200</v>
      </c>
      <c r="BC1135">
        <v>1</v>
      </c>
      <c r="BD1135" t="str">
        <f t="shared" si="544"/>
        <v xml:space="preserve">N46PD   </v>
      </c>
      <c r="BE1135">
        <v>1</v>
      </c>
      <c r="BG1135">
        <v>0</v>
      </c>
      <c r="BH1135">
        <v>0</v>
      </c>
      <c r="BI1135">
        <v>0</v>
      </c>
      <c r="BJ1135">
        <v>225</v>
      </c>
      <c r="BK1135">
        <v>-100</v>
      </c>
      <c r="BL1135" t="s">
        <v>239</v>
      </c>
      <c r="BM1135">
        <v>1</v>
      </c>
      <c r="BN1135">
        <v>1</v>
      </c>
      <c r="BO1135">
        <v>1</v>
      </c>
      <c r="BP1135">
        <v>0</v>
      </c>
      <c r="BS1135">
        <v>0.04</v>
      </c>
      <c r="BT1135">
        <v>0</v>
      </c>
      <c r="BU1135">
        <v>0</v>
      </c>
      <c r="CE1135" t="str">
        <f t="shared" si="567"/>
        <v>16:23:08.179</v>
      </c>
      <c r="CF1135">
        <v>179090523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7</v>
      </c>
      <c r="CY1135">
        <v>7</v>
      </c>
      <c r="CZ1135" t="s">
        <v>131</v>
      </c>
      <c r="DA1135">
        <v>80</v>
      </c>
      <c r="DB1135">
        <v>1</v>
      </c>
      <c r="DC1135" t="s">
        <v>132</v>
      </c>
      <c r="DD1135" t="s">
        <v>133</v>
      </c>
      <c r="DG1135">
        <v>15322703</v>
      </c>
      <c r="DI1135">
        <v>1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 t="shared" si="564"/>
        <v>10/06/2022 16:23:08.491</v>
      </c>
      <c r="C1136" t="str">
        <f t="shared" si="542"/>
        <v>FFDFD3C0</v>
      </c>
      <c r="D1136" t="s">
        <v>123</v>
      </c>
      <c r="E1136">
        <v>1</v>
      </c>
      <c r="H1136">
        <v>157</v>
      </c>
      <c r="I1136" t="s">
        <v>124</v>
      </c>
      <c r="J1136" t="s">
        <v>125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565"/>
        <v>16:23:08.172</v>
      </c>
      <c r="T1136" t="str">
        <f t="shared" si="566"/>
        <v>16:23:07.772</v>
      </c>
      <c r="U1136" t="str">
        <f t="shared" si="543"/>
        <v>A5988B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125</v>
      </c>
      <c r="AG1136">
        <v>0</v>
      </c>
      <c r="AH1136">
        <v>3</v>
      </c>
      <c r="AI1136">
        <v>2</v>
      </c>
      <c r="AJ1136">
        <v>1</v>
      </c>
      <c r="AK1136" t="s">
        <v>447</v>
      </c>
      <c r="AL1136">
        <v>40.934415000000001</v>
      </c>
      <c r="AM1136" t="s">
        <v>448</v>
      </c>
      <c r="AN1136">
        <v>-72.204530000000005</v>
      </c>
      <c r="AO1136">
        <v>25</v>
      </c>
      <c r="AP1136">
        <v>325</v>
      </c>
      <c r="AQ1136" t="s">
        <v>129</v>
      </c>
      <c r="AR1136">
        <v>61</v>
      </c>
      <c r="AS1136">
        <v>32</v>
      </c>
      <c r="AT1136">
        <v>-384</v>
      </c>
      <c r="BB1136">
        <v>1200</v>
      </c>
      <c r="BC1136">
        <v>1</v>
      </c>
      <c r="BD1136" t="str">
        <f t="shared" si="544"/>
        <v xml:space="preserve">N46PD   </v>
      </c>
      <c r="BE1136">
        <v>1</v>
      </c>
      <c r="BG1136">
        <v>0</v>
      </c>
      <c r="BH1136">
        <v>0</v>
      </c>
      <c r="BI1136">
        <v>0</v>
      </c>
      <c r="BJ1136">
        <v>225</v>
      </c>
      <c r="BK1136">
        <v>-100</v>
      </c>
      <c r="BL1136" t="s">
        <v>239</v>
      </c>
      <c r="BM1136">
        <v>1</v>
      </c>
      <c r="BN1136">
        <v>1</v>
      </c>
      <c r="BO1136">
        <v>1</v>
      </c>
      <c r="BP1136">
        <v>0</v>
      </c>
      <c r="BS1136">
        <v>0.04</v>
      </c>
      <c r="BT1136">
        <v>0</v>
      </c>
      <c r="BU1136">
        <v>0</v>
      </c>
      <c r="CE1136" t="str">
        <f t="shared" si="567"/>
        <v>16:23:08.179</v>
      </c>
      <c r="CF1136">
        <v>179090523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7</v>
      </c>
      <c r="CY1136">
        <v>7</v>
      </c>
      <c r="CZ1136" t="s">
        <v>131</v>
      </c>
      <c r="DA1136">
        <v>80</v>
      </c>
      <c r="DB1136">
        <v>1</v>
      </c>
      <c r="DC1136" t="s">
        <v>132</v>
      </c>
      <c r="DD1136" t="s">
        <v>133</v>
      </c>
      <c r="DG1136">
        <v>15322703</v>
      </c>
      <c r="DI1136">
        <v>1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"10/06/2022 16:23:09.429"</f>
        <v>10/06/2022 16:23:09.429</v>
      </c>
      <c r="C1137" t="str">
        <f t="shared" si="542"/>
        <v>FFDFD3C0</v>
      </c>
      <c r="D1137" t="s">
        <v>134</v>
      </c>
      <c r="E1137">
        <v>33</v>
      </c>
      <c r="H1137">
        <v>112</v>
      </c>
      <c r="I1137" t="s">
        <v>135</v>
      </c>
      <c r="J1137" t="s">
        <v>136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ref="S1137:S1143" si="568">"16:23:09.141"</f>
        <v>16:23:09.141</v>
      </c>
      <c r="T1137" t="str">
        <f t="shared" ref="T1137:T1143" si="569">"16:23:08.641"</f>
        <v>16:23:08.641</v>
      </c>
      <c r="U1137" t="str">
        <f t="shared" si="543"/>
        <v>A5988B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125</v>
      </c>
      <c r="AG1137">
        <v>0</v>
      </c>
      <c r="AH1137">
        <v>3</v>
      </c>
      <c r="AI1137">
        <v>2</v>
      </c>
      <c r="AJ1137">
        <v>1</v>
      </c>
      <c r="AK1137" t="s">
        <v>449</v>
      </c>
      <c r="AL1137">
        <v>40.934500999999997</v>
      </c>
      <c r="AM1137" t="s">
        <v>450</v>
      </c>
      <c r="AN1137">
        <v>-72.204165000000003</v>
      </c>
      <c r="AO1137">
        <v>25</v>
      </c>
      <c r="AP1137">
        <v>325</v>
      </c>
      <c r="AQ1137" t="s">
        <v>129</v>
      </c>
      <c r="AR1137">
        <v>61</v>
      </c>
      <c r="AS1137">
        <v>31</v>
      </c>
      <c r="AT1137">
        <v>0</v>
      </c>
      <c r="BB1137">
        <v>1200</v>
      </c>
      <c r="BC1137">
        <v>1</v>
      </c>
      <c r="BD1137" t="str">
        <f t="shared" si="544"/>
        <v xml:space="preserve">N46PD   </v>
      </c>
      <c r="BE1137">
        <v>1</v>
      </c>
      <c r="BG1137">
        <v>0</v>
      </c>
      <c r="BH1137">
        <v>0</v>
      </c>
      <c r="BI1137">
        <v>0</v>
      </c>
      <c r="BJ1137">
        <v>225</v>
      </c>
      <c r="BK1137">
        <v>-100</v>
      </c>
      <c r="BL1137" t="s">
        <v>239</v>
      </c>
      <c r="BM1137">
        <v>1</v>
      </c>
      <c r="BN1137">
        <v>1</v>
      </c>
      <c r="BO1137">
        <v>1</v>
      </c>
      <c r="BP1137">
        <v>0</v>
      </c>
      <c r="BS1137">
        <v>0.04</v>
      </c>
      <c r="BT1137">
        <v>0</v>
      </c>
      <c r="BU1137">
        <v>0</v>
      </c>
      <c r="CE1137" t="str">
        <f t="shared" ref="CE1137:CE1143" si="570">"16:23:09.141"</f>
        <v>16:23:09.141</v>
      </c>
      <c r="CF1137">
        <v>140849356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131</v>
      </c>
      <c r="DA1137">
        <v>80</v>
      </c>
      <c r="DB1137">
        <v>1</v>
      </c>
      <c r="DC1137" t="s">
        <v>132</v>
      </c>
      <c r="DD1137" t="s">
        <v>133</v>
      </c>
      <c r="DG1137">
        <v>15323714</v>
      </c>
      <c r="DI1137">
        <v>1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"10/06/2022 16:23:09.429"</f>
        <v>10/06/2022 16:23:09.429</v>
      </c>
      <c r="C1138" t="str">
        <f t="shared" si="542"/>
        <v>FFDFD3C0</v>
      </c>
      <c r="D1138" t="s">
        <v>123</v>
      </c>
      <c r="E1138">
        <v>1</v>
      </c>
      <c r="H1138">
        <v>157</v>
      </c>
      <c r="I1138" t="s">
        <v>124</v>
      </c>
      <c r="J1138" t="s">
        <v>125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568"/>
        <v>16:23:09.141</v>
      </c>
      <c r="T1138" t="str">
        <f t="shared" si="569"/>
        <v>16:23:08.641</v>
      </c>
      <c r="U1138" t="str">
        <f t="shared" si="543"/>
        <v>A5988B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125</v>
      </c>
      <c r="AG1138">
        <v>0</v>
      </c>
      <c r="AH1138">
        <v>3</v>
      </c>
      <c r="AI1138">
        <v>2</v>
      </c>
      <c r="AJ1138">
        <v>1</v>
      </c>
      <c r="AK1138" t="s">
        <v>449</v>
      </c>
      <c r="AL1138">
        <v>40.934500999999997</v>
      </c>
      <c r="AM1138" t="s">
        <v>450</v>
      </c>
      <c r="AN1138">
        <v>-72.204165000000003</v>
      </c>
      <c r="AO1138">
        <v>25</v>
      </c>
      <c r="AP1138">
        <v>325</v>
      </c>
      <c r="AQ1138" t="s">
        <v>129</v>
      </c>
      <c r="AR1138">
        <v>61</v>
      </c>
      <c r="AS1138">
        <v>31</v>
      </c>
      <c r="AT1138">
        <v>0</v>
      </c>
      <c r="BB1138">
        <v>1200</v>
      </c>
      <c r="BC1138">
        <v>1</v>
      </c>
      <c r="BD1138" t="str">
        <f t="shared" si="544"/>
        <v xml:space="preserve">N46PD   </v>
      </c>
      <c r="BE1138">
        <v>1</v>
      </c>
      <c r="BG1138">
        <v>0</v>
      </c>
      <c r="BH1138">
        <v>0</v>
      </c>
      <c r="BI1138">
        <v>0</v>
      </c>
      <c r="BJ1138">
        <v>225</v>
      </c>
      <c r="BK1138">
        <v>-100</v>
      </c>
      <c r="BL1138" t="s">
        <v>239</v>
      </c>
      <c r="BM1138">
        <v>1</v>
      </c>
      <c r="BN1138">
        <v>1</v>
      </c>
      <c r="BO1138">
        <v>1</v>
      </c>
      <c r="BP1138">
        <v>0</v>
      </c>
      <c r="BS1138">
        <v>0.04</v>
      </c>
      <c r="BT1138">
        <v>0</v>
      </c>
      <c r="BU1138">
        <v>0</v>
      </c>
      <c r="CE1138" t="str">
        <f t="shared" si="570"/>
        <v>16:23:09.141</v>
      </c>
      <c r="CF1138">
        <v>140849356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7</v>
      </c>
      <c r="CY1138">
        <v>7</v>
      </c>
      <c r="CZ1138" t="s">
        <v>131</v>
      </c>
      <c r="DA1138">
        <v>80</v>
      </c>
      <c r="DB1138">
        <v>1</v>
      </c>
      <c r="DC1138" t="s">
        <v>132</v>
      </c>
      <c r="DD1138" t="s">
        <v>133</v>
      </c>
      <c r="DG1138">
        <v>15323714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"10/06/2022 16:23:09.429"</f>
        <v>10/06/2022 16:23:09.429</v>
      </c>
      <c r="C1139" t="str">
        <f t="shared" si="542"/>
        <v>FFDFD3C0</v>
      </c>
      <c r="D1139" t="s">
        <v>134</v>
      </c>
      <c r="E1139">
        <v>38</v>
      </c>
      <c r="H1139">
        <v>125</v>
      </c>
      <c r="I1139" t="s">
        <v>142</v>
      </c>
      <c r="J1139" t="s">
        <v>136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568"/>
        <v>16:23:09.141</v>
      </c>
      <c r="T1139" t="str">
        <f t="shared" si="569"/>
        <v>16:23:08.641</v>
      </c>
      <c r="U1139" t="str">
        <f t="shared" si="543"/>
        <v>A5988B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125</v>
      </c>
      <c r="AG1139">
        <v>0</v>
      </c>
      <c r="AH1139">
        <v>3</v>
      </c>
      <c r="AI1139">
        <v>2</v>
      </c>
      <c r="AJ1139">
        <v>1</v>
      </c>
      <c r="AK1139" t="s">
        <v>449</v>
      </c>
      <c r="AL1139">
        <v>40.934500999999997</v>
      </c>
      <c r="AM1139" t="s">
        <v>450</v>
      </c>
      <c r="AN1139">
        <v>-72.204165000000003</v>
      </c>
      <c r="AO1139">
        <v>25</v>
      </c>
      <c r="AP1139">
        <v>325</v>
      </c>
      <c r="AQ1139" t="s">
        <v>129</v>
      </c>
      <c r="AR1139">
        <v>61</v>
      </c>
      <c r="AS1139">
        <v>31</v>
      </c>
      <c r="AT1139">
        <v>0</v>
      </c>
      <c r="BB1139">
        <v>1200</v>
      </c>
      <c r="BC1139">
        <v>1</v>
      </c>
      <c r="BD1139" t="str">
        <f t="shared" si="544"/>
        <v xml:space="preserve">N46PD   </v>
      </c>
      <c r="BE1139">
        <v>1</v>
      </c>
      <c r="BG1139">
        <v>0</v>
      </c>
      <c r="BH1139">
        <v>0</v>
      </c>
      <c r="BI1139">
        <v>0</v>
      </c>
      <c r="BJ1139">
        <v>225</v>
      </c>
      <c r="BK1139">
        <v>-100</v>
      </c>
      <c r="BL1139" t="s">
        <v>239</v>
      </c>
      <c r="BM1139">
        <v>1</v>
      </c>
      <c r="BN1139">
        <v>1</v>
      </c>
      <c r="BO1139">
        <v>1</v>
      </c>
      <c r="BP1139">
        <v>0</v>
      </c>
      <c r="BS1139">
        <v>0.04</v>
      </c>
      <c r="BT1139">
        <v>0</v>
      </c>
      <c r="BU1139">
        <v>0</v>
      </c>
      <c r="CE1139" t="str">
        <f t="shared" si="570"/>
        <v>16:23:09.141</v>
      </c>
      <c r="CF1139">
        <v>140849356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7</v>
      </c>
      <c r="CY1139">
        <v>7</v>
      </c>
      <c r="CZ1139" t="s">
        <v>131</v>
      </c>
      <c r="DA1139">
        <v>80</v>
      </c>
      <c r="DB1139">
        <v>1</v>
      </c>
      <c r="DC1139" t="s">
        <v>132</v>
      </c>
      <c r="DD1139" t="s">
        <v>133</v>
      </c>
      <c r="DG1139">
        <v>15323714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"10/06/2022 16:23:09.476"</f>
        <v>10/06/2022 16:23:09.476</v>
      </c>
      <c r="C1140" t="str">
        <f t="shared" si="542"/>
        <v>FFDFD3C0</v>
      </c>
      <c r="D1140" t="s">
        <v>139</v>
      </c>
      <c r="E1140">
        <v>2</v>
      </c>
      <c r="F1140">
        <v>1002</v>
      </c>
      <c r="G1140" t="s">
        <v>124</v>
      </c>
      <c r="J1140" t="s">
        <v>141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568"/>
        <v>16:23:09.141</v>
      </c>
      <c r="T1140" t="str">
        <f t="shared" si="569"/>
        <v>16:23:08.641</v>
      </c>
      <c r="U1140" t="str">
        <f t="shared" si="543"/>
        <v>A5988B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125</v>
      </c>
      <c r="AG1140">
        <v>0</v>
      </c>
      <c r="AH1140">
        <v>3</v>
      </c>
      <c r="AI1140">
        <v>2</v>
      </c>
      <c r="AJ1140">
        <v>1</v>
      </c>
      <c r="AK1140" t="s">
        <v>449</v>
      </c>
      <c r="AL1140">
        <v>40.934500999999997</v>
      </c>
      <c r="AM1140" t="s">
        <v>450</v>
      </c>
      <c r="AN1140">
        <v>-72.204165000000003</v>
      </c>
      <c r="AO1140">
        <v>25</v>
      </c>
      <c r="AP1140">
        <v>325</v>
      </c>
      <c r="AQ1140" t="s">
        <v>129</v>
      </c>
      <c r="AR1140">
        <v>61</v>
      </c>
      <c r="AS1140">
        <v>31</v>
      </c>
      <c r="AT1140">
        <v>0</v>
      </c>
      <c r="BB1140">
        <v>1200</v>
      </c>
      <c r="BC1140">
        <v>1</v>
      </c>
      <c r="BD1140" t="str">
        <f t="shared" si="544"/>
        <v xml:space="preserve">N46PD   </v>
      </c>
      <c r="BE1140">
        <v>1</v>
      </c>
      <c r="BG1140">
        <v>0</v>
      </c>
      <c r="BH1140">
        <v>0</v>
      </c>
      <c r="BI1140">
        <v>0</v>
      </c>
      <c r="BJ1140">
        <v>225</v>
      </c>
      <c r="BK1140">
        <v>-100</v>
      </c>
      <c r="BL1140" t="s">
        <v>239</v>
      </c>
      <c r="BM1140">
        <v>1</v>
      </c>
      <c r="BN1140">
        <v>1</v>
      </c>
      <c r="BO1140">
        <v>1</v>
      </c>
      <c r="BP1140">
        <v>0</v>
      </c>
      <c r="BS1140">
        <v>0.04</v>
      </c>
      <c r="BT1140">
        <v>0</v>
      </c>
      <c r="BU1140">
        <v>0</v>
      </c>
      <c r="CE1140" t="str">
        <f t="shared" si="570"/>
        <v>16:23:09.141</v>
      </c>
      <c r="CF1140">
        <v>140849356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7</v>
      </c>
      <c r="CY1140">
        <v>7</v>
      </c>
      <c r="CZ1140" t="s">
        <v>131</v>
      </c>
      <c r="DA1140">
        <v>80</v>
      </c>
      <c r="DB1140">
        <v>1</v>
      </c>
      <c r="DC1140" t="s">
        <v>132</v>
      </c>
      <c r="DD1140" t="s">
        <v>133</v>
      </c>
      <c r="DG1140">
        <v>15323714</v>
      </c>
      <c r="DI1140">
        <v>1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"10/06/2022 16:23:09.476"</f>
        <v>10/06/2022 16:23:09.476</v>
      </c>
      <c r="C1141" t="str">
        <f t="shared" si="542"/>
        <v>FFDFD3C0</v>
      </c>
      <c r="D1141" t="s">
        <v>139</v>
      </c>
      <c r="E1141">
        <v>3</v>
      </c>
      <c r="F1141">
        <v>1003</v>
      </c>
      <c r="G1141" t="s">
        <v>146</v>
      </c>
      <c r="J1141" t="s">
        <v>141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568"/>
        <v>16:23:09.141</v>
      </c>
      <c r="T1141" t="str">
        <f t="shared" si="569"/>
        <v>16:23:08.641</v>
      </c>
      <c r="U1141" t="str">
        <f t="shared" si="543"/>
        <v>A5988B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125</v>
      </c>
      <c r="AG1141">
        <v>0</v>
      </c>
      <c r="AH1141">
        <v>3</v>
      </c>
      <c r="AI1141">
        <v>2</v>
      </c>
      <c r="AJ1141">
        <v>1</v>
      </c>
      <c r="AK1141" t="s">
        <v>449</v>
      </c>
      <c r="AL1141">
        <v>40.934500999999997</v>
      </c>
      <c r="AM1141" t="s">
        <v>450</v>
      </c>
      <c r="AN1141">
        <v>-72.204165000000003</v>
      </c>
      <c r="AO1141">
        <v>25</v>
      </c>
      <c r="AP1141">
        <v>325</v>
      </c>
      <c r="AQ1141" t="s">
        <v>129</v>
      </c>
      <c r="AR1141">
        <v>61</v>
      </c>
      <c r="AS1141">
        <v>31</v>
      </c>
      <c r="AT1141">
        <v>0</v>
      </c>
      <c r="BB1141">
        <v>1200</v>
      </c>
      <c r="BC1141">
        <v>1</v>
      </c>
      <c r="BD1141" t="str">
        <f t="shared" si="544"/>
        <v xml:space="preserve">N46PD   </v>
      </c>
      <c r="BE1141">
        <v>1</v>
      </c>
      <c r="BG1141">
        <v>0</v>
      </c>
      <c r="BH1141">
        <v>0</v>
      </c>
      <c r="BI1141">
        <v>0</v>
      </c>
      <c r="BJ1141">
        <v>225</v>
      </c>
      <c r="BK1141">
        <v>-100</v>
      </c>
      <c r="BL1141" t="s">
        <v>239</v>
      </c>
      <c r="BM1141">
        <v>1</v>
      </c>
      <c r="BN1141">
        <v>1</v>
      </c>
      <c r="BO1141">
        <v>1</v>
      </c>
      <c r="BP1141">
        <v>0</v>
      </c>
      <c r="BS1141">
        <v>0.04</v>
      </c>
      <c r="BT1141">
        <v>0</v>
      </c>
      <c r="BU1141">
        <v>0</v>
      </c>
      <c r="CE1141" t="str">
        <f t="shared" si="570"/>
        <v>16:23:09.141</v>
      </c>
      <c r="CF1141">
        <v>140849356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131</v>
      </c>
      <c r="DA1141">
        <v>80</v>
      </c>
      <c r="DB1141">
        <v>1</v>
      </c>
      <c r="DC1141" t="s">
        <v>132</v>
      </c>
      <c r="DD1141" t="s">
        <v>133</v>
      </c>
      <c r="DG1141">
        <v>15323714</v>
      </c>
      <c r="DI1141">
        <v>1</v>
      </c>
      <c r="DJ1141">
        <v>0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"10/06/2022 16:23:09.476"</f>
        <v>10/06/2022 16:23:09.476</v>
      </c>
      <c r="C1142" t="str">
        <f t="shared" si="542"/>
        <v>FFDFD3C0</v>
      </c>
      <c r="D1142" t="s">
        <v>143</v>
      </c>
      <c r="E1142">
        <v>1</v>
      </c>
      <c r="F1142">
        <v>2001</v>
      </c>
      <c r="G1142" t="s">
        <v>147</v>
      </c>
      <c r="J1142" t="s">
        <v>145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568"/>
        <v>16:23:09.141</v>
      </c>
      <c r="T1142" t="str">
        <f t="shared" si="569"/>
        <v>16:23:08.641</v>
      </c>
      <c r="U1142" t="str">
        <f t="shared" si="543"/>
        <v>A5988B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125</v>
      </c>
      <c r="AG1142">
        <v>0</v>
      </c>
      <c r="AH1142">
        <v>3</v>
      </c>
      <c r="AI1142">
        <v>2</v>
      </c>
      <c r="AJ1142">
        <v>1</v>
      </c>
      <c r="AK1142" t="s">
        <v>449</v>
      </c>
      <c r="AL1142">
        <v>40.934500999999997</v>
      </c>
      <c r="AM1142" t="s">
        <v>450</v>
      </c>
      <c r="AN1142">
        <v>-72.204165000000003</v>
      </c>
      <c r="AO1142">
        <v>25</v>
      </c>
      <c r="AP1142">
        <v>325</v>
      </c>
      <c r="AQ1142" t="s">
        <v>129</v>
      </c>
      <c r="AR1142">
        <v>61</v>
      </c>
      <c r="AS1142">
        <v>31</v>
      </c>
      <c r="AT1142">
        <v>0</v>
      </c>
      <c r="BB1142">
        <v>1200</v>
      </c>
      <c r="BC1142">
        <v>1</v>
      </c>
      <c r="BD1142" t="str">
        <f t="shared" si="544"/>
        <v xml:space="preserve">N46PD   </v>
      </c>
      <c r="BE1142">
        <v>1</v>
      </c>
      <c r="BG1142">
        <v>0</v>
      </c>
      <c r="BH1142">
        <v>0</v>
      </c>
      <c r="BI1142">
        <v>0</v>
      </c>
      <c r="BJ1142">
        <v>225</v>
      </c>
      <c r="BK1142">
        <v>-100</v>
      </c>
      <c r="BL1142" t="s">
        <v>239</v>
      </c>
      <c r="BM1142">
        <v>1</v>
      </c>
      <c r="BN1142">
        <v>1</v>
      </c>
      <c r="BO1142">
        <v>1</v>
      </c>
      <c r="BP1142">
        <v>0</v>
      </c>
      <c r="BS1142">
        <v>0.04</v>
      </c>
      <c r="BT1142">
        <v>0</v>
      </c>
      <c r="BU1142">
        <v>0</v>
      </c>
      <c r="CE1142" t="str">
        <f t="shared" si="570"/>
        <v>16:23:09.141</v>
      </c>
      <c r="CF1142">
        <v>140849356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131</v>
      </c>
      <c r="DA1142">
        <v>80</v>
      </c>
      <c r="DB1142">
        <v>1</v>
      </c>
      <c r="DC1142" t="s">
        <v>132</v>
      </c>
      <c r="DD1142" t="s">
        <v>133</v>
      </c>
      <c r="DG1142">
        <v>15323714</v>
      </c>
      <c r="DI1142">
        <v>1</v>
      </c>
      <c r="DJ1142">
        <v>0</v>
      </c>
      <c r="DK1142">
        <v>1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"10/06/2022 16:23:09.476"</f>
        <v>10/06/2022 16:23:09.476</v>
      </c>
      <c r="C1143" t="str">
        <f t="shared" si="542"/>
        <v>FFDFD3C0</v>
      </c>
      <c r="D1143" t="s">
        <v>143</v>
      </c>
      <c r="E1143">
        <v>15</v>
      </c>
      <c r="F1143">
        <v>2015</v>
      </c>
      <c r="G1143" t="s">
        <v>144</v>
      </c>
      <c r="J1143" t="s">
        <v>145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568"/>
        <v>16:23:09.141</v>
      </c>
      <c r="T1143" t="str">
        <f t="shared" si="569"/>
        <v>16:23:08.641</v>
      </c>
      <c r="U1143" t="str">
        <f t="shared" si="543"/>
        <v>A5988B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125</v>
      </c>
      <c r="AG1143">
        <v>0</v>
      </c>
      <c r="AH1143">
        <v>3</v>
      </c>
      <c r="AI1143">
        <v>2</v>
      </c>
      <c r="AJ1143">
        <v>1</v>
      </c>
      <c r="AK1143" t="s">
        <v>449</v>
      </c>
      <c r="AL1143">
        <v>40.934500999999997</v>
      </c>
      <c r="AM1143" t="s">
        <v>450</v>
      </c>
      <c r="AN1143">
        <v>-72.204165000000003</v>
      </c>
      <c r="AO1143">
        <v>25</v>
      </c>
      <c r="AP1143">
        <v>325</v>
      </c>
      <c r="AQ1143" t="s">
        <v>129</v>
      </c>
      <c r="AR1143">
        <v>61</v>
      </c>
      <c r="AS1143">
        <v>31</v>
      </c>
      <c r="AT1143">
        <v>0</v>
      </c>
      <c r="BB1143">
        <v>1200</v>
      </c>
      <c r="BC1143">
        <v>1</v>
      </c>
      <c r="BD1143" t="str">
        <f t="shared" si="544"/>
        <v xml:space="preserve">N46PD   </v>
      </c>
      <c r="BE1143">
        <v>1</v>
      </c>
      <c r="BG1143">
        <v>0</v>
      </c>
      <c r="BH1143">
        <v>0</v>
      </c>
      <c r="BI1143">
        <v>0</v>
      </c>
      <c r="BJ1143">
        <v>225</v>
      </c>
      <c r="BK1143">
        <v>-100</v>
      </c>
      <c r="BL1143" t="s">
        <v>239</v>
      </c>
      <c r="BM1143">
        <v>1</v>
      </c>
      <c r="BN1143">
        <v>1</v>
      </c>
      <c r="BO1143">
        <v>1</v>
      </c>
      <c r="BP1143">
        <v>0</v>
      </c>
      <c r="BS1143">
        <v>0.04</v>
      </c>
      <c r="BT1143">
        <v>0</v>
      </c>
      <c r="BU1143">
        <v>0</v>
      </c>
      <c r="CE1143" t="str">
        <f t="shared" si="570"/>
        <v>16:23:09.141</v>
      </c>
      <c r="CF1143">
        <v>140849356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131</v>
      </c>
      <c r="DA1143">
        <v>80</v>
      </c>
      <c r="DB1143">
        <v>1</v>
      </c>
      <c r="DC1143" t="s">
        <v>132</v>
      </c>
      <c r="DD1143" t="s">
        <v>133</v>
      </c>
      <c r="DG1143">
        <v>15323714</v>
      </c>
      <c r="DI1143">
        <v>1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"10/06/2022 16:23:10.976"</f>
        <v>10/06/2022 16:23:10.976</v>
      </c>
      <c r="C1144" t="str">
        <f t="shared" si="542"/>
        <v>FFDFD3C0</v>
      </c>
      <c r="D1144" t="s">
        <v>134</v>
      </c>
      <c r="E1144">
        <v>38</v>
      </c>
      <c r="H1144">
        <v>125</v>
      </c>
      <c r="I1144" t="s">
        <v>142</v>
      </c>
      <c r="J1144" t="s">
        <v>136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ref="S1144:S1150" si="571">"16:23:10.742"</f>
        <v>16:23:10.742</v>
      </c>
      <c r="T1144" t="str">
        <f t="shared" ref="T1144:T1150" si="572">"16:23:10.242"</f>
        <v>16:23:10.242</v>
      </c>
      <c r="U1144" t="str">
        <f t="shared" si="543"/>
        <v>A5988B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125</v>
      </c>
      <c r="AG1144">
        <v>0</v>
      </c>
      <c r="AH1144">
        <v>3</v>
      </c>
      <c r="AI1144">
        <v>2</v>
      </c>
      <c r="AJ1144">
        <v>1</v>
      </c>
      <c r="AK1144" t="s">
        <v>451</v>
      </c>
      <c r="AL1144">
        <v>40.934736999999998</v>
      </c>
      <c r="AM1144" t="s">
        <v>452</v>
      </c>
      <c r="AN1144">
        <v>-72.203522000000007</v>
      </c>
      <c r="AO1144">
        <v>25</v>
      </c>
      <c r="AP1144">
        <v>325</v>
      </c>
      <c r="AQ1144" t="s">
        <v>129</v>
      </c>
      <c r="AR1144">
        <v>62</v>
      </c>
      <c r="AS1144">
        <v>29</v>
      </c>
      <c r="AT1144">
        <v>-128</v>
      </c>
      <c r="BB1144">
        <v>1200</v>
      </c>
      <c r="BC1144">
        <v>1</v>
      </c>
      <c r="BD1144" t="str">
        <f t="shared" si="544"/>
        <v xml:space="preserve">N46PD   </v>
      </c>
      <c r="BE1144">
        <v>1</v>
      </c>
      <c r="BG1144">
        <v>0</v>
      </c>
      <c r="BH1144">
        <v>0</v>
      </c>
      <c r="BI1144">
        <v>0</v>
      </c>
      <c r="BJ1144">
        <v>225</v>
      </c>
      <c r="BK1144">
        <v>-100</v>
      </c>
      <c r="BL1144" t="s">
        <v>239</v>
      </c>
      <c r="BM1144">
        <v>1</v>
      </c>
      <c r="BN1144">
        <v>1</v>
      </c>
      <c r="BO1144">
        <v>1</v>
      </c>
      <c r="BP1144">
        <v>0</v>
      </c>
      <c r="BS1144">
        <v>0.08</v>
      </c>
      <c r="BT1144">
        <v>0</v>
      </c>
      <c r="BU1144">
        <v>0</v>
      </c>
      <c r="CE1144" t="str">
        <f t="shared" ref="CE1144:CE1150" si="573">"16:23:10.750"</f>
        <v>16:23:10.750</v>
      </c>
      <c r="CF1144">
        <v>749788060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7</v>
      </c>
      <c r="CY1144">
        <v>7</v>
      </c>
      <c r="CZ1144" t="s">
        <v>131</v>
      </c>
      <c r="DA1144">
        <v>80</v>
      </c>
      <c r="DB1144">
        <v>1</v>
      </c>
      <c r="DC1144" t="s">
        <v>132</v>
      </c>
      <c r="DD1144" t="s">
        <v>133</v>
      </c>
      <c r="DG1144">
        <v>15325336</v>
      </c>
      <c r="DI1144">
        <v>1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"10/06/2022 16:23:10.976"</f>
        <v>10/06/2022 16:23:10.976</v>
      </c>
      <c r="C1145" t="str">
        <f t="shared" si="542"/>
        <v>FFDFD3C0</v>
      </c>
      <c r="D1145" t="s">
        <v>139</v>
      </c>
      <c r="E1145">
        <v>2</v>
      </c>
      <c r="F1145">
        <v>1002</v>
      </c>
      <c r="G1145" t="s">
        <v>124</v>
      </c>
      <c r="J1145" t="s">
        <v>141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571"/>
        <v>16:23:10.742</v>
      </c>
      <c r="T1145" t="str">
        <f t="shared" si="572"/>
        <v>16:23:10.242</v>
      </c>
      <c r="U1145" t="str">
        <f t="shared" si="543"/>
        <v>A5988B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125</v>
      </c>
      <c r="AG1145">
        <v>0</v>
      </c>
      <c r="AH1145">
        <v>3</v>
      </c>
      <c r="AI1145">
        <v>2</v>
      </c>
      <c r="AJ1145">
        <v>1</v>
      </c>
      <c r="AK1145" t="s">
        <v>451</v>
      </c>
      <c r="AL1145">
        <v>40.934736999999998</v>
      </c>
      <c r="AM1145" t="s">
        <v>452</v>
      </c>
      <c r="AN1145">
        <v>-72.203522000000007</v>
      </c>
      <c r="AO1145">
        <v>25</v>
      </c>
      <c r="AP1145">
        <v>325</v>
      </c>
      <c r="AQ1145" t="s">
        <v>129</v>
      </c>
      <c r="AR1145">
        <v>62</v>
      </c>
      <c r="AS1145">
        <v>29</v>
      </c>
      <c r="AT1145">
        <v>-128</v>
      </c>
      <c r="BB1145">
        <v>1200</v>
      </c>
      <c r="BC1145">
        <v>1</v>
      </c>
      <c r="BD1145" t="str">
        <f t="shared" si="544"/>
        <v xml:space="preserve">N46PD   </v>
      </c>
      <c r="BE1145">
        <v>1</v>
      </c>
      <c r="BG1145">
        <v>0</v>
      </c>
      <c r="BH1145">
        <v>0</v>
      </c>
      <c r="BI1145">
        <v>0</v>
      </c>
      <c r="BJ1145">
        <v>225</v>
      </c>
      <c r="BK1145">
        <v>-100</v>
      </c>
      <c r="BL1145" t="s">
        <v>239</v>
      </c>
      <c r="BM1145">
        <v>1</v>
      </c>
      <c r="BN1145">
        <v>1</v>
      </c>
      <c r="BO1145">
        <v>1</v>
      </c>
      <c r="BP1145">
        <v>0</v>
      </c>
      <c r="BS1145">
        <v>0.08</v>
      </c>
      <c r="BT1145">
        <v>0</v>
      </c>
      <c r="BU1145">
        <v>0</v>
      </c>
      <c r="CE1145" t="str">
        <f t="shared" si="573"/>
        <v>16:23:10.750</v>
      </c>
      <c r="CF1145">
        <v>749788060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7</v>
      </c>
      <c r="CY1145">
        <v>7</v>
      </c>
      <c r="CZ1145" t="s">
        <v>131</v>
      </c>
      <c r="DA1145">
        <v>80</v>
      </c>
      <c r="DB1145">
        <v>1</v>
      </c>
      <c r="DC1145" t="s">
        <v>132</v>
      </c>
      <c r="DD1145" t="s">
        <v>133</v>
      </c>
      <c r="DG1145">
        <v>15325336</v>
      </c>
      <c r="DI1145">
        <v>1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"10/06/2022 16:23:10.976"</f>
        <v>10/06/2022 16:23:10.976</v>
      </c>
      <c r="C1146" t="str">
        <f t="shared" si="542"/>
        <v>FFDFD3C0</v>
      </c>
      <c r="D1146" t="s">
        <v>139</v>
      </c>
      <c r="E1146">
        <v>3</v>
      </c>
      <c r="F1146">
        <v>1003</v>
      </c>
      <c r="G1146" t="s">
        <v>146</v>
      </c>
      <c r="J1146" t="s">
        <v>141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571"/>
        <v>16:23:10.742</v>
      </c>
      <c r="T1146" t="str">
        <f t="shared" si="572"/>
        <v>16:23:10.242</v>
      </c>
      <c r="U1146" t="str">
        <f t="shared" si="543"/>
        <v>A5988B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125</v>
      </c>
      <c r="AG1146">
        <v>0</v>
      </c>
      <c r="AH1146">
        <v>3</v>
      </c>
      <c r="AI1146">
        <v>2</v>
      </c>
      <c r="AJ1146">
        <v>1</v>
      </c>
      <c r="AK1146" t="s">
        <v>451</v>
      </c>
      <c r="AL1146">
        <v>40.934736999999998</v>
      </c>
      <c r="AM1146" t="s">
        <v>452</v>
      </c>
      <c r="AN1146">
        <v>-72.203522000000007</v>
      </c>
      <c r="AO1146">
        <v>25</v>
      </c>
      <c r="AP1146">
        <v>325</v>
      </c>
      <c r="AQ1146" t="s">
        <v>129</v>
      </c>
      <c r="AR1146">
        <v>62</v>
      </c>
      <c r="AS1146">
        <v>29</v>
      </c>
      <c r="AT1146">
        <v>-128</v>
      </c>
      <c r="BB1146">
        <v>1200</v>
      </c>
      <c r="BC1146">
        <v>1</v>
      </c>
      <c r="BD1146" t="str">
        <f t="shared" si="544"/>
        <v xml:space="preserve">N46PD   </v>
      </c>
      <c r="BE1146">
        <v>1</v>
      </c>
      <c r="BG1146">
        <v>0</v>
      </c>
      <c r="BH1146">
        <v>0</v>
      </c>
      <c r="BI1146">
        <v>0</v>
      </c>
      <c r="BJ1146">
        <v>225</v>
      </c>
      <c r="BK1146">
        <v>-100</v>
      </c>
      <c r="BL1146" t="s">
        <v>239</v>
      </c>
      <c r="BM1146">
        <v>1</v>
      </c>
      <c r="BN1146">
        <v>1</v>
      </c>
      <c r="BO1146">
        <v>1</v>
      </c>
      <c r="BP1146">
        <v>0</v>
      </c>
      <c r="BS1146">
        <v>0.08</v>
      </c>
      <c r="BT1146">
        <v>0</v>
      </c>
      <c r="BU1146">
        <v>0</v>
      </c>
      <c r="CE1146" t="str">
        <f t="shared" si="573"/>
        <v>16:23:10.750</v>
      </c>
      <c r="CF1146">
        <v>749788060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7</v>
      </c>
      <c r="CY1146">
        <v>7</v>
      </c>
      <c r="CZ1146" t="s">
        <v>131</v>
      </c>
      <c r="DA1146">
        <v>80</v>
      </c>
      <c r="DB1146">
        <v>1</v>
      </c>
      <c r="DC1146" t="s">
        <v>132</v>
      </c>
      <c r="DD1146" t="s">
        <v>133</v>
      </c>
      <c r="DG1146">
        <v>15325336</v>
      </c>
      <c r="DI1146">
        <v>1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"10/06/2022 16:23:10.976"</f>
        <v>10/06/2022 16:23:10.976</v>
      </c>
      <c r="C1147" t="str">
        <f t="shared" si="542"/>
        <v>FFDFD3C0</v>
      </c>
      <c r="D1147" t="s">
        <v>143</v>
      </c>
      <c r="E1147">
        <v>1</v>
      </c>
      <c r="F1147">
        <v>2001</v>
      </c>
      <c r="G1147" t="s">
        <v>147</v>
      </c>
      <c r="J1147" t="s">
        <v>145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571"/>
        <v>16:23:10.742</v>
      </c>
      <c r="T1147" t="str">
        <f t="shared" si="572"/>
        <v>16:23:10.242</v>
      </c>
      <c r="U1147" t="str">
        <f t="shared" si="543"/>
        <v>A5988B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125</v>
      </c>
      <c r="AG1147">
        <v>0</v>
      </c>
      <c r="AH1147">
        <v>3</v>
      </c>
      <c r="AI1147">
        <v>2</v>
      </c>
      <c r="AJ1147">
        <v>1</v>
      </c>
      <c r="AK1147" t="s">
        <v>451</v>
      </c>
      <c r="AL1147">
        <v>40.934736999999998</v>
      </c>
      <c r="AM1147" t="s">
        <v>452</v>
      </c>
      <c r="AN1147">
        <v>-72.203522000000007</v>
      </c>
      <c r="AO1147">
        <v>25</v>
      </c>
      <c r="AP1147">
        <v>325</v>
      </c>
      <c r="AQ1147" t="s">
        <v>129</v>
      </c>
      <c r="AR1147">
        <v>62</v>
      </c>
      <c r="AS1147">
        <v>29</v>
      </c>
      <c r="AT1147">
        <v>-128</v>
      </c>
      <c r="BB1147">
        <v>1200</v>
      </c>
      <c r="BC1147">
        <v>1</v>
      </c>
      <c r="BD1147" t="str">
        <f t="shared" si="544"/>
        <v xml:space="preserve">N46PD   </v>
      </c>
      <c r="BE1147">
        <v>1</v>
      </c>
      <c r="BG1147">
        <v>0</v>
      </c>
      <c r="BH1147">
        <v>0</v>
      </c>
      <c r="BI1147">
        <v>0</v>
      </c>
      <c r="BJ1147">
        <v>225</v>
      </c>
      <c r="BK1147">
        <v>-100</v>
      </c>
      <c r="BL1147" t="s">
        <v>239</v>
      </c>
      <c r="BM1147">
        <v>1</v>
      </c>
      <c r="BN1147">
        <v>1</v>
      </c>
      <c r="BO1147">
        <v>1</v>
      </c>
      <c r="BP1147">
        <v>0</v>
      </c>
      <c r="BS1147">
        <v>0.08</v>
      </c>
      <c r="BT1147">
        <v>0</v>
      </c>
      <c r="BU1147">
        <v>0</v>
      </c>
      <c r="CE1147" t="str">
        <f t="shared" si="573"/>
        <v>16:23:10.750</v>
      </c>
      <c r="CF1147">
        <v>749788060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7</v>
      </c>
      <c r="CY1147">
        <v>7</v>
      </c>
      <c r="CZ1147" t="s">
        <v>131</v>
      </c>
      <c r="DA1147">
        <v>80</v>
      </c>
      <c r="DB1147">
        <v>1</v>
      </c>
      <c r="DC1147" t="s">
        <v>132</v>
      </c>
      <c r="DD1147" t="s">
        <v>133</v>
      </c>
      <c r="DG1147">
        <v>15325336</v>
      </c>
      <c r="DI1147">
        <v>1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"10/06/2022 16:23:10.976"</f>
        <v>10/06/2022 16:23:10.976</v>
      </c>
      <c r="C1148" t="str">
        <f t="shared" si="542"/>
        <v>FFDFD3C0</v>
      </c>
      <c r="D1148" t="s">
        <v>143</v>
      </c>
      <c r="E1148">
        <v>15</v>
      </c>
      <c r="F1148">
        <v>2015</v>
      </c>
      <c r="G1148" t="s">
        <v>144</v>
      </c>
      <c r="J1148" t="s">
        <v>145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571"/>
        <v>16:23:10.742</v>
      </c>
      <c r="T1148" t="str">
        <f t="shared" si="572"/>
        <v>16:23:10.242</v>
      </c>
      <c r="U1148" t="str">
        <f t="shared" si="543"/>
        <v>A5988B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125</v>
      </c>
      <c r="AG1148">
        <v>0</v>
      </c>
      <c r="AH1148">
        <v>3</v>
      </c>
      <c r="AI1148">
        <v>2</v>
      </c>
      <c r="AJ1148">
        <v>1</v>
      </c>
      <c r="AK1148" t="s">
        <v>451</v>
      </c>
      <c r="AL1148">
        <v>40.934736999999998</v>
      </c>
      <c r="AM1148" t="s">
        <v>452</v>
      </c>
      <c r="AN1148">
        <v>-72.203522000000007</v>
      </c>
      <c r="AO1148">
        <v>25</v>
      </c>
      <c r="AP1148">
        <v>325</v>
      </c>
      <c r="AQ1148" t="s">
        <v>129</v>
      </c>
      <c r="AR1148">
        <v>62</v>
      </c>
      <c r="AS1148">
        <v>29</v>
      </c>
      <c r="AT1148">
        <v>-128</v>
      </c>
      <c r="BB1148">
        <v>1200</v>
      </c>
      <c r="BC1148">
        <v>1</v>
      </c>
      <c r="BD1148" t="str">
        <f t="shared" si="544"/>
        <v xml:space="preserve">N46PD   </v>
      </c>
      <c r="BE1148">
        <v>1</v>
      </c>
      <c r="BG1148">
        <v>0</v>
      </c>
      <c r="BH1148">
        <v>0</v>
      </c>
      <c r="BI1148">
        <v>0</v>
      </c>
      <c r="BJ1148">
        <v>225</v>
      </c>
      <c r="BK1148">
        <v>-100</v>
      </c>
      <c r="BL1148" t="s">
        <v>239</v>
      </c>
      <c r="BM1148">
        <v>1</v>
      </c>
      <c r="BN1148">
        <v>1</v>
      </c>
      <c r="BO1148">
        <v>1</v>
      </c>
      <c r="BP1148">
        <v>0</v>
      </c>
      <c r="BS1148">
        <v>0.08</v>
      </c>
      <c r="BT1148">
        <v>0</v>
      </c>
      <c r="BU1148">
        <v>0</v>
      </c>
      <c r="CE1148" t="str">
        <f t="shared" si="573"/>
        <v>16:23:10.750</v>
      </c>
      <c r="CF1148">
        <v>749788060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131</v>
      </c>
      <c r="DA1148">
        <v>80</v>
      </c>
      <c r="DB1148">
        <v>1</v>
      </c>
      <c r="DC1148" t="s">
        <v>132</v>
      </c>
      <c r="DD1148" t="s">
        <v>133</v>
      </c>
      <c r="DG1148">
        <v>15325336</v>
      </c>
      <c r="DI1148">
        <v>1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"10/06/2022 16:23:10.992"</f>
        <v>10/06/2022 16:23:10.992</v>
      </c>
      <c r="C1149" t="str">
        <f t="shared" si="542"/>
        <v>FFDFD3C0</v>
      </c>
      <c r="D1149" t="s">
        <v>134</v>
      </c>
      <c r="E1149">
        <v>33</v>
      </c>
      <c r="H1149">
        <v>112</v>
      </c>
      <c r="I1149" t="s">
        <v>135</v>
      </c>
      <c r="J1149" t="s">
        <v>136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571"/>
        <v>16:23:10.742</v>
      </c>
      <c r="T1149" t="str">
        <f t="shared" si="572"/>
        <v>16:23:10.242</v>
      </c>
      <c r="U1149" t="str">
        <f t="shared" si="543"/>
        <v>A5988B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125</v>
      </c>
      <c r="AG1149">
        <v>0</v>
      </c>
      <c r="AH1149">
        <v>3</v>
      </c>
      <c r="AI1149">
        <v>2</v>
      </c>
      <c r="AJ1149">
        <v>1</v>
      </c>
      <c r="AK1149" t="s">
        <v>451</v>
      </c>
      <c r="AL1149">
        <v>40.934736999999998</v>
      </c>
      <c r="AM1149" t="s">
        <v>452</v>
      </c>
      <c r="AN1149">
        <v>-72.203522000000007</v>
      </c>
      <c r="AO1149">
        <v>25</v>
      </c>
      <c r="AP1149">
        <v>325</v>
      </c>
      <c r="AQ1149" t="s">
        <v>129</v>
      </c>
      <c r="AR1149">
        <v>62</v>
      </c>
      <c r="AS1149">
        <v>29</v>
      </c>
      <c r="AT1149">
        <v>-128</v>
      </c>
      <c r="BB1149">
        <v>1200</v>
      </c>
      <c r="BC1149">
        <v>1</v>
      </c>
      <c r="BD1149" t="str">
        <f t="shared" si="544"/>
        <v xml:space="preserve">N46PD   </v>
      </c>
      <c r="BE1149">
        <v>1</v>
      </c>
      <c r="BG1149">
        <v>0</v>
      </c>
      <c r="BH1149">
        <v>0</v>
      </c>
      <c r="BI1149">
        <v>0</v>
      </c>
      <c r="BJ1149">
        <v>225</v>
      </c>
      <c r="BK1149">
        <v>-100</v>
      </c>
      <c r="BL1149" t="s">
        <v>239</v>
      </c>
      <c r="BM1149">
        <v>1</v>
      </c>
      <c r="BN1149">
        <v>1</v>
      </c>
      <c r="BO1149">
        <v>1</v>
      </c>
      <c r="BP1149">
        <v>0</v>
      </c>
      <c r="BS1149">
        <v>0.08</v>
      </c>
      <c r="BT1149">
        <v>0</v>
      </c>
      <c r="BU1149">
        <v>0</v>
      </c>
      <c r="CE1149" t="str">
        <f t="shared" si="573"/>
        <v>16:23:10.750</v>
      </c>
      <c r="CF1149">
        <v>749788060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131</v>
      </c>
      <c r="DA1149">
        <v>80</v>
      </c>
      <c r="DB1149">
        <v>1</v>
      </c>
      <c r="DC1149" t="s">
        <v>132</v>
      </c>
      <c r="DD1149" t="s">
        <v>133</v>
      </c>
      <c r="DG1149">
        <v>15325336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"10/06/2022 16:23:11.008"</f>
        <v>10/06/2022 16:23:11.008</v>
      </c>
      <c r="C1150" t="str">
        <f t="shared" si="542"/>
        <v>FFDFD3C0</v>
      </c>
      <c r="D1150" t="s">
        <v>123</v>
      </c>
      <c r="E1150">
        <v>1</v>
      </c>
      <c r="H1150">
        <v>157</v>
      </c>
      <c r="I1150" t="s">
        <v>124</v>
      </c>
      <c r="J1150" t="s">
        <v>125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571"/>
        <v>16:23:10.742</v>
      </c>
      <c r="T1150" t="str">
        <f t="shared" si="572"/>
        <v>16:23:10.242</v>
      </c>
      <c r="U1150" t="str">
        <f t="shared" si="543"/>
        <v>A5988B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125</v>
      </c>
      <c r="AG1150">
        <v>0</v>
      </c>
      <c r="AH1150">
        <v>3</v>
      </c>
      <c r="AI1150">
        <v>2</v>
      </c>
      <c r="AJ1150">
        <v>1</v>
      </c>
      <c r="AK1150" t="s">
        <v>451</v>
      </c>
      <c r="AL1150">
        <v>40.934736999999998</v>
      </c>
      <c r="AM1150" t="s">
        <v>452</v>
      </c>
      <c r="AN1150">
        <v>-72.203522000000007</v>
      </c>
      <c r="AO1150">
        <v>25</v>
      </c>
      <c r="AP1150">
        <v>325</v>
      </c>
      <c r="AQ1150" t="s">
        <v>129</v>
      </c>
      <c r="AR1150">
        <v>62</v>
      </c>
      <c r="AS1150">
        <v>29</v>
      </c>
      <c r="AT1150">
        <v>-128</v>
      </c>
      <c r="BB1150">
        <v>1200</v>
      </c>
      <c r="BC1150">
        <v>1</v>
      </c>
      <c r="BD1150" t="str">
        <f t="shared" si="544"/>
        <v xml:space="preserve">N46PD   </v>
      </c>
      <c r="BE1150">
        <v>1</v>
      </c>
      <c r="BG1150">
        <v>0</v>
      </c>
      <c r="BH1150">
        <v>0</v>
      </c>
      <c r="BI1150">
        <v>0</v>
      </c>
      <c r="BJ1150">
        <v>225</v>
      </c>
      <c r="BK1150">
        <v>-100</v>
      </c>
      <c r="BL1150" t="s">
        <v>239</v>
      </c>
      <c r="BM1150">
        <v>1</v>
      </c>
      <c r="BN1150">
        <v>1</v>
      </c>
      <c r="BO1150">
        <v>1</v>
      </c>
      <c r="BP1150">
        <v>0</v>
      </c>
      <c r="BS1150">
        <v>0.08</v>
      </c>
      <c r="BT1150">
        <v>0</v>
      </c>
      <c r="BU1150">
        <v>0</v>
      </c>
      <c r="CE1150" t="str">
        <f t="shared" si="573"/>
        <v>16:23:10.750</v>
      </c>
      <c r="CF1150">
        <v>749788060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7</v>
      </c>
      <c r="CY1150">
        <v>7</v>
      </c>
      <c r="CZ1150" t="s">
        <v>131</v>
      </c>
      <c r="DA1150">
        <v>80</v>
      </c>
      <c r="DB1150">
        <v>1</v>
      </c>
      <c r="DC1150" t="s">
        <v>132</v>
      </c>
      <c r="DD1150" t="s">
        <v>133</v>
      </c>
      <c r="DG1150">
        <v>15325336</v>
      </c>
      <c r="DI1150">
        <v>1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"10/06/2022 16:23:12.381"</f>
        <v>10/06/2022 16:23:12.381</v>
      </c>
      <c r="C1151" t="str">
        <f t="shared" si="542"/>
        <v>FFDFD3C0</v>
      </c>
      <c r="D1151" t="s">
        <v>134</v>
      </c>
      <c r="E1151">
        <v>33</v>
      </c>
      <c r="H1151">
        <v>112</v>
      </c>
      <c r="I1151" t="s">
        <v>135</v>
      </c>
      <c r="J1151" t="s">
        <v>136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ref="S1151:S1157" si="574">"16:23:12.180"</f>
        <v>16:23:12.180</v>
      </c>
      <c r="T1151" t="str">
        <f t="shared" ref="T1151:T1157" si="575">"16:23:11.780"</f>
        <v>16:23:11.780</v>
      </c>
      <c r="U1151" t="str">
        <f t="shared" si="543"/>
        <v>A5988B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125</v>
      </c>
      <c r="AG1151">
        <v>0</v>
      </c>
      <c r="AH1151">
        <v>3</v>
      </c>
      <c r="AI1151">
        <v>2</v>
      </c>
      <c r="AJ1151">
        <v>1</v>
      </c>
      <c r="AK1151" t="s">
        <v>453</v>
      </c>
      <c r="AL1151">
        <v>40.934908</v>
      </c>
      <c r="AM1151" t="s">
        <v>454</v>
      </c>
      <c r="AN1151">
        <v>-72.203028000000003</v>
      </c>
      <c r="AO1151">
        <v>25</v>
      </c>
      <c r="AP1151">
        <v>325</v>
      </c>
      <c r="AQ1151" t="s">
        <v>129</v>
      </c>
      <c r="AR1151">
        <v>62</v>
      </c>
      <c r="AS1151">
        <v>28</v>
      </c>
      <c r="AT1151">
        <v>192</v>
      </c>
      <c r="BB1151">
        <v>1200</v>
      </c>
      <c r="BC1151">
        <v>1</v>
      </c>
      <c r="BD1151" t="str">
        <f t="shared" si="544"/>
        <v xml:space="preserve">N46PD   </v>
      </c>
      <c r="BE1151">
        <v>1</v>
      </c>
      <c r="BG1151">
        <v>0</v>
      </c>
      <c r="BH1151">
        <v>0</v>
      </c>
      <c r="BI1151">
        <v>0</v>
      </c>
      <c r="BJ1151">
        <v>225</v>
      </c>
      <c r="BK1151">
        <v>-100</v>
      </c>
      <c r="BL1151" t="s">
        <v>239</v>
      </c>
      <c r="BM1151">
        <v>1</v>
      </c>
      <c r="BN1151">
        <v>1</v>
      </c>
      <c r="BO1151">
        <v>1</v>
      </c>
      <c r="BP1151">
        <v>0</v>
      </c>
      <c r="BS1151">
        <v>0.08</v>
      </c>
      <c r="BT1151">
        <v>0</v>
      </c>
      <c r="BU1151">
        <v>0</v>
      </c>
      <c r="CE1151" t="str">
        <f t="shared" ref="CE1151:CE1157" si="576">"16:23:12.182"</f>
        <v>16:23:12.182</v>
      </c>
      <c r="CF1151">
        <v>181776369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7</v>
      </c>
      <c r="CY1151">
        <v>7</v>
      </c>
      <c r="CZ1151" t="s">
        <v>131</v>
      </c>
      <c r="DA1151">
        <v>80</v>
      </c>
      <c r="DB1151">
        <v>1</v>
      </c>
      <c r="DC1151" t="s">
        <v>132</v>
      </c>
      <c r="DD1151" t="s">
        <v>133</v>
      </c>
      <c r="DG1151">
        <v>15326757</v>
      </c>
      <c r="DI1151">
        <v>1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"10/06/2022 16:23:12.381"</f>
        <v>10/06/2022 16:23:12.381</v>
      </c>
      <c r="C1152" t="str">
        <f t="shared" si="542"/>
        <v>FFDFD3C0</v>
      </c>
      <c r="D1152" t="s">
        <v>134</v>
      </c>
      <c r="E1152">
        <v>38</v>
      </c>
      <c r="H1152">
        <v>125</v>
      </c>
      <c r="I1152" t="s">
        <v>142</v>
      </c>
      <c r="J1152" t="s">
        <v>136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574"/>
        <v>16:23:12.180</v>
      </c>
      <c r="T1152" t="str">
        <f t="shared" si="575"/>
        <v>16:23:11.780</v>
      </c>
      <c r="U1152" t="str">
        <f t="shared" si="543"/>
        <v>A5988B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125</v>
      </c>
      <c r="AG1152">
        <v>0</v>
      </c>
      <c r="AH1152">
        <v>3</v>
      </c>
      <c r="AI1152">
        <v>2</v>
      </c>
      <c r="AJ1152">
        <v>1</v>
      </c>
      <c r="AK1152" t="s">
        <v>453</v>
      </c>
      <c r="AL1152">
        <v>40.934908</v>
      </c>
      <c r="AM1152" t="s">
        <v>454</v>
      </c>
      <c r="AN1152">
        <v>-72.203028000000003</v>
      </c>
      <c r="AO1152">
        <v>25</v>
      </c>
      <c r="AP1152">
        <v>325</v>
      </c>
      <c r="AQ1152" t="s">
        <v>129</v>
      </c>
      <c r="AR1152">
        <v>62</v>
      </c>
      <c r="AS1152">
        <v>28</v>
      </c>
      <c r="AT1152">
        <v>192</v>
      </c>
      <c r="BB1152">
        <v>1200</v>
      </c>
      <c r="BC1152">
        <v>1</v>
      </c>
      <c r="BD1152" t="str">
        <f t="shared" si="544"/>
        <v xml:space="preserve">N46PD   </v>
      </c>
      <c r="BE1152">
        <v>1</v>
      </c>
      <c r="BG1152">
        <v>0</v>
      </c>
      <c r="BH1152">
        <v>0</v>
      </c>
      <c r="BI1152">
        <v>0</v>
      </c>
      <c r="BJ1152">
        <v>225</v>
      </c>
      <c r="BK1152">
        <v>-100</v>
      </c>
      <c r="BL1152" t="s">
        <v>239</v>
      </c>
      <c r="BM1152">
        <v>1</v>
      </c>
      <c r="BN1152">
        <v>1</v>
      </c>
      <c r="BO1152">
        <v>1</v>
      </c>
      <c r="BP1152">
        <v>0</v>
      </c>
      <c r="BS1152">
        <v>0.08</v>
      </c>
      <c r="BT1152">
        <v>0</v>
      </c>
      <c r="BU1152">
        <v>0</v>
      </c>
      <c r="CE1152" t="str">
        <f t="shared" si="576"/>
        <v>16:23:12.182</v>
      </c>
      <c r="CF1152">
        <v>181776369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131</v>
      </c>
      <c r="DA1152">
        <v>80</v>
      </c>
      <c r="DB1152">
        <v>1</v>
      </c>
      <c r="DC1152" t="s">
        <v>132</v>
      </c>
      <c r="DD1152" t="s">
        <v>133</v>
      </c>
      <c r="DG1152">
        <v>15326757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"10/06/2022 16:23:12.381"</f>
        <v>10/06/2022 16:23:12.381</v>
      </c>
      <c r="C1153" t="str">
        <f t="shared" si="542"/>
        <v>FFDFD3C0</v>
      </c>
      <c r="D1153" t="s">
        <v>123</v>
      </c>
      <c r="E1153">
        <v>1</v>
      </c>
      <c r="H1153">
        <v>157</v>
      </c>
      <c r="I1153" t="s">
        <v>124</v>
      </c>
      <c r="J1153" t="s">
        <v>125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574"/>
        <v>16:23:12.180</v>
      </c>
      <c r="T1153" t="str">
        <f t="shared" si="575"/>
        <v>16:23:11.780</v>
      </c>
      <c r="U1153" t="str">
        <f t="shared" si="543"/>
        <v>A5988B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125</v>
      </c>
      <c r="AG1153">
        <v>0</v>
      </c>
      <c r="AH1153">
        <v>3</v>
      </c>
      <c r="AI1153">
        <v>2</v>
      </c>
      <c r="AJ1153">
        <v>1</v>
      </c>
      <c r="AK1153" t="s">
        <v>453</v>
      </c>
      <c r="AL1153">
        <v>40.934908</v>
      </c>
      <c r="AM1153" t="s">
        <v>454</v>
      </c>
      <c r="AN1153">
        <v>-72.203028000000003</v>
      </c>
      <c r="AO1153">
        <v>25</v>
      </c>
      <c r="AP1153">
        <v>325</v>
      </c>
      <c r="AQ1153" t="s">
        <v>129</v>
      </c>
      <c r="AR1153">
        <v>62</v>
      </c>
      <c r="AS1153">
        <v>28</v>
      </c>
      <c r="AT1153">
        <v>192</v>
      </c>
      <c r="BB1153">
        <v>1200</v>
      </c>
      <c r="BC1153">
        <v>1</v>
      </c>
      <c r="BD1153" t="str">
        <f t="shared" si="544"/>
        <v xml:space="preserve">N46PD   </v>
      </c>
      <c r="BE1153">
        <v>1</v>
      </c>
      <c r="BG1153">
        <v>0</v>
      </c>
      <c r="BH1153">
        <v>0</v>
      </c>
      <c r="BI1153">
        <v>0</v>
      </c>
      <c r="BJ1153">
        <v>225</v>
      </c>
      <c r="BK1153">
        <v>-100</v>
      </c>
      <c r="BL1153" t="s">
        <v>239</v>
      </c>
      <c r="BM1153">
        <v>1</v>
      </c>
      <c r="BN1153">
        <v>1</v>
      </c>
      <c r="BO1153">
        <v>1</v>
      </c>
      <c r="BP1153">
        <v>0</v>
      </c>
      <c r="BS1153">
        <v>0.08</v>
      </c>
      <c r="BT1153">
        <v>0</v>
      </c>
      <c r="BU1153">
        <v>0</v>
      </c>
      <c r="CE1153" t="str">
        <f t="shared" si="576"/>
        <v>16:23:12.182</v>
      </c>
      <c r="CF1153">
        <v>181776369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7</v>
      </c>
      <c r="CY1153">
        <v>7</v>
      </c>
      <c r="CZ1153" t="s">
        <v>131</v>
      </c>
      <c r="DA1153">
        <v>80</v>
      </c>
      <c r="DB1153">
        <v>1</v>
      </c>
      <c r="DC1153" t="s">
        <v>132</v>
      </c>
      <c r="DD1153" t="s">
        <v>133</v>
      </c>
      <c r="DG1153">
        <v>15326757</v>
      </c>
      <c r="DI1153">
        <v>1</v>
      </c>
      <c r="DJ1153">
        <v>0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"10/06/2022 16:23:12.381"</f>
        <v>10/06/2022 16:23:12.381</v>
      </c>
      <c r="C1154" t="str">
        <f t="shared" ref="C1154:C1217" si="577">"FFDFD3C0"</f>
        <v>FFDFD3C0</v>
      </c>
      <c r="D1154" t="s">
        <v>139</v>
      </c>
      <c r="E1154">
        <v>2</v>
      </c>
      <c r="F1154">
        <v>1002</v>
      </c>
      <c r="G1154" t="s">
        <v>124</v>
      </c>
      <c r="J1154" t="s">
        <v>141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574"/>
        <v>16:23:12.180</v>
      </c>
      <c r="T1154" t="str">
        <f t="shared" si="575"/>
        <v>16:23:11.780</v>
      </c>
      <c r="U1154" t="str">
        <f t="shared" ref="U1154:U1217" si="578">"A5988B"</f>
        <v>A5988B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125</v>
      </c>
      <c r="AG1154">
        <v>0</v>
      </c>
      <c r="AH1154">
        <v>3</v>
      </c>
      <c r="AI1154">
        <v>2</v>
      </c>
      <c r="AJ1154">
        <v>1</v>
      </c>
      <c r="AK1154" t="s">
        <v>453</v>
      </c>
      <c r="AL1154">
        <v>40.934908</v>
      </c>
      <c r="AM1154" t="s">
        <v>454</v>
      </c>
      <c r="AN1154">
        <v>-72.203028000000003</v>
      </c>
      <c r="AO1154">
        <v>25</v>
      </c>
      <c r="AP1154">
        <v>325</v>
      </c>
      <c r="AQ1154" t="s">
        <v>129</v>
      </c>
      <c r="AR1154">
        <v>62</v>
      </c>
      <c r="AS1154">
        <v>28</v>
      </c>
      <c r="AT1154">
        <v>192</v>
      </c>
      <c r="BB1154">
        <v>1200</v>
      </c>
      <c r="BC1154">
        <v>1</v>
      </c>
      <c r="BD1154" t="str">
        <f t="shared" ref="BD1154:BD1217" si="579">"N46PD   "</f>
        <v xml:space="preserve">N46PD   </v>
      </c>
      <c r="BE1154">
        <v>1</v>
      </c>
      <c r="BG1154">
        <v>0</v>
      </c>
      <c r="BH1154">
        <v>0</v>
      </c>
      <c r="BI1154">
        <v>0</v>
      </c>
      <c r="BJ1154">
        <v>225</v>
      </c>
      <c r="BK1154">
        <v>-100</v>
      </c>
      <c r="BL1154" t="s">
        <v>239</v>
      </c>
      <c r="BM1154">
        <v>1</v>
      </c>
      <c r="BN1154">
        <v>1</v>
      </c>
      <c r="BO1154">
        <v>1</v>
      </c>
      <c r="BP1154">
        <v>0</v>
      </c>
      <c r="BS1154">
        <v>0.08</v>
      </c>
      <c r="BT1154">
        <v>0</v>
      </c>
      <c r="BU1154">
        <v>0</v>
      </c>
      <c r="CE1154" t="str">
        <f t="shared" si="576"/>
        <v>16:23:12.182</v>
      </c>
      <c r="CF1154">
        <v>181776369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7</v>
      </c>
      <c r="CY1154">
        <v>7</v>
      </c>
      <c r="CZ1154" t="s">
        <v>131</v>
      </c>
      <c r="DA1154">
        <v>80</v>
      </c>
      <c r="DB1154">
        <v>1</v>
      </c>
      <c r="DC1154" t="s">
        <v>132</v>
      </c>
      <c r="DD1154" t="s">
        <v>133</v>
      </c>
      <c r="DG1154">
        <v>15326757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>"10/06/2022 16:23:12.381"</f>
        <v>10/06/2022 16:23:12.381</v>
      </c>
      <c r="C1155" t="str">
        <f t="shared" si="577"/>
        <v>FFDFD3C0</v>
      </c>
      <c r="D1155" t="s">
        <v>139</v>
      </c>
      <c r="E1155">
        <v>3</v>
      </c>
      <c r="F1155">
        <v>1003</v>
      </c>
      <c r="G1155" t="s">
        <v>146</v>
      </c>
      <c r="J1155" t="s">
        <v>141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574"/>
        <v>16:23:12.180</v>
      </c>
      <c r="T1155" t="str">
        <f t="shared" si="575"/>
        <v>16:23:11.780</v>
      </c>
      <c r="U1155" t="str">
        <f t="shared" si="578"/>
        <v>A5988B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125</v>
      </c>
      <c r="AG1155">
        <v>0</v>
      </c>
      <c r="AH1155">
        <v>3</v>
      </c>
      <c r="AI1155">
        <v>2</v>
      </c>
      <c r="AJ1155">
        <v>1</v>
      </c>
      <c r="AK1155" t="s">
        <v>453</v>
      </c>
      <c r="AL1155">
        <v>40.934908</v>
      </c>
      <c r="AM1155" t="s">
        <v>454</v>
      </c>
      <c r="AN1155">
        <v>-72.203028000000003</v>
      </c>
      <c r="AO1155">
        <v>25</v>
      </c>
      <c r="AP1155">
        <v>325</v>
      </c>
      <c r="AQ1155" t="s">
        <v>129</v>
      </c>
      <c r="AR1155">
        <v>62</v>
      </c>
      <c r="AS1155">
        <v>28</v>
      </c>
      <c r="AT1155">
        <v>192</v>
      </c>
      <c r="BB1155">
        <v>1200</v>
      </c>
      <c r="BC1155">
        <v>1</v>
      </c>
      <c r="BD1155" t="str">
        <f t="shared" si="579"/>
        <v xml:space="preserve">N46PD   </v>
      </c>
      <c r="BE1155">
        <v>1</v>
      </c>
      <c r="BG1155">
        <v>0</v>
      </c>
      <c r="BH1155">
        <v>0</v>
      </c>
      <c r="BI1155">
        <v>0</v>
      </c>
      <c r="BJ1155">
        <v>225</v>
      </c>
      <c r="BK1155">
        <v>-100</v>
      </c>
      <c r="BL1155" t="s">
        <v>239</v>
      </c>
      <c r="BM1155">
        <v>1</v>
      </c>
      <c r="BN1155">
        <v>1</v>
      </c>
      <c r="BO1155">
        <v>1</v>
      </c>
      <c r="BP1155">
        <v>0</v>
      </c>
      <c r="BS1155">
        <v>0.08</v>
      </c>
      <c r="BT1155">
        <v>0</v>
      </c>
      <c r="BU1155">
        <v>0</v>
      </c>
      <c r="CE1155" t="str">
        <f t="shared" si="576"/>
        <v>16:23:12.182</v>
      </c>
      <c r="CF1155">
        <v>181776369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7</v>
      </c>
      <c r="CY1155">
        <v>7</v>
      </c>
      <c r="CZ1155" t="s">
        <v>131</v>
      </c>
      <c r="DA1155">
        <v>80</v>
      </c>
      <c r="DB1155">
        <v>1</v>
      </c>
      <c r="DC1155" t="s">
        <v>132</v>
      </c>
      <c r="DD1155" t="s">
        <v>133</v>
      </c>
      <c r="DG1155">
        <v>15326757</v>
      </c>
      <c r="DI1155">
        <v>1</v>
      </c>
      <c r="DJ1155">
        <v>0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>"10/06/2022 16:23:12.412"</f>
        <v>10/06/2022 16:23:12.412</v>
      </c>
      <c r="C1156" t="str">
        <f t="shared" si="577"/>
        <v>FFDFD3C0</v>
      </c>
      <c r="D1156" t="s">
        <v>143</v>
      </c>
      <c r="E1156">
        <v>1</v>
      </c>
      <c r="F1156">
        <v>2001</v>
      </c>
      <c r="G1156" t="s">
        <v>147</v>
      </c>
      <c r="J1156" t="s">
        <v>145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574"/>
        <v>16:23:12.180</v>
      </c>
      <c r="T1156" t="str">
        <f t="shared" si="575"/>
        <v>16:23:11.780</v>
      </c>
      <c r="U1156" t="str">
        <f t="shared" si="578"/>
        <v>A5988B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125</v>
      </c>
      <c r="AG1156">
        <v>0</v>
      </c>
      <c r="AH1156">
        <v>3</v>
      </c>
      <c r="AI1156">
        <v>2</v>
      </c>
      <c r="AJ1156">
        <v>1</v>
      </c>
      <c r="AK1156" t="s">
        <v>453</v>
      </c>
      <c r="AL1156">
        <v>40.934908</v>
      </c>
      <c r="AM1156" t="s">
        <v>454</v>
      </c>
      <c r="AN1156">
        <v>-72.203028000000003</v>
      </c>
      <c r="AO1156">
        <v>25</v>
      </c>
      <c r="AP1156">
        <v>325</v>
      </c>
      <c r="AQ1156" t="s">
        <v>129</v>
      </c>
      <c r="AR1156">
        <v>62</v>
      </c>
      <c r="AS1156">
        <v>28</v>
      </c>
      <c r="AT1156">
        <v>192</v>
      </c>
      <c r="BB1156">
        <v>1200</v>
      </c>
      <c r="BC1156">
        <v>1</v>
      </c>
      <c r="BD1156" t="str">
        <f t="shared" si="579"/>
        <v xml:space="preserve">N46PD   </v>
      </c>
      <c r="BE1156">
        <v>1</v>
      </c>
      <c r="BG1156">
        <v>0</v>
      </c>
      <c r="BH1156">
        <v>0</v>
      </c>
      <c r="BI1156">
        <v>0</v>
      </c>
      <c r="BJ1156">
        <v>225</v>
      </c>
      <c r="BK1156">
        <v>-100</v>
      </c>
      <c r="BL1156" t="s">
        <v>239</v>
      </c>
      <c r="BM1156">
        <v>1</v>
      </c>
      <c r="BN1156">
        <v>1</v>
      </c>
      <c r="BO1156">
        <v>1</v>
      </c>
      <c r="BP1156">
        <v>0</v>
      </c>
      <c r="BS1156">
        <v>0.08</v>
      </c>
      <c r="BT1156">
        <v>0</v>
      </c>
      <c r="BU1156">
        <v>0</v>
      </c>
      <c r="CE1156" t="str">
        <f t="shared" si="576"/>
        <v>16:23:12.182</v>
      </c>
      <c r="CF1156">
        <v>181776369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7</v>
      </c>
      <c r="CY1156">
        <v>7</v>
      </c>
      <c r="CZ1156" t="s">
        <v>131</v>
      </c>
      <c r="DA1156">
        <v>80</v>
      </c>
      <c r="DB1156">
        <v>1</v>
      </c>
      <c r="DC1156" t="s">
        <v>132</v>
      </c>
      <c r="DD1156" t="s">
        <v>133</v>
      </c>
      <c r="DG1156">
        <v>15326757</v>
      </c>
      <c r="DI1156">
        <v>1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>"10/06/2022 16:23:12.412"</f>
        <v>10/06/2022 16:23:12.412</v>
      </c>
      <c r="C1157" t="str">
        <f t="shared" si="577"/>
        <v>FFDFD3C0</v>
      </c>
      <c r="D1157" t="s">
        <v>143</v>
      </c>
      <c r="E1157">
        <v>15</v>
      </c>
      <c r="F1157">
        <v>2015</v>
      </c>
      <c r="G1157" t="s">
        <v>144</v>
      </c>
      <c r="J1157" t="s">
        <v>145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574"/>
        <v>16:23:12.180</v>
      </c>
      <c r="T1157" t="str">
        <f t="shared" si="575"/>
        <v>16:23:11.780</v>
      </c>
      <c r="U1157" t="str">
        <f t="shared" si="578"/>
        <v>A5988B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125</v>
      </c>
      <c r="AG1157">
        <v>0</v>
      </c>
      <c r="AH1157">
        <v>3</v>
      </c>
      <c r="AI1157">
        <v>2</v>
      </c>
      <c r="AJ1157">
        <v>1</v>
      </c>
      <c r="AK1157" t="s">
        <v>453</v>
      </c>
      <c r="AL1157">
        <v>40.934908</v>
      </c>
      <c r="AM1157" t="s">
        <v>454</v>
      </c>
      <c r="AN1157">
        <v>-72.203028000000003</v>
      </c>
      <c r="AO1157">
        <v>25</v>
      </c>
      <c r="AP1157">
        <v>325</v>
      </c>
      <c r="AQ1157" t="s">
        <v>129</v>
      </c>
      <c r="AR1157">
        <v>62</v>
      </c>
      <c r="AS1157">
        <v>28</v>
      </c>
      <c r="AT1157">
        <v>192</v>
      </c>
      <c r="BB1157">
        <v>1200</v>
      </c>
      <c r="BC1157">
        <v>1</v>
      </c>
      <c r="BD1157" t="str">
        <f t="shared" si="579"/>
        <v xml:space="preserve">N46PD   </v>
      </c>
      <c r="BE1157">
        <v>1</v>
      </c>
      <c r="BG1157">
        <v>0</v>
      </c>
      <c r="BH1157">
        <v>0</v>
      </c>
      <c r="BI1157">
        <v>0</v>
      </c>
      <c r="BJ1157">
        <v>225</v>
      </c>
      <c r="BK1157">
        <v>-100</v>
      </c>
      <c r="BL1157" t="s">
        <v>239</v>
      </c>
      <c r="BM1157">
        <v>1</v>
      </c>
      <c r="BN1157">
        <v>1</v>
      </c>
      <c r="BO1157">
        <v>1</v>
      </c>
      <c r="BP1157">
        <v>0</v>
      </c>
      <c r="BS1157">
        <v>0.08</v>
      </c>
      <c r="BT1157">
        <v>0</v>
      </c>
      <c r="BU1157">
        <v>0</v>
      </c>
      <c r="CE1157" t="str">
        <f t="shared" si="576"/>
        <v>16:23:12.182</v>
      </c>
      <c r="CF1157">
        <v>181776369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7</v>
      </c>
      <c r="CY1157">
        <v>7</v>
      </c>
      <c r="CZ1157" t="s">
        <v>131</v>
      </c>
      <c r="DA1157">
        <v>80</v>
      </c>
      <c r="DB1157">
        <v>1</v>
      </c>
      <c r="DC1157" t="s">
        <v>132</v>
      </c>
      <c r="DD1157" t="s">
        <v>133</v>
      </c>
      <c r="DG1157">
        <v>15326757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 t="shared" ref="A1158:A1164" si="580">"10/06/2022 16:23:13.474"</f>
        <v>10/06/2022 16:23:13.474</v>
      </c>
      <c r="C1158" t="str">
        <f t="shared" si="577"/>
        <v>FFDFD3C0</v>
      </c>
      <c r="D1158" t="s">
        <v>134</v>
      </c>
      <c r="E1158">
        <v>33</v>
      </c>
      <c r="H1158">
        <v>112</v>
      </c>
      <c r="I1158" t="s">
        <v>135</v>
      </c>
      <c r="J1158" t="s">
        <v>136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ref="S1158:S1164" si="581">"16:23:13.156"</f>
        <v>16:23:13.156</v>
      </c>
      <c r="T1158" t="str">
        <f t="shared" ref="T1158:T1164" si="582">"16:23:12.756"</f>
        <v>16:23:12.756</v>
      </c>
      <c r="U1158" t="str">
        <f t="shared" si="578"/>
        <v>A5988B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125</v>
      </c>
      <c r="AG1158">
        <v>0</v>
      </c>
      <c r="AH1158">
        <v>3</v>
      </c>
      <c r="AI1158">
        <v>2</v>
      </c>
      <c r="AJ1158">
        <v>1</v>
      </c>
      <c r="AK1158" t="s">
        <v>455</v>
      </c>
      <c r="AL1158">
        <v>40.935059000000003</v>
      </c>
      <c r="AM1158" t="s">
        <v>456</v>
      </c>
      <c r="AN1158">
        <v>-72.202641999999997</v>
      </c>
      <c r="AO1158">
        <v>25</v>
      </c>
      <c r="AP1158">
        <v>325</v>
      </c>
      <c r="AQ1158" t="s">
        <v>129</v>
      </c>
      <c r="AR1158">
        <v>62</v>
      </c>
      <c r="AS1158">
        <v>26</v>
      </c>
      <c r="AT1158">
        <v>128</v>
      </c>
      <c r="BB1158">
        <v>1200</v>
      </c>
      <c r="BC1158">
        <v>1</v>
      </c>
      <c r="BD1158" t="str">
        <f t="shared" si="579"/>
        <v xml:space="preserve">N46PD   </v>
      </c>
      <c r="BE1158">
        <v>1</v>
      </c>
      <c r="BG1158">
        <v>0</v>
      </c>
      <c r="BH1158">
        <v>0</v>
      </c>
      <c r="BI1158">
        <v>0</v>
      </c>
      <c r="BJ1158">
        <v>225</v>
      </c>
      <c r="BK1158">
        <v>-100</v>
      </c>
      <c r="BL1158" t="s">
        <v>239</v>
      </c>
      <c r="BM1158">
        <v>1</v>
      </c>
      <c r="BN1158">
        <v>1</v>
      </c>
      <c r="BO1158">
        <v>1</v>
      </c>
      <c r="BP1158">
        <v>0</v>
      </c>
      <c r="BS1158">
        <v>0.08</v>
      </c>
      <c r="BT1158">
        <v>0</v>
      </c>
      <c r="BU1158">
        <v>0</v>
      </c>
      <c r="CE1158" t="str">
        <f t="shared" ref="CE1158:CE1164" si="583">"16:23:13.157"</f>
        <v>16:23:13.157</v>
      </c>
      <c r="CF1158">
        <v>156642550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7</v>
      </c>
      <c r="CY1158">
        <v>7</v>
      </c>
      <c r="CZ1158" t="s">
        <v>131</v>
      </c>
      <c r="DA1158">
        <v>80</v>
      </c>
      <c r="DB1158">
        <v>1</v>
      </c>
      <c r="DC1158" t="s">
        <v>132</v>
      </c>
      <c r="DD1158" t="s">
        <v>133</v>
      </c>
      <c r="DG1158">
        <v>15327895</v>
      </c>
      <c r="DI1158">
        <v>1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 t="shared" si="580"/>
        <v>10/06/2022 16:23:13.474</v>
      </c>
      <c r="C1159" t="str">
        <f t="shared" si="577"/>
        <v>FFDFD3C0</v>
      </c>
      <c r="D1159" t="s">
        <v>123</v>
      </c>
      <c r="E1159">
        <v>1</v>
      </c>
      <c r="H1159">
        <v>157</v>
      </c>
      <c r="I1159" t="s">
        <v>124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581"/>
        <v>16:23:13.156</v>
      </c>
      <c r="T1159" t="str">
        <f t="shared" si="582"/>
        <v>16:23:12.756</v>
      </c>
      <c r="U1159" t="str">
        <f t="shared" si="578"/>
        <v>A5988B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125</v>
      </c>
      <c r="AG1159">
        <v>0</v>
      </c>
      <c r="AH1159">
        <v>3</v>
      </c>
      <c r="AI1159">
        <v>2</v>
      </c>
      <c r="AJ1159">
        <v>1</v>
      </c>
      <c r="AK1159" t="s">
        <v>455</v>
      </c>
      <c r="AL1159">
        <v>40.935059000000003</v>
      </c>
      <c r="AM1159" t="s">
        <v>456</v>
      </c>
      <c r="AN1159">
        <v>-72.202641999999997</v>
      </c>
      <c r="AO1159">
        <v>25</v>
      </c>
      <c r="AP1159">
        <v>325</v>
      </c>
      <c r="AQ1159" t="s">
        <v>129</v>
      </c>
      <c r="AR1159">
        <v>62</v>
      </c>
      <c r="AS1159">
        <v>26</v>
      </c>
      <c r="AT1159">
        <v>128</v>
      </c>
      <c r="BB1159">
        <v>1200</v>
      </c>
      <c r="BC1159">
        <v>1</v>
      </c>
      <c r="BD1159" t="str">
        <f t="shared" si="579"/>
        <v xml:space="preserve">N46PD   </v>
      </c>
      <c r="BE1159">
        <v>1</v>
      </c>
      <c r="BG1159">
        <v>0</v>
      </c>
      <c r="BH1159">
        <v>0</v>
      </c>
      <c r="BI1159">
        <v>0</v>
      </c>
      <c r="BJ1159">
        <v>225</v>
      </c>
      <c r="BK1159">
        <v>-100</v>
      </c>
      <c r="BL1159" t="s">
        <v>239</v>
      </c>
      <c r="BM1159">
        <v>1</v>
      </c>
      <c r="BN1159">
        <v>1</v>
      </c>
      <c r="BO1159">
        <v>1</v>
      </c>
      <c r="BP1159">
        <v>0</v>
      </c>
      <c r="BS1159">
        <v>0.08</v>
      </c>
      <c r="BT1159">
        <v>0</v>
      </c>
      <c r="BU1159">
        <v>0</v>
      </c>
      <c r="CE1159" t="str">
        <f t="shared" si="583"/>
        <v>16:23:13.157</v>
      </c>
      <c r="CF1159">
        <v>156642550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80</v>
      </c>
      <c r="DB1159">
        <v>1</v>
      </c>
      <c r="DC1159" t="s">
        <v>132</v>
      </c>
      <c r="DD1159" t="s">
        <v>133</v>
      </c>
      <c r="DG1159">
        <v>15327895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 t="shared" si="580"/>
        <v>10/06/2022 16:23:13.474</v>
      </c>
      <c r="C1160" t="str">
        <f t="shared" si="577"/>
        <v>FFDFD3C0</v>
      </c>
      <c r="D1160" t="s">
        <v>134</v>
      </c>
      <c r="E1160">
        <v>38</v>
      </c>
      <c r="H1160">
        <v>125</v>
      </c>
      <c r="I1160" t="s">
        <v>142</v>
      </c>
      <c r="J1160" t="s">
        <v>136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581"/>
        <v>16:23:13.156</v>
      </c>
      <c r="T1160" t="str">
        <f t="shared" si="582"/>
        <v>16:23:12.756</v>
      </c>
      <c r="U1160" t="str">
        <f t="shared" si="578"/>
        <v>A5988B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125</v>
      </c>
      <c r="AG1160">
        <v>0</v>
      </c>
      <c r="AH1160">
        <v>3</v>
      </c>
      <c r="AI1160">
        <v>2</v>
      </c>
      <c r="AJ1160">
        <v>1</v>
      </c>
      <c r="AK1160" t="s">
        <v>455</v>
      </c>
      <c r="AL1160">
        <v>40.935059000000003</v>
      </c>
      <c r="AM1160" t="s">
        <v>456</v>
      </c>
      <c r="AN1160">
        <v>-72.202641999999997</v>
      </c>
      <c r="AO1160">
        <v>25</v>
      </c>
      <c r="AP1160">
        <v>325</v>
      </c>
      <c r="AQ1160" t="s">
        <v>129</v>
      </c>
      <c r="AR1160">
        <v>62</v>
      </c>
      <c r="AS1160">
        <v>26</v>
      </c>
      <c r="AT1160">
        <v>128</v>
      </c>
      <c r="BB1160">
        <v>1200</v>
      </c>
      <c r="BC1160">
        <v>1</v>
      </c>
      <c r="BD1160" t="str">
        <f t="shared" si="579"/>
        <v xml:space="preserve">N46PD   </v>
      </c>
      <c r="BE1160">
        <v>1</v>
      </c>
      <c r="BG1160">
        <v>0</v>
      </c>
      <c r="BH1160">
        <v>0</v>
      </c>
      <c r="BI1160">
        <v>0</v>
      </c>
      <c r="BJ1160">
        <v>225</v>
      </c>
      <c r="BK1160">
        <v>-100</v>
      </c>
      <c r="BL1160" t="s">
        <v>239</v>
      </c>
      <c r="BM1160">
        <v>1</v>
      </c>
      <c r="BN1160">
        <v>1</v>
      </c>
      <c r="BO1160">
        <v>1</v>
      </c>
      <c r="BP1160">
        <v>0</v>
      </c>
      <c r="BS1160">
        <v>0.08</v>
      </c>
      <c r="BT1160">
        <v>0</v>
      </c>
      <c r="BU1160">
        <v>0</v>
      </c>
      <c r="CE1160" t="str">
        <f t="shared" si="583"/>
        <v>16:23:13.157</v>
      </c>
      <c r="CF1160">
        <v>156642550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131</v>
      </c>
      <c r="DA1160">
        <v>80</v>
      </c>
      <c r="DB1160">
        <v>1</v>
      </c>
      <c r="DC1160" t="s">
        <v>132</v>
      </c>
      <c r="DD1160" t="s">
        <v>133</v>
      </c>
      <c r="DG1160">
        <v>15327895</v>
      </c>
      <c r="DI1160">
        <v>1</v>
      </c>
      <c r="DJ1160">
        <v>0</v>
      </c>
      <c r="DK1160">
        <v>1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 t="shared" si="580"/>
        <v>10/06/2022 16:23:13.474</v>
      </c>
      <c r="C1161" t="str">
        <f t="shared" si="577"/>
        <v>FFDFD3C0</v>
      </c>
      <c r="D1161" t="s">
        <v>139</v>
      </c>
      <c r="E1161">
        <v>2</v>
      </c>
      <c r="F1161">
        <v>1002</v>
      </c>
      <c r="G1161" t="s">
        <v>124</v>
      </c>
      <c r="J1161" t="s">
        <v>141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581"/>
        <v>16:23:13.156</v>
      </c>
      <c r="T1161" t="str">
        <f t="shared" si="582"/>
        <v>16:23:12.756</v>
      </c>
      <c r="U1161" t="str">
        <f t="shared" si="578"/>
        <v>A5988B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125</v>
      </c>
      <c r="AG1161">
        <v>0</v>
      </c>
      <c r="AH1161">
        <v>3</v>
      </c>
      <c r="AI1161">
        <v>2</v>
      </c>
      <c r="AJ1161">
        <v>1</v>
      </c>
      <c r="AK1161" t="s">
        <v>455</v>
      </c>
      <c r="AL1161">
        <v>40.935059000000003</v>
      </c>
      <c r="AM1161" t="s">
        <v>456</v>
      </c>
      <c r="AN1161">
        <v>-72.202641999999997</v>
      </c>
      <c r="AO1161">
        <v>25</v>
      </c>
      <c r="AP1161">
        <v>325</v>
      </c>
      <c r="AQ1161" t="s">
        <v>129</v>
      </c>
      <c r="AR1161">
        <v>62</v>
      </c>
      <c r="AS1161">
        <v>26</v>
      </c>
      <c r="AT1161">
        <v>128</v>
      </c>
      <c r="BB1161">
        <v>1200</v>
      </c>
      <c r="BC1161">
        <v>1</v>
      </c>
      <c r="BD1161" t="str">
        <f t="shared" si="579"/>
        <v xml:space="preserve">N46PD   </v>
      </c>
      <c r="BE1161">
        <v>1</v>
      </c>
      <c r="BG1161">
        <v>0</v>
      </c>
      <c r="BH1161">
        <v>0</v>
      </c>
      <c r="BI1161">
        <v>0</v>
      </c>
      <c r="BJ1161">
        <v>225</v>
      </c>
      <c r="BK1161">
        <v>-100</v>
      </c>
      <c r="BL1161" t="s">
        <v>239</v>
      </c>
      <c r="BM1161">
        <v>1</v>
      </c>
      <c r="BN1161">
        <v>1</v>
      </c>
      <c r="BO1161">
        <v>1</v>
      </c>
      <c r="BP1161">
        <v>0</v>
      </c>
      <c r="BS1161">
        <v>0.08</v>
      </c>
      <c r="BT1161">
        <v>0</v>
      </c>
      <c r="BU1161">
        <v>0</v>
      </c>
      <c r="CE1161" t="str">
        <f t="shared" si="583"/>
        <v>16:23:13.157</v>
      </c>
      <c r="CF1161">
        <v>156642550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131</v>
      </c>
      <c r="DA1161">
        <v>80</v>
      </c>
      <c r="DB1161">
        <v>1</v>
      </c>
      <c r="DC1161" t="s">
        <v>132</v>
      </c>
      <c r="DD1161" t="s">
        <v>133</v>
      </c>
      <c r="DG1161">
        <v>15327895</v>
      </c>
      <c r="DI1161">
        <v>1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 t="shared" si="580"/>
        <v>10/06/2022 16:23:13.474</v>
      </c>
      <c r="C1162" t="str">
        <f t="shared" si="577"/>
        <v>FFDFD3C0</v>
      </c>
      <c r="D1162" t="s">
        <v>139</v>
      </c>
      <c r="E1162">
        <v>3</v>
      </c>
      <c r="F1162">
        <v>1003</v>
      </c>
      <c r="G1162" t="s">
        <v>146</v>
      </c>
      <c r="J1162" t="s">
        <v>141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581"/>
        <v>16:23:13.156</v>
      </c>
      <c r="T1162" t="str">
        <f t="shared" si="582"/>
        <v>16:23:12.756</v>
      </c>
      <c r="U1162" t="str">
        <f t="shared" si="578"/>
        <v>A5988B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125</v>
      </c>
      <c r="AG1162">
        <v>0</v>
      </c>
      <c r="AH1162">
        <v>3</v>
      </c>
      <c r="AI1162">
        <v>2</v>
      </c>
      <c r="AJ1162">
        <v>1</v>
      </c>
      <c r="AK1162" t="s">
        <v>455</v>
      </c>
      <c r="AL1162">
        <v>40.935059000000003</v>
      </c>
      <c r="AM1162" t="s">
        <v>456</v>
      </c>
      <c r="AN1162">
        <v>-72.202641999999997</v>
      </c>
      <c r="AO1162">
        <v>25</v>
      </c>
      <c r="AP1162">
        <v>325</v>
      </c>
      <c r="AQ1162" t="s">
        <v>129</v>
      </c>
      <c r="AR1162">
        <v>62</v>
      </c>
      <c r="AS1162">
        <v>26</v>
      </c>
      <c r="AT1162">
        <v>128</v>
      </c>
      <c r="BB1162">
        <v>1200</v>
      </c>
      <c r="BC1162">
        <v>1</v>
      </c>
      <c r="BD1162" t="str">
        <f t="shared" si="579"/>
        <v xml:space="preserve">N46PD   </v>
      </c>
      <c r="BE1162">
        <v>1</v>
      </c>
      <c r="BG1162">
        <v>0</v>
      </c>
      <c r="BH1162">
        <v>0</v>
      </c>
      <c r="BI1162">
        <v>0</v>
      </c>
      <c r="BJ1162">
        <v>225</v>
      </c>
      <c r="BK1162">
        <v>-100</v>
      </c>
      <c r="BL1162" t="s">
        <v>239</v>
      </c>
      <c r="BM1162">
        <v>1</v>
      </c>
      <c r="BN1162">
        <v>1</v>
      </c>
      <c r="BO1162">
        <v>1</v>
      </c>
      <c r="BP1162">
        <v>0</v>
      </c>
      <c r="BS1162">
        <v>0.08</v>
      </c>
      <c r="BT1162">
        <v>0</v>
      </c>
      <c r="BU1162">
        <v>0</v>
      </c>
      <c r="CE1162" t="str">
        <f t="shared" si="583"/>
        <v>16:23:13.157</v>
      </c>
      <c r="CF1162">
        <v>156642550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7</v>
      </c>
      <c r="CY1162">
        <v>7</v>
      </c>
      <c r="CZ1162" t="s">
        <v>131</v>
      </c>
      <c r="DA1162">
        <v>80</v>
      </c>
      <c r="DB1162">
        <v>1</v>
      </c>
      <c r="DC1162" t="s">
        <v>132</v>
      </c>
      <c r="DD1162" t="s">
        <v>133</v>
      </c>
      <c r="DG1162">
        <v>15327895</v>
      </c>
      <c r="DI1162">
        <v>1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 t="shared" si="580"/>
        <v>10/06/2022 16:23:13.474</v>
      </c>
      <c r="C1163" t="str">
        <f t="shared" si="577"/>
        <v>FFDFD3C0</v>
      </c>
      <c r="D1163" t="s">
        <v>143</v>
      </c>
      <c r="E1163">
        <v>1</v>
      </c>
      <c r="F1163">
        <v>2001</v>
      </c>
      <c r="G1163" t="s">
        <v>147</v>
      </c>
      <c r="J1163" t="s">
        <v>145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581"/>
        <v>16:23:13.156</v>
      </c>
      <c r="T1163" t="str">
        <f t="shared" si="582"/>
        <v>16:23:12.756</v>
      </c>
      <c r="U1163" t="str">
        <f t="shared" si="578"/>
        <v>A5988B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125</v>
      </c>
      <c r="AG1163">
        <v>0</v>
      </c>
      <c r="AH1163">
        <v>3</v>
      </c>
      <c r="AI1163">
        <v>2</v>
      </c>
      <c r="AJ1163">
        <v>1</v>
      </c>
      <c r="AK1163" t="s">
        <v>455</v>
      </c>
      <c r="AL1163">
        <v>40.935059000000003</v>
      </c>
      <c r="AM1163" t="s">
        <v>456</v>
      </c>
      <c r="AN1163">
        <v>-72.202641999999997</v>
      </c>
      <c r="AO1163">
        <v>25</v>
      </c>
      <c r="AP1163">
        <v>325</v>
      </c>
      <c r="AQ1163" t="s">
        <v>129</v>
      </c>
      <c r="AR1163">
        <v>62</v>
      </c>
      <c r="AS1163">
        <v>26</v>
      </c>
      <c r="AT1163">
        <v>128</v>
      </c>
      <c r="BB1163">
        <v>1200</v>
      </c>
      <c r="BC1163">
        <v>1</v>
      </c>
      <c r="BD1163" t="str">
        <f t="shared" si="579"/>
        <v xml:space="preserve">N46PD   </v>
      </c>
      <c r="BE1163">
        <v>1</v>
      </c>
      <c r="BG1163">
        <v>0</v>
      </c>
      <c r="BH1163">
        <v>0</v>
      </c>
      <c r="BI1163">
        <v>0</v>
      </c>
      <c r="BJ1163">
        <v>225</v>
      </c>
      <c r="BK1163">
        <v>-100</v>
      </c>
      <c r="BL1163" t="s">
        <v>239</v>
      </c>
      <c r="BM1163">
        <v>1</v>
      </c>
      <c r="BN1163">
        <v>1</v>
      </c>
      <c r="BO1163">
        <v>1</v>
      </c>
      <c r="BP1163">
        <v>0</v>
      </c>
      <c r="BS1163">
        <v>0.08</v>
      </c>
      <c r="BT1163">
        <v>0</v>
      </c>
      <c r="BU1163">
        <v>0</v>
      </c>
      <c r="CE1163" t="str">
        <f t="shared" si="583"/>
        <v>16:23:13.157</v>
      </c>
      <c r="CF1163">
        <v>156642550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7</v>
      </c>
      <c r="CY1163">
        <v>7</v>
      </c>
      <c r="CZ1163" t="s">
        <v>131</v>
      </c>
      <c r="DA1163">
        <v>80</v>
      </c>
      <c r="DB1163">
        <v>1</v>
      </c>
      <c r="DC1163" t="s">
        <v>132</v>
      </c>
      <c r="DD1163" t="s">
        <v>133</v>
      </c>
      <c r="DG1163">
        <v>15327895</v>
      </c>
      <c r="DI1163">
        <v>1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 t="shared" si="580"/>
        <v>10/06/2022 16:23:13.474</v>
      </c>
      <c r="C1164" t="str">
        <f t="shared" si="577"/>
        <v>FFDFD3C0</v>
      </c>
      <c r="D1164" t="s">
        <v>143</v>
      </c>
      <c r="E1164">
        <v>15</v>
      </c>
      <c r="F1164">
        <v>2015</v>
      </c>
      <c r="G1164" t="s">
        <v>144</v>
      </c>
      <c r="J1164" t="s">
        <v>145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581"/>
        <v>16:23:13.156</v>
      </c>
      <c r="T1164" t="str">
        <f t="shared" si="582"/>
        <v>16:23:12.756</v>
      </c>
      <c r="U1164" t="str">
        <f t="shared" si="578"/>
        <v>A5988B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125</v>
      </c>
      <c r="AG1164">
        <v>0</v>
      </c>
      <c r="AH1164">
        <v>3</v>
      </c>
      <c r="AI1164">
        <v>2</v>
      </c>
      <c r="AJ1164">
        <v>1</v>
      </c>
      <c r="AK1164" t="s">
        <v>455</v>
      </c>
      <c r="AL1164">
        <v>40.935059000000003</v>
      </c>
      <c r="AM1164" t="s">
        <v>456</v>
      </c>
      <c r="AN1164">
        <v>-72.202641999999997</v>
      </c>
      <c r="AO1164">
        <v>25</v>
      </c>
      <c r="AP1164">
        <v>325</v>
      </c>
      <c r="AQ1164" t="s">
        <v>129</v>
      </c>
      <c r="AR1164">
        <v>62</v>
      </c>
      <c r="AS1164">
        <v>26</v>
      </c>
      <c r="AT1164">
        <v>128</v>
      </c>
      <c r="BB1164">
        <v>1200</v>
      </c>
      <c r="BC1164">
        <v>1</v>
      </c>
      <c r="BD1164" t="str">
        <f t="shared" si="579"/>
        <v xml:space="preserve">N46PD   </v>
      </c>
      <c r="BE1164">
        <v>1</v>
      </c>
      <c r="BG1164">
        <v>0</v>
      </c>
      <c r="BH1164">
        <v>0</v>
      </c>
      <c r="BI1164">
        <v>0</v>
      </c>
      <c r="BJ1164">
        <v>225</v>
      </c>
      <c r="BK1164">
        <v>-100</v>
      </c>
      <c r="BL1164" t="s">
        <v>239</v>
      </c>
      <c r="BM1164">
        <v>1</v>
      </c>
      <c r="BN1164">
        <v>1</v>
      </c>
      <c r="BO1164">
        <v>1</v>
      </c>
      <c r="BP1164">
        <v>0</v>
      </c>
      <c r="BS1164">
        <v>0.08</v>
      </c>
      <c r="BT1164">
        <v>0</v>
      </c>
      <c r="BU1164">
        <v>0</v>
      </c>
      <c r="CE1164" t="str">
        <f t="shared" si="583"/>
        <v>16:23:13.157</v>
      </c>
      <c r="CF1164">
        <v>156642550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7</v>
      </c>
      <c r="CY1164">
        <v>7</v>
      </c>
      <c r="CZ1164" t="s">
        <v>131</v>
      </c>
      <c r="DA1164">
        <v>80</v>
      </c>
      <c r="DB1164">
        <v>1</v>
      </c>
      <c r="DC1164" t="s">
        <v>132</v>
      </c>
      <c r="DD1164" t="s">
        <v>133</v>
      </c>
      <c r="DG1164">
        <v>15327895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"10/06/2022 16:23:14.538"</f>
        <v>10/06/2022 16:23:14.538</v>
      </c>
      <c r="C1165" t="str">
        <f t="shared" si="577"/>
        <v>FFDFD3C0</v>
      </c>
      <c r="D1165" t="s">
        <v>134</v>
      </c>
      <c r="E1165">
        <v>33</v>
      </c>
      <c r="H1165">
        <v>112</v>
      </c>
      <c r="I1165" t="s">
        <v>135</v>
      </c>
      <c r="J1165" t="s">
        <v>136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ref="S1165:S1171" si="584">"16:23:14.313"</f>
        <v>16:23:14.313</v>
      </c>
      <c r="T1165" t="str">
        <f t="shared" ref="T1165:T1171" si="585">"16:23:13.813"</f>
        <v>16:23:13.813</v>
      </c>
      <c r="U1165" t="str">
        <f t="shared" si="578"/>
        <v>A5988B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125</v>
      </c>
      <c r="AG1165">
        <v>0</v>
      </c>
      <c r="AH1165">
        <v>3</v>
      </c>
      <c r="AI1165">
        <v>2</v>
      </c>
      <c r="AJ1165">
        <v>1</v>
      </c>
      <c r="AK1165" t="s">
        <v>457</v>
      </c>
      <c r="AL1165">
        <v>40.935186999999999</v>
      </c>
      <c r="AM1165" t="s">
        <v>458</v>
      </c>
      <c r="AN1165">
        <v>-72.202213</v>
      </c>
      <c r="AO1165">
        <v>25</v>
      </c>
      <c r="AP1165">
        <v>325</v>
      </c>
      <c r="AQ1165" t="s">
        <v>129</v>
      </c>
      <c r="AR1165">
        <v>62</v>
      </c>
      <c r="AS1165">
        <v>25</v>
      </c>
      <c r="AT1165">
        <v>192</v>
      </c>
      <c r="BB1165">
        <v>1200</v>
      </c>
      <c r="BC1165">
        <v>1</v>
      </c>
      <c r="BD1165" t="str">
        <f t="shared" si="579"/>
        <v xml:space="preserve">N46PD   </v>
      </c>
      <c r="BE1165">
        <v>1</v>
      </c>
      <c r="BG1165">
        <v>0</v>
      </c>
      <c r="BH1165">
        <v>0</v>
      </c>
      <c r="BI1165">
        <v>0</v>
      </c>
      <c r="BJ1165">
        <v>225</v>
      </c>
      <c r="BK1165">
        <v>-100</v>
      </c>
      <c r="BL1165" t="s">
        <v>239</v>
      </c>
      <c r="BM1165">
        <v>1</v>
      </c>
      <c r="BN1165">
        <v>1</v>
      </c>
      <c r="BO1165">
        <v>1</v>
      </c>
      <c r="BP1165">
        <v>0</v>
      </c>
      <c r="BS1165">
        <v>0.08</v>
      </c>
      <c r="BT1165">
        <v>0</v>
      </c>
      <c r="BU1165">
        <v>0</v>
      </c>
      <c r="CE1165" t="str">
        <f t="shared" ref="CE1165:CE1171" si="586">"16:23:14.318"</f>
        <v>16:23:14.318</v>
      </c>
      <c r="CF1165">
        <v>318289867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7</v>
      </c>
      <c r="CY1165">
        <v>7</v>
      </c>
      <c r="CZ1165" t="s">
        <v>131</v>
      </c>
      <c r="DA1165">
        <v>80</v>
      </c>
      <c r="DB1165">
        <v>1</v>
      </c>
      <c r="DC1165" t="s">
        <v>132</v>
      </c>
      <c r="DD1165" t="s">
        <v>133</v>
      </c>
      <c r="DG1165">
        <v>15329043</v>
      </c>
      <c r="DI1165">
        <v>1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>"10/06/2022 16:23:14.538"</f>
        <v>10/06/2022 16:23:14.538</v>
      </c>
      <c r="C1166" t="str">
        <f t="shared" si="577"/>
        <v>FFDFD3C0</v>
      </c>
      <c r="D1166" t="s">
        <v>123</v>
      </c>
      <c r="E1166">
        <v>1</v>
      </c>
      <c r="H1166">
        <v>157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584"/>
        <v>16:23:14.313</v>
      </c>
      <c r="T1166" t="str">
        <f t="shared" si="585"/>
        <v>16:23:13.813</v>
      </c>
      <c r="U1166" t="str">
        <f t="shared" si="578"/>
        <v>A5988B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125</v>
      </c>
      <c r="AG1166">
        <v>0</v>
      </c>
      <c r="AH1166">
        <v>3</v>
      </c>
      <c r="AI1166">
        <v>2</v>
      </c>
      <c r="AJ1166">
        <v>1</v>
      </c>
      <c r="AK1166" t="s">
        <v>457</v>
      </c>
      <c r="AL1166">
        <v>40.935186999999999</v>
      </c>
      <c r="AM1166" t="s">
        <v>458</v>
      </c>
      <c r="AN1166">
        <v>-72.202213</v>
      </c>
      <c r="AO1166">
        <v>25</v>
      </c>
      <c r="AP1166">
        <v>325</v>
      </c>
      <c r="AQ1166" t="s">
        <v>129</v>
      </c>
      <c r="AR1166">
        <v>62</v>
      </c>
      <c r="AS1166">
        <v>25</v>
      </c>
      <c r="AT1166">
        <v>192</v>
      </c>
      <c r="BB1166">
        <v>1200</v>
      </c>
      <c r="BC1166">
        <v>1</v>
      </c>
      <c r="BD1166" t="str">
        <f t="shared" si="579"/>
        <v xml:space="preserve">N46PD   </v>
      </c>
      <c r="BE1166">
        <v>1</v>
      </c>
      <c r="BG1166">
        <v>0</v>
      </c>
      <c r="BH1166">
        <v>0</v>
      </c>
      <c r="BI1166">
        <v>0</v>
      </c>
      <c r="BJ1166">
        <v>225</v>
      </c>
      <c r="BK1166">
        <v>-100</v>
      </c>
      <c r="BL1166" t="s">
        <v>239</v>
      </c>
      <c r="BM1166">
        <v>1</v>
      </c>
      <c r="BN1166">
        <v>1</v>
      </c>
      <c r="BO1166">
        <v>1</v>
      </c>
      <c r="BP1166">
        <v>0</v>
      </c>
      <c r="BS1166">
        <v>0.08</v>
      </c>
      <c r="BT1166">
        <v>0</v>
      </c>
      <c r="BU1166">
        <v>0</v>
      </c>
      <c r="CE1166" t="str">
        <f t="shared" si="586"/>
        <v>16:23:14.318</v>
      </c>
      <c r="CF1166">
        <v>318289867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131</v>
      </c>
      <c r="DA1166">
        <v>80</v>
      </c>
      <c r="DB1166">
        <v>1</v>
      </c>
      <c r="DC1166" t="s">
        <v>132</v>
      </c>
      <c r="DD1166" t="s">
        <v>133</v>
      </c>
      <c r="DG1166">
        <v>15329043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>"10/06/2022 16:23:14.538"</f>
        <v>10/06/2022 16:23:14.538</v>
      </c>
      <c r="C1167" t="str">
        <f t="shared" si="577"/>
        <v>FFDFD3C0</v>
      </c>
      <c r="D1167" t="s">
        <v>134</v>
      </c>
      <c r="E1167">
        <v>38</v>
      </c>
      <c r="H1167">
        <v>125</v>
      </c>
      <c r="I1167" t="s">
        <v>142</v>
      </c>
      <c r="J1167" t="s">
        <v>136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584"/>
        <v>16:23:14.313</v>
      </c>
      <c r="T1167" t="str">
        <f t="shared" si="585"/>
        <v>16:23:13.813</v>
      </c>
      <c r="U1167" t="str">
        <f t="shared" si="578"/>
        <v>A5988B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125</v>
      </c>
      <c r="AG1167">
        <v>0</v>
      </c>
      <c r="AH1167">
        <v>3</v>
      </c>
      <c r="AI1167">
        <v>2</v>
      </c>
      <c r="AJ1167">
        <v>1</v>
      </c>
      <c r="AK1167" t="s">
        <v>457</v>
      </c>
      <c r="AL1167">
        <v>40.935186999999999</v>
      </c>
      <c r="AM1167" t="s">
        <v>458</v>
      </c>
      <c r="AN1167">
        <v>-72.202213</v>
      </c>
      <c r="AO1167">
        <v>25</v>
      </c>
      <c r="AP1167">
        <v>325</v>
      </c>
      <c r="AQ1167" t="s">
        <v>129</v>
      </c>
      <c r="AR1167">
        <v>62</v>
      </c>
      <c r="AS1167">
        <v>25</v>
      </c>
      <c r="AT1167">
        <v>192</v>
      </c>
      <c r="BB1167">
        <v>1200</v>
      </c>
      <c r="BC1167">
        <v>1</v>
      </c>
      <c r="BD1167" t="str">
        <f t="shared" si="579"/>
        <v xml:space="preserve">N46PD   </v>
      </c>
      <c r="BE1167">
        <v>1</v>
      </c>
      <c r="BG1167">
        <v>0</v>
      </c>
      <c r="BH1167">
        <v>0</v>
      </c>
      <c r="BI1167">
        <v>0</v>
      </c>
      <c r="BJ1167">
        <v>225</v>
      </c>
      <c r="BK1167">
        <v>-100</v>
      </c>
      <c r="BL1167" t="s">
        <v>239</v>
      </c>
      <c r="BM1167">
        <v>1</v>
      </c>
      <c r="BN1167">
        <v>1</v>
      </c>
      <c r="BO1167">
        <v>1</v>
      </c>
      <c r="BP1167">
        <v>0</v>
      </c>
      <c r="BS1167">
        <v>0.08</v>
      </c>
      <c r="BT1167">
        <v>0</v>
      </c>
      <c r="BU1167">
        <v>0</v>
      </c>
      <c r="CE1167" t="str">
        <f t="shared" si="586"/>
        <v>16:23:14.318</v>
      </c>
      <c r="CF1167">
        <v>318289867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7</v>
      </c>
      <c r="CY1167">
        <v>7</v>
      </c>
      <c r="CZ1167" t="s">
        <v>131</v>
      </c>
      <c r="DA1167">
        <v>80</v>
      </c>
      <c r="DB1167">
        <v>1</v>
      </c>
      <c r="DC1167" t="s">
        <v>132</v>
      </c>
      <c r="DD1167" t="s">
        <v>133</v>
      </c>
      <c r="DG1167">
        <v>15329043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"10/06/2022 16:23:14.538"</f>
        <v>10/06/2022 16:23:14.538</v>
      </c>
      <c r="C1168" t="str">
        <f t="shared" si="577"/>
        <v>FFDFD3C0</v>
      </c>
      <c r="D1168" t="s">
        <v>139</v>
      </c>
      <c r="E1168">
        <v>2</v>
      </c>
      <c r="F1168">
        <v>1002</v>
      </c>
      <c r="G1168" t="s">
        <v>124</v>
      </c>
      <c r="J1168" t="s">
        <v>141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584"/>
        <v>16:23:14.313</v>
      </c>
      <c r="T1168" t="str">
        <f t="shared" si="585"/>
        <v>16:23:13.813</v>
      </c>
      <c r="U1168" t="str">
        <f t="shared" si="578"/>
        <v>A5988B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125</v>
      </c>
      <c r="AG1168">
        <v>0</v>
      </c>
      <c r="AH1168">
        <v>3</v>
      </c>
      <c r="AI1168">
        <v>2</v>
      </c>
      <c r="AJ1168">
        <v>1</v>
      </c>
      <c r="AK1168" t="s">
        <v>457</v>
      </c>
      <c r="AL1168">
        <v>40.935186999999999</v>
      </c>
      <c r="AM1168" t="s">
        <v>458</v>
      </c>
      <c r="AN1168">
        <v>-72.202213</v>
      </c>
      <c r="AO1168">
        <v>25</v>
      </c>
      <c r="AP1168">
        <v>325</v>
      </c>
      <c r="AQ1168" t="s">
        <v>129</v>
      </c>
      <c r="AR1168">
        <v>62</v>
      </c>
      <c r="AS1168">
        <v>25</v>
      </c>
      <c r="AT1168">
        <v>192</v>
      </c>
      <c r="BB1168">
        <v>1200</v>
      </c>
      <c r="BC1168">
        <v>1</v>
      </c>
      <c r="BD1168" t="str">
        <f t="shared" si="579"/>
        <v xml:space="preserve">N46PD   </v>
      </c>
      <c r="BE1168">
        <v>1</v>
      </c>
      <c r="BG1168">
        <v>0</v>
      </c>
      <c r="BH1168">
        <v>0</v>
      </c>
      <c r="BI1168">
        <v>0</v>
      </c>
      <c r="BJ1168">
        <v>225</v>
      </c>
      <c r="BK1168">
        <v>-100</v>
      </c>
      <c r="BL1168" t="s">
        <v>239</v>
      </c>
      <c r="BM1168">
        <v>1</v>
      </c>
      <c r="BN1168">
        <v>1</v>
      </c>
      <c r="BO1168">
        <v>1</v>
      </c>
      <c r="BP1168">
        <v>0</v>
      </c>
      <c r="BS1168">
        <v>0.08</v>
      </c>
      <c r="BT1168">
        <v>0</v>
      </c>
      <c r="BU1168">
        <v>0</v>
      </c>
      <c r="CE1168" t="str">
        <f t="shared" si="586"/>
        <v>16:23:14.318</v>
      </c>
      <c r="CF1168">
        <v>318289867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7</v>
      </c>
      <c r="CY1168">
        <v>7</v>
      </c>
      <c r="CZ1168" t="s">
        <v>131</v>
      </c>
      <c r="DA1168">
        <v>80</v>
      </c>
      <c r="DB1168">
        <v>1</v>
      </c>
      <c r="DC1168" t="s">
        <v>132</v>
      </c>
      <c r="DD1168" t="s">
        <v>133</v>
      </c>
      <c r="DG1168">
        <v>15329043</v>
      </c>
      <c r="DI1168">
        <v>1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>"10/06/2022 16:23:14.726"</f>
        <v>10/06/2022 16:23:14.726</v>
      </c>
      <c r="C1169" t="str">
        <f t="shared" si="577"/>
        <v>FFDFD3C0</v>
      </c>
      <c r="D1169" t="s">
        <v>143</v>
      </c>
      <c r="E1169">
        <v>1</v>
      </c>
      <c r="F1169">
        <v>2001</v>
      </c>
      <c r="G1169" t="s">
        <v>147</v>
      </c>
      <c r="J1169" t="s">
        <v>145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584"/>
        <v>16:23:14.313</v>
      </c>
      <c r="T1169" t="str">
        <f t="shared" si="585"/>
        <v>16:23:13.813</v>
      </c>
      <c r="U1169" t="str">
        <f t="shared" si="578"/>
        <v>A5988B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125</v>
      </c>
      <c r="AG1169">
        <v>0</v>
      </c>
      <c r="AH1169">
        <v>3</v>
      </c>
      <c r="AI1169">
        <v>2</v>
      </c>
      <c r="AJ1169">
        <v>1</v>
      </c>
      <c r="AK1169" t="s">
        <v>457</v>
      </c>
      <c r="AL1169">
        <v>40.935186999999999</v>
      </c>
      <c r="AM1169" t="s">
        <v>458</v>
      </c>
      <c r="AN1169">
        <v>-72.202213</v>
      </c>
      <c r="AO1169">
        <v>25</v>
      </c>
      <c r="AP1169">
        <v>325</v>
      </c>
      <c r="AQ1169" t="s">
        <v>129</v>
      </c>
      <c r="AR1169">
        <v>62</v>
      </c>
      <c r="AS1169">
        <v>25</v>
      </c>
      <c r="AT1169">
        <v>192</v>
      </c>
      <c r="BB1169">
        <v>1200</v>
      </c>
      <c r="BC1169">
        <v>1</v>
      </c>
      <c r="BD1169" t="str">
        <f t="shared" si="579"/>
        <v xml:space="preserve">N46PD   </v>
      </c>
      <c r="BE1169">
        <v>1</v>
      </c>
      <c r="BG1169">
        <v>0</v>
      </c>
      <c r="BH1169">
        <v>0</v>
      </c>
      <c r="BI1169">
        <v>0</v>
      </c>
      <c r="BJ1169">
        <v>225</v>
      </c>
      <c r="BK1169">
        <v>-100</v>
      </c>
      <c r="BL1169" t="s">
        <v>239</v>
      </c>
      <c r="BM1169">
        <v>1</v>
      </c>
      <c r="BN1169">
        <v>1</v>
      </c>
      <c r="BO1169">
        <v>1</v>
      </c>
      <c r="BP1169">
        <v>0</v>
      </c>
      <c r="BS1169">
        <v>0.08</v>
      </c>
      <c r="BT1169">
        <v>0</v>
      </c>
      <c r="BU1169">
        <v>0</v>
      </c>
      <c r="CE1169" t="str">
        <f t="shared" si="586"/>
        <v>16:23:14.318</v>
      </c>
      <c r="CF1169">
        <v>318289867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7</v>
      </c>
      <c r="CY1169">
        <v>7</v>
      </c>
      <c r="CZ1169" t="s">
        <v>131</v>
      </c>
      <c r="DA1169">
        <v>80</v>
      </c>
      <c r="DB1169">
        <v>1</v>
      </c>
      <c r="DC1169" t="s">
        <v>132</v>
      </c>
      <c r="DD1169" t="s">
        <v>133</v>
      </c>
      <c r="DG1169">
        <v>15329043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>"10/06/2022 16:23:14.726"</f>
        <v>10/06/2022 16:23:14.726</v>
      </c>
      <c r="C1170" t="str">
        <f t="shared" si="577"/>
        <v>FFDFD3C0</v>
      </c>
      <c r="D1170" t="s">
        <v>139</v>
      </c>
      <c r="E1170">
        <v>3</v>
      </c>
      <c r="F1170">
        <v>1003</v>
      </c>
      <c r="G1170" t="s">
        <v>146</v>
      </c>
      <c r="J1170" t="s">
        <v>141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584"/>
        <v>16:23:14.313</v>
      </c>
      <c r="T1170" t="str">
        <f t="shared" si="585"/>
        <v>16:23:13.813</v>
      </c>
      <c r="U1170" t="str">
        <f t="shared" si="578"/>
        <v>A5988B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125</v>
      </c>
      <c r="AG1170">
        <v>0</v>
      </c>
      <c r="AH1170">
        <v>3</v>
      </c>
      <c r="AI1170">
        <v>2</v>
      </c>
      <c r="AJ1170">
        <v>1</v>
      </c>
      <c r="AK1170" t="s">
        <v>457</v>
      </c>
      <c r="AL1170">
        <v>40.935186999999999</v>
      </c>
      <c r="AM1170" t="s">
        <v>458</v>
      </c>
      <c r="AN1170">
        <v>-72.202213</v>
      </c>
      <c r="AO1170">
        <v>25</v>
      </c>
      <c r="AP1170">
        <v>325</v>
      </c>
      <c r="AQ1170" t="s">
        <v>129</v>
      </c>
      <c r="AR1170">
        <v>62</v>
      </c>
      <c r="AS1170">
        <v>25</v>
      </c>
      <c r="AT1170">
        <v>192</v>
      </c>
      <c r="BB1170">
        <v>1200</v>
      </c>
      <c r="BC1170">
        <v>1</v>
      </c>
      <c r="BD1170" t="str">
        <f t="shared" si="579"/>
        <v xml:space="preserve">N46PD   </v>
      </c>
      <c r="BE1170">
        <v>1</v>
      </c>
      <c r="BG1170">
        <v>0</v>
      </c>
      <c r="BH1170">
        <v>0</v>
      </c>
      <c r="BI1170">
        <v>0</v>
      </c>
      <c r="BJ1170">
        <v>225</v>
      </c>
      <c r="BK1170">
        <v>-100</v>
      </c>
      <c r="BL1170" t="s">
        <v>239</v>
      </c>
      <c r="BM1170">
        <v>1</v>
      </c>
      <c r="BN1170">
        <v>1</v>
      </c>
      <c r="BO1170">
        <v>1</v>
      </c>
      <c r="BP1170">
        <v>0</v>
      </c>
      <c r="BS1170">
        <v>0.08</v>
      </c>
      <c r="BT1170">
        <v>0</v>
      </c>
      <c r="BU1170">
        <v>0</v>
      </c>
      <c r="CE1170" t="str">
        <f t="shared" si="586"/>
        <v>16:23:14.318</v>
      </c>
      <c r="CF1170">
        <v>318289867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7</v>
      </c>
      <c r="CY1170">
        <v>7</v>
      </c>
      <c r="CZ1170" t="s">
        <v>131</v>
      </c>
      <c r="DA1170">
        <v>80</v>
      </c>
      <c r="DB1170">
        <v>1</v>
      </c>
      <c r="DC1170" t="s">
        <v>132</v>
      </c>
      <c r="DD1170" t="s">
        <v>133</v>
      </c>
      <c r="DG1170">
        <v>15329043</v>
      </c>
      <c r="DI1170">
        <v>1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>"10/06/2022 16:23:14.726"</f>
        <v>10/06/2022 16:23:14.726</v>
      </c>
      <c r="C1171" t="str">
        <f t="shared" si="577"/>
        <v>FFDFD3C0</v>
      </c>
      <c r="D1171" t="s">
        <v>143</v>
      </c>
      <c r="E1171">
        <v>15</v>
      </c>
      <c r="F1171">
        <v>2015</v>
      </c>
      <c r="G1171" t="s">
        <v>144</v>
      </c>
      <c r="J1171" t="s">
        <v>145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584"/>
        <v>16:23:14.313</v>
      </c>
      <c r="T1171" t="str">
        <f t="shared" si="585"/>
        <v>16:23:13.813</v>
      </c>
      <c r="U1171" t="str">
        <f t="shared" si="578"/>
        <v>A5988B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125</v>
      </c>
      <c r="AG1171">
        <v>0</v>
      </c>
      <c r="AH1171">
        <v>3</v>
      </c>
      <c r="AI1171">
        <v>2</v>
      </c>
      <c r="AJ1171">
        <v>1</v>
      </c>
      <c r="AK1171" t="s">
        <v>457</v>
      </c>
      <c r="AL1171">
        <v>40.935186999999999</v>
      </c>
      <c r="AM1171" t="s">
        <v>458</v>
      </c>
      <c r="AN1171">
        <v>-72.202213</v>
      </c>
      <c r="AO1171">
        <v>25</v>
      </c>
      <c r="AP1171">
        <v>325</v>
      </c>
      <c r="AQ1171" t="s">
        <v>129</v>
      </c>
      <c r="AR1171">
        <v>62</v>
      </c>
      <c r="AS1171">
        <v>25</v>
      </c>
      <c r="AT1171">
        <v>192</v>
      </c>
      <c r="BB1171">
        <v>1200</v>
      </c>
      <c r="BC1171">
        <v>1</v>
      </c>
      <c r="BD1171" t="str">
        <f t="shared" si="579"/>
        <v xml:space="preserve">N46PD   </v>
      </c>
      <c r="BE1171">
        <v>1</v>
      </c>
      <c r="BG1171">
        <v>0</v>
      </c>
      <c r="BH1171">
        <v>0</v>
      </c>
      <c r="BI1171">
        <v>0</v>
      </c>
      <c r="BJ1171">
        <v>225</v>
      </c>
      <c r="BK1171">
        <v>-100</v>
      </c>
      <c r="BL1171" t="s">
        <v>239</v>
      </c>
      <c r="BM1171">
        <v>1</v>
      </c>
      <c r="BN1171">
        <v>1</v>
      </c>
      <c r="BO1171">
        <v>1</v>
      </c>
      <c r="BP1171">
        <v>0</v>
      </c>
      <c r="BS1171">
        <v>0.08</v>
      </c>
      <c r="BT1171">
        <v>0</v>
      </c>
      <c r="BU1171">
        <v>0</v>
      </c>
      <c r="CE1171" t="str">
        <f t="shared" si="586"/>
        <v>16:23:14.318</v>
      </c>
      <c r="CF1171">
        <v>318289867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7</v>
      </c>
      <c r="CY1171">
        <v>7</v>
      </c>
      <c r="CZ1171" t="s">
        <v>131</v>
      </c>
      <c r="DA1171">
        <v>80</v>
      </c>
      <c r="DB1171">
        <v>1</v>
      </c>
      <c r="DC1171" t="s">
        <v>132</v>
      </c>
      <c r="DD1171" t="s">
        <v>133</v>
      </c>
      <c r="DG1171">
        <v>15329043</v>
      </c>
      <c r="DI1171">
        <v>1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>"10/06/2022 16:23:15.569"</f>
        <v>10/06/2022 16:23:15.569</v>
      </c>
      <c r="C1172" t="str">
        <f t="shared" si="577"/>
        <v>FFDFD3C0</v>
      </c>
      <c r="D1172" t="s">
        <v>134</v>
      </c>
      <c r="E1172">
        <v>33</v>
      </c>
      <c r="H1172">
        <v>112</v>
      </c>
      <c r="I1172" t="s">
        <v>135</v>
      </c>
      <c r="J1172" t="s">
        <v>136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ref="S1172:S1178" si="587">"16:23:15.281"</f>
        <v>16:23:15.281</v>
      </c>
      <c r="T1172" t="str">
        <f t="shared" ref="T1172:T1178" si="588">"16:23:14.781"</f>
        <v>16:23:14.781</v>
      </c>
      <c r="U1172" t="str">
        <f t="shared" si="578"/>
        <v>A5988B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125</v>
      </c>
      <c r="AG1172">
        <v>0</v>
      </c>
      <c r="AH1172">
        <v>3</v>
      </c>
      <c r="AI1172">
        <v>2</v>
      </c>
      <c r="AJ1172">
        <v>1</v>
      </c>
      <c r="AK1172" t="s">
        <v>290</v>
      </c>
      <c r="AL1172">
        <v>40.935295000000004</v>
      </c>
      <c r="AM1172" t="s">
        <v>459</v>
      </c>
      <c r="AN1172">
        <v>-72.201847999999998</v>
      </c>
      <c r="AO1172">
        <v>25</v>
      </c>
      <c r="AP1172">
        <v>325</v>
      </c>
      <c r="AQ1172" t="s">
        <v>129</v>
      </c>
      <c r="AR1172">
        <v>62</v>
      </c>
      <c r="AS1172">
        <v>23</v>
      </c>
      <c r="AT1172">
        <v>64</v>
      </c>
      <c r="BB1172">
        <v>1200</v>
      </c>
      <c r="BC1172">
        <v>1</v>
      </c>
      <c r="BD1172" t="str">
        <f t="shared" si="579"/>
        <v xml:space="preserve">N46PD   </v>
      </c>
      <c r="BE1172">
        <v>1</v>
      </c>
      <c r="BG1172">
        <v>0</v>
      </c>
      <c r="BH1172">
        <v>0</v>
      </c>
      <c r="BI1172">
        <v>0</v>
      </c>
      <c r="BJ1172">
        <v>225</v>
      </c>
      <c r="BK1172">
        <v>-100</v>
      </c>
      <c r="BL1172" t="s">
        <v>239</v>
      </c>
      <c r="BM1172">
        <v>1</v>
      </c>
      <c r="BN1172">
        <v>1</v>
      </c>
      <c r="BO1172">
        <v>1</v>
      </c>
      <c r="BP1172">
        <v>0</v>
      </c>
      <c r="BS1172">
        <v>0.12</v>
      </c>
      <c r="BT1172">
        <v>0</v>
      </c>
      <c r="BU1172">
        <v>0</v>
      </c>
      <c r="CE1172" t="str">
        <f t="shared" ref="CE1172:CE1178" si="589">"16:23:15.283"</f>
        <v>16:23:15.283</v>
      </c>
      <c r="CF1172">
        <v>283325417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131</v>
      </c>
      <c r="DA1172">
        <v>80</v>
      </c>
      <c r="DB1172">
        <v>1</v>
      </c>
      <c r="DC1172" t="s">
        <v>132</v>
      </c>
      <c r="DD1172" t="s">
        <v>133</v>
      </c>
      <c r="DG1172">
        <v>15330121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 t="shared" ref="A1173:A1178" si="590">"10/06/2022 16:23:15.632"</f>
        <v>10/06/2022 16:23:15.632</v>
      </c>
      <c r="C1173" t="str">
        <f t="shared" si="577"/>
        <v>FFDFD3C0</v>
      </c>
      <c r="D1173" t="s">
        <v>123</v>
      </c>
      <c r="E1173">
        <v>1</v>
      </c>
      <c r="H1173">
        <v>157</v>
      </c>
      <c r="I1173" t="s">
        <v>124</v>
      </c>
      <c r="J1173" t="s">
        <v>125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587"/>
        <v>16:23:15.281</v>
      </c>
      <c r="T1173" t="str">
        <f t="shared" si="588"/>
        <v>16:23:14.781</v>
      </c>
      <c r="U1173" t="str">
        <f t="shared" si="578"/>
        <v>A5988B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125</v>
      </c>
      <c r="AG1173">
        <v>0</v>
      </c>
      <c r="AH1173">
        <v>3</v>
      </c>
      <c r="AI1173">
        <v>2</v>
      </c>
      <c r="AJ1173">
        <v>1</v>
      </c>
      <c r="AK1173" t="s">
        <v>290</v>
      </c>
      <c r="AL1173">
        <v>40.935295000000004</v>
      </c>
      <c r="AM1173" t="s">
        <v>459</v>
      </c>
      <c r="AN1173">
        <v>-72.201847999999998</v>
      </c>
      <c r="AO1173">
        <v>25</v>
      </c>
      <c r="AP1173">
        <v>325</v>
      </c>
      <c r="AQ1173" t="s">
        <v>129</v>
      </c>
      <c r="AR1173">
        <v>62</v>
      </c>
      <c r="AS1173">
        <v>23</v>
      </c>
      <c r="AT1173">
        <v>64</v>
      </c>
      <c r="BB1173">
        <v>1200</v>
      </c>
      <c r="BC1173">
        <v>1</v>
      </c>
      <c r="BD1173" t="str">
        <f t="shared" si="579"/>
        <v xml:space="preserve">N46PD   </v>
      </c>
      <c r="BE1173">
        <v>1</v>
      </c>
      <c r="BG1173">
        <v>0</v>
      </c>
      <c r="BH1173">
        <v>0</v>
      </c>
      <c r="BI1173">
        <v>0</v>
      </c>
      <c r="BJ1173">
        <v>225</v>
      </c>
      <c r="BK1173">
        <v>-100</v>
      </c>
      <c r="BL1173" t="s">
        <v>239</v>
      </c>
      <c r="BM1173">
        <v>1</v>
      </c>
      <c r="BN1173">
        <v>1</v>
      </c>
      <c r="BO1173">
        <v>1</v>
      </c>
      <c r="BP1173">
        <v>0</v>
      </c>
      <c r="BS1173">
        <v>0.12</v>
      </c>
      <c r="BT1173">
        <v>0</v>
      </c>
      <c r="BU1173">
        <v>0</v>
      </c>
      <c r="CE1173" t="str">
        <f t="shared" si="589"/>
        <v>16:23:15.283</v>
      </c>
      <c r="CF1173">
        <v>283325417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131</v>
      </c>
      <c r="DA1173">
        <v>80</v>
      </c>
      <c r="DB1173">
        <v>1</v>
      </c>
      <c r="DC1173" t="s">
        <v>132</v>
      </c>
      <c r="DD1173" t="s">
        <v>133</v>
      </c>
      <c r="DG1173">
        <v>15330121</v>
      </c>
      <c r="DI1173">
        <v>0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 t="shared" si="590"/>
        <v>10/06/2022 16:23:15.632</v>
      </c>
      <c r="C1174" t="str">
        <f t="shared" si="577"/>
        <v>FFDFD3C0</v>
      </c>
      <c r="D1174" t="s">
        <v>134</v>
      </c>
      <c r="E1174">
        <v>38</v>
      </c>
      <c r="H1174">
        <v>125</v>
      </c>
      <c r="I1174" t="s">
        <v>142</v>
      </c>
      <c r="J1174" t="s">
        <v>136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587"/>
        <v>16:23:15.281</v>
      </c>
      <c r="T1174" t="str">
        <f t="shared" si="588"/>
        <v>16:23:14.781</v>
      </c>
      <c r="U1174" t="str">
        <f t="shared" si="578"/>
        <v>A5988B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125</v>
      </c>
      <c r="AG1174">
        <v>0</v>
      </c>
      <c r="AH1174">
        <v>3</v>
      </c>
      <c r="AI1174">
        <v>2</v>
      </c>
      <c r="AJ1174">
        <v>1</v>
      </c>
      <c r="AK1174" t="s">
        <v>290</v>
      </c>
      <c r="AL1174">
        <v>40.935295000000004</v>
      </c>
      <c r="AM1174" t="s">
        <v>459</v>
      </c>
      <c r="AN1174">
        <v>-72.201847999999998</v>
      </c>
      <c r="AO1174">
        <v>25</v>
      </c>
      <c r="AP1174">
        <v>325</v>
      </c>
      <c r="AQ1174" t="s">
        <v>129</v>
      </c>
      <c r="AR1174">
        <v>62</v>
      </c>
      <c r="AS1174">
        <v>23</v>
      </c>
      <c r="AT1174">
        <v>64</v>
      </c>
      <c r="BB1174">
        <v>1200</v>
      </c>
      <c r="BC1174">
        <v>1</v>
      </c>
      <c r="BD1174" t="str">
        <f t="shared" si="579"/>
        <v xml:space="preserve">N46PD   </v>
      </c>
      <c r="BE1174">
        <v>1</v>
      </c>
      <c r="BG1174">
        <v>0</v>
      </c>
      <c r="BH1174">
        <v>0</v>
      </c>
      <c r="BI1174">
        <v>0</v>
      </c>
      <c r="BJ1174">
        <v>225</v>
      </c>
      <c r="BK1174">
        <v>-100</v>
      </c>
      <c r="BL1174" t="s">
        <v>239</v>
      </c>
      <c r="BM1174">
        <v>1</v>
      </c>
      <c r="BN1174">
        <v>1</v>
      </c>
      <c r="BO1174">
        <v>1</v>
      </c>
      <c r="BP1174">
        <v>0</v>
      </c>
      <c r="BS1174">
        <v>0.12</v>
      </c>
      <c r="BT1174">
        <v>0</v>
      </c>
      <c r="BU1174">
        <v>0</v>
      </c>
      <c r="CE1174" t="str">
        <f t="shared" si="589"/>
        <v>16:23:15.283</v>
      </c>
      <c r="CF1174">
        <v>283325417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7</v>
      </c>
      <c r="CY1174">
        <v>7</v>
      </c>
      <c r="CZ1174" t="s">
        <v>131</v>
      </c>
      <c r="DA1174">
        <v>80</v>
      </c>
      <c r="DB1174">
        <v>1</v>
      </c>
      <c r="DC1174" t="s">
        <v>132</v>
      </c>
      <c r="DD1174" t="s">
        <v>133</v>
      </c>
      <c r="DG1174">
        <v>15330121</v>
      </c>
      <c r="DI1174">
        <v>0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 t="shared" si="590"/>
        <v>10/06/2022 16:23:15.632</v>
      </c>
      <c r="C1175" t="str">
        <f t="shared" si="577"/>
        <v>FFDFD3C0</v>
      </c>
      <c r="D1175" t="s">
        <v>139</v>
      </c>
      <c r="E1175">
        <v>2</v>
      </c>
      <c r="F1175">
        <v>1002</v>
      </c>
      <c r="G1175" t="s">
        <v>124</v>
      </c>
      <c r="J1175" t="s">
        <v>141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587"/>
        <v>16:23:15.281</v>
      </c>
      <c r="T1175" t="str">
        <f t="shared" si="588"/>
        <v>16:23:14.781</v>
      </c>
      <c r="U1175" t="str">
        <f t="shared" si="578"/>
        <v>A5988B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125</v>
      </c>
      <c r="AG1175">
        <v>0</v>
      </c>
      <c r="AH1175">
        <v>3</v>
      </c>
      <c r="AI1175">
        <v>2</v>
      </c>
      <c r="AJ1175">
        <v>1</v>
      </c>
      <c r="AK1175" t="s">
        <v>290</v>
      </c>
      <c r="AL1175">
        <v>40.935295000000004</v>
      </c>
      <c r="AM1175" t="s">
        <v>459</v>
      </c>
      <c r="AN1175">
        <v>-72.201847999999998</v>
      </c>
      <c r="AO1175">
        <v>25</v>
      </c>
      <c r="AP1175">
        <v>325</v>
      </c>
      <c r="AQ1175" t="s">
        <v>129</v>
      </c>
      <c r="AR1175">
        <v>62</v>
      </c>
      <c r="AS1175">
        <v>23</v>
      </c>
      <c r="AT1175">
        <v>64</v>
      </c>
      <c r="BB1175">
        <v>1200</v>
      </c>
      <c r="BC1175">
        <v>1</v>
      </c>
      <c r="BD1175" t="str">
        <f t="shared" si="579"/>
        <v xml:space="preserve">N46PD   </v>
      </c>
      <c r="BE1175">
        <v>1</v>
      </c>
      <c r="BG1175">
        <v>0</v>
      </c>
      <c r="BH1175">
        <v>0</v>
      </c>
      <c r="BI1175">
        <v>0</v>
      </c>
      <c r="BJ1175">
        <v>225</v>
      </c>
      <c r="BK1175">
        <v>-100</v>
      </c>
      <c r="BL1175" t="s">
        <v>239</v>
      </c>
      <c r="BM1175">
        <v>1</v>
      </c>
      <c r="BN1175">
        <v>1</v>
      </c>
      <c r="BO1175">
        <v>1</v>
      </c>
      <c r="BP1175">
        <v>0</v>
      </c>
      <c r="BS1175">
        <v>0.12</v>
      </c>
      <c r="BT1175">
        <v>0</v>
      </c>
      <c r="BU1175">
        <v>0</v>
      </c>
      <c r="CE1175" t="str">
        <f t="shared" si="589"/>
        <v>16:23:15.283</v>
      </c>
      <c r="CF1175">
        <v>283325417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7</v>
      </c>
      <c r="CY1175">
        <v>7</v>
      </c>
      <c r="CZ1175" t="s">
        <v>131</v>
      </c>
      <c r="DA1175">
        <v>80</v>
      </c>
      <c r="DB1175">
        <v>1</v>
      </c>
      <c r="DC1175" t="s">
        <v>132</v>
      </c>
      <c r="DD1175" t="s">
        <v>133</v>
      </c>
      <c r="DG1175">
        <v>15330121</v>
      </c>
      <c r="DI1175">
        <v>0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 t="shared" si="590"/>
        <v>10/06/2022 16:23:15.632</v>
      </c>
      <c r="C1176" t="str">
        <f t="shared" si="577"/>
        <v>FFDFD3C0</v>
      </c>
      <c r="D1176" t="s">
        <v>143</v>
      </c>
      <c r="E1176">
        <v>1</v>
      </c>
      <c r="F1176">
        <v>2001</v>
      </c>
      <c r="G1176" t="s">
        <v>147</v>
      </c>
      <c r="J1176" t="s">
        <v>145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587"/>
        <v>16:23:15.281</v>
      </c>
      <c r="T1176" t="str">
        <f t="shared" si="588"/>
        <v>16:23:14.781</v>
      </c>
      <c r="U1176" t="str">
        <f t="shared" si="578"/>
        <v>A5988B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125</v>
      </c>
      <c r="AG1176">
        <v>0</v>
      </c>
      <c r="AH1176">
        <v>3</v>
      </c>
      <c r="AI1176">
        <v>2</v>
      </c>
      <c r="AJ1176">
        <v>1</v>
      </c>
      <c r="AK1176" t="s">
        <v>290</v>
      </c>
      <c r="AL1176">
        <v>40.935295000000004</v>
      </c>
      <c r="AM1176" t="s">
        <v>459</v>
      </c>
      <c r="AN1176">
        <v>-72.201847999999998</v>
      </c>
      <c r="AO1176">
        <v>25</v>
      </c>
      <c r="AP1176">
        <v>325</v>
      </c>
      <c r="AQ1176" t="s">
        <v>129</v>
      </c>
      <c r="AR1176">
        <v>62</v>
      </c>
      <c r="AS1176">
        <v>23</v>
      </c>
      <c r="AT1176">
        <v>64</v>
      </c>
      <c r="BB1176">
        <v>1200</v>
      </c>
      <c r="BC1176">
        <v>1</v>
      </c>
      <c r="BD1176" t="str">
        <f t="shared" si="579"/>
        <v xml:space="preserve">N46PD   </v>
      </c>
      <c r="BE1176">
        <v>1</v>
      </c>
      <c r="BG1176">
        <v>0</v>
      </c>
      <c r="BH1176">
        <v>0</v>
      </c>
      <c r="BI1176">
        <v>0</v>
      </c>
      <c r="BJ1176">
        <v>225</v>
      </c>
      <c r="BK1176">
        <v>-100</v>
      </c>
      <c r="BL1176" t="s">
        <v>239</v>
      </c>
      <c r="BM1176">
        <v>1</v>
      </c>
      <c r="BN1176">
        <v>1</v>
      </c>
      <c r="BO1176">
        <v>1</v>
      </c>
      <c r="BP1176">
        <v>0</v>
      </c>
      <c r="BS1176">
        <v>0.12</v>
      </c>
      <c r="BT1176">
        <v>0</v>
      </c>
      <c r="BU1176">
        <v>0</v>
      </c>
      <c r="CE1176" t="str">
        <f t="shared" si="589"/>
        <v>16:23:15.283</v>
      </c>
      <c r="CF1176">
        <v>283325417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131</v>
      </c>
      <c r="DA1176">
        <v>80</v>
      </c>
      <c r="DB1176">
        <v>1</v>
      </c>
      <c r="DC1176" t="s">
        <v>132</v>
      </c>
      <c r="DD1176" t="s">
        <v>133</v>
      </c>
      <c r="DG1176">
        <v>15330121</v>
      </c>
      <c r="DI1176">
        <v>0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 t="shared" si="590"/>
        <v>10/06/2022 16:23:15.632</v>
      </c>
      <c r="C1177" t="str">
        <f t="shared" si="577"/>
        <v>FFDFD3C0</v>
      </c>
      <c r="D1177" t="s">
        <v>139</v>
      </c>
      <c r="E1177">
        <v>3</v>
      </c>
      <c r="F1177">
        <v>1003</v>
      </c>
      <c r="G1177" t="s">
        <v>146</v>
      </c>
      <c r="J1177" t="s">
        <v>141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587"/>
        <v>16:23:15.281</v>
      </c>
      <c r="T1177" t="str">
        <f t="shared" si="588"/>
        <v>16:23:14.781</v>
      </c>
      <c r="U1177" t="str">
        <f t="shared" si="578"/>
        <v>A5988B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125</v>
      </c>
      <c r="AG1177">
        <v>0</v>
      </c>
      <c r="AH1177">
        <v>3</v>
      </c>
      <c r="AI1177">
        <v>2</v>
      </c>
      <c r="AJ1177">
        <v>1</v>
      </c>
      <c r="AK1177" t="s">
        <v>290</v>
      </c>
      <c r="AL1177">
        <v>40.935295000000004</v>
      </c>
      <c r="AM1177" t="s">
        <v>459</v>
      </c>
      <c r="AN1177">
        <v>-72.201847999999998</v>
      </c>
      <c r="AO1177">
        <v>25</v>
      </c>
      <c r="AP1177">
        <v>325</v>
      </c>
      <c r="AQ1177" t="s">
        <v>129</v>
      </c>
      <c r="AR1177">
        <v>62</v>
      </c>
      <c r="AS1177">
        <v>23</v>
      </c>
      <c r="AT1177">
        <v>64</v>
      </c>
      <c r="BB1177">
        <v>1200</v>
      </c>
      <c r="BC1177">
        <v>1</v>
      </c>
      <c r="BD1177" t="str">
        <f t="shared" si="579"/>
        <v xml:space="preserve">N46PD   </v>
      </c>
      <c r="BE1177">
        <v>1</v>
      </c>
      <c r="BG1177">
        <v>0</v>
      </c>
      <c r="BH1177">
        <v>0</v>
      </c>
      <c r="BI1177">
        <v>0</v>
      </c>
      <c r="BJ1177">
        <v>225</v>
      </c>
      <c r="BK1177">
        <v>-100</v>
      </c>
      <c r="BL1177" t="s">
        <v>239</v>
      </c>
      <c r="BM1177">
        <v>1</v>
      </c>
      <c r="BN1177">
        <v>1</v>
      </c>
      <c r="BO1177">
        <v>1</v>
      </c>
      <c r="BP1177">
        <v>0</v>
      </c>
      <c r="BS1177">
        <v>0.12</v>
      </c>
      <c r="BT1177">
        <v>0</v>
      </c>
      <c r="BU1177">
        <v>0</v>
      </c>
      <c r="CE1177" t="str">
        <f t="shared" si="589"/>
        <v>16:23:15.283</v>
      </c>
      <c r="CF1177">
        <v>283325417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7</v>
      </c>
      <c r="CY1177">
        <v>7</v>
      </c>
      <c r="CZ1177" t="s">
        <v>131</v>
      </c>
      <c r="DA1177">
        <v>80</v>
      </c>
      <c r="DB1177">
        <v>1</v>
      </c>
      <c r="DC1177" t="s">
        <v>132</v>
      </c>
      <c r="DD1177" t="s">
        <v>133</v>
      </c>
      <c r="DG1177">
        <v>15330121</v>
      </c>
      <c r="DI1177">
        <v>0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 t="shared" si="590"/>
        <v>10/06/2022 16:23:15.632</v>
      </c>
      <c r="C1178" t="str">
        <f t="shared" si="577"/>
        <v>FFDFD3C0</v>
      </c>
      <c r="D1178" t="s">
        <v>143</v>
      </c>
      <c r="E1178">
        <v>15</v>
      </c>
      <c r="F1178">
        <v>2015</v>
      </c>
      <c r="G1178" t="s">
        <v>144</v>
      </c>
      <c r="J1178" t="s">
        <v>145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587"/>
        <v>16:23:15.281</v>
      </c>
      <c r="T1178" t="str">
        <f t="shared" si="588"/>
        <v>16:23:14.781</v>
      </c>
      <c r="U1178" t="str">
        <f t="shared" si="578"/>
        <v>A5988B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125</v>
      </c>
      <c r="AG1178">
        <v>0</v>
      </c>
      <c r="AH1178">
        <v>3</v>
      </c>
      <c r="AI1178">
        <v>2</v>
      </c>
      <c r="AJ1178">
        <v>1</v>
      </c>
      <c r="AK1178" t="s">
        <v>290</v>
      </c>
      <c r="AL1178">
        <v>40.935295000000004</v>
      </c>
      <c r="AM1178" t="s">
        <v>459</v>
      </c>
      <c r="AN1178">
        <v>-72.201847999999998</v>
      </c>
      <c r="AO1178">
        <v>25</v>
      </c>
      <c r="AP1178">
        <v>325</v>
      </c>
      <c r="AQ1178" t="s">
        <v>129</v>
      </c>
      <c r="AR1178">
        <v>62</v>
      </c>
      <c r="AS1178">
        <v>23</v>
      </c>
      <c r="AT1178">
        <v>64</v>
      </c>
      <c r="BB1178">
        <v>1200</v>
      </c>
      <c r="BC1178">
        <v>1</v>
      </c>
      <c r="BD1178" t="str">
        <f t="shared" si="579"/>
        <v xml:space="preserve">N46PD   </v>
      </c>
      <c r="BE1178">
        <v>1</v>
      </c>
      <c r="BG1178">
        <v>0</v>
      </c>
      <c r="BH1178">
        <v>0</v>
      </c>
      <c r="BI1178">
        <v>0</v>
      </c>
      <c r="BJ1178">
        <v>225</v>
      </c>
      <c r="BK1178">
        <v>-100</v>
      </c>
      <c r="BL1178" t="s">
        <v>239</v>
      </c>
      <c r="BM1178">
        <v>1</v>
      </c>
      <c r="BN1178">
        <v>1</v>
      </c>
      <c r="BO1178">
        <v>1</v>
      </c>
      <c r="BP1178">
        <v>0</v>
      </c>
      <c r="BS1178">
        <v>0.12</v>
      </c>
      <c r="BT1178">
        <v>0</v>
      </c>
      <c r="BU1178">
        <v>0</v>
      </c>
      <c r="CE1178" t="str">
        <f t="shared" si="589"/>
        <v>16:23:15.283</v>
      </c>
      <c r="CF1178">
        <v>283325417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7</v>
      </c>
      <c r="CY1178">
        <v>7</v>
      </c>
      <c r="CZ1178" t="s">
        <v>131</v>
      </c>
      <c r="DA1178">
        <v>80</v>
      </c>
      <c r="DB1178">
        <v>1</v>
      </c>
      <c r="DC1178" t="s">
        <v>132</v>
      </c>
      <c r="DD1178" t="s">
        <v>133</v>
      </c>
      <c r="DG1178">
        <v>15330121</v>
      </c>
      <c r="DI1178">
        <v>0</v>
      </c>
      <c r="DJ1178">
        <v>0</v>
      </c>
      <c r="DK1178">
        <v>1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"10/06/2022 16:23:29.773"</f>
        <v>10/06/2022 16:23:29.773</v>
      </c>
      <c r="C1179" t="str">
        <f t="shared" si="577"/>
        <v>FFDFD3C0</v>
      </c>
      <c r="D1179" t="s">
        <v>134</v>
      </c>
      <c r="E1179">
        <v>38</v>
      </c>
      <c r="H1179">
        <v>125</v>
      </c>
      <c r="I1179" t="s">
        <v>142</v>
      </c>
      <c r="J1179" t="s">
        <v>136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ref="S1179:S1185" si="591">"16:23:29.563"</f>
        <v>16:23:29.563</v>
      </c>
      <c r="T1179" t="str">
        <f t="shared" ref="T1179:T1185" si="592">"16:23:29.163"</f>
        <v>16:23:29.163</v>
      </c>
      <c r="U1179" t="str">
        <f t="shared" si="578"/>
        <v>A5988B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125</v>
      </c>
      <c r="AG1179">
        <v>0</v>
      </c>
      <c r="AH1179">
        <v>3</v>
      </c>
      <c r="AI1179">
        <v>2</v>
      </c>
      <c r="AJ1179">
        <v>1</v>
      </c>
      <c r="AK1179" t="s">
        <v>460</v>
      </c>
      <c r="AL1179">
        <v>40.936925000000002</v>
      </c>
      <c r="AM1179" t="s">
        <v>461</v>
      </c>
      <c r="AN1179">
        <v>-72.196398000000002</v>
      </c>
      <c r="AO1179">
        <v>25</v>
      </c>
      <c r="AP1179">
        <v>325</v>
      </c>
      <c r="AQ1179" t="s">
        <v>129</v>
      </c>
      <c r="AR1179">
        <v>63</v>
      </c>
      <c r="AS1179">
        <v>20</v>
      </c>
      <c r="AT1179">
        <v>192</v>
      </c>
      <c r="BB1179">
        <v>1200</v>
      </c>
      <c r="BC1179">
        <v>1</v>
      </c>
      <c r="BD1179" t="str">
        <f t="shared" si="579"/>
        <v xml:space="preserve">N46PD   </v>
      </c>
      <c r="BE1179">
        <v>1</v>
      </c>
      <c r="BG1179">
        <v>0</v>
      </c>
      <c r="BH1179">
        <v>0</v>
      </c>
      <c r="BI1179">
        <v>0</v>
      </c>
      <c r="BJ1179">
        <v>225</v>
      </c>
      <c r="BK1179">
        <v>-100</v>
      </c>
      <c r="BL1179" t="s">
        <v>239</v>
      </c>
      <c r="BM1179">
        <v>1</v>
      </c>
      <c r="BN1179">
        <v>1</v>
      </c>
      <c r="BO1179">
        <v>1</v>
      </c>
      <c r="BP1179">
        <v>0</v>
      </c>
      <c r="BS1179">
        <v>0</v>
      </c>
      <c r="BT1179">
        <v>0</v>
      </c>
      <c r="BU1179">
        <v>0</v>
      </c>
      <c r="CE1179" t="str">
        <f t="shared" ref="CE1179:CE1185" si="593">"16:23:29.569"</f>
        <v>16:23:29.569</v>
      </c>
      <c r="CF1179">
        <v>568801523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7</v>
      </c>
      <c r="CY1179">
        <v>7</v>
      </c>
      <c r="CZ1179" t="s">
        <v>131</v>
      </c>
      <c r="DA1179">
        <v>80</v>
      </c>
      <c r="DB1179">
        <v>1</v>
      </c>
      <c r="DC1179" t="s">
        <v>132</v>
      </c>
      <c r="DD1179" t="s">
        <v>133</v>
      </c>
      <c r="DG1179">
        <v>15344763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"10/06/2022 16:23:29.773"</f>
        <v>10/06/2022 16:23:29.773</v>
      </c>
      <c r="C1180" t="str">
        <f t="shared" si="577"/>
        <v>FFDFD3C0</v>
      </c>
      <c r="D1180" t="s">
        <v>123</v>
      </c>
      <c r="E1180">
        <v>1</v>
      </c>
      <c r="H1180">
        <v>157</v>
      </c>
      <c r="I1180" t="s">
        <v>124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591"/>
        <v>16:23:29.563</v>
      </c>
      <c r="T1180" t="str">
        <f t="shared" si="592"/>
        <v>16:23:29.163</v>
      </c>
      <c r="U1180" t="str">
        <f t="shared" si="578"/>
        <v>A5988B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125</v>
      </c>
      <c r="AG1180">
        <v>0</v>
      </c>
      <c r="AH1180">
        <v>3</v>
      </c>
      <c r="AI1180">
        <v>2</v>
      </c>
      <c r="AJ1180">
        <v>1</v>
      </c>
      <c r="AK1180" t="s">
        <v>460</v>
      </c>
      <c r="AL1180">
        <v>40.936925000000002</v>
      </c>
      <c r="AM1180" t="s">
        <v>461</v>
      </c>
      <c r="AN1180">
        <v>-72.196398000000002</v>
      </c>
      <c r="AO1180">
        <v>25</v>
      </c>
      <c r="AP1180">
        <v>325</v>
      </c>
      <c r="AQ1180" t="s">
        <v>129</v>
      </c>
      <c r="AR1180">
        <v>63</v>
      </c>
      <c r="AS1180">
        <v>20</v>
      </c>
      <c r="AT1180">
        <v>192</v>
      </c>
      <c r="BB1180">
        <v>1200</v>
      </c>
      <c r="BC1180">
        <v>1</v>
      </c>
      <c r="BD1180" t="str">
        <f t="shared" si="579"/>
        <v xml:space="preserve">N46PD   </v>
      </c>
      <c r="BE1180">
        <v>1</v>
      </c>
      <c r="BG1180">
        <v>0</v>
      </c>
      <c r="BH1180">
        <v>0</v>
      </c>
      <c r="BI1180">
        <v>0</v>
      </c>
      <c r="BJ1180">
        <v>225</v>
      </c>
      <c r="BK1180">
        <v>-100</v>
      </c>
      <c r="BL1180" t="s">
        <v>239</v>
      </c>
      <c r="BM1180">
        <v>1</v>
      </c>
      <c r="BN1180">
        <v>1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t="str">
        <f t="shared" si="593"/>
        <v>16:23:29.569</v>
      </c>
      <c r="CF1180">
        <v>568801523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7</v>
      </c>
      <c r="CY1180">
        <v>7</v>
      </c>
      <c r="CZ1180" t="s">
        <v>131</v>
      </c>
      <c r="DA1180">
        <v>80</v>
      </c>
      <c r="DB1180">
        <v>1</v>
      </c>
      <c r="DC1180" t="s">
        <v>132</v>
      </c>
      <c r="DD1180" t="s">
        <v>133</v>
      </c>
      <c r="DG1180">
        <v>15344763</v>
      </c>
      <c r="DI1180">
        <v>0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"10/06/2022 16:23:29.789"</f>
        <v>10/06/2022 16:23:29.789</v>
      </c>
      <c r="C1181" t="str">
        <f t="shared" si="577"/>
        <v>FFDFD3C0</v>
      </c>
      <c r="D1181" t="s">
        <v>143</v>
      </c>
      <c r="E1181">
        <v>15</v>
      </c>
      <c r="F1181">
        <v>2015</v>
      </c>
      <c r="G1181" t="s">
        <v>144</v>
      </c>
      <c r="J1181" t="s">
        <v>145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591"/>
        <v>16:23:29.563</v>
      </c>
      <c r="T1181" t="str">
        <f t="shared" si="592"/>
        <v>16:23:29.163</v>
      </c>
      <c r="U1181" t="str">
        <f t="shared" si="578"/>
        <v>A5988B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125</v>
      </c>
      <c r="AG1181">
        <v>0</v>
      </c>
      <c r="AH1181">
        <v>3</v>
      </c>
      <c r="AI1181">
        <v>2</v>
      </c>
      <c r="AJ1181">
        <v>1</v>
      </c>
      <c r="AK1181" t="s">
        <v>460</v>
      </c>
      <c r="AL1181">
        <v>40.936925000000002</v>
      </c>
      <c r="AM1181" t="s">
        <v>461</v>
      </c>
      <c r="AN1181">
        <v>-72.196398000000002</v>
      </c>
      <c r="AO1181">
        <v>25</v>
      </c>
      <c r="AP1181">
        <v>325</v>
      </c>
      <c r="AQ1181" t="s">
        <v>129</v>
      </c>
      <c r="AR1181">
        <v>63</v>
      </c>
      <c r="AS1181">
        <v>20</v>
      </c>
      <c r="AT1181">
        <v>192</v>
      </c>
      <c r="BB1181">
        <v>1200</v>
      </c>
      <c r="BC1181">
        <v>1</v>
      </c>
      <c r="BD1181" t="str">
        <f t="shared" si="579"/>
        <v xml:space="preserve">N46PD   </v>
      </c>
      <c r="BE1181">
        <v>1</v>
      </c>
      <c r="BG1181">
        <v>0</v>
      </c>
      <c r="BH1181">
        <v>0</v>
      </c>
      <c r="BI1181">
        <v>0</v>
      </c>
      <c r="BJ1181">
        <v>225</v>
      </c>
      <c r="BK1181">
        <v>-100</v>
      </c>
      <c r="BL1181" t="s">
        <v>239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 t="shared" si="593"/>
        <v>16:23:29.569</v>
      </c>
      <c r="CF1181">
        <v>568801523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7</v>
      </c>
      <c r="CY1181">
        <v>7</v>
      </c>
      <c r="CZ1181" t="s">
        <v>131</v>
      </c>
      <c r="DA1181">
        <v>80</v>
      </c>
      <c r="DB1181">
        <v>1</v>
      </c>
      <c r="DC1181" t="s">
        <v>132</v>
      </c>
      <c r="DD1181" t="s">
        <v>133</v>
      </c>
      <c r="DG1181">
        <v>15344763</v>
      </c>
      <c r="DI1181">
        <v>0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"10/06/2022 16:23:29.851"</f>
        <v>10/06/2022 16:23:29.851</v>
      </c>
      <c r="C1182" t="str">
        <f t="shared" si="577"/>
        <v>FFDFD3C0</v>
      </c>
      <c r="D1182" t="s">
        <v>134</v>
      </c>
      <c r="E1182">
        <v>33</v>
      </c>
      <c r="H1182">
        <v>112</v>
      </c>
      <c r="I1182" t="s">
        <v>135</v>
      </c>
      <c r="J1182" t="s">
        <v>136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591"/>
        <v>16:23:29.563</v>
      </c>
      <c r="T1182" t="str">
        <f t="shared" si="592"/>
        <v>16:23:29.163</v>
      </c>
      <c r="U1182" t="str">
        <f t="shared" si="578"/>
        <v>A5988B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125</v>
      </c>
      <c r="AG1182">
        <v>0</v>
      </c>
      <c r="AH1182">
        <v>3</v>
      </c>
      <c r="AI1182">
        <v>2</v>
      </c>
      <c r="AJ1182">
        <v>1</v>
      </c>
      <c r="AK1182" t="s">
        <v>460</v>
      </c>
      <c r="AL1182">
        <v>40.936925000000002</v>
      </c>
      <c r="AM1182" t="s">
        <v>461</v>
      </c>
      <c r="AN1182">
        <v>-72.196398000000002</v>
      </c>
      <c r="AO1182">
        <v>25</v>
      </c>
      <c r="AP1182">
        <v>325</v>
      </c>
      <c r="AQ1182" t="s">
        <v>129</v>
      </c>
      <c r="AR1182">
        <v>63</v>
      </c>
      <c r="AS1182">
        <v>20</v>
      </c>
      <c r="AT1182">
        <v>192</v>
      </c>
      <c r="BB1182">
        <v>1200</v>
      </c>
      <c r="BC1182">
        <v>1</v>
      </c>
      <c r="BD1182" t="str">
        <f t="shared" si="579"/>
        <v xml:space="preserve">N46PD   </v>
      </c>
      <c r="BE1182">
        <v>1</v>
      </c>
      <c r="BG1182">
        <v>0</v>
      </c>
      <c r="BH1182">
        <v>0</v>
      </c>
      <c r="BI1182">
        <v>0</v>
      </c>
      <c r="BJ1182">
        <v>225</v>
      </c>
      <c r="BK1182">
        <v>-100</v>
      </c>
      <c r="BL1182" t="s">
        <v>239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 t="shared" si="593"/>
        <v>16:23:29.569</v>
      </c>
      <c r="CF1182">
        <v>568801523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7</v>
      </c>
      <c r="CY1182">
        <v>7</v>
      </c>
      <c r="CZ1182" t="s">
        <v>131</v>
      </c>
      <c r="DA1182">
        <v>80</v>
      </c>
      <c r="DB1182">
        <v>1</v>
      </c>
      <c r="DC1182" t="s">
        <v>132</v>
      </c>
      <c r="DD1182" t="s">
        <v>133</v>
      </c>
      <c r="DG1182">
        <v>15344763</v>
      </c>
      <c r="DI1182">
        <v>0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"10/06/2022 16:23:29.851"</f>
        <v>10/06/2022 16:23:29.851</v>
      </c>
      <c r="C1183" t="str">
        <f t="shared" si="577"/>
        <v>FFDFD3C0</v>
      </c>
      <c r="D1183" t="s">
        <v>139</v>
      </c>
      <c r="E1183">
        <v>2</v>
      </c>
      <c r="F1183">
        <v>1002</v>
      </c>
      <c r="G1183" t="s">
        <v>124</v>
      </c>
      <c r="J1183" t="s">
        <v>141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591"/>
        <v>16:23:29.563</v>
      </c>
      <c r="T1183" t="str">
        <f t="shared" si="592"/>
        <v>16:23:29.163</v>
      </c>
      <c r="U1183" t="str">
        <f t="shared" si="578"/>
        <v>A5988B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125</v>
      </c>
      <c r="AG1183">
        <v>0</v>
      </c>
      <c r="AH1183">
        <v>3</v>
      </c>
      <c r="AI1183">
        <v>2</v>
      </c>
      <c r="AJ1183">
        <v>1</v>
      </c>
      <c r="AK1183" t="s">
        <v>460</v>
      </c>
      <c r="AL1183">
        <v>40.936925000000002</v>
      </c>
      <c r="AM1183" t="s">
        <v>461</v>
      </c>
      <c r="AN1183">
        <v>-72.196398000000002</v>
      </c>
      <c r="AO1183">
        <v>25</v>
      </c>
      <c r="AP1183">
        <v>325</v>
      </c>
      <c r="AQ1183" t="s">
        <v>129</v>
      </c>
      <c r="AR1183">
        <v>63</v>
      </c>
      <c r="AS1183">
        <v>20</v>
      </c>
      <c r="AT1183">
        <v>192</v>
      </c>
      <c r="BB1183">
        <v>1200</v>
      </c>
      <c r="BC1183">
        <v>1</v>
      </c>
      <c r="BD1183" t="str">
        <f t="shared" si="579"/>
        <v xml:space="preserve">N46PD   </v>
      </c>
      <c r="BE1183">
        <v>1</v>
      </c>
      <c r="BG1183">
        <v>0</v>
      </c>
      <c r="BH1183">
        <v>0</v>
      </c>
      <c r="BI1183">
        <v>0</v>
      </c>
      <c r="BJ1183">
        <v>225</v>
      </c>
      <c r="BK1183">
        <v>-100</v>
      </c>
      <c r="BL1183" t="s">
        <v>239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 t="shared" si="593"/>
        <v>16:23:29.569</v>
      </c>
      <c r="CF1183">
        <v>568801523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7</v>
      </c>
      <c r="CY1183">
        <v>7</v>
      </c>
      <c r="CZ1183" t="s">
        <v>131</v>
      </c>
      <c r="DA1183">
        <v>80</v>
      </c>
      <c r="DB1183">
        <v>1</v>
      </c>
      <c r="DC1183" t="s">
        <v>132</v>
      </c>
      <c r="DD1183" t="s">
        <v>133</v>
      </c>
      <c r="DG1183">
        <v>15344763</v>
      </c>
      <c r="DI1183">
        <v>0</v>
      </c>
      <c r="DJ1183">
        <v>0</v>
      </c>
      <c r="DK1183">
        <v>1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"10/06/2022 16:23:29.882"</f>
        <v>10/06/2022 16:23:29.882</v>
      </c>
      <c r="C1184" t="str">
        <f t="shared" si="577"/>
        <v>FFDFD3C0</v>
      </c>
      <c r="D1184" t="s">
        <v>139</v>
      </c>
      <c r="E1184">
        <v>3</v>
      </c>
      <c r="F1184">
        <v>1003</v>
      </c>
      <c r="G1184" t="s">
        <v>146</v>
      </c>
      <c r="J1184" t="s">
        <v>141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591"/>
        <v>16:23:29.563</v>
      </c>
      <c r="T1184" t="str">
        <f t="shared" si="592"/>
        <v>16:23:29.163</v>
      </c>
      <c r="U1184" t="str">
        <f t="shared" si="578"/>
        <v>A5988B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125</v>
      </c>
      <c r="AG1184">
        <v>0</v>
      </c>
      <c r="AH1184">
        <v>3</v>
      </c>
      <c r="AI1184">
        <v>2</v>
      </c>
      <c r="AJ1184">
        <v>1</v>
      </c>
      <c r="AK1184" t="s">
        <v>460</v>
      </c>
      <c r="AL1184">
        <v>40.936925000000002</v>
      </c>
      <c r="AM1184" t="s">
        <v>461</v>
      </c>
      <c r="AN1184">
        <v>-72.196398000000002</v>
      </c>
      <c r="AO1184">
        <v>25</v>
      </c>
      <c r="AP1184">
        <v>325</v>
      </c>
      <c r="AQ1184" t="s">
        <v>129</v>
      </c>
      <c r="AR1184">
        <v>63</v>
      </c>
      <c r="AS1184">
        <v>20</v>
      </c>
      <c r="AT1184">
        <v>192</v>
      </c>
      <c r="BB1184">
        <v>1200</v>
      </c>
      <c r="BC1184">
        <v>1</v>
      </c>
      <c r="BD1184" t="str">
        <f t="shared" si="579"/>
        <v xml:space="preserve">N46PD   </v>
      </c>
      <c r="BE1184">
        <v>1</v>
      </c>
      <c r="BG1184">
        <v>0</v>
      </c>
      <c r="BH1184">
        <v>0</v>
      </c>
      <c r="BI1184">
        <v>0</v>
      </c>
      <c r="BJ1184">
        <v>225</v>
      </c>
      <c r="BK1184">
        <v>-100</v>
      </c>
      <c r="BL1184" t="s">
        <v>239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 t="shared" si="593"/>
        <v>16:23:29.569</v>
      </c>
      <c r="CF1184">
        <v>568801523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131</v>
      </c>
      <c r="DA1184">
        <v>80</v>
      </c>
      <c r="DB1184">
        <v>1</v>
      </c>
      <c r="DC1184" t="s">
        <v>132</v>
      </c>
      <c r="DD1184" t="s">
        <v>133</v>
      </c>
      <c r="DG1184">
        <v>15344763</v>
      </c>
      <c r="DI1184">
        <v>0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"10/06/2022 16:23:29.882"</f>
        <v>10/06/2022 16:23:29.882</v>
      </c>
      <c r="C1185" t="str">
        <f t="shared" si="577"/>
        <v>FFDFD3C0</v>
      </c>
      <c r="D1185" t="s">
        <v>143</v>
      </c>
      <c r="E1185">
        <v>1</v>
      </c>
      <c r="F1185">
        <v>2001</v>
      </c>
      <c r="G1185" t="s">
        <v>147</v>
      </c>
      <c r="J1185" t="s">
        <v>145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591"/>
        <v>16:23:29.563</v>
      </c>
      <c r="T1185" t="str">
        <f t="shared" si="592"/>
        <v>16:23:29.163</v>
      </c>
      <c r="U1185" t="str">
        <f t="shared" si="578"/>
        <v>A5988B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125</v>
      </c>
      <c r="AG1185">
        <v>0</v>
      </c>
      <c r="AH1185">
        <v>3</v>
      </c>
      <c r="AI1185">
        <v>2</v>
      </c>
      <c r="AJ1185">
        <v>1</v>
      </c>
      <c r="AK1185" t="s">
        <v>460</v>
      </c>
      <c r="AL1185">
        <v>40.936925000000002</v>
      </c>
      <c r="AM1185" t="s">
        <v>461</v>
      </c>
      <c r="AN1185">
        <v>-72.196398000000002</v>
      </c>
      <c r="AO1185">
        <v>25</v>
      </c>
      <c r="AP1185">
        <v>325</v>
      </c>
      <c r="AQ1185" t="s">
        <v>129</v>
      </c>
      <c r="AR1185">
        <v>63</v>
      </c>
      <c r="AS1185">
        <v>20</v>
      </c>
      <c r="AT1185">
        <v>192</v>
      </c>
      <c r="BB1185">
        <v>1200</v>
      </c>
      <c r="BC1185">
        <v>1</v>
      </c>
      <c r="BD1185" t="str">
        <f t="shared" si="579"/>
        <v xml:space="preserve">N46PD   </v>
      </c>
      <c r="BE1185">
        <v>1</v>
      </c>
      <c r="BG1185">
        <v>0</v>
      </c>
      <c r="BH1185">
        <v>0</v>
      </c>
      <c r="BI1185">
        <v>0</v>
      </c>
      <c r="BJ1185">
        <v>225</v>
      </c>
      <c r="BK1185">
        <v>-100</v>
      </c>
      <c r="BL1185" t="s">
        <v>239</v>
      </c>
      <c r="BM1185">
        <v>1</v>
      </c>
      <c r="BN1185">
        <v>1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t="str">
        <f t="shared" si="593"/>
        <v>16:23:29.569</v>
      </c>
      <c r="CF1185">
        <v>568801523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80</v>
      </c>
      <c r="DB1185">
        <v>1</v>
      </c>
      <c r="DC1185" t="s">
        <v>132</v>
      </c>
      <c r="DD1185" t="s">
        <v>133</v>
      </c>
      <c r="DG1185">
        <v>15344763</v>
      </c>
      <c r="DI1185">
        <v>0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"10/06/2022 16:23:30.773"</f>
        <v>10/06/2022 16:23:30.773</v>
      </c>
      <c r="C1186" t="str">
        <f t="shared" si="577"/>
        <v>FFDFD3C0</v>
      </c>
      <c r="D1186" t="s">
        <v>134</v>
      </c>
      <c r="E1186">
        <v>33</v>
      </c>
      <c r="H1186">
        <v>112</v>
      </c>
      <c r="I1186" t="s">
        <v>135</v>
      </c>
      <c r="J1186" t="s">
        <v>136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ref="S1186:S1192" si="594">"16:23:30.563"</f>
        <v>16:23:30.563</v>
      </c>
      <c r="T1186" t="str">
        <f t="shared" ref="T1186:T1192" si="595">"16:23:30.163"</f>
        <v>16:23:30.163</v>
      </c>
      <c r="U1186" t="str">
        <f t="shared" si="578"/>
        <v>A5988B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125</v>
      </c>
      <c r="AG1186">
        <v>0</v>
      </c>
      <c r="AH1186">
        <v>3</v>
      </c>
      <c r="AI1186">
        <v>2</v>
      </c>
      <c r="AJ1186">
        <v>1</v>
      </c>
      <c r="AK1186" t="s">
        <v>462</v>
      </c>
      <c r="AL1186">
        <v>40.937010999999998</v>
      </c>
      <c r="AM1186" t="s">
        <v>463</v>
      </c>
      <c r="AN1186">
        <v>-72.196033</v>
      </c>
      <c r="AO1186">
        <v>25</v>
      </c>
      <c r="AP1186">
        <v>325</v>
      </c>
      <c r="AQ1186" t="s">
        <v>129</v>
      </c>
      <c r="AR1186">
        <v>62</v>
      </c>
      <c r="AS1186">
        <v>20</v>
      </c>
      <c r="AT1186">
        <v>512</v>
      </c>
      <c r="BB1186">
        <v>1200</v>
      </c>
      <c r="BC1186">
        <v>1</v>
      </c>
      <c r="BD1186" t="str">
        <f t="shared" si="579"/>
        <v xml:space="preserve">N46PD   </v>
      </c>
      <c r="BE1186">
        <v>1</v>
      </c>
      <c r="BG1186">
        <v>0</v>
      </c>
      <c r="BH1186">
        <v>0</v>
      </c>
      <c r="BI1186">
        <v>0</v>
      </c>
      <c r="BJ1186">
        <v>225</v>
      </c>
      <c r="BK1186">
        <v>-100</v>
      </c>
      <c r="BL1186" t="s">
        <v>239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 t="shared" ref="CE1186:CE1192" si="596">"16:23:30.563"</f>
        <v>16:23:30.563</v>
      </c>
      <c r="CF1186">
        <v>563328929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131</v>
      </c>
      <c r="DA1186">
        <v>80</v>
      </c>
      <c r="DB1186">
        <v>1</v>
      </c>
      <c r="DC1186" t="s">
        <v>132</v>
      </c>
      <c r="DD1186" t="s">
        <v>133</v>
      </c>
      <c r="DG1186">
        <v>15345744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>"10/06/2022 16:23:30.773"</f>
        <v>10/06/2022 16:23:30.773</v>
      </c>
      <c r="C1187" t="str">
        <f t="shared" si="577"/>
        <v>FFDFD3C0</v>
      </c>
      <c r="D1187" t="s">
        <v>139</v>
      </c>
      <c r="E1187">
        <v>2</v>
      </c>
      <c r="F1187">
        <v>1002</v>
      </c>
      <c r="G1187" t="s">
        <v>124</v>
      </c>
      <c r="J1187" t="s">
        <v>141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594"/>
        <v>16:23:30.563</v>
      </c>
      <c r="T1187" t="str">
        <f t="shared" si="595"/>
        <v>16:23:30.163</v>
      </c>
      <c r="U1187" t="str">
        <f t="shared" si="578"/>
        <v>A5988B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125</v>
      </c>
      <c r="AG1187">
        <v>0</v>
      </c>
      <c r="AH1187">
        <v>3</v>
      </c>
      <c r="AI1187">
        <v>2</v>
      </c>
      <c r="AJ1187">
        <v>1</v>
      </c>
      <c r="AK1187" t="s">
        <v>462</v>
      </c>
      <c r="AL1187">
        <v>40.937010999999998</v>
      </c>
      <c r="AM1187" t="s">
        <v>463</v>
      </c>
      <c r="AN1187">
        <v>-72.196033</v>
      </c>
      <c r="AO1187">
        <v>25</v>
      </c>
      <c r="AP1187">
        <v>325</v>
      </c>
      <c r="AQ1187" t="s">
        <v>129</v>
      </c>
      <c r="AR1187">
        <v>62</v>
      </c>
      <c r="AS1187">
        <v>20</v>
      </c>
      <c r="AT1187">
        <v>512</v>
      </c>
      <c r="BB1187">
        <v>1200</v>
      </c>
      <c r="BC1187">
        <v>1</v>
      </c>
      <c r="BD1187" t="str">
        <f t="shared" si="579"/>
        <v xml:space="preserve">N46PD   </v>
      </c>
      <c r="BE1187">
        <v>1</v>
      </c>
      <c r="BG1187">
        <v>0</v>
      </c>
      <c r="BH1187">
        <v>0</v>
      </c>
      <c r="BI1187">
        <v>0</v>
      </c>
      <c r="BJ1187">
        <v>225</v>
      </c>
      <c r="BK1187">
        <v>-100</v>
      </c>
      <c r="BL1187" t="s">
        <v>239</v>
      </c>
      <c r="BM1187">
        <v>1</v>
      </c>
      <c r="BN1187">
        <v>1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t="str">
        <f t="shared" si="596"/>
        <v>16:23:30.563</v>
      </c>
      <c r="CF1187">
        <v>563328929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131</v>
      </c>
      <c r="DA1187">
        <v>80</v>
      </c>
      <c r="DB1187">
        <v>1</v>
      </c>
      <c r="DC1187" t="s">
        <v>132</v>
      </c>
      <c r="DD1187" t="s">
        <v>133</v>
      </c>
      <c r="DG1187">
        <v>15345744</v>
      </c>
      <c r="DI1187">
        <v>0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>"10/06/2022 16:23:30.773"</f>
        <v>10/06/2022 16:23:30.773</v>
      </c>
      <c r="C1188" t="str">
        <f t="shared" si="577"/>
        <v>FFDFD3C0</v>
      </c>
      <c r="D1188" t="s">
        <v>139</v>
      </c>
      <c r="E1188">
        <v>3</v>
      </c>
      <c r="F1188">
        <v>1003</v>
      </c>
      <c r="G1188" t="s">
        <v>146</v>
      </c>
      <c r="J1188" t="s">
        <v>141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594"/>
        <v>16:23:30.563</v>
      </c>
      <c r="T1188" t="str">
        <f t="shared" si="595"/>
        <v>16:23:30.163</v>
      </c>
      <c r="U1188" t="str">
        <f t="shared" si="578"/>
        <v>A5988B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125</v>
      </c>
      <c r="AG1188">
        <v>0</v>
      </c>
      <c r="AH1188">
        <v>3</v>
      </c>
      <c r="AI1188">
        <v>2</v>
      </c>
      <c r="AJ1188">
        <v>1</v>
      </c>
      <c r="AK1188" t="s">
        <v>462</v>
      </c>
      <c r="AL1188">
        <v>40.937010999999998</v>
      </c>
      <c r="AM1188" t="s">
        <v>463</v>
      </c>
      <c r="AN1188">
        <v>-72.196033</v>
      </c>
      <c r="AO1188">
        <v>25</v>
      </c>
      <c r="AP1188">
        <v>325</v>
      </c>
      <c r="AQ1188" t="s">
        <v>129</v>
      </c>
      <c r="AR1188">
        <v>62</v>
      </c>
      <c r="AS1188">
        <v>20</v>
      </c>
      <c r="AT1188">
        <v>512</v>
      </c>
      <c r="BB1188">
        <v>1200</v>
      </c>
      <c r="BC1188">
        <v>1</v>
      </c>
      <c r="BD1188" t="str">
        <f t="shared" si="579"/>
        <v xml:space="preserve">N46PD   </v>
      </c>
      <c r="BE1188">
        <v>1</v>
      </c>
      <c r="BG1188">
        <v>0</v>
      </c>
      <c r="BH1188">
        <v>0</v>
      </c>
      <c r="BI1188">
        <v>0</v>
      </c>
      <c r="BJ1188">
        <v>225</v>
      </c>
      <c r="BK1188">
        <v>-100</v>
      </c>
      <c r="BL1188" t="s">
        <v>239</v>
      </c>
      <c r="BM1188">
        <v>1</v>
      </c>
      <c r="BN1188">
        <v>1</v>
      </c>
      <c r="BO1188">
        <v>1</v>
      </c>
      <c r="BP1188">
        <v>0</v>
      </c>
      <c r="BS1188">
        <v>0</v>
      </c>
      <c r="BT1188">
        <v>0</v>
      </c>
      <c r="BU1188">
        <v>0</v>
      </c>
      <c r="CE1188" t="str">
        <f t="shared" si="596"/>
        <v>16:23:30.563</v>
      </c>
      <c r="CF1188">
        <v>563328929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131</v>
      </c>
      <c r="DA1188">
        <v>80</v>
      </c>
      <c r="DB1188">
        <v>1</v>
      </c>
      <c r="DC1188" t="s">
        <v>132</v>
      </c>
      <c r="DD1188" t="s">
        <v>133</v>
      </c>
      <c r="DG1188">
        <v>15345744</v>
      </c>
      <c r="DI1188">
        <v>0</v>
      </c>
      <c r="DJ1188">
        <v>0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>"10/06/2022 16:23:30.820"</f>
        <v>10/06/2022 16:23:30.820</v>
      </c>
      <c r="C1189" t="str">
        <f t="shared" si="577"/>
        <v>FFDFD3C0</v>
      </c>
      <c r="D1189" t="s">
        <v>123</v>
      </c>
      <c r="E1189">
        <v>1</v>
      </c>
      <c r="H1189">
        <v>157</v>
      </c>
      <c r="I1189" t="s">
        <v>124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594"/>
        <v>16:23:30.563</v>
      </c>
      <c r="T1189" t="str">
        <f t="shared" si="595"/>
        <v>16:23:30.163</v>
      </c>
      <c r="U1189" t="str">
        <f t="shared" si="578"/>
        <v>A5988B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125</v>
      </c>
      <c r="AG1189">
        <v>0</v>
      </c>
      <c r="AH1189">
        <v>3</v>
      </c>
      <c r="AI1189">
        <v>2</v>
      </c>
      <c r="AJ1189">
        <v>1</v>
      </c>
      <c r="AK1189" t="s">
        <v>462</v>
      </c>
      <c r="AL1189">
        <v>40.937010999999998</v>
      </c>
      <c r="AM1189" t="s">
        <v>463</v>
      </c>
      <c r="AN1189">
        <v>-72.196033</v>
      </c>
      <c r="AO1189">
        <v>25</v>
      </c>
      <c r="AP1189">
        <v>325</v>
      </c>
      <c r="AQ1189" t="s">
        <v>129</v>
      </c>
      <c r="AR1189">
        <v>62</v>
      </c>
      <c r="AS1189">
        <v>20</v>
      </c>
      <c r="AT1189">
        <v>512</v>
      </c>
      <c r="BB1189">
        <v>1200</v>
      </c>
      <c r="BC1189">
        <v>1</v>
      </c>
      <c r="BD1189" t="str">
        <f t="shared" si="579"/>
        <v xml:space="preserve">N46PD   </v>
      </c>
      <c r="BE1189">
        <v>1</v>
      </c>
      <c r="BG1189">
        <v>0</v>
      </c>
      <c r="BH1189">
        <v>0</v>
      </c>
      <c r="BI1189">
        <v>0</v>
      </c>
      <c r="BJ1189">
        <v>225</v>
      </c>
      <c r="BK1189">
        <v>-100</v>
      </c>
      <c r="BL1189" t="s">
        <v>239</v>
      </c>
      <c r="BM1189">
        <v>1</v>
      </c>
      <c r="BN1189">
        <v>1</v>
      </c>
      <c r="BO1189">
        <v>1</v>
      </c>
      <c r="BP1189">
        <v>0</v>
      </c>
      <c r="BS1189">
        <v>0</v>
      </c>
      <c r="BT1189">
        <v>0</v>
      </c>
      <c r="BU1189">
        <v>0</v>
      </c>
      <c r="CE1189" t="str">
        <f t="shared" si="596"/>
        <v>16:23:30.563</v>
      </c>
      <c r="CF1189">
        <v>563328929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7</v>
      </c>
      <c r="CY1189">
        <v>7</v>
      </c>
      <c r="CZ1189" t="s">
        <v>131</v>
      </c>
      <c r="DA1189">
        <v>80</v>
      </c>
      <c r="DB1189">
        <v>1</v>
      </c>
      <c r="DC1189" t="s">
        <v>132</v>
      </c>
      <c r="DD1189" t="s">
        <v>133</v>
      </c>
      <c r="DG1189">
        <v>15345744</v>
      </c>
      <c r="DI1189">
        <v>0</v>
      </c>
      <c r="DJ1189">
        <v>0</v>
      </c>
      <c r="DK1189">
        <v>1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>"10/06/2022 16:23:30.820"</f>
        <v>10/06/2022 16:23:30.820</v>
      </c>
      <c r="C1190" t="str">
        <f t="shared" si="577"/>
        <v>FFDFD3C0</v>
      </c>
      <c r="D1190" t="s">
        <v>134</v>
      </c>
      <c r="E1190">
        <v>38</v>
      </c>
      <c r="H1190">
        <v>125</v>
      </c>
      <c r="I1190" t="s">
        <v>142</v>
      </c>
      <c r="J1190" t="s">
        <v>136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594"/>
        <v>16:23:30.563</v>
      </c>
      <c r="T1190" t="str">
        <f t="shared" si="595"/>
        <v>16:23:30.163</v>
      </c>
      <c r="U1190" t="str">
        <f t="shared" si="578"/>
        <v>A5988B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125</v>
      </c>
      <c r="AG1190">
        <v>0</v>
      </c>
      <c r="AH1190">
        <v>3</v>
      </c>
      <c r="AI1190">
        <v>2</v>
      </c>
      <c r="AJ1190">
        <v>1</v>
      </c>
      <c r="AK1190" t="s">
        <v>462</v>
      </c>
      <c r="AL1190">
        <v>40.937010999999998</v>
      </c>
      <c r="AM1190" t="s">
        <v>463</v>
      </c>
      <c r="AN1190">
        <v>-72.196033</v>
      </c>
      <c r="AO1190">
        <v>25</v>
      </c>
      <c r="AP1190">
        <v>325</v>
      </c>
      <c r="AQ1190" t="s">
        <v>129</v>
      </c>
      <c r="AR1190">
        <v>62</v>
      </c>
      <c r="AS1190">
        <v>20</v>
      </c>
      <c r="AT1190">
        <v>512</v>
      </c>
      <c r="BB1190">
        <v>1200</v>
      </c>
      <c r="BC1190">
        <v>1</v>
      </c>
      <c r="BD1190" t="str">
        <f t="shared" si="579"/>
        <v xml:space="preserve">N46PD   </v>
      </c>
      <c r="BE1190">
        <v>1</v>
      </c>
      <c r="BG1190">
        <v>0</v>
      </c>
      <c r="BH1190">
        <v>0</v>
      </c>
      <c r="BI1190">
        <v>0</v>
      </c>
      <c r="BJ1190">
        <v>225</v>
      </c>
      <c r="BK1190">
        <v>-100</v>
      </c>
      <c r="BL1190" t="s">
        <v>239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t="str">
        <f t="shared" si="596"/>
        <v>16:23:30.563</v>
      </c>
      <c r="CF1190">
        <v>563328929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7</v>
      </c>
      <c r="CY1190">
        <v>7</v>
      </c>
      <c r="CZ1190" t="s">
        <v>131</v>
      </c>
      <c r="DA1190">
        <v>80</v>
      </c>
      <c r="DB1190">
        <v>1</v>
      </c>
      <c r="DC1190" t="s">
        <v>132</v>
      </c>
      <c r="DD1190" t="s">
        <v>133</v>
      </c>
      <c r="DG1190">
        <v>15345744</v>
      </c>
      <c r="DI1190">
        <v>0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>"10/06/2022 16:23:30.804"</f>
        <v>10/06/2022 16:23:30.804</v>
      </c>
      <c r="C1191" t="str">
        <f t="shared" si="577"/>
        <v>FFDFD3C0</v>
      </c>
      <c r="D1191" t="s">
        <v>143</v>
      </c>
      <c r="E1191">
        <v>1</v>
      </c>
      <c r="F1191">
        <v>2001</v>
      </c>
      <c r="G1191" t="s">
        <v>147</v>
      </c>
      <c r="J1191" t="s">
        <v>145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594"/>
        <v>16:23:30.563</v>
      </c>
      <c r="T1191" t="str">
        <f t="shared" si="595"/>
        <v>16:23:30.163</v>
      </c>
      <c r="U1191" t="str">
        <f t="shared" si="578"/>
        <v>A5988B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125</v>
      </c>
      <c r="AG1191">
        <v>0</v>
      </c>
      <c r="AH1191">
        <v>3</v>
      </c>
      <c r="AI1191">
        <v>2</v>
      </c>
      <c r="AJ1191">
        <v>1</v>
      </c>
      <c r="AK1191" t="s">
        <v>462</v>
      </c>
      <c r="AL1191">
        <v>40.937010999999998</v>
      </c>
      <c r="AM1191" t="s">
        <v>463</v>
      </c>
      <c r="AN1191">
        <v>-72.196033</v>
      </c>
      <c r="AO1191">
        <v>25</v>
      </c>
      <c r="AP1191">
        <v>325</v>
      </c>
      <c r="AQ1191" t="s">
        <v>129</v>
      </c>
      <c r="AR1191">
        <v>62</v>
      </c>
      <c r="AS1191">
        <v>20</v>
      </c>
      <c r="AT1191">
        <v>512</v>
      </c>
      <c r="BB1191">
        <v>1200</v>
      </c>
      <c r="BC1191">
        <v>1</v>
      </c>
      <c r="BD1191" t="str">
        <f t="shared" si="579"/>
        <v xml:space="preserve">N46PD   </v>
      </c>
      <c r="BE1191">
        <v>1</v>
      </c>
      <c r="BG1191">
        <v>0</v>
      </c>
      <c r="BH1191">
        <v>0</v>
      </c>
      <c r="BI1191">
        <v>0</v>
      </c>
      <c r="BJ1191">
        <v>225</v>
      </c>
      <c r="BK1191">
        <v>-100</v>
      </c>
      <c r="BL1191" t="s">
        <v>239</v>
      </c>
      <c r="BM1191">
        <v>1</v>
      </c>
      <c r="BN1191">
        <v>1</v>
      </c>
      <c r="BO1191">
        <v>1</v>
      </c>
      <c r="BP1191">
        <v>0</v>
      </c>
      <c r="BS1191">
        <v>0</v>
      </c>
      <c r="BT1191">
        <v>0</v>
      </c>
      <c r="BU1191">
        <v>0</v>
      </c>
      <c r="CE1191" t="str">
        <f t="shared" si="596"/>
        <v>16:23:30.563</v>
      </c>
      <c r="CF1191">
        <v>563328929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7</v>
      </c>
      <c r="CY1191">
        <v>7</v>
      </c>
      <c r="CZ1191" t="s">
        <v>131</v>
      </c>
      <c r="DA1191">
        <v>80</v>
      </c>
      <c r="DB1191">
        <v>1</v>
      </c>
      <c r="DC1191" t="s">
        <v>132</v>
      </c>
      <c r="DD1191" t="s">
        <v>133</v>
      </c>
      <c r="DG1191">
        <v>15345744</v>
      </c>
      <c r="DI1191">
        <v>0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>"10/06/2022 16:23:30.820"</f>
        <v>10/06/2022 16:23:30.820</v>
      </c>
      <c r="C1192" t="str">
        <f t="shared" si="577"/>
        <v>FFDFD3C0</v>
      </c>
      <c r="D1192" t="s">
        <v>143</v>
      </c>
      <c r="E1192">
        <v>15</v>
      </c>
      <c r="F1192">
        <v>2015</v>
      </c>
      <c r="G1192" t="s">
        <v>144</v>
      </c>
      <c r="J1192" t="s">
        <v>145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594"/>
        <v>16:23:30.563</v>
      </c>
      <c r="T1192" t="str">
        <f t="shared" si="595"/>
        <v>16:23:30.163</v>
      </c>
      <c r="U1192" t="str">
        <f t="shared" si="578"/>
        <v>A5988B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125</v>
      </c>
      <c r="AG1192">
        <v>0</v>
      </c>
      <c r="AH1192">
        <v>3</v>
      </c>
      <c r="AI1192">
        <v>2</v>
      </c>
      <c r="AJ1192">
        <v>1</v>
      </c>
      <c r="AK1192" t="s">
        <v>462</v>
      </c>
      <c r="AL1192">
        <v>40.937010999999998</v>
      </c>
      <c r="AM1192" t="s">
        <v>463</v>
      </c>
      <c r="AN1192">
        <v>-72.196033</v>
      </c>
      <c r="AO1192">
        <v>25</v>
      </c>
      <c r="AP1192">
        <v>325</v>
      </c>
      <c r="AQ1192" t="s">
        <v>129</v>
      </c>
      <c r="AR1192">
        <v>62</v>
      </c>
      <c r="AS1192">
        <v>20</v>
      </c>
      <c r="AT1192">
        <v>512</v>
      </c>
      <c r="BB1192">
        <v>1200</v>
      </c>
      <c r="BC1192">
        <v>1</v>
      </c>
      <c r="BD1192" t="str">
        <f t="shared" si="579"/>
        <v xml:space="preserve">N46PD   </v>
      </c>
      <c r="BE1192">
        <v>1</v>
      </c>
      <c r="BG1192">
        <v>0</v>
      </c>
      <c r="BH1192">
        <v>0</v>
      </c>
      <c r="BI1192">
        <v>0</v>
      </c>
      <c r="BJ1192">
        <v>225</v>
      </c>
      <c r="BK1192">
        <v>-100</v>
      </c>
      <c r="BL1192" t="s">
        <v>239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t="str">
        <f t="shared" si="596"/>
        <v>16:23:30.563</v>
      </c>
      <c r="CF1192">
        <v>563328929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7</v>
      </c>
      <c r="CY1192">
        <v>7</v>
      </c>
      <c r="CZ1192" t="s">
        <v>131</v>
      </c>
      <c r="DA1192">
        <v>80</v>
      </c>
      <c r="DB1192">
        <v>1</v>
      </c>
      <c r="DC1192" t="s">
        <v>132</v>
      </c>
      <c r="DD1192" t="s">
        <v>133</v>
      </c>
      <c r="DG1192">
        <v>15345744</v>
      </c>
      <c r="DI1192">
        <v>0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"10/06/2022 16:23:31.789"</f>
        <v>10/06/2022 16:23:31.789</v>
      </c>
      <c r="C1193" t="str">
        <f t="shared" si="577"/>
        <v>FFDFD3C0</v>
      </c>
      <c r="D1193" t="s">
        <v>134</v>
      </c>
      <c r="E1193">
        <v>33</v>
      </c>
      <c r="H1193">
        <v>112</v>
      </c>
      <c r="I1193" t="s">
        <v>135</v>
      </c>
      <c r="J1193" t="s">
        <v>136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ref="S1193:S1199" si="597">"16:23:31.586"</f>
        <v>16:23:31.586</v>
      </c>
      <c r="T1193" t="str">
        <f t="shared" ref="T1193:T1199" si="598">"16:23:31.186"</f>
        <v>16:23:31.186</v>
      </c>
      <c r="U1193" t="str">
        <f t="shared" si="578"/>
        <v>A5988B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125</v>
      </c>
      <c r="AG1193">
        <v>0</v>
      </c>
      <c r="AH1193">
        <v>3</v>
      </c>
      <c r="AI1193">
        <v>2</v>
      </c>
      <c r="AJ1193">
        <v>1</v>
      </c>
      <c r="AK1193" t="s">
        <v>464</v>
      </c>
      <c r="AL1193">
        <v>40.937097000000001</v>
      </c>
      <c r="AM1193" t="s">
        <v>465</v>
      </c>
      <c r="AN1193">
        <v>-72.195646999999994</v>
      </c>
      <c r="AO1193">
        <v>25</v>
      </c>
      <c r="AP1193">
        <v>325</v>
      </c>
      <c r="AQ1193" t="s">
        <v>129</v>
      </c>
      <c r="AR1193">
        <v>61</v>
      </c>
      <c r="AS1193">
        <v>21</v>
      </c>
      <c r="AT1193">
        <v>448</v>
      </c>
      <c r="BB1193">
        <v>1200</v>
      </c>
      <c r="BC1193">
        <v>1</v>
      </c>
      <c r="BD1193" t="str">
        <f t="shared" si="579"/>
        <v xml:space="preserve">N46PD   </v>
      </c>
      <c r="BE1193">
        <v>1</v>
      </c>
      <c r="BG1193">
        <v>0</v>
      </c>
      <c r="BH1193">
        <v>0</v>
      </c>
      <c r="BI1193">
        <v>0</v>
      </c>
      <c r="BJ1193">
        <v>225</v>
      </c>
      <c r="BK1193">
        <v>-100</v>
      </c>
      <c r="BL1193" t="s">
        <v>239</v>
      </c>
      <c r="BM1193">
        <v>1</v>
      </c>
      <c r="BN1193">
        <v>1</v>
      </c>
      <c r="BO1193">
        <v>1</v>
      </c>
      <c r="BP1193">
        <v>0</v>
      </c>
      <c r="BS1193">
        <v>0</v>
      </c>
      <c r="BT1193">
        <v>0</v>
      </c>
      <c r="BU1193">
        <v>0</v>
      </c>
      <c r="CE1193" t="str">
        <f t="shared" ref="CE1193:CE1199" si="599">"16:23:31.591"</f>
        <v>16:23:31.591</v>
      </c>
      <c r="CF1193">
        <v>590624847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7</v>
      </c>
      <c r="CY1193">
        <v>7</v>
      </c>
      <c r="CZ1193" t="s">
        <v>131</v>
      </c>
      <c r="DA1193">
        <v>80</v>
      </c>
      <c r="DB1193">
        <v>1</v>
      </c>
      <c r="DC1193" t="s">
        <v>132</v>
      </c>
      <c r="DD1193" t="s">
        <v>133</v>
      </c>
      <c r="DG1193">
        <v>15346846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"10/06/2022 16:23:31.789"</f>
        <v>10/06/2022 16:23:31.789</v>
      </c>
      <c r="C1194" t="str">
        <f t="shared" si="577"/>
        <v>FFDFD3C0</v>
      </c>
      <c r="D1194" t="s">
        <v>139</v>
      </c>
      <c r="E1194">
        <v>2</v>
      </c>
      <c r="F1194">
        <v>1002</v>
      </c>
      <c r="G1194" t="s">
        <v>124</v>
      </c>
      <c r="J1194" t="s">
        <v>141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597"/>
        <v>16:23:31.586</v>
      </c>
      <c r="T1194" t="str">
        <f t="shared" si="598"/>
        <v>16:23:31.186</v>
      </c>
      <c r="U1194" t="str">
        <f t="shared" si="578"/>
        <v>A5988B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125</v>
      </c>
      <c r="AG1194">
        <v>0</v>
      </c>
      <c r="AH1194">
        <v>3</v>
      </c>
      <c r="AI1194">
        <v>2</v>
      </c>
      <c r="AJ1194">
        <v>1</v>
      </c>
      <c r="AK1194" t="s">
        <v>464</v>
      </c>
      <c r="AL1194">
        <v>40.937097000000001</v>
      </c>
      <c r="AM1194" t="s">
        <v>465</v>
      </c>
      <c r="AN1194">
        <v>-72.195646999999994</v>
      </c>
      <c r="AO1194">
        <v>25</v>
      </c>
      <c r="AP1194">
        <v>325</v>
      </c>
      <c r="AQ1194" t="s">
        <v>129</v>
      </c>
      <c r="AR1194">
        <v>61</v>
      </c>
      <c r="AS1194">
        <v>21</v>
      </c>
      <c r="AT1194">
        <v>448</v>
      </c>
      <c r="BB1194">
        <v>1200</v>
      </c>
      <c r="BC1194">
        <v>1</v>
      </c>
      <c r="BD1194" t="str">
        <f t="shared" si="579"/>
        <v xml:space="preserve">N46PD   </v>
      </c>
      <c r="BE1194">
        <v>1</v>
      </c>
      <c r="BG1194">
        <v>0</v>
      </c>
      <c r="BH1194">
        <v>0</v>
      </c>
      <c r="BI1194">
        <v>0</v>
      </c>
      <c r="BJ1194">
        <v>225</v>
      </c>
      <c r="BK1194">
        <v>-100</v>
      </c>
      <c r="BL1194" t="s">
        <v>239</v>
      </c>
      <c r="BM1194">
        <v>1</v>
      </c>
      <c r="BN1194">
        <v>1</v>
      </c>
      <c r="BO1194">
        <v>1</v>
      </c>
      <c r="BP1194">
        <v>0</v>
      </c>
      <c r="BS1194">
        <v>0</v>
      </c>
      <c r="BT1194">
        <v>0</v>
      </c>
      <c r="BU1194">
        <v>0</v>
      </c>
      <c r="CE1194" t="str">
        <f t="shared" si="599"/>
        <v>16:23:31.591</v>
      </c>
      <c r="CF1194">
        <v>590624847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7</v>
      </c>
      <c r="CY1194">
        <v>7</v>
      </c>
      <c r="CZ1194" t="s">
        <v>131</v>
      </c>
      <c r="DA1194">
        <v>80</v>
      </c>
      <c r="DB1194">
        <v>1</v>
      </c>
      <c r="DC1194" t="s">
        <v>132</v>
      </c>
      <c r="DD1194" t="s">
        <v>133</v>
      </c>
      <c r="DG1194">
        <v>15346846</v>
      </c>
      <c r="DI1194">
        <v>0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"10/06/2022 16:23:31.789"</f>
        <v>10/06/2022 16:23:31.789</v>
      </c>
      <c r="C1195" t="str">
        <f t="shared" si="577"/>
        <v>FFDFD3C0</v>
      </c>
      <c r="D1195" t="s">
        <v>139</v>
      </c>
      <c r="E1195">
        <v>3</v>
      </c>
      <c r="F1195">
        <v>1003</v>
      </c>
      <c r="G1195" t="s">
        <v>146</v>
      </c>
      <c r="J1195" t="s">
        <v>141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597"/>
        <v>16:23:31.586</v>
      </c>
      <c r="T1195" t="str">
        <f t="shared" si="598"/>
        <v>16:23:31.186</v>
      </c>
      <c r="U1195" t="str">
        <f t="shared" si="578"/>
        <v>A5988B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125</v>
      </c>
      <c r="AG1195">
        <v>0</v>
      </c>
      <c r="AH1195">
        <v>3</v>
      </c>
      <c r="AI1195">
        <v>2</v>
      </c>
      <c r="AJ1195">
        <v>1</v>
      </c>
      <c r="AK1195" t="s">
        <v>464</v>
      </c>
      <c r="AL1195">
        <v>40.937097000000001</v>
      </c>
      <c r="AM1195" t="s">
        <v>465</v>
      </c>
      <c r="AN1195">
        <v>-72.195646999999994</v>
      </c>
      <c r="AO1195">
        <v>25</v>
      </c>
      <c r="AP1195">
        <v>325</v>
      </c>
      <c r="AQ1195" t="s">
        <v>129</v>
      </c>
      <c r="AR1195">
        <v>61</v>
      </c>
      <c r="AS1195">
        <v>21</v>
      </c>
      <c r="AT1195">
        <v>448</v>
      </c>
      <c r="BB1195">
        <v>1200</v>
      </c>
      <c r="BC1195">
        <v>1</v>
      </c>
      <c r="BD1195" t="str">
        <f t="shared" si="579"/>
        <v xml:space="preserve">N46PD   </v>
      </c>
      <c r="BE1195">
        <v>1</v>
      </c>
      <c r="BG1195">
        <v>0</v>
      </c>
      <c r="BH1195">
        <v>0</v>
      </c>
      <c r="BI1195">
        <v>0</v>
      </c>
      <c r="BJ1195">
        <v>225</v>
      </c>
      <c r="BK1195">
        <v>-100</v>
      </c>
      <c r="BL1195" t="s">
        <v>239</v>
      </c>
      <c r="BM1195">
        <v>1</v>
      </c>
      <c r="BN1195">
        <v>1</v>
      </c>
      <c r="BO1195">
        <v>1</v>
      </c>
      <c r="BP1195">
        <v>0</v>
      </c>
      <c r="BS1195">
        <v>0</v>
      </c>
      <c r="BT1195">
        <v>0</v>
      </c>
      <c r="BU1195">
        <v>0</v>
      </c>
      <c r="CE1195" t="str">
        <f t="shared" si="599"/>
        <v>16:23:31.591</v>
      </c>
      <c r="CF1195">
        <v>590624847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7</v>
      </c>
      <c r="CY1195">
        <v>7</v>
      </c>
      <c r="CZ1195" t="s">
        <v>131</v>
      </c>
      <c r="DA1195">
        <v>80</v>
      </c>
      <c r="DB1195">
        <v>1</v>
      </c>
      <c r="DC1195" t="s">
        <v>132</v>
      </c>
      <c r="DD1195" t="s">
        <v>133</v>
      </c>
      <c r="DG1195">
        <v>15346846</v>
      </c>
      <c r="DI1195">
        <v>0</v>
      </c>
      <c r="DJ1195">
        <v>0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"10/06/2022 16:23:31.836"</f>
        <v>10/06/2022 16:23:31.836</v>
      </c>
      <c r="C1196" t="str">
        <f t="shared" si="577"/>
        <v>FFDFD3C0</v>
      </c>
      <c r="D1196" t="s">
        <v>143</v>
      </c>
      <c r="E1196">
        <v>1</v>
      </c>
      <c r="F1196">
        <v>2001</v>
      </c>
      <c r="G1196" t="s">
        <v>147</v>
      </c>
      <c r="J1196" t="s">
        <v>145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597"/>
        <v>16:23:31.586</v>
      </c>
      <c r="T1196" t="str">
        <f t="shared" si="598"/>
        <v>16:23:31.186</v>
      </c>
      <c r="U1196" t="str">
        <f t="shared" si="578"/>
        <v>A5988B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125</v>
      </c>
      <c r="AG1196">
        <v>0</v>
      </c>
      <c r="AH1196">
        <v>3</v>
      </c>
      <c r="AI1196">
        <v>2</v>
      </c>
      <c r="AJ1196">
        <v>1</v>
      </c>
      <c r="AK1196" t="s">
        <v>464</v>
      </c>
      <c r="AL1196">
        <v>40.937097000000001</v>
      </c>
      <c r="AM1196" t="s">
        <v>465</v>
      </c>
      <c r="AN1196">
        <v>-72.195646999999994</v>
      </c>
      <c r="AO1196">
        <v>25</v>
      </c>
      <c r="AP1196">
        <v>325</v>
      </c>
      <c r="AQ1196" t="s">
        <v>129</v>
      </c>
      <c r="AR1196">
        <v>61</v>
      </c>
      <c r="AS1196">
        <v>21</v>
      </c>
      <c r="AT1196">
        <v>448</v>
      </c>
      <c r="BB1196">
        <v>1200</v>
      </c>
      <c r="BC1196">
        <v>1</v>
      </c>
      <c r="BD1196" t="str">
        <f t="shared" si="579"/>
        <v xml:space="preserve">N46PD   </v>
      </c>
      <c r="BE1196">
        <v>1</v>
      </c>
      <c r="BG1196">
        <v>0</v>
      </c>
      <c r="BH1196">
        <v>0</v>
      </c>
      <c r="BI1196">
        <v>0</v>
      </c>
      <c r="BJ1196">
        <v>225</v>
      </c>
      <c r="BK1196">
        <v>-100</v>
      </c>
      <c r="BL1196" t="s">
        <v>239</v>
      </c>
      <c r="BM1196">
        <v>1</v>
      </c>
      <c r="BN1196">
        <v>1</v>
      </c>
      <c r="BO1196">
        <v>1</v>
      </c>
      <c r="BP1196">
        <v>0</v>
      </c>
      <c r="BS1196">
        <v>0</v>
      </c>
      <c r="BT1196">
        <v>0</v>
      </c>
      <c r="BU1196">
        <v>0</v>
      </c>
      <c r="CE1196" t="str">
        <f t="shared" si="599"/>
        <v>16:23:31.591</v>
      </c>
      <c r="CF1196">
        <v>590624847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131</v>
      </c>
      <c r="DA1196">
        <v>80</v>
      </c>
      <c r="DB1196">
        <v>1</v>
      </c>
      <c r="DC1196" t="s">
        <v>132</v>
      </c>
      <c r="DD1196" t="s">
        <v>133</v>
      </c>
      <c r="DG1196">
        <v>15346846</v>
      </c>
      <c r="DI1196">
        <v>0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"10/06/2022 16:23:31.836"</f>
        <v>10/06/2022 16:23:31.836</v>
      </c>
      <c r="C1197" t="str">
        <f t="shared" si="577"/>
        <v>FFDFD3C0</v>
      </c>
      <c r="D1197" t="s">
        <v>123</v>
      </c>
      <c r="E1197">
        <v>1</v>
      </c>
      <c r="H1197">
        <v>157</v>
      </c>
      <c r="I1197" t="s">
        <v>124</v>
      </c>
      <c r="J1197" t="s">
        <v>125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597"/>
        <v>16:23:31.586</v>
      </c>
      <c r="T1197" t="str">
        <f t="shared" si="598"/>
        <v>16:23:31.186</v>
      </c>
      <c r="U1197" t="str">
        <f t="shared" si="578"/>
        <v>A5988B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125</v>
      </c>
      <c r="AG1197">
        <v>0</v>
      </c>
      <c r="AH1197">
        <v>3</v>
      </c>
      <c r="AI1197">
        <v>2</v>
      </c>
      <c r="AJ1197">
        <v>1</v>
      </c>
      <c r="AK1197" t="s">
        <v>464</v>
      </c>
      <c r="AL1197">
        <v>40.937097000000001</v>
      </c>
      <c r="AM1197" t="s">
        <v>465</v>
      </c>
      <c r="AN1197">
        <v>-72.195646999999994</v>
      </c>
      <c r="AO1197">
        <v>25</v>
      </c>
      <c r="AP1197">
        <v>325</v>
      </c>
      <c r="AQ1197" t="s">
        <v>129</v>
      </c>
      <c r="AR1197">
        <v>61</v>
      </c>
      <c r="AS1197">
        <v>21</v>
      </c>
      <c r="AT1197">
        <v>448</v>
      </c>
      <c r="BB1197">
        <v>1200</v>
      </c>
      <c r="BC1197">
        <v>1</v>
      </c>
      <c r="BD1197" t="str">
        <f t="shared" si="579"/>
        <v xml:space="preserve">N46PD   </v>
      </c>
      <c r="BE1197">
        <v>1</v>
      </c>
      <c r="BG1197">
        <v>0</v>
      </c>
      <c r="BH1197">
        <v>0</v>
      </c>
      <c r="BI1197">
        <v>0</v>
      </c>
      <c r="BJ1197">
        <v>225</v>
      </c>
      <c r="BK1197">
        <v>-100</v>
      </c>
      <c r="BL1197" t="s">
        <v>239</v>
      </c>
      <c r="BM1197">
        <v>1</v>
      </c>
      <c r="BN1197">
        <v>1</v>
      </c>
      <c r="BO1197">
        <v>1</v>
      </c>
      <c r="BP1197">
        <v>0</v>
      </c>
      <c r="BS1197">
        <v>0</v>
      </c>
      <c r="BT1197">
        <v>0</v>
      </c>
      <c r="BU1197">
        <v>0</v>
      </c>
      <c r="CE1197" t="str">
        <f t="shared" si="599"/>
        <v>16:23:31.591</v>
      </c>
      <c r="CF1197">
        <v>590624847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7</v>
      </c>
      <c r="CY1197">
        <v>7</v>
      </c>
      <c r="CZ1197" t="s">
        <v>131</v>
      </c>
      <c r="DA1197">
        <v>80</v>
      </c>
      <c r="DB1197">
        <v>1</v>
      </c>
      <c r="DC1197" t="s">
        <v>132</v>
      </c>
      <c r="DD1197" t="s">
        <v>133</v>
      </c>
      <c r="DG1197">
        <v>15346846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"10/06/2022 16:23:31.836"</f>
        <v>10/06/2022 16:23:31.836</v>
      </c>
      <c r="C1198" t="str">
        <f t="shared" si="577"/>
        <v>FFDFD3C0</v>
      </c>
      <c r="D1198" t="s">
        <v>134</v>
      </c>
      <c r="E1198">
        <v>38</v>
      </c>
      <c r="H1198">
        <v>125</v>
      </c>
      <c r="I1198" t="s">
        <v>142</v>
      </c>
      <c r="J1198" t="s">
        <v>136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597"/>
        <v>16:23:31.586</v>
      </c>
      <c r="T1198" t="str">
        <f t="shared" si="598"/>
        <v>16:23:31.186</v>
      </c>
      <c r="U1198" t="str">
        <f t="shared" si="578"/>
        <v>A5988B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125</v>
      </c>
      <c r="AG1198">
        <v>0</v>
      </c>
      <c r="AH1198">
        <v>3</v>
      </c>
      <c r="AI1198">
        <v>2</v>
      </c>
      <c r="AJ1198">
        <v>1</v>
      </c>
      <c r="AK1198" t="s">
        <v>464</v>
      </c>
      <c r="AL1198">
        <v>40.937097000000001</v>
      </c>
      <c r="AM1198" t="s">
        <v>465</v>
      </c>
      <c r="AN1198">
        <v>-72.195646999999994</v>
      </c>
      <c r="AO1198">
        <v>25</v>
      </c>
      <c r="AP1198">
        <v>325</v>
      </c>
      <c r="AQ1198" t="s">
        <v>129</v>
      </c>
      <c r="AR1198">
        <v>61</v>
      </c>
      <c r="AS1198">
        <v>21</v>
      </c>
      <c r="AT1198">
        <v>448</v>
      </c>
      <c r="BB1198">
        <v>1200</v>
      </c>
      <c r="BC1198">
        <v>1</v>
      </c>
      <c r="BD1198" t="str">
        <f t="shared" si="579"/>
        <v xml:space="preserve">N46PD   </v>
      </c>
      <c r="BE1198">
        <v>1</v>
      </c>
      <c r="BG1198">
        <v>0</v>
      </c>
      <c r="BH1198">
        <v>0</v>
      </c>
      <c r="BI1198">
        <v>0</v>
      </c>
      <c r="BJ1198">
        <v>225</v>
      </c>
      <c r="BK1198">
        <v>-100</v>
      </c>
      <c r="BL1198" t="s">
        <v>239</v>
      </c>
      <c r="BM1198">
        <v>1</v>
      </c>
      <c r="BN1198">
        <v>1</v>
      </c>
      <c r="BO1198">
        <v>1</v>
      </c>
      <c r="BP1198">
        <v>0</v>
      </c>
      <c r="BS1198">
        <v>0</v>
      </c>
      <c r="BT1198">
        <v>0</v>
      </c>
      <c r="BU1198">
        <v>0</v>
      </c>
      <c r="CE1198" t="str">
        <f t="shared" si="599"/>
        <v>16:23:31.591</v>
      </c>
      <c r="CF1198">
        <v>590624847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7</v>
      </c>
      <c r="CY1198">
        <v>7</v>
      </c>
      <c r="CZ1198" t="s">
        <v>131</v>
      </c>
      <c r="DA1198">
        <v>80</v>
      </c>
      <c r="DB1198">
        <v>1</v>
      </c>
      <c r="DC1198" t="s">
        <v>132</v>
      </c>
      <c r="DD1198" t="s">
        <v>133</v>
      </c>
      <c r="DG1198">
        <v>15346846</v>
      </c>
      <c r="DI1198">
        <v>0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"10/06/2022 16:23:31.836"</f>
        <v>10/06/2022 16:23:31.836</v>
      </c>
      <c r="C1199" t="str">
        <f t="shared" si="577"/>
        <v>FFDFD3C0</v>
      </c>
      <c r="D1199" t="s">
        <v>143</v>
      </c>
      <c r="E1199">
        <v>15</v>
      </c>
      <c r="F1199">
        <v>2015</v>
      </c>
      <c r="G1199" t="s">
        <v>144</v>
      </c>
      <c r="J1199" t="s">
        <v>145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597"/>
        <v>16:23:31.586</v>
      </c>
      <c r="T1199" t="str">
        <f t="shared" si="598"/>
        <v>16:23:31.186</v>
      </c>
      <c r="U1199" t="str">
        <f t="shared" si="578"/>
        <v>A5988B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125</v>
      </c>
      <c r="AG1199">
        <v>0</v>
      </c>
      <c r="AH1199">
        <v>3</v>
      </c>
      <c r="AI1199">
        <v>2</v>
      </c>
      <c r="AJ1199">
        <v>1</v>
      </c>
      <c r="AK1199" t="s">
        <v>464</v>
      </c>
      <c r="AL1199">
        <v>40.937097000000001</v>
      </c>
      <c r="AM1199" t="s">
        <v>465</v>
      </c>
      <c r="AN1199">
        <v>-72.195646999999994</v>
      </c>
      <c r="AO1199">
        <v>25</v>
      </c>
      <c r="AP1199">
        <v>325</v>
      </c>
      <c r="AQ1199" t="s">
        <v>129</v>
      </c>
      <c r="AR1199">
        <v>61</v>
      </c>
      <c r="AS1199">
        <v>21</v>
      </c>
      <c r="AT1199">
        <v>448</v>
      </c>
      <c r="BB1199">
        <v>1200</v>
      </c>
      <c r="BC1199">
        <v>1</v>
      </c>
      <c r="BD1199" t="str">
        <f t="shared" si="579"/>
        <v xml:space="preserve">N46PD   </v>
      </c>
      <c r="BE1199">
        <v>1</v>
      </c>
      <c r="BG1199">
        <v>0</v>
      </c>
      <c r="BH1199">
        <v>0</v>
      </c>
      <c r="BI1199">
        <v>0</v>
      </c>
      <c r="BJ1199">
        <v>225</v>
      </c>
      <c r="BK1199">
        <v>-100</v>
      </c>
      <c r="BL1199" t="s">
        <v>239</v>
      </c>
      <c r="BM1199">
        <v>1</v>
      </c>
      <c r="BN1199">
        <v>1</v>
      </c>
      <c r="BO1199">
        <v>1</v>
      </c>
      <c r="BP1199">
        <v>0</v>
      </c>
      <c r="BS1199">
        <v>0</v>
      </c>
      <c r="BT1199">
        <v>0</v>
      </c>
      <c r="BU1199">
        <v>0</v>
      </c>
      <c r="CE1199" t="str">
        <f t="shared" si="599"/>
        <v>16:23:31.591</v>
      </c>
      <c r="CF1199">
        <v>590624847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7</v>
      </c>
      <c r="CY1199">
        <v>7</v>
      </c>
      <c r="CZ1199" t="s">
        <v>131</v>
      </c>
      <c r="DA1199">
        <v>80</v>
      </c>
      <c r="DB1199">
        <v>1</v>
      </c>
      <c r="DC1199" t="s">
        <v>132</v>
      </c>
      <c r="DD1199" t="s">
        <v>133</v>
      </c>
      <c r="DG1199">
        <v>15346846</v>
      </c>
      <c r="DI1199">
        <v>0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"10/06/2022 16:23:32.834"</f>
        <v>10/06/2022 16:23:32.834</v>
      </c>
      <c r="C1200" t="str">
        <f t="shared" si="577"/>
        <v>FFDFD3C0</v>
      </c>
      <c r="D1200" t="s">
        <v>134</v>
      </c>
      <c r="E1200">
        <v>33</v>
      </c>
      <c r="H1200">
        <v>112</v>
      </c>
      <c r="I1200" t="s">
        <v>135</v>
      </c>
      <c r="J1200" t="s">
        <v>136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ref="S1200:S1206" si="600">"16:23:32.539"</f>
        <v>16:23:32.539</v>
      </c>
      <c r="T1200" t="str">
        <f t="shared" ref="T1200:T1206" si="601">"16:23:32.139"</f>
        <v>16:23:32.139</v>
      </c>
      <c r="U1200" t="str">
        <f t="shared" si="578"/>
        <v>A5988B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125</v>
      </c>
      <c r="AG1200">
        <v>0</v>
      </c>
      <c r="AH1200">
        <v>3</v>
      </c>
      <c r="AI1200">
        <v>2</v>
      </c>
      <c r="AJ1200">
        <v>1</v>
      </c>
      <c r="AK1200" t="s">
        <v>466</v>
      </c>
      <c r="AL1200">
        <v>40.937161000000003</v>
      </c>
      <c r="AM1200" t="s">
        <v>467</v>
      </c>
      <c r="AN1200">
        <v>-72.195302999999996</v>
      </c>
      <c r="AO1200">
        <v>25</v>
      </c>
      <c r="AP1200">
        <v>350</v>
      </c>
      <c r="AQ1200" t="s">
        <v>129</v>
      </c>
      <c r="AR1200">
        <v>61</v>
      </c>
      <c r="AS1200">
        <v>22</v>
      </c>
      <c r="AT1200">
        <v>448</v>
      </c>
      <c r="BB1200">
        <v>1200</v>
      </c>
      <c r="BC1200">
        <v>1</v>
      </c>
      <c r="BD1200" t="str">
        <f t="shared" si="579"/>
        <v xml:space="preserve">N46PD   </v>
      </c>
      <c r="BE1200">
        <v>1</v>
      </c>
      <c r="BG1200">
        <v>0</v>
      </c>
      <c r="BH1200">
        <v>0</v>
      </c>
      <c r="BI1200">
        <v>0</v>
      </c>
      <c r="BJ1200">
        <v>250</v>
      </c>
      <c r="BK1200">
        <v>-100</v>
      </c>
      <c r="BL1200" t="s">
        <v>239</v>
      </c>
      <c r="BM1200">
        <v>1</v>
      </c>
      <c r="BN1200">
        <v>1</v>
      </c>
      <c r="BO1200">
        <v>1</v>
      </c>
      <c r="BP1200">
        <v>0</v>
      </c>
      <c r="BS1200">
        <v>0</v>
      </c>
      <c r="BT1200">
        <v>0</v>
      </c>
      <c r="BU1200">
        <v>0</v>
      </c>
      <c r="CE1200" t="str">
        <f t="shared" ref="CE1200:CE1206" si="602">"16:23:32.539"</f>
        <v>16:23:32.539</v>
      </c>
      <c r="CF1200">
        <v>539276195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7</v>
      </c>
      <c r="CY1200">
        <v>7</v>
      </c>
      <c r="CZ1200" t="s">
        <v>131</v>
      </c>
      <c r="DA1200">
        <v>80</v>
      </c>
      <c r="DB1200">
        <v>1</v>
      </c>
      <c r="DC1200" t="s">
        <v>132</v>
      </c>
      <c r="DD1200" t="s">
        <v>133</v>
      </c>
      <c r="DG1200">
        <v>15347844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"10/06/2022 16:23:32.834"</f>
        <v>10/06/2022 16:23:32.834</v>
      </c>
      <c r="C1201" t="str">
        <f t="shared" si="577"/>
        <v>FFDFD3C0</v>
      </c>
      <c r="D1201" t="s">
        <v>139</v>
      </c>
      <c r="E1201">
        <v>2</v>
      </c>
      <c r="F1201">
        <v>1002</v>
      </c>
      <c r="G1201" t="s">
        <v>124</v>
      </c>
      <c r="J1201" t="s">
        <v>141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600"/>
        <v>16:23:32.539</v>
      </c>
      <c r="T1201" t="str">
        <f t="shared" si="601"/>
        <v>16:23:32.139</v>
      </c>
      <c r="U1201" t="str">
        <f t="shared" si="578"/>
        <v>A5988B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125</v>
      </c>
      <c r="AG1201">
        <v>0</v>
      </c>
      <c r="AH1201">
        <v>3</v>
      </c>
      <c r="AI1201">
        <v>2</v>
      </c>
      <c r="AJ1201">
        <v>1</v>
      </c>
      <c r="AK1201" t="s">
        <v>466</v>
      </c>
      <c r="AL1201">
        <v>40.937161000000003</v>
      </c>
      <c r="AM1201" t="s">
        <v>467</v>
      </c>
      <c r="AN1201">
        <v>-72.195302999999996</v>
      </c>
      <c r="AO1201">
        <v>25</v>
      </c>
      <c r="AP1201">
        <v>350</v>
      </c>
      <c r="AQ1201" t="s">
        <v>129</v>
      </c>
      <c r="AR1201">
        <v>61</v>
      </c>
      <c r="AS1201">
        <v>22</v>
      </c>
      <c r="AT1201">
        <v>448</v>
      </c>
      <c r="BB1201">
        <v>1200</v>
      </c>
      <c r="BC1201">
        <v>1</v>
      </c>
      <c r="BD1201" t="str">
        <f t="shared" si="579"/>
        <v xml:space="preserve">N46PD   </v>
      </c>
      <c r="BE1201">
        <v>1</v>
      </c>
      <c r="BG1201">
        <v>0</v>
      </c>
      <c r="BH1201">
        <v>0</v>
      </c>
      <c r="BI1201">
        <v>0</v>
      </c>
      <c r="BJ1201">
        <v>250</v>
      </c>
      <c r="BK1201">
        <v>-100</v>
      </c>
      <c r="BL1201" t="s">
        <v>239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t="str">
        <f t="shared" si="602"/>
        <v>16:23:32.539</v>
      </c>
      <c r="CF1201">
        <v>539276195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7</v>
      </c>
      <c r="CY1201">
        <v>7</v>
      </c>
      <c r="CZ1201" t="s">
        <v>131</v>
      </c>
      <c r="DA1201">
        <v>80</v>
      </c>
      <c r="DB1201">
        <v>1</v>
      </c>
      <c r="DC1201" t="s">
        <v>132</v>
      </c>
      <c r="DD1201" t="s">
        <v>133</v>
      </c>
      <c r="DG1201">
        <v>15347844</v>
      </c>
      <c r="DI1201">
        <v>0</v>
      </c>
      <c r="DJ1201">
        <v>0</v>
      </c>
      <c r="DK1201">
        <v>1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"10/06/2022 16:23:32.834"</f>
        <v>10/06/2022 16:23:32.834</v>
      </c>
      <c r="C1202" t="str">
        <f t="shared" si="577"/>
        <v>FFDFD3C0</v>
      </c>
      <c r="D1202" t="s">
        <v>139</v>
      </c>
      <c r="E1202">
        <v>3</v>
      </c>
      <c r="F1202">
        <v>1003</v>
      </c>
      <c r="G1202" t="s">
        <v>146</v>
      </c>
      <c r="J1202" t="s">
        <v>141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600"/>
        <v>16:23:32.539</v>
      </c>
      <c r="T1202" t="str">
        <f t="shared" si="601"/>
        <v>16:23:32.139</v>
      </c>
      <c r="U1202" t="str">
        <f t="shared" si="578"/>
        <v>A5988B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125</v>
      </c>
      <c r="AG1202">
        <v>0</v>
      </c>
      <c r="AH1202">
        <v>3</v>
      </c>
      <c r="AI1202">
        <v>2</v>
      </c>
      <c r="AJ1202">
        <v>1</v>
      </c>
      <c r="AK1202" t="s">
        <v>466</v>
      </c>
      <c r="AL1202">
        <v>40.937161000000003</v>
      </c>
      <c r="AM1202" t="s">
        <v>467</v>
      </c>
      <c r="AN1202">
        <v>-72.195302999999996</v>
      </c>
      <c r="AO1202">
        <v>25</v>
      </c>
      <c r="AP1202">
        <v>350</v>
      </c>
      <c r="AQ1202" t="s">
        <v>129</v>
      </c>
      <c r="AR1202">
        <v>61</v>
      </c>
      <c r="AS1202">
        <v>22</v>
      </c>
      <c r="AT1202">
        <v>448</v>
      </c>
      <c r="BB1202">
        <v>1200</v>
      </c>
      <c r="BC1202">
        <v>1</v>
      </c>
      <c r="BD1202" t="str">
        <f t="shared" si="579"/>
        <v xml:space="preserve">N46PD   </v>
      </c>
      <c r="BE1202">
        <v>1</v>
      </c>
      <c r="BG1202">
        <v>0</v>
      </c>
      <c r="BH1202">
        <v>0</v>
      </c>
      <c r="BI1202">
        <v>0</v>
      </c>
      <c r="BJ1202">
        <v>250</v>
      </c>
      <c r="BK1202">
        <v>-100</v>
      </c>
      <c r="BL1202" t="s">
        <v>239</v>
      </c>
      <c r="BM1202">
        <v>1</v>
      </c>
      <c r="BN1202">
        <v>1</v>
      </c>
      <c r="BO1202">
        <v>1</v>
      </c>
      <c r="BP1202">
        <v>0</v>
      </c>
      <c r="BS1202">
        <v>0</v>
      </c>
      <c r="BT1202">
        <v>0</v>
      </c>
      <c r="BU1202">
        <v>0</v>
      </c>
      <c r="CE1202" t="str">
        <f t="shared" si="602"/>
        <v>16:23:32.539</v>
      </c>
      <c r="CF1202">
        <v>539276195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7</v>
      </c>
      <c r="CY1202">
        <v>7</v>
      </c>
      <c r="CZ1202" t="s">
        <v>131</v>
      </c>
      <c r="DA1202">
        <v>80</v>
      </c>
      <c r="DB1202">
        <v>1</v>
      </c>
      <c r="DC1202" t="s">
        <v>132</v>
      </c>
      <c r="DD1202" t="s">
        <v>133</v>
      </c>
      <c r="DG1202">
        <v>15347844</v>
      </c>
      <c r="DI1202">
        <v>0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"10/06/2022 16:23:32.834"</f>
        <v>10/06/2022 16:23:32.834</v>
      </c>
      <c r="C1203" t="str">
        <f t="shared" si="577"/>
        <v>FFDFD3C0</v>
      </c>
      <c r="D1203" t="s">
        <v>143</v>
      </c>
      <c r="E1203">
        <v>1</v>
      </c>
      <c r="F1203">
        <v>2001</v>
      </c>
      <c r="G1203" t="s">
        <v>147</v>
      </c>
      <c r="J1203" t="s">
        <v>145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600"/>
        <v>16:23:32.539</v>
      </c>
      <c r="T1203" t="str">
        <f t="shared" si="601"/>
        <v>16:23:32.139</v>
      </c>
      <c r="U1203" t="str">
        <f t="shared" si="578"/>
        <v>A5988B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125</v>
      </c>
      <c r="AG1203">
        <v>0</v>
      </c>
      <c r="AH1203">
        <v>3</v>
      </c>
      <c r="AI1203">
        <v>2</v>
      </c>
      <c r="AJ1203">
        <v>1</v>
      </c>
      <c r="AK1203" t="s">
        <v>466</v>
      </c>
      <c r="AL1203">
        <v>40.937161000000003</v>
      </c>
      <c r="AM1203" t="s">
        <v>467</v>
      </c>
      <c r="AN1203">
        <v>-72.195302999999996</v>
      </c>
      <c r="AO1203">
        <v>25</v>
      </c>
      <c r="AP1203">
        <v>350</v>
      </c>
      <c r="AQ1203" t="s">
        <v>129</v>
      </c>
      <c r="AR1203">
        <v>61</v>
      </c>
      <c r="AS1203">
        <v>22</v>
      </c>
      <c r="AT1203">
        <v>448</v>
      </c>
      <c r="BB1203">
        <v>1200</v>
      </c>
      <c r="BC1203">
        <v>1</v>
      </c>
      <c r="BD1203" t="str">
        <f t="shared" si="579"/>
        <v xml:space="preserve">N46PD   </v>
      </c>
      <c r="BE1203">
        <v>1</v>
      </c>
      <c r="BG1203">
        <v>0</v>
      </c>
      <c r="BH1203">
        <v>0</v>
      </c>
      <c r="BI1203">
        <v>0</v>
      </c>
      <c r="BJ1203">
        <v>250</v>
      </c>
      <c r="BK1203">
        <v>-100</v>
      </c>
      <c r="BL1203" t="s">
        <v>239</v>
      </c>
      <c r="BM1203">
        <v>1</v>
      </c>
      <c r="BN1203">
        <v>1</v>
      </c>
      <c r="BO1203">
        <v>1</v>
      </c>
      <c r="BP1203">
        <v>0</v>
      </c>
      <c r="BS1203">
        <v>0</v>
      </c>
      <c r="BT1203">
        <v>0</v>
      </c>
      <c r="BU1203">
        <v>0</v>
      </c>
      <c r="CE1203" t="str">
        <f t="shared" si="602"/>
        <v>16:23:32.539</v>
      </c>
      <c r="CF1203">
        <v>539276195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7</v>
      </c>
      <c r="CY1203">
        <v>7</v>
      </c>
      <c r="CZ1203" t="s">
        <v>131</v>
      </c>
      <c r="DA1203">
        <v>80</v>
      </c>
      <c r="DB1203">
        <v>1</v>
      </c>
      <c r="DC1203" t="s">
        <v>132</v>
      </c>
      <c r="DD1203" t="s">
        <v>133</v>
      </c>
      <c r="DG1203">
        <v>15347844</v>
      </c>
      <c r="DI1203">
        <v>0</v>
      </c>
      <c r="DJ1203">
        <v>0</v>
      </c>
      <c r="DK1203">
        <v>1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"10/06/2022 16:23:32.834"</f>
        <v>10/06/2022 16:23:32.834</v>
      </c>
      <c r="C1204" t="str">
        <f t="shared" si="577"/>
        <v>FFDFD3C0</v>
      </c>
      <c r="D1204" t="s">
        <v>123</v>
      </c>
      <c r="E1204">
        <v>1</v>
      </c>
      <c r="H1204">
        <v>157</v>
      </c>
      <c r="I1204" t="s">
        <v>124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600"/>
        <v>16:23:32.539</v>
      </c>
      <c r="T1204" t="str">
        <f t="shared" si="601"/>
        <v>16:23:32.139</v>
      </c>
      <c r="U1204" t="str">
        <f t="shared" si="578"/>
        <v>A5988B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125</v>
      </c>
      <c r="AG1204">
        <v>0</v>
      </c>
      <c r="AH1204">
        <v>3</v>
      </c>
      <c r="AI1204">
        <v>2</v>
      </c>
      <c r="AJ1204">
        <v>1</v>
      </c>
      <c r="AK1204" t="s">
        <v>466</v>
      </c>
      <c r="AL1204">
        <v>40.937161000000003</v>
      </c>
      <c r="AM1204" t="s">
        <v>467</v>
      </c>
      <c r="AN1204">
        <v>-72.195302999999996</v>
      </c>
      <c r="AO1204">
        <v>25</v>
      </c>
      <c r="AP1204">
        <v>350</v>
      </c>
      <c r="AQ1204" t="s">
        <v>129</v>
      </c>
      <c r="AR1204">
        <v>61</v>
      </c>
      <c r="AS1204">
        <v>22</v>
      </c>
      <c r="AT1204">
        <v>448</v>
      </c>
      <c r="BB1204">
        <v>1200</v>
      </c>
      <c r="BC1204">
        <v>1</v>
      </c>
      <c r="BD1204" t="str">
        <f t="shared" si="579"/>
        <v xml:space="preserve">N46PD   </v>
      </c>
      <c r="BE1204">
        <v>1</v>
      </c>
      <c r="BG1204">
        <v>0</v>
      </c>
      <c r="BH1204">
        <v>0</v>
      </c>
      <c r="BI1204">
        <v>0</v>
      </c>
      <c r="BJ1204">
        <v>250</v>
      </c>
      <c r="BK1204">
        <v>-100</v>
      </c>
      <c r="BL1204" t="s">
        <v>239</v>
      </c>
      <c r="BM1204">
        <v>1</v>
      </c>
      <c r="BN1204">
        <v>1</v>
      </c>
      <c r="BO1204">
        <v>1</v>
      </c>
      <c r="BP1204">
        <v>0</v>
      </c>
      <c r="BS1204">
        <v>0</v>
      </c>
      <c r="BT1204">
        <v>0</v>
      </c>
      <c r="BU1204">
        <v>0</v>
      </c>
      <c r="CE1204" t="str">
        <f t="shared" si="602"/>
        <v>16:23:32.539</v>
      </c>
      <c r="CF1204">
        <v>539276195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7</v>
      </c>
      <c r="CY1204">
        <v>7</v>
      </c>
      <c r="CZ1204" t="s">
        <v>131</v>
      </c>
      <c r="DA1204">
        <v>80</v>
      </c>
      <c r="DB1204">
        <v>1</v>
      </c>
      <c r="DC1204" t="s">
        <v>132</v>
      </c>
      <c r="DD1204" t="s">
        <v>133</v>
      </c>
      <c r="DG1204">
        <v>15347844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"10/06/2022 16:23:32.944"</f>
        <v>10/06/2022 16:23:32.944</v>
      </c>
      <c r="C1205" t="str">
        <f t="shared" si="577"/>
        <v>FFDFD3C0</v>
      </c>
      <c r="D1205" t="s">
        <v>134</v>
      </c>
      <c r="E1205">
        <v>38</v>
      </c>
      <c r="H1205">
        <v>125</v>
      </c>
      <c r="I1205" t="s">
        <v>142</v>
      </c>
      <c r="J1205" t="s">
        <v>136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600"/>
        <v>16:23:32.539</v>
      </c>
      <c r="T1205" t="str">
        <f t="shared" si="601"/>
        <v>16:23:32.139</v>
      </c>
      <c r="U1205" t="str">
        <f t="shared" si="578"/>
        <v>A5988B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125</v>
      </c>
      <c r="AG1205">
        <v>0</v>
      </c>
      <c r="AH1205">
        <v>3</v>
      </c>
      <c r="AI1205">
        <v>2</v>
      </c>
      <c r="AJ1205">
        <v>1</v>
      </c>
      <c r="AK1205" t="s">
        <v>466</v>
      </c>
      <c r="AL1205">
        <v>40.937161000000003</v>
      </c>
      <c r="AM1205" t="s">
        <v>467</v>
      </c>
      <c r="AN1205">
        <v>-72.195302999999996</v>
      </c>
      <c r="AO1205">
        <v>25</v>
      </c>
      <c r="AP1205">
        <v>350</v>
      </c>
      <c r="AQ1205" t="s">
        <v>129</v>
      </c>
      <c r="AR1205">
        <v>61</v>
      </c>
      <c r="AS1205">
        <v>22</v>
      </c>
      <c r="AT1205">
        <v>448</v>
      </c>
      <c r="BB1205">
        <v>1200</v>
      </c>
      <c r="BC1205">
        <v>1</v>
      </c>
      <c r="BD1205" t="str">
        <f t="shared" si="579"/>
        <v xml:space="preserve">N46PD   </v>
      </c>
      <c r="BE1205">
        <v>1</v>
      </c>
      <c r="BG1205">
        <v>0</v>
      </c>
      <c r="BH1205">
        <v>0</v>
      </c>
      <c r="BI1205">
        <v>0</v>
      </c>
      <c r="BJ1205">
        <v>250</v>
      </c>
      <c r="BK1205">
        <v>-100</v>
      </c>
      <c r="BL1205" t="s">
        <v>239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t="str">
        <f t="shared" si="602"/>
        <v>16:23:32.539</v>
      </c>
      <c r="CF1205">
        <v>539276195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7</v>
      </c>
      <c r="CY1205">
        <v>7</v>
      </c>
      <c r="CZ1205" t="s">
        <v>131</v>
      </c>
      <c r="DA1205">
        <v>80</v>
      </c>
      <c r="DB1205">
        <v>1</v>
      </c>
      <c r="DC1205" t="s">
        <v>132</v>
      </c>
      <c r="DD1205" t="s">
        <v>133</v>
      </c>
      <c r="DG1205">
        <v>15347844</v>
      </c>
      <c r="DI1205">
        <v>0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"10/06/2022 16:23:32.944"</f>
        <v>10/06/2022 16:23:32.944</v>
      </c>
      <c r="C1206" t="str">
        <f t="shared" si="577"/>
        <v>FFDFD3C0</v>
      </c>
      <c r="D1206" t="s">
        <v>143</v>
      </c>
      <c r="E1206">
        <v>15</v>
      </c>
      <c r="F1206">
        <v>2015</v>
      </c>
      <c r="G1206" t="s">
        <v>144</v>
      </c>
      <c r="J1206" t="s">
        <v>145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600"/>
        <v>16:23:32.539</v>
      </c>
      <c r="T1206" t="str">
        <f t="shared" si="601"/>
        <v>16:23:32.139</v>
      </c>
      <c r="U1206" t="str">
        <f t="shared" si="578"/>
        <v>A5988B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125</v>
      </c>
      <c r="AG1206">
        <v>0</v>
      </c>
      <c r="AH1206">
        <v>3</v>
      </c>
      <c r="AI1206">
        <v>2</v>
      </c>
      <c r="AJ1206">
        <v>1</v>
      </c>
      <c r="AK1206" t="s">
        <v>466</v>
      </c>
      <c r="AL1206">
        <v>40.937161000000003</v>
      </c>
      <c r="AM1206" t="s">
        <v>467</v>
      </c>
      <c r="AN1206">
        <v>-72.195302999999996</v>
      </c>
      <c r="AO1206">
        <v>25</v>
      </c>
      <c r="AP1206">
        <v>350</v>
      </c>
      <c r="AQ1206" t="s">
        <v>129</v>
      </c>
      <c r="AR1206">
        <v>61</v>
      </c>
      <c r="AS1206">
        <v>22</v>
      </c>
      <c r="AT1206">
        <v>448</v>
      </c>
      <c r="BB1206">
        <v>1200</v>
      </c>
      <c r="BC1206">
        <v>1</v>
      </c>
      <c r="BD1206" t="str">
        <f t="shared" si="579"/>
        <v xml:space="preserve">N46PD   </v>
      </c>
      <c r="BE1206">
        <v>1</v>
      </c>
      <c r="BG1206">
        <v>0</v>
      </c>
      <c r="BH1206">
        <v>0</v>
      </c>
      <c r="BI1206">
        <v>0</v>
      </c>
      <c r="BJ1206">
        <v>250</v>
      </c>
      <c r="BK1206">
        <v>-100</v>
      </c>
      <c r="BL1206" t="s">
        <v>239</v>
      </c>
      <c r="BM1206">
        <v>1</v>
      </c>
      <c r="BN1206">
        <v>1</v>
      </c>
      <c r="BO1206">
        <v>1</v>
      </c>
      <c r="BP1206">
        <v>0</v>
      </c>
      <c r="BS1206">
        <v>0</v>
      </c>
      <c r="BT1206">
        <v>0</v>
      </c>
      <c r="BU1206">
        <v>0</v>
      </c>
      <c r="CE1206" t="str">
        <f t="shared" si="602"/>
        <v>16:23:32.539</v>
      </c>
      <c r="CF1206">
        <v>539276195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7</v>
      </c>
      <c r="CY1206">
        <v>7</v>
      </c>
      <c r="CZ1206" t="s">
        <v>131</v>
      </c>
      <c r="DA1206">
        <v>80</v>
      </c>
      <c r="DB1206">
        <v>1</v>
      </c>
      <c r="DC1206" t="s">
        <v>132</v>
      </c>
      <c r="DD1206" t="s">
        <v>133</v>
      </c>
      <c r="DG1206">
        <v>15347844</v>
      </c>
      <c r="DI1206">
        <v>0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 t="shared" ref="A1207:A1212" si="603">"10/06/2022 16:23:33.710"</f>
        <v>10/06/2022 16:23:33.710</v>
      </c>
      <c r="C1207" t="str">
        <f t="shared" si="577"/>
        <v>FFDFD3C0</v>
      </c>
      <c r="D1207" t="s">
        <v>134</v>
      </c>
      <c r="E1207">
        <v>33</v>
      </c>
      <c r="H1207">
        <v>112</v>
      </c>
      <c r="I1207" t="s">
        <v>135</v>
      </c>
      <c r="J1207" t="s">
        <v>136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ref="S1207:S1213" si="604">"16:23:33.453"</f>
        <v>16:23:33.453</v>
      </c>
      <c r="T1207" t="str">
        <f t="shared" ref="T1207:T1213" si="605">"16:23:33.053"</f>
        <v>16:23:33.053</v>
      </c>
      <c r="U1207" t="str">
        <f t="shared" si="578"/>
        <v>A5988B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125</v>
      </c>
      <c r="AG1207">
        <v>0</v>
      </c>
      <c r="AH1207">
        <v>3</v>
      </c>
      <c r="AI1207">
        <v>2</v>
      </c>
      <c r="AJ1207">
        <v>1</v>
      </c>
      <c r="AK1207" t="s">
        <v>278</v>
      </c>
      <c r="AL1207">
        <v>40.937311999999999</v>
      </c>
      <c r="AM1207" t="s">
        <v>468</v>
      </c>
      <c r="AN1207">
        <v>-72.194939000000005</v>
      </c>
      <c r="AO1207">
        <v>25</v>
      </c>
      <c r="AP1207">
        <v>350</v>
      </c>
      <c r="AQ1207" t="s">
        <v>129</v>
      </c>
      <c r="AR1207">
        <v>60</v>
      </c>
      <c r="AS1207">
        <v>22</v>
      </c>
      <c r="AT1207">
        <v>64</v>
      </c>
      <c r="BB1207">
        <v>1200</v>
      </c>
      <c r="BC1207">
        <v>1</v>
      </c>
      <c r="BD1207" t="str">
        <f t="shared" si="579"/>
        <v xml:space="preserve">N46PD   </v>
      </c>
      <c r="BE1207">
        <v>1</v>
      </c>
      <c r="BG1207">
        <v>0</v>
      </c>
      <c r="BH1207">
        <v>0</v>
      </c>
      <c r="BI1207">
        <v>0</v>
      </c>
      <c r="BJ1207">
        <v>250</v>
      </c>
      <c r="BK1207">
        <v>-100</v>
      </c>
      <c r="BL1207" t="s">
        <v>239</v>
      </c>
      <c r="BM1207">
        <v>1</v>
      </c>
      <c r="BN1207">
        <v>1</v>
      </c>
      <c r="BO1207">
        <v>1</v>
      </c>
      <c r="BP1207">
        <v>0</v>
      </c>
      <c r="BS1207">
        <v>0</v>
      </c>
      <c r="BT1207">
        <v>0</v>
      </c>
      <c r="BU1207">
        <v>0</v>
      </c>
      <c r="CE1207" t="str">
        <f t="shared" ref="CE1207:CE1213" si="606">"16:23:33.458"</f>
        <v>16:23:33.458</v>
      </c>
      <c r="CF1207">
        <v>458435712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131</v>
      </c>
      <c r="DA1207">
        <v>80</v>
      </c>
      <c r="DB1207">
        <v>2</v>
      </c>
      <c r="DC1207" t="s">
        <v>132</v>
      </c>
      <c r="DD1207" t="s">
        <v>133</v>
      </c>
      <c r="DG1207">
        <v>9150604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 t="shared" si="603"/>
        <v>10/06/2022 16:23:33.710</v>
      </c>
      <c r="C1208" t="str">
        <f t="shared" si="577"/>
        <v>FFDFD3C0</v>
      </c>
      <c r="D1208" t="s">
        <v>139</v>
      </c>
      <c r="E1208">
        <v>2</v>
      </c>
      <c r="F1208">
        <v>1002</v>
      </c>
      <c r="G1208" t="s">
        <v>124</v>
      </c>
      <c r="J1208" t="s">
        <v>141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604"/>
        <v>16:23:33.453</v>
      </c>
      <c r="T1208" t="str">
        <f t="shared" si="605"/>
        <v>16:23:33.053</v>
      </c>
      <c r="U1208" t="str">
        <f t="shared" si="578"/>
        <v>A5988B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125</v>
      </c>
      <c r="AG1208">
        <v>0</v>
      </c>
      <c r="AH1208">
        <v>3</v>
      </c>
      <c r="AI1208">
        <v>2</v>
      </c>
      <c r="AJ1208">
        <v>1</v>
      </c>
      <c r="AK1208" t="s">
        <v>278</v>
      </c>
      <c r="AL1208">
        <v>40.937311999999999</v>
      </c>
      <c r="AM1208" t="s">
        <v>468</v>
      </c>
      <c r="AN1208">
        <v>-72.194939000000005</v>
      </c>
      <c r="AO1208">
        <v>25</v>
      </c>
      <c r="AP1208">
        <v>350</v>
      </c>
      <c r="AQ1208" t="s">
        <v>129</v>
      </c>
      <c r="AR1208">
        <v>60</v>
      </c>
      <c r="AS1208">
        <v>22</v>
      </c>
      <c r="AT1208">
        <v>64</v>
      </c>
      <c r="BB1208">
        <v>1200</v>
      </c>
      <c r="BC1208">
        <v>1</v>
      </c>
      <c r="BD1208" t="str">
        <f t="shared" si="579"/>
        <v xml:space="preserve">N46PD   </v>
      </c>
      <c r="BE1208">
        <v>1</v>
      </c>
      <c r="BG1208">
        <v>0</v>
      </c>
      <c r="BH1208">
        <v>0</v>
      </c>
      <c r="BI1208">
        <v>0</v>
      </c>
      <c r="BJ1208">
        <v>250</v>
      </c>
      <c r="BK1208">
        <v>-100</v>
      </c>
      <c r="BL1208" t="s">
        <v>239</v>
      </c>
      <c r="BM1208">
        <v>1</v>
      </c>
      <c r="BN1208">
        <v>1</v>
      </c>
      <c r="BO1208">
        <v>1</v>
      </c>
      <c r="BP1208">
        <v>0</v>
      </c>
      <c r="BS1208">
        <v>0</v>
      </c>
      <c r="BT1208">
        <v>0</v>
      </c>
      <c r="BU1208">
        <v>0</v>
      </c>
      <c r="CE1208" t="str">
        <f t="shared" si="606"/>
        <v>16:23:33.458</v>
      </c>
      <c r="CF1208">
        <v>458435712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131</v>
      </c>
      <c r="DA1208">
        <v>80</v>
      </c>
      <c r="DB1208">
        <v>2</v>
      </c>
      <c r="DC1208" t="s">
        <v>132</v>
      </c>
      <c r="DD1208" t="s">
        <v>133</v>
      </c>
      <c r="DG1208">
        <v>9150604</v>
      </c>
      <c r="DI1208">
        <v>0</v>
      </c>
      <c r="DJ1208">
        <v>0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 t="shared" si="603"/>
        <v>10/06/2022 16:23:33.710</v>
      </c>
      <c r="C1209" t="str">
        <f t="shared" si="577"/>
        <v>FFDFD3C0</v>
      </c>
      <c r="D1209" t="s">
        <v>143</v>
      </c>
      <c r="E1209">
        <v>1</v>
      </c>
      <c r="F1209">
        <v>2001</v>
      </c>
      <c r="G1209" t="s">
        <v>147</v>
      </c>
      <c r="J1209" t="s">
        <v>145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604"/>
        <v>16:23:33.453</v>
      </c>
      <c r="T1209" t="str">
        <f t="shared" si="605"/>
        <v>16:23:33.053</v>
      </c>
      <c r="U1209" t="str">
        <f t="shared" si="578"/>
        <v>A5988B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125</v>
      </c>
      <c r="AG1209">
        <v>0</v>
      </c>
      <c r="AH1209">
        <v>3</v>
      </c>
      <c r="AI1209">
        <v>2</v>
      </c>
      <c r="AJ1209">
        <v>1</v>
      </c>
      <c r="AK1209" t="s">
        <v>278</v>
      </c>
      <c r="AL1209">
        <v>40.937311999999999</v>
      </c>
      <c r="AM1209" t="s">
        <v>468</v>
      </c>
      <c r="AN1209">
        <v>-72.194939000000005</v>
      </c>
      <c r="AO1209">
        <v>25</v>
      </c>
      <c r="AP1209">
        <v>350</v>
      </c>
      <c r="AQ1209" t="s">
        <v>129</v>
      </c>
      <c r="AR1209">
        <v>60</v>
      </c>
      <c r="AS1209">
        <v>22</v>
      </c>
      <c r="AT1209">
        <v>64</v>
      </c>
      <c r="BB1209">
        <v>1200</v>
      </c>
      <c r="BC1209">
        <v>1</v>
      </c>
      <c r="BD1209" t="str">
        <f t="shared" si="579"/>
        <v xml:space="preserve">N46PD   </v>
      </c>
      <c r="BE1209">
        <v>1</v>
      </c>
      <c r="BG1209">
        <v>0</v>
      </c>
      <c r="BH1209">
        <v>0</v>
      </c>
      <c r="BI1209">
        <v>0</v>
      </c>
      <c r="BJ1209">
        <v>250</v>
      </c>
      <c r="BK1209">
        <v>-100</v>
      </c>
      <c r="BL1209" t="s">
        <v>239</v>
      </c>
      <c r="BM1209">
        <v>1</v>
      </c>
      <c r="BN1209">
        <v>1</v>
      </c>
      <c r="BO1209">
        <v>1</v>
      </c>
      <c r="BP1209">
        <v>0</v>
      </c>
      <c r="BS1209">
        <v>0</v>
      </c>
      <c r="BT1209">
        <v>0</v>
      </c>
      <c r="BU1209">
        <v>0</v>
      </c>
      <c r="CE1209" t="str">
        <f t="shared" si="606"/>
        <v>16:23:33.458</v>
      </c>
      <c r="CF1209">
        <v>458435712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131</v>
      </c>
      <c r="DA1209">
        <v>80</v>
      </c>
      <c r="DB1209">
        <v>2</v>
      </c>
      <c r="DC1209" t="s">
        <v>132</v>
      </c>
      <c r="DD1209" t="s">
        <v>133</v>
      </c>
      <c r="DG1209">
        <v>9150604</v>
      </c>
      <c r="DI1209">
        <v>0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 t="shared" si="603"/>
        <v>10/06/2022 16:23:33.710</v>
      </c>
      <c r="C1210" t="str">
        <f t="shared" si="577"/>
        <v>FFDFD3C0</v>
      </c>
      <c r="D1210" t="s">
        <v>139</v>
      </c>
      <c r="E1210">
        <v>3</v>
      </c>
      <c r="F1210">
        <v>1003</v>
      </c>
      <c r="G1210" t="s">
        <v>146</v>
      </c>
      <c r="J1210" t="s">
        <v>141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604"/>
        <v>16:23:33.453</v>
      </c>
      <c r="T1210" t="str">
        <f t="shared" si="605"/>
        <v>16:23:33.053</v>
      </c>
      <c r="U1210" t="str">
        <f t="shared" si="578"/>
        <v>A5988B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125</v>
      </c>
      <c r="AG1210">
        <v>0</v>
      </c>
      <c r="AH1210">
        <v>3</v>
      </c>
      <c r="AI1210">
        <v>2</v>
      </c>
      <c r="AJ1210">
        <v>1</v>
      </c>
      <c r="AK1210" t="s">
        <v>278</v>
      </c>
      <c r="AL1210">
        <v>40.937311999999999</v>
      </c>
      <c r="AM1210" t="s">
        <v>468</v>
      </c>
      <c r="AN1210">
        <v>-72.194939000000005</v>
      </c>
      <c r="AO1210">
        <v>25</v>
      </c>
      <c r="AP1210">
        <v>350</v>
      </c>
      <c r="AQ1210" t="s">
        <v>129</v>
      </c>
      <c r="AR1210">
        <v>60</v>
      </c>
      <c r="AS1210">
        <v>22</v>
      </c>
      <c r="AT1210">
        <v>64</v>
      </c>
      <c r="BB1210">
        <v>1200</v>
      </c>
      <c r="BC1210">
        <v>1</v>
      </c>
      <c r="BD1210" t="str">
        <f t="shared" si="579"/>
        <v xml:space="preserve">N46PD   </v>
      </c>
      <c r="BE1210">
        <v>1</v>
      </c>
      <c r="BG1210">
        <v>0</v>
      </c>
      <c r="BH1210">
        <v>0</v>
      </c>
      <c r="BI1210">
        <v>0</v>
      </c>
      <c r="BJ1210">
        <v>250</v>
      </c>
      <c r="BK1210">
        <v>-100</v>
      </c>
      <c r="BL1210" t="s">
        <v>239</v>
      </c>
      <c r="BM1210">
        <v>1</v>
      </c>
      <c r="BN1210">
        <v>1</v>
      </c>
      <c r="BO1210">
        <v>1</v>
      </c>
      <c r="BP1210">
        <v>0</v>
      </c>
      <c r="BS1210">
        <v>0</v>
      </c>
      <c r="BT1210">
        <v>0</v>
      </c>
      <c r="BU1210">
        <v>0</v>
      </c>
      <c r="CE1210" t="str">
        <f t="shared" si="606"/>
        <v>16:23:33.458</v>
      </c>
      <c r="CF1210">
        <v>458435712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5</v>
      </c>
      <c r="CY1210">
        <v>7</v>
      </c>
      <c r="CZ1210" t="s">
        <v>131</v>
      </c>
      <c r="DA1210">
        <v>80</v>
      </c>
      <c r="DB1210">
        <v>2</v>
      </c>
      <c r="DC1210" t="s">
        <v>132</v>
      </c>
      <c r="DD1210" t="s">
        <v>133</v>
      </c>
      <c r="DG1210">
        <v>9150604</v>
      </c>
      <c r="DI1210">
        <v>0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 t="shared" si="603"/>
        <v>10/06/2022 16:23:33.710</v>
      </c>
      <c r="C1211" t="str">
        <f t="shared" si="577"/>
        <v>FFDFD3C0</v>
      </c>
      <c r="D1211" t="s">
        <v>123</v>
      </c>
      <c r="E1211">
        <v>1</v>
      </c>
      <c r="H1211">
        <v>157</v>
      </c>
      <c r="I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604"/>
        <v>16:23:33.453</v>
      </c>
      <c r="T1211" t="str">
        <f t="shared" si="605"/>
        <v>16:23:33.053</v>
      </c>
      <c r="U1211" t="str">
        <f t="shared" si="578"/>
        <v>A5988B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125</v>
      </c>
      <c r="AG1211">
        <v>0</v>
      </c>
      <c r="AH1211">
        <v>3</v>
      </c>
      <c r="AI1211">
        <v>2</v>
      </c>
      <c r="AJ1211">
        <v>1</v>
      </c>
      <c r="AK1211" t="s">
        <v>278</v>
      </c>
      <c r="AL1211">
        <v>40.937311999999999</v>
      </c>
      <c r="AM1211" t="s">
        <v>468</v>
      </c>
      <c r="AN1211">
        <v>-72.194939000000005</v>
      </c>
      <c r="AO1211">
        <v>25</v>
      </c>
      <c r="AP1211">
        <v>350</v>
      </c>
      <c r="AQ1211" t="s">
        <v>129</v>
      </c>
      <c r="AR1211">
        <v>60</v>
      </c>
      <c r="AS1211">
        <v>22</v>
      </c>
      <c r="AT1211">
        <v>64</v>
      </c>
      <c r="BB1211">
        <v>1200</v>
      </c>
      <c r="BC1211">
        <v>1</v>
      </c>
      <c r="BD1211" t="str">
        <f t="shared" si="579"/>
        <v xml:space="preserve">N46PD   </v>
      </c>
      <c r="BE1211">
        <v>1</v>
      </c>
      <c r="BG1211">
        <v>0</v>
      </c>
      <c r="BH1211">
        <v>0</v>
      </c>
      <c r="BI1211">
        <v>0</v>
      </c>
      <c r="BJ1211">
        <v>250</v>
      </c>
      <c r="BK1211">
        <v>-100</v>
      </c>
      <c r="BL1211" t="s">
        <v>239</v>
      </c>
      <c r="BM1211">
        <v>1</v>
      </c>
      <c r="BN1211">
        <v>1</v>
      </c>
      <c r="BO1211">
        <v>1</v>
      </c>
      <c r="BP1211">
        <v>0</v>
      </c>
      <c r="BS1211">
        <v>0</v>
      </c>
      <c r="BT1211">
        <v>0</v>
      </c>
      <c r="BU1211">
        <v>0</v>
      </c>
      <c r="CE1211" t="str">
        <f t="shared" si="606"/>
        <v>16:23:33.458</v>
      </c>
      <c r="CF1211">
        <v>458435712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5</v>
      </c>
      <c r="CY1211">
        <v>7</v>
      </c>
      <c r="CZ1211" t="s">
        <v>131</v>
      </c>
      <c r="DA1211">
        <v>80</v>
      </c>
      <c r="DB1211">
        <v>2</v>
      </c>
      <c r="DC1211" t="s">
        <v>132</v>
      </c>
      <c r="DD1211" t="s">
        <v>133</v>
      </c>
      <c r="DG1211">
        <v>9150604</v>
      </c>
      <c r="DI1211">
        <v>0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 t="shared" si="603"/>
        <v>10/06/2022 16:23:33.710</v>
      </c>
      <c r="C1212" t="str">
        <f t="shared" si="577"/>
        <v>FFDFD3C0</v>
      </c>
      <c r="D1212" t="s">
        <v>134</v>
      </c>
      <c r="E1212">
        <v>38</v>
      </c>
      <c r="H1212">
        <v>125</v>
      </c>
      <c r="I1212" t="s">
        <v>142</v>
      </c>
      <c r="J1212" t="s">
        <v>136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604"/>
        <v>16:23:33.453</v>
      </c>
      <c r="T1212" t="str">
        <f t="shared" si="605"/>
        <v>16:23:33.053</v>
      </c>
      <c r="U1212" t="str">
        <f t="shared" si="578"/>
        <v>A5988B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125</v>
      </c>
      <c r="AG1212">
        <v>0</v>
      </c>
      <c r="AH1212">
        <v>3</v>
      </c>
      <c r="AI1212">
        <v>2</v>
      </c>
      <c r="AJ1212">
        <v>1</v>
      </c>
      <c r="AK1212" t="s">
        <v>278</v>
      </c>
      <c r="AL1212">
        <v>40.937311999999999</v>
      </c>
      <c r="AM1212" t="s">
        <v>468</v>
      </c>
      <c r="AN1212">
        <v>-72.194939000000005</v>
      </c>
      <c r="AO1212">
        <v>25</v>
      </c>
      <c r="AP1212">
        <v>350</v>
      </c>
      <c r="AQ1212" t="s">
        <v>129</v>
      </c>
      <c r="AR1212">
        <v>60</v>
      </c>
      <c r="AS1212">
        <v>22</v>
      </c>
      <c r="AT1212">
        <v>64</v>
      </c>
      <c r="BB1212">
        <v>1200</v>
      </c>
      <c r="BC1212">
        <v>1</v>
      </c>
      <c r="BD1212" t="str">
        <f t="shared" si="579"/>
        <v xml:space="preserve">N46PD   </v>
      </c>
      <c r="BE1212">
        <v>1</v>
      </c>
      <c r="BG1212">
        <v>0</v>
      </c>
      <c r="BH1212">
        <v>0</v>
      </c>
      <c r="BI1212">
        <v>0</v>
      </c>
      <c r="BJ1212">
        <v>250</v>
      </c>
      <c r="BK1212">
        <v>-100</v>
      </c>
      <c r="BL1212" t="s">
        <v>239</v>
      </c>
      <c r="BM1212">
        <v>1</v>
      </c>
      <c r="BN1212">
        <v>1</v>
      </c>
      <c r="BO1212">
        <v>1</v>
      </c>
      <c r="BP1212">
        <v>0</v>
      </c>
      <c r="BS1212">
        <v>0</v>
      </c>
      <c r="BT1212">
        <v>0</v>
      </c>
      <c r="BU1212">
        <v>0</v>
      </c>
      <c r="CE1212" t="str">
        <f t="shared" si="606"/>
        <v>16:23:33.458</v>
      </c>
      <c r="CF1212">
        <v>458435712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5</v>
      </c>
      <c r="CY1212">
        <v>7</v>
      </c>
      <c r="CZ1212" t="s">
        <v>131</v>
      </c>
      <c r="DA1212">
        <v>80</v>
      </c>
      <c r="DB1212">
        <v>2</v>
      </c>
      <c r="DC1212" t="s">
        <v>132</v>
      </c>
      <c r="DD1212" t="s">
        <v>133</v>
      </c>
      <c r="DG1212">
        <v>9150604</v>
      </c>
      <c r="DI1212">
        <v>0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>"10/06/2022 16:23:33.741"</f>
        <v>10/06/2022 16:23:33.741</v>
      </c>
      <c r="C1213" t="str">
        <f t="shared" si="577"/>
        <v>FFDFD3C0</v>
      </c>
      <c r="D1213" t="s">
        <v>143</v>
      </c>
      <c r="E1213">
        <v>15</v>
      </c>
      <c r="F1213">
        <v>2015</v>
      </c>
      <c r="G1213" t="s">
        <v>144</v>
      </c>
      <c r="J1213" t="s">
        <v>145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604"/>
        <v>16:23:33.453</v>
      </c>
      <c r="T1213" t="str">
        <f t="shared" si="605"/>
        <v>16:23:33.053</v>
      </c>
      <c r="U1213" t="str">
        <f t="shared" si="578"/>
        <v>A5988B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125</v>
      </c>
      <c r="AG1213">
        <v>0</v>
      </c>
      <c r="AH1213">
        <v>3</v>
      </c>
      <c r="AI1213">
        <v>2</v>
      </c>
      <c r="AJ1213">
        <v>1</v>
      </c>
      <c r="AK1213" t="s">
        <v>278</v>
      </c>
      <c r="AL1213">
        <v>40.937311999999999</v>
      </c>
      <c r="AM1213" t="s">
        <v>468</v>
      </c>
      <c r="AN1213">
        <v>-72.194939000000005</v>
      </c>
      <c r="AO1213">
        <v>25</v>
      </c>
      <c r="AP1213">
        <v>350</v>
      </c>
      <c r="AQ1213" t="s">
        <v>129</v>
      </c>
      <c r="AR1213">
        <v>60</v>
      </c>
      <c r="AS1213">
        <v>22</v>
      </c>
      <c r="AT1213">
        <v>64</v>
      </c>
      <c r="BB1213">
        <v>1200</v>
      </c>
      <c r="BC1213">
        <v>1</v>
      </c>
      <c r="BD1213" t="str">
        <f t="shared" si="579"/>
        <v xml:space="preserve">N46PD   </v>
      </c>
      <c r="BE1213">
        <v>1</v>
      </c>
      <c r="BG1213">
        <v>0</v>
      </c>
      <c r="BH1213">
        <v>0</v>
      </c>
      <c r="BI1213">
        <v>0</v>
      </c>
      <c r="BJ1213">
        <v>250</v>
      </c>
      <c r="BK1213">
        <v>-100</v>
      </c>
      <c r="BL1213" t="s">
        <v>239</v>
      </c>
      <c r="BM1213">
        <v>1</v>
      </c>
      <c r="BN1213">
        <v>1</v>
      </c>
      <c r="BO1213">
        <v>1</v>
      </c>
      <c r="BP1213">
        <v>0</v>
      </c>
      <c r="BS1213">
        <v>0</v>
      </c>
      <c r="BT1213">
        <v>0</v>
      </c>
      <c r="BU1213">
        <v>0</v>
      </c>
      <c r="CE1213" t="str">
        <f t="shared" si="606"/>
        <v>16:23:33.458</v>
      </c>
      <c r="CF1213">
        <v>458435712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5</v>
      </c>
      <c r="CY1213">
        <v>7</v>
      </c>
      <c r="CZ1213" t="s">
        <v>131</v>
      </c>
      <c r="DA1213">
        <v>80</v>
      </c>
      <c r="DB1213">
        <v>2</v>
      </c>
      <c r="DC1213" t="s">
        <v>132</v>
      </c>
      <c r="DD1213" t="s">
        <v>133</v>
      </c>
      <c r="DG1213">
        <v>9150604</v>
      </c>
      <c r="DI1213">
        <v>0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>"10/06/2022 16:23:34.789"</f>
        <v>10/06/2022 16:23:34.789</v>
      </c>
      <c r="C1214" t="str">
        <f t="shared" si="577"/>
        <v>FFDFD3C0</v>
      </c>
      <c r="D1214" t="s">
        <v>143</v>
      </c>
      <c r="E1214">
        <v>1</v>
      </c>
      <c r="F1214">
        <v>2001</v>
      </c>
      <c r="G1214" t="s">
        <v>147</v>
      </c>
      <c r="J1214" t="s">
        <v>145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ref="S1214:S1220" si="607">"16:23:34.523"</f>
        <v>16:23:34.523</v>
      </c>
      <c r="T1214" t="str">
        <f t="shared" ref="T1214:T1220" si="608">"16:23:34.123"</f>
        <v>16:23:34.123</v>
      </c>
      <c r="U1214" t="str">
        <f t="shared" si="578"/>
        <v>A5988B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125</v>
      </c>
      <c r="AG1214">
        <v>0</v>
      </c>
      <c r="AH1214">
        <v>3</v>
      </c>
      <c r="AI1214">
        <v>2</v>
      </c>
      <c r="AJ1214">
        <v>1</v>
      </c>
      <c r="AK1214" t="s">
        <v>469</v>
      </c>
      <c r="AL1214">
        <v>40.937396999999997</v>
      </c>
      <c r="AM1214" t="s">
        <v>470</v>
      </c>
      <c r="AN1214">
        <v>-72.194574000000003</v>
      </c>
      <c r="AO1214">
        <v>25</v>
      </c>
      <c r="AP1214">
        <v>350</v>
      </c>
      <c r="AQ1214" t="s">
        <v>129</v>
      </c>
      <c r="AR1214">
        <v>60</v>
      </c>
      <c r="AS1214">
        <v>23</v>
      </c>
      <c r="AT1214">
        <v>-320</v>
      </c>
      <c r="BB1214">
        <v>1200</v>
      </c>
      <c r="BC1214">
        <v>1</v>
      </c>
      <c r="BD1214" t="str">
        <f t="shared" si="579"/>
        <v xml:space="preserve">N46PD   </v>
      </c>
      <c r="BE1214">
        <v>1</v>
      </c>
      <c r="BG1214">
        <v>0</v>
      </c>
      <c r="BH1214">
        <v>0</v>
      </c>
      <c r="BI1214">
        <v>0</v>
      </c>
      <c r="BJ1214">
        <v>250</v>
      </c>
      <c r="BK1214">
        <v>-100</v>
      </c>
      <c r="BL1214" t="s">
        <v>239</v>
      </c>
      <c r="BM1214">
        <v>1</v>
      </c>
      <c r="BN1214">
        <v>1</v>
      </c>
      <c r="BO1214">
        <v>1</v>
      </c>
      <c r="BP1214">
        <v>0</v>
      </c>
      <c r="BS1214">
        <v>0</v>
      </c>
      <c r="BT1214">
        <v>0</v>
      </c>
      <c r="BU1214">
        <v>0</v>
      </c>
      <c r="CE1214" t="str">
        <f t="shared" ref="CE1214:CE1220" si="609">"16:23:34.525"</f>
        <v>16:23:34.525</v>
      </c>
      <c r="CF1214">
        <v>525053996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7</v>
      </c>
      <c r="CY1214">
        <v>7</v>
      </c>
      <c r="CZ1214" t="s">
        <v>131</v>
      </c>
      <c r="DA1214">
        <v>80</v>
      </c>
      <c r="DB1214">
        <v>1</v>
      </c>
      <c r="DC1214" t="s">
        <v>132</v>
      </c>
      <c r="DD1214" t="s">
        <v>133</v>
      </c>
      <c r="DG1214">
        <v>15349942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>"10/06/2022 16:23:34.789"</f>
        <v>10/06/2022 16:23:34.789</v>
      </c>
      <c r="C1215" t="str">
        <f t="shared" si="577"/>
        <v>FFDFD3C0</v>
      </c>
      <c r="D1215" t="s">
        <v>139</v>
      </c>
      <c r="E1215">
        <v>3</v>
      </c>
      <c r="F1215">
        <v>1003</v>
      </c>
      <c r="G1215" t="s">
        <v>146</v>
      </c>
      <c r="J1215" t="s">
        <v>141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607"/>
        <v>16:23:34.523</v>
      </c>
      <c r="T1215" t="str">
        <f t="shared" si="608"/>
        <v>16:23:34.123</v>
      </c>
      <c r="U1215" t="str">
        <f t="shared" si="578"/>
        <v>A5988B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125</v>
      </c>
      <c r="AG1215">
        <v>0</v>
      </c>
      <c r="AH1215">
        <v>3</v>
      </c>
      <c r="AI1215">
        <v>2</v>
      </c>
      <c r="AJ1215">
        <v>1</v>
      </c>
      <c r="AK1215" t="s">
        <v>469</v>
      </c>
      <c r="AL1215">
        <v>40.937396999999997</v>
      </c>
      <c r="AM1215" t="s">
        <v>470</v>
      </c>
      <c r="AN1215">
        <v>-72.194574000000003</v>
      </c>
      <c r="AO1215">
        <v>25</v>
      </c>
      <c r="AP1215">
        <v>350</v>
      </c>
      <c r="AQ1215" t="s">
        <v>129</v>
      </c>
      <c r="AR1215">
        <v>60</v>
      </c>
      <c r="AS1215">
        <v>23</v>
      </c>
      <c r="AT1215">
        <v>-320</v>
      </c>
      <c r="BB1215">
        <v>1200</v>
      </c>
      <c r="BC1215">
        <v>1</v>
      </c>
      <c r="BD1215" t="str">
        <f t="shared" si="579"/>
        <v xml:space="preserve">N46PD   </v>
      </c>
      <c r="BE1215">
        <v>1</v>
      </c>
      <c r="BG1215">
        <v>0</v>
      </c>
      <c r="BH1215">
        <v>0</v>
      </c>
      <c r="BI1215">
        <v>0</v>
      </c>
      <c r="BJ1215">
        <v>250</v>
      </c>
      <c r="BK1215">
        <v>-100</v>
      </c>
      <c r="BL1215" t="s">
        <v>239</v>
      </c>
      <c r="BM1215">
        <v>1</v>
      </c>
      <c r="BN1215">
        <v>1</v>
      </c>
      <c r="BO1215">
        <v>1</v>
      </c>
      <c r="BP1215">
        <v>0</v>
      </c>
      <c r="BS1215">
        <v>0</v>
      </c>
      <c r="BT1215">
        <v>0</v>
      </c>
      <c r="BU1215">
        <v>0</v>
      </c>
      <c r="CE1215" t="str">
        <f t="shared" si="609"/>
        <v>16:23:34.525</v>
      </c>
      <c r="CF1215">
        <v>525053996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7</v>
      </c>
      <c r="CY1215">
        <v>7</v>
      </c>
      <c r="CZ1215" t="s">
        <v>131</v>
      </c>
      <c r="DA1215">
        <v>80</v>
      </c>
      <c r="DB1215">
        <v>1</v>
      </c>
      <c r="DC1215" t="s">
        <v>132</v>
      </c>
      <c r="DD1215" t="s">
        <v>133</v>
      </c>
      <c r="DG1215">
        <v>15349942</v>
      </c>
      <c r="DI1215">
        <v>0</v>
      </c>
      <c r="DJ1215">
        <v>0</v>
      </c>
      <c r="DK1215">
        <v>1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"10/06/2022 16:23:34.804"</f>
        <v>10/06/2022 16:23:34.804</v>
      </c>
      <c r="C1216" t="str">
        <f t="shared" si="577"/>
        <v>FFDFD3C0</v>
      </c>
      <c r="D1216" t="s">
        <v>123</v>
      </c>
      <c r="E1216">
        <v>1</v>
      </c>
      <c r="H1216">
        <v>157</v>
      </c>
      <c r="I1216" t="s">
        <v>124</v>
      </c>
      <c r="J1216" t="s">
        <v>125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607"/>
        <v>16:23:34.523</v>
      </c>
      <c r="T1216" t="str">
        <f t="shared" si="608"/>
        <v>16:23:34.123</v>
      </c>
      <c r="U1216" t="str">
        <f t="shared" si="578"/>
        <v>A5988B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125</v>
      </c>
      <c r="AG1216">
        <v>0</v>
      </c>
      <c r="AH1216">
        <v>3</v>
      </c>
      <c r="AI1216">
        <v>2</v>
      </c>
      <c r="AJ1216">
        <v>1</v>
      </c>
      <c r="AK1216" t="s">
        <v>469</v>
      </c>
      <c r="AL1216">
        <v>40.937396999999997</v>
      </c>
      <c r="AM1216" t="s">
        <v>470</v>
      </c>
      <c r="AN1216">
        <v>-72.194574000000003</v>
      </c>
      <c r="AO1216">
        <v>25</v>
      </c>
      <c r="AP1216">
        <v>350</v>
      </c>
      <c r="AQ1216" t="s">
        <v>129</v>
      </c>
      <c r="AR1216">
        <v>60</v>
      </c>
      <c r="AS1216">
        <v>23</v>
      </c>
      <c r="AT1216">
        <v>-320</v>
      </c>
      <c r="BB1216">
        <v>1200</v>
      </c>
      <c r="BC1216">
        <v>1</v>
      </c>
      <c r="BD1216" t="str">
        <f t="shared" si="579"/>
        <v xml:space="preserve">N46PD   </v>
      </c>
      <c r="BE1216">
        <v>1</v>
      </c>
      <c r="BG1216">
        <v>0</v>
      </c>
      <c r="BH1216">
        <v>0</v>
      </c>
      <c r="BI1216">
        <v>0</v>
      </c>
      <c r="BJ1216">
        <v>250</v>
      </c>
      <c r="BK1216">
        <v>-100</v>
      </c>
      <c r="BL1216" t="s">
        <v>239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t="str">
        <f t="shared" si="609"/>
        <v>16:23:34.525</v>
      </c>
      <c r="CF1216">
        <v>525053996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7</v>
      </c>
      <c r="CY1216">
        <v>7</v>
      </c>
      <c r="CZ1216" t="s">
        <v>131</v>
      </c>
      <c r="DA1216">
        <v>80</v>
      </c>
      <c r="DB1216">
        <v>1</v>
      </c>
      <c r="DC1216" t="s">
        <v>132</v>
      </c>
      <c r="DD1216" t="s">
        <v>133</v>
      </c>
      <c r="DG1216">
        <v>15349942</v>
      </c>
      <c r="DI1216">
        <v>0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"10/06/2022 16:23:34.867"</f>
        <v>10/06/2022 16:23:34.867</v>
      </c>
      <c r="C1217" t="str">
        <f t="shared" si="577"/>
        <v>FFDFD3C0</v>
      </c>
      <c r="D1217" t="s">
        <v>134</v>
      </c>
      <c r="E1217">
        <v>38</v>
      </c>
      <c r="H1217">
        <v>125</v>
      </c>
      <c r="I1217" t="s">
        <v>142</v>
      </c>
      <c r="J1217" t="s">
        <v>136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607"/>
        <v>16:23:34.523</v>
      </c>
      <c r="T1217" t="str">
        <f t="shared" si="608"/>
        <v>16:23:34.123</v>
      </c>
      <c r="U1217" t="str">
        <f t="shared" si="578"/>
        <v>A5988B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125</v>
      </c>
      <c r="AG1217">
        <v>0</v>
      </c>
      <c r="AH1217">
        <v>3</v>
      </c>
      <c r="AI1217">
        <v>2</v>
      </c>
      <c r="AJ1217">
        <v>1</v>
      </c>
      <c r="AK1217" t="s">
        <v>469</v>
      </c>
      <c r="AL1217">
        <v>40.937396999999997</v>
      </c>
      <c r="AM1217" t="s">
        <v>470</v>
      </c>
      <c r="AN1217">
        <v>-72.194574000000003</v>
      </c>
      <c r="AO1217">
        <v>25</v>
      </c>
      <c r="AP1217">
        <v>350</v>
      </c>
      <c r="AQ1217" t="s">
        <v>129</v>
      </c>
      <c r="AR1217">
        <v>60</v>
      </c>
      <c r="AS1217">
        <v>23</v>
      </c>
      <c r="AT1217">
        <v>-320</v>
      </c>
      <c r="BB1217">
        <v>1200</v>
      </c>
      <c r="BC1217">
        <v>1</v>
      </c>
      <c r="BD1217" t="str">
        <f t="shared" si="579"/>
        <v xml:space="preserve">N46PD   </v>
      </c>
      <c r="BE1217">
        <v>1</v>
      </c>
      <c r="BG1217">
        <v>0</v>
      </c>
      <c r="BH1217">
        <v>0</v>
      </c>
      <c r="BI1217">
        <v>0</v>
      </c>
      <c r="BJ1217">
        <v>250</v>
      </c>
      <c r="BK1217">
        <v>-100</v>
      </c>
      <c r="BL1217" t="s">
        <v>239</v>
      </c>
      <c r="BM1217">
        <v>1</v>
      </c>
      <c r="BN1217">
        <v>1</v>
      </c>
      <c r="BO1217">
        <v>1</v>
      </c>
      <c r="BP1217">
        <v>0</v>
      </c>
      <c r="BS1217">
        <v>0</v>
      </c>
      <c r="BT1217">
        <v>0</v>
      </c>
      <c r="BU1217">
        <v>0</v>
      </c>
      <c r="CE1217" t="str">
        <f t="shared" si="609"/>
        <v>16:23:34.525</v>
      </c>
      <c r="CF1217">
        <v>525053996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7</v>
      </c>
      <c r="CY1217">
        <v>7</v>
      </c>
      <c r="CZ1217" t="s">
        <v>131</v>
      </c>
      <c r="DA1217">
        <v>80</v>
      </c>
      <c r="DB1217">
        <v>1</v>
      </c>
      <c r="DC1217" t="s">
        <v>132</v>
      </c>
      <c r="DD1217" t="s">
        <v>133</v>
      </c>
      <c r="DG1217">
        <v>15349942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>"10/06/2022 16:23:34.867"</f>
        <v>10/06/2022 16:23:34.867</v>
      </c>
      <c r="C1218" t="str">
        <f t="shared" ref="C1218:C1281" si="610">"FFDFD3C0"</f>
        <v>FFDFD3C0</v>
      </c>
      <c r="D1218" t="s">
        <v>143</v>
      </c>
      <c r="E1218">
        <v>15</v>
      </c>
      <c r="F1218">
        <v>2015</v>
      </c>
      <c r="G1218" t="s">
        <v>144</v>
      </c>
      <c r="J1218" t="s">
        <v>145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607"/>
        <v>16:23:34.523</v>
      </c>
      <c r="T1218" t="str">
        <f t="shared" si="608"/>
        <v>16:23:34.123</v>
      </c>
      <c r="U1218" t="str">
        <f t="shared" ref="U1218:U1281" si="611">"A5988B"</f>
        <v>A5988B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125</v>
      </c>
      <c r="AG1218">
        <v>0</v>
      </c>
      <c r="AH1218">
        <v>3</v>
      </c>
      <c r="AI1218">
        <v>2</v>
      </c>
      <c r="AJ1218">
        <v>1</v>
      </c>
      <c r="AK1218" t="s">
        <v>469</v>
      </c>
      <c r="AL1218">
        <v>40.937396999999997</v>
      </c>
      <c r="AM1218" t="s">
        <v>470</v>
      </c>
      <c r="AN1218">
        <v>-72.194574000000003</v>
      </c>
      <c r="AO1218">
        <v>25</v>
      </c>
      <c r="AP1218">
        <v>350</v>
      </c>
      <c r="AQ1218" t="s">
        <v>129</v>
      </c>
      <c r="AR1218">
        <v>60</v>
      </c>
      <c r="AS1218">
        <v>23</v>
      </c>
      <c r="AT1218">
        <v>-320</v>
      </c>
      <c r="BB1218">
        <v>1200</v>
      </c>
      <c r="BC1218">
        <v>1</v>
      </c>
      <c r="BD1218" t="str">
        <f t="shared" ref="BD1218:BD1281" si="612">"N46PD   "</f>
        <v xml:space="preserve">N46PD   </v>
      </c>
      <c r="BE1218">
        <v>1</v>
      </c>
      <c r="BG1218">
        <v>0</v>
      </c>
      <c r="BH1218">
        <v>0</v>
      </c>
      <c r="BI1218">
        <v>0</v>
      </c>
      <c r="BJ1218">
        <v>250</v>
      </c>
      <c r="BK1218">
        <v>-100</v>
      </c>
      <c r="BL1218" t="s">
        <v>239</v>
      </c>
      <c r="BM1218">
        <v>1</v>
      </c>
      <c r="BN1218">
        <v>1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t="str">
        <f t="shared" si="609"/>
        <v>16:23:34.525</v>
      </c>
      <c r="CF1218">
        <v>525053996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7</v>
      </c>
      <c r="CY1218">
        <v>7</v>
      </c>
      <c r="CZ1218" t="s">
        <v>131</v>
      </c>
      <c r="DA1218">
        <v>80</v>
      </c>
      <c r="DB1218">
        <v>1</v>
      </c>
      <c r="DC1218" t="s">
        <v>132</v>
      </c>
      <c r="DD1218" t="s">
        <v>133</v>
      </c>
      <c r="DG1218">
        <v>15349942</v>
      </c>
      <c r="DI1218">
        <v>0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>"10/06/2022 16:23:34.867"</f>
        <v>10/06/2022 16:23:34.867</v>
      </c>
      <c r="C1219" t="str">
        <f t="shared" si="610"/>
        <v>FFDFD3C0</v>
      </c>
      <c r="D1219" t="s">
        <v>134</v>
      </c>
      <c r="E1219">
        <v>33</v>
      </c>
      <c r="H1219">
        <v>112</v>
      </c>
      <c r="I1219" t="s">
        <v>135</v>
      </c>
      <c r="J1219" t="s">
        <v>136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607"/>
        <v>16:23:34.523</v>
      </c>
      <c r="T1219" t="str">
        <f t="shared" si="608"/>
        <v>16:23:34.123</v>
      </c>
      <c r="U1219" t="str">
        <f t="shared" si="611"/>
        <v>A5988B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125</v>
      </c>
      <c r="AG1219">
        <v>0</v>
      </c>
      <c r="AH1219">
        <v>3</v>
      </c>
      <c r="AI1219">
        <v>2</v>
      </c>
      <c r="AJ1219">
        <v>1</v>
      </c>
      <c r="AK1219" t="s">
        <v>469</v>
      </c>
      <c r="AL1219">
        <v>40.937396999999997</v>
      </c>
      <c r="AM1219" t="s">
        <v>470</v>
      </c>
      <c r="AN1219">
        <v>-72.194574000000003</v>
      </c>
      <c r="AO1219">
        <v>25</v>
      </c>
      <c r="AP1219">
        <v>350</v>
      </c>
      <c r="AQ1219" t="s">
        <v>129</v>
      </c>
      <c r="AR1219">
        <v>60</v>
      </c>
      <c r="AS1219">
        <v>23</v>
      </c>
      <c r="AT1219">
        <v>-320</v>
      </c>
      <c r="BB1219">
        <v>1200</v>
      </c>
      <c r="BC1219">
        <v>1</v>
      </c>
      <c r="BD1219" t="str">
        <f t="shared" si="612"/>
        <v xml:space="preserve">N46PD   </v>
      </c>
      <c r="BE1219">
        <v>1</v>
      </c>
      <c r="BG1219">
        <v>0</v>
      </c>
      <c r="BH1219">
        <v>0</v>
      </c>
      <c r="BI1219">
        <v>0</v>
      </c>
      <c r="BJ1219">
        <v>250</v>
      </c>
      <c r="BK1219">
        <v>-100</v>
      </c>
      <c r="BL1219" t="s">
        <v>239</v>
      </c>
      <c r="BM1219">
        <v>1</v>
      </c>
      <c r="BN1219">
        <v>1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t="str">
        <f t="shared" si="609"/>
        <v>16:23:34.525</v>
      </c>
      <c r="CF1219">
        <v>525053996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7</v>
      </c>
      <c r="CY1219">
        <v>7</v>
      </c>
      <c r="CZ1219" t="s">
        <v>131</v>
      </c>
      <c r="DA1219">
        <v>80</v>
      </c>
      <c r="DB1219">
        <v>1</v>
      </c>
      <c r="DC1219" t="s">
        <v>132</v>
      </c>
      <c r="DD1219" t="s">
        <v>133</v>
      </c>
      <c r="DG1219">
        <v>15349942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>"10/06/2022 16:23:34.867"</f>
        <v>10/06/2022 16:23:34.867</v>
      </c>
      <c r="C1220" t="str">
        <f t="shared" si="610"/>
        <v>FFDFD3C0</v>
      </c>
      <c r="D1220" t="s">
        <v>139</v>
      </c>
      <c r="E1220">
        <v>2</v>
      </c>
      <c r="F1220">
        <v>1002</v>
      </c>
      <c r="G1220" t="s">
        <v>124</v>
      </c>
      <c r="J1220" t="s">
        <v>141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607"/>
        <v>16:23:34.523</v>
      </c>
      <c r="T1220" t="str">
        <f t="shared" si="608"/>
        <v>16:23:34.123</v>
      </c>
      <c r="U1220" t="str">
        <f t="shared" si="611"/>
        <v>A5988B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125</v>
      </c>
      <c r="AG1220">
        <v>0</v>
      </c>
      <c r="AH1220">
        <v>3</v>
      </c>
      <c r="AI1220">
        <v>2</v>
      </c>
      <c r="AJ1220">
        <v>1</v>
      </c>
      <c r="AK1220" t="s">
        <v>469</v>
      </c>
      <c r="AL1220">
        <v>40.937396999999997</v>
      </c>
      <c r="AM1220" t="s">
        <v>470</v>
      </c>
      <c r="AN1220">
        <v>-72.194574000000003</v>
      </c>
      <c r="AO1220">
        <v>25</v>
      </c>
      <c r="AP1220">
        <v>350</v>
      </c>
      <c r="AQ1220" t="s">
        <v>129</v>
      </c>
      <c r="AR1220">
        <v>60</v>
      </c>
      <c r="AS1220">
        <v>23</v>
      </c>
      <c r="AT1220">
        <v>-320</v>
      </c>
      <c r="BB1220">
        <v>1200</v>
      </c>
      <c r="BC1220">
        <v>1</v>
      </c>
      <c r="BD1220" t="str">
        <f t="shared" si="612"/>
        <v xml:space="preserve">N46PD   </v>
      </c>
      <c r="BE1220">
        <v>1</v>
      </c>
      <c r="BG1220">
        <v>0</v>
      </c>
      <c r="BH1220">
        <v>0</v>
      </c>
      <c r="BI1220">
        <v>0</v>
      </c>
      <c r="BJ1220">
        <v>250</v>
      </c>
      <c r="BK1220">
        <v>-100</v>
      </c>
      <c r="BL1220" t="s">
        <v>239</v>
      </c>
      <c r="BM1220">
        <v>1</v>
      </c>
      <c r="BN1220">
        <v>1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t="str">
        <f t="shared" si="609"/>
        <v>16:23:34.525</v>
      </c>
      <c r="CF1220">
        <v>525053996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7</v>
      </c>
      <c r="CY1220">
        <v>7</v>
      </c>
      <c r="CZ1220" t="s">
        <v>131</v>
      </c>
      <c r="DA1220">
        <v>80</v>
      </c>
      <c r="DB1220">
        <v>1</v>
      </c>
      <c r="DC1220" t="s">
        <v>132</v>
      </c>
      <c r="DD1220" t="s">
        <v>133</v>
      </c>
      <c r="DG1220">
        <v>15349942</v>
      </c>
      <c r="DI1220">
        <v>0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 t="shared" ref="A1221:A1226" si="613">"10/06/2022 16:23:35.773"</f>
        <v>10/06/2022 16:23:35.773</v>
      </c>
      <c r="C1221" t="str">
        <f t="shared" si="610"/>
        <v>FFDFD3C0</v>
      </c>
      <c r="D1221" t="s">
        <v>134</v>
      </c>
      <c r="E1221">
        <v>33</v>
      </c>
      <c r="H1221">
        <v>112</v>
      </c>
      <c r="I1221" t="s">
        <v>135</v>
      </c>
      <c r="J1221" t="s">
        <v>136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ref="S1221:S1226" si="614">"16:23:35.359"</f>
        <v>16:23:35.359</v>
      </c>
      <c r="T1221" t="str">
        <f t="shared" ref="T1221:T1226" si="615">"16:23:34.959"</f>
        <v>16:23:34.959</v>
      </c>
      <c r="U1221" t="str">
        <f t="shared" si="611"/>
        <v>A5988B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125</v>
      </c>
      <c r="AG1221">
        <v>0</v>
      </c>
      <c r="AH1221">
        <v>3</v>
      </c>
      <c r="AI1221">
        <v>2</v>
      </c>
      <c r="AJ1221">
        <v>1</v>
      </c>
      <c r="AK1221" t="s">
        <v>471</v>
      </c>
      <c r="AL1221">
        <v>40.937483</v>
      </c>
      <c r="AM1221" t="s">
        <v>472</v>
      </c>
      <c r="AN1221">
        <v>-72.194231000000002</v>
      </c>
      <c r="AO1221">
        <v>25</v>
      </c>
      <c r="AP1221">
        <v>350</v>
      </c>
      <c r="AQ1221" t="s">
        <v>129</v>
      </c>
      <c r="AR1221">
        <v>60</v>
      </c>
      <c r="AS1221">
        <v>24</v>
      </c>
      <c r="AT1221">
        <v>-128</v>
      </c>
      <c r="BB1221">
        <v>1200</v>
      </c>
      <c r="BC1221">
        <v>1</v>
      </c>
      <c r="BD1221" t="str">
        <f t="shared" si="612"/>
        <v xml:space="preserve">N46PD   </v>
      </c>
      <c r="BE1221">
        <v>1</v>
      </c>
      <c r="BG1221">
        <v>0</v>
      </c>
      <c r="BH1221">
        <v>0</v>
      </c>
      <c r="BI1221">
        <v>0</v>
      </c>
      <c r="BJ1221">
        <v>250</v>
      </c>
      <c r="BK1221">
        <v>-100</v>
      </c>
      <c r="BL1221" t="s">
        <v>239</v>
      </c>
      <c r="BM1221">
        <v>1</v>
      </c>
      <c r="BN1221">
        <v>1</v>
      </c>
      <c r="BO1221">
        <v>1</v>
      </c>
      <c r="BP1221">
        <v>0</v>
      </c>
      <c r="BS1221">
        <v>0</v>
      </c>
      <c r="BT1221">
        <v>0</v>
      </c>
      <c r="BU1221">
        <v>0</v>
      </c>
      <c r="CE1221" t="str">
        <f t="shared" ref="CE1221:CE1226" si="616">"16:23:35.362"</f>
        <v>16:23:35.362</v>
      </c>
      <c r="CF1221">
        <v>362292016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7</v>
      </c>
      <c r="CY1221">
        <v>7</v>
      </c>
      <c r="CZ1221" t="s">
        <v>131</v>
      </c>
      <c r="DA1221">
        <v>80</v>
      </c>
      <c r="DB1221">
        <v>1</v>
      </c>
      <c r="DC1221" t="s">
        <v>132</v>
      </c>
      <c r="DD1221" t="s">
        <v>133</v>
      </c>
      <c r="DG1221">
        <v>15350766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 t="shared" si="613"/>
        <v>10/06/2022 16:23:35.773</v>
      </c>
      <c r="C1222" t="str">
        <f t="shared" si="610"/>
        <v>FFDFD3C0</v>
      </c>
      <c r="D1222" t="s">
        <v>139</v>
      </c>
      <c r="E1222">
        <v>2</v>
      </c>
      <c r="F1222">
        <v>1002</v>
      </c>
      <c r="G1222" t="s">
        <v>124</v>
      </c>
      <c r="J1222" t="s">
        <v>141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614"/>
        <v>16:23:35.359</v>
      </c>
      <c r="T1222" t="str">
        <f t="shared" si="615"/>
        <v>16:23:34.959</v>
      </c>
      <c r="U1222" t="str">
        <f t="shared" si="611"/>
        <v>A5988B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125</v>
      </c>
      <c r="AG1222">
        <v>0</v>
      </c>
      <c r="AH1222">
        <v>3</v>
      </c>
      <c r="AI1222">
        <v>2</v>
      </c>
      <c r="AJ1222">
        <v>1</v>
      </c>
      <c r="AK1222" t="s">
        <v>471</v>
      </c>
      <c r="AL1222">
        <v>40.937483</v>
      </c>
      <c r="AM1222" t="s">
        <v>472</v>
      </c>
      <c r="AN1222">
        <v>-72.194231000000002</v>
      </c>
      <c r="AO1222">
        <v>25</v>
      </c>
      <c r="AP1222">
        <v>350</v>
      </c>
      <c r="AQ1222" t="s">
        <v>129</v>
      </c>
      <c r="AR1222">
        <v>60</v>
      </c>
      <c r="AS1222">
        <v>24</v>
      </c>
      <c r="AT1222">
        <v>-128</v>
      </c>
      <c r="BB1222">
        <v>1200</v>
      </c>
      <c r="BC1222">
        <v>1</v>
      </c>
      <c r="BD1222" t="str">
        <f t="shared" si="612"/>
        <v xml:space="preserve">N46PD   </v>
      </c>
      <c r="BE1222">
        <v>1</v>
      </c>
      <c r="BG1222">
        <v>0</v>
      </c>
      <c r="BH1222">
        <v>0</v>
      </c>
      <c r="BI1222">
        <v>0</v>
      </c>
      <c r="BJ1222">
        <v>250</v>
      </c>
      <c r="BK1222">
        <v>-100</v>
      </c>
      <c r="BL1222" t="s">
        <v>239</v>
      </c>
      <c r="BM1222">
        <v>1</v>
      </c>
      <c r="BN1222">
        <v>1</v>
      </c>
      <c r="BO1222">
        <v>1</v>
      </c>
      <c r="BP1222">
        <v>0</v>
      </c>
      <c r="BS1222">
        <v>0</v>
      </c>
      <c r="BT1222">
        <v>0</v>
      </c>
      <c r="BU1222">
        <v>0</v>
      </c>
      <c r="CE1222" t="str">
        <f t="shared" si="616"/>
        <v>16:23:35.362</v>
      </c>
      <c r="CF1222">
        <v>362292016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7</v>
      </c>
      <c r="CY1222">
        <v>7</v>
      </c>
      <c r="CZ1222" t="s">
        <v>131</v>
      </c>
      <c r="DA1222">
        <v>80</v>
      </c>
      <c r="DB1222">
        <v>1</v>
      </c>
      <c r="DC1222" t="s">
        <v>132</v>
      </c>
      <c r="DD1222" t="s">
        <v>133</v>
      </c>
      <c r="DG1222">
        <v>15350766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 t="shared" si="613"/>
        <v>10/06/2022 16:23:35.773</v>
      </c>
      <c r="C1223" t="str">
        <f t="shared" si="610"/>
        <v>FFDFD3C0</v>
      </c>
      <c r="D1223" t="s">
        <v>139</v>
      </c>
      <c r="E1223">
        <v>3</v>
      </c>
      <c r="F1223">
        <v>1003</v>
      </c>
      <c r="G1223" t="s">
        <v>146</v>
      </c>
      <c r="J1223" t="s">
        <v>141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614"/>
        <v>16:23:35.359</v>
      </c>
      <c r="T1223" t="str">
        <f t="shared" si="615"/>
        <v>16:23:34.959</v>
      </c>
      <c r="U1223" t="str">
        <f t="shared" si="611"/>
        <v>A5988B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125</v>
      </c>
      <c r="AG1223">
        <v>0</v>
      </c>
      <c r="AH1223">
        <v>3</v>
      </c>
      <c r="AI1223">
        <v>2</v>
      </c>
      <c r="AJ1223">
        <v>1</v>
      </c>
      <c r="AK1223" t="s">
        <v>471</v>
      </c>
      <c r="AL1223">
        <v>40.937483</v>
      </c>
      <c r="AM1223" t="s">
        <v>472</v>
      </c>
      <c r="AN1223">
        <v>-72.194231000000002</v>
      </c>
      <c r="AO1223">
        <v>25</v>
      </c>
      <c r="AP1223">
        <v>350</v>
      </c>
      <c r="AQ1223" t="s">
        <v>129</v>
      </c>
      <c r="AR1223">
        <v>60</v>
      </c>
      <c r="AS1223">
        <v>24</v>
      </c>
      <c r="AT1223">
        <v>-128</v>
      </c>
      <c r="BB1223">
        <v>1200</v>
      </c>
      <c r="BC1223">
        <v>1</v>
      </c>
      <c r="BD1223" t="str">
        <f t="shared" si="612"/>
        <v xml:space="preserve">N46PD   </v>
      </c>
      <c r="BE1223">
        <v>1</v>
      </c>
      <c r="BG1223">
        <v>0</v>
      </c>
      <c r="BH1223">
        <v>0</v>
      </c>
      <c r="BI1223">
        <v>0</v>
      </c>
      <c r="BJ1223">
        <v>250</v>
      </c>
      <c r="BK1223">
        <v>-100</v>
      </c>
      <c r="BL1223" t="s">
        <v>239</v>
      </c>
      <c r="BM1223">
        <v>1</v>
      </c>
      <c r="BN1223">
        <v>1</v>
      </c>
      <c r="BO1223">
        <v>1</v>
      </c>
      <c r="BP1223">
        <v>0</v>
      </c>
      <c r="BS1223">
        <v>0</v>
      </c>
      <c r="BT1223">
        <v>0</v>
      </c>
      <c r="BU1223">
        <v>0</v>
      </c>
      <c r="CE1223" t="str">
        <f t="shared" si="616"/>
        <v>16:23:35.362</v>
      </c>
      <c r="CF1223">
        <v>362292016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7</v>
      </c>
      <c r="CY1223">
        <v>7</v>
      </c>
      <c r="CZ1223" t="s">
        <v>131</v>
      </c>
      <c r="DA1223">
        <v>80</v>
      </c>
      <c r="DB1223">
        <v>1</v>
      </c>
      <c r="DC1223" t="s">
        <v>132</v>
      </c>
      <c r="DD1223" t="s">
        <v>133</v>
      </c>
      <c r="DG1223">
        <v>15350766</v>
      </c>
      <c r="DI1223">
        <v>0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 t="shared" si="613"/>
        <v>10/06/2022 16:23:35.773</v>
      </c>
      <c r="C1224" t="str">
        <f t="shared" si="610"/>
        <v>FFDFD3C0</v>
      </c>
      <c r="D1224" t="s">
        <v>143</v>
      </c>
      <c r="E1224">
        <v>1</v>
      </c>
      <c r="F1224">
        <v>2001</v>
      </c>
      <c r="G1224" t="s">
        <v>147</v>
      </c>
      <c r="J1224" t="s">
        <v>145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614"/>
        <v>16:23:35.359</v>
      </c>
      <c r="T1224" t="str">
        <f t="shared" si="615"/>
        <v>16:23:34.959</v>
      </c>
      <c r="U1224" t="str">
        <f t="shared" si="611"/>
        <v>A5988B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125</v>
      </c>
      <c r="AG1224">
        <v>0</v>
      </c>
      <c r="AH1224">
        <v>3</v>
      </c>
      <c r="AI1224">
        <v>2</v>
      </c>
      <c r="AJ1224">
        <v>1</v>
      </c>
      <c r="AK1224" t="s">
        <v>471</v>
      </c>
      <c r="AL1224">
        <v>40.937483</v>
      </c>
      <c r="AM1224" t="s">
        <v>472</v>
      </c>
      <c r="AN1224">
        <v>-72.194231000000002</v>
      </c>
      <c r="AO1224">
        <v>25</v>
      </c>
      <c r="AP1224">
        <v>350</v>
      </c>
      <c r="AQ1224" t="s">
        <v>129</v>
      </c>
      <c r="AR1224">
        <v>60</v>
      </c>
      <c r="AS1224">
        <v>24</v>
      </c>
      <c r="AT1224">
        <v>-128</v>
      </c>
      <c r="BB1224">
        <v>1200</v>
      </c>
      <c r="BC1224">
        <v>1</v>
      </c>
      <c r="BD1224" t="str">
        <f t="shared" si="612"/>
        <v xml:space="preserve">N46PD   </v>
      </c>
      <c r="BE1224">
        <v>1</v>
      </c>
      <c r="BG1224">
        <v>0</v>
      </c>
      <c r="BH1224">
        <v>0</v>
      </c>
      <c r="BI1224">
        <v>0</v>
      </c>
      <c r="BJ1224">
        <v>250</v>
      </c>
      <c r="BK1224">
        <v>-100</v>
      </c>
      <c r="BL1224" t="s">
        <v>239</v>
      </c>
      <c r="BM1224">
        <v>1</v>
      </c>
      <c r="BN1224">
        <v>1</v>
      </c>
      <c r="BO1224">
        <v>1</v>
      </c>
      <c r="BP1224">
        <v>0</v>
      </c>
      <c r="BS1224">
        <v>0</v>
      </c>
      <c r="BT1224">
        <v>0</v>
      </c>
      <c r="BU1224">
        <v>0</v>
      </c>
      <c r="CE1224" t="str">
        <f t="shared" si="616"/>
        <v>16:23:35.362</v>
      </c>
      <c r="CF1224">
        <v>362292016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7</v>
      </c>
      <c r="CY1224">
        <v>7</v>
      </c>
      <c r="CZ1224" t="s">
        <v>131</v>
      </c>
      <c r="DA1224">
        <v>80</v>
      </c>
      <c r="DB1224">
        <v>1</v>
      </c>
      <c r="DC1224" t="s">
        <v>132</v>
      </c>
      <c r="DD1224" t="s">
        <v>133</v>
      </c>
      <c r="DG1224">
        <v>15350766</v>
      </c>
      <c r="DI1224">
        <v>0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 t="shared" si="613"/>
        <v>10/06/2022 16:23:35.773</v>
      </c>
      <c r="C1225" t="str">
        <f t="shared" si="610"/>
        <v>FFDFD3C0</v>
      </c>
      <c r="D1225" t="s">
        <v>123</v>
      </c>
      <c r="E1225">
        <v>1</v>
      </c>
      <c r="H1225">
        <v>157</v>
      </c>
      <c r="I1225" t="s">
        <v>124</v>
      </c>
      <c r="J1225" t="s">
        <v>125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614"/>
        <v>16:23:35.359</v>
      </c>
      <c r="T1225" t="str">
        <f t="shared" si="615"/>
        <v>16:23:34.959</v>
      </c>
      <c r="U1225" t="str">
        <f t="shared" si="611"/>
        <v>A5988B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125</v>
      </c>
      <c r="AG1225">
        <v>0</v>
      </c>
      <c r="AH1225">
        <v>3</v>
      </c>
      <c r="AI1225">
        <v>2</v>
      </c>
      <c r="AJ1225">
        <v>1</v>
      </c>
      <c r="AK1225" t="s">
        <v>471</v>
      </c>
      <c r="AL1225">
        <v>40.937483</v>
      </c>
      <c r="AM1225" t="s">
        <v>472</v>
      </c>
      <c r="AN1225">
        <v>-72.194231000000002</v>
      </c>
      <c r="AO1225">
        <v>25</v>
      </c>
      <c r="AP1225">
        <v>350</v>
      </c>
      <c r="AQ1225" t="s">
        <v>129</v>
      </c>
      <c r="AR1225">
        <v>60</v>
      </c>
      <c r="AS1225">
        <v>24</v>
      </c>
      <c r="AT1225">
        <v>-128</v>
      </c>
      <c r="BB1225">
        <v>1200</v>
      </c>
      <c r="BC1225">
        <v>1</v>
      </c>
      <c r="BD1225" t="str">
        <f t="shared" si="612"/>
        <v xml:space="preserve">N46PD   </v>
      </c>
      <c r="BE1225">
        <v>1</v>
      </c>
      <c r="BG1225">
        <v>0</v>
      </c>
      <c r="BH1225">
        <v>0</v>
      </c>
      <c r="BI1225">
        <v>0</v>
      </c>
      <c r="BJ1225">
        <v>250</v>
      </c>
      <c r="BK1225">
        <v>-100</v>
      </c>
      <c r="BL1225" t="s">
        <v>239</v>
      </c>
      <c r="BM1225">
        <v>1</v>
      </c>
      <c r="BN1225">
        <v>1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 t="shared" si="616"/>
        <v>16:23:35.362</v>
      </c>
      <c r="CF1225">
        <v>362292016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7</v>
      </c>
      <c r="CY1225">
        <v>7</v>
      </c>
      <c r="CZ1225" t="s">
        <v>131</v>
      </c>
      <c r="DA1225">
        <v>80</v>
      </c>
      <c r="DB1225">
        <v>1</v>
      </c>
      <c r="DC1225" t="s">
        <v>132</v>
      </c>
      <c r="DD1225" t="s">
        <v>133</v>
      </c>
      <c r="DG1225">
        <v>15350766</v>
      </c>
      <c r="DI1225">
        <v>0</v>
      </c>
      <c r="DJ1225">
        <v>0</v>
      </c>
      <c r="DK1225">
        <v>1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 t="shared" si="613"/>
        <v>10/06/2022 16:23:35.773</v>
      </c>
      <c r="C1226" t="str">
        <f t="shared" si="610"/>
        <v>FFDFD3C0</v>
      </c>
      <c r="D1226" t="s">
        <v>134</v>
      </c>
      <c r="E1226">
        <v>38</v>
      </c>
      <c r="H1226">
        <v>125</v>
      </c>
      <c r="I1226" t="s">
        <v>142</v>
      </c>
      <c r="J1226" t="s">
        <v>136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614"/>
        <v>16:23:35.359</v>
      </c>
      <c r="T1226" t="str">
        <f t="shared" si="615"/>
        <v>16:23:34.959</v>
      </c>
      <c r="U1226" t="str">
        <f t="shared" si="611"/>
        <v>A5988B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125</v>
      </c>
      <c r="AG1226">
        <v>0</v>
      </c>
      <c r="AH1226">
        <v>3</v>
      </c>
      <c r="AI1226">
        <v>2</v>
      </c>
      <c r="AJ1226">
        <v>1</v>
      </c>
      <c r="AK1226" t="s">
        <v>471</v>
      </c>
      <c r="AL1226">
        <v>40.937483</v>
      </c>
      <c r="AM1226" t="s">
        <v>472</v>
      </c>
      <c r="AN1226">
        <v>-72.194231000000002</v>
      </c>
      <c r="AO1226">
        <v>25</v>
      </c>
      <c r="AP1226">
        <v>350</v>
      </c>
      <c r="AQ1226" t="s">
        <v>129</v>
      </c>
      <c r="AR1226">
        <v>60</v>
      </c>
      <c r="AS1226">
        <v>24</v>
      </c>
      <c r="AT1226">
        <v>-128</v>
      </c>
      <c r="BB1226">
        <v>1200</v>
      </c>
      <c r="BC1226">
        <v>1</v>
      </c>
      <c r="BD1226" t="str">
        <f t="shared" si="612"/>
        <v xml:space="preserve">N46PD   </v>
      </c>
      <c r="BE1226">
        <v>1</v>
      </c>
      <c r="BG1226">
        <v>0</v>
      </c>
      <c r="BH1226">
        <v>0</v>
      </c>
      <c r="BI1226">
        <v>0</v>
      </c>
      <c r="BJ1226">
        <v>250</v>
      </c>
      <c r="BK1226">
        <v>-100</v>
      </c>
      <c r="BL1226" t="s">
        <v>239</v>
      </c>
      <c r="BM1226">
        <v>1</v>
      </c>
      <c r="BN1226">
        <v>1</v>
      </c>
      <c r="BO1226">
        <v>1</v>
      </c>
      <c r="BP1226">
        <v>0</v>
      </c>
      <c r="BS1226">
        <v>0</v>
      </c>
      <c r="BT1226">
        <v>0</v>
      </c>
      <c r="BU1226">
        <v>0</v>
      </c>
      <c r="CE1226" t="str">
        <f t="shared" si="616"/>
        <v>16:23:35.362</v>
      </c>
      <c r="CF1226">
        <v>362292016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7</v>
      </c>
      <c r="CY1226">
        <v>7</v>
      </c>
      <c r="CZ1226" t="s">
        <v>131</v>
      </c>
      <c r="DA1226">
        <v>80</v>
      </c>
      <c r="DB1226">
        <v>1</v>
      </c>
      <c r="DC1226" t="s">
        <v>132</v>
      </c>
      <c r="DD1226" t="s">
        <v>133</v>
      </c>
      <c r="DG1226">
        <v>15350766</v>
      </c>
      <c r="DI1226">
        <v>0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>"10/06/2022 16:23:36.523"</f>
        <v>10/06/2022 16:23:36.523</v>
      </c>
      <c r="C1227" t="str">
        <f t="shared" si="610"/>
        <v>FFDFD3C0</v>
      </c>
      <c r="D1227" t="s">
        <v>134</v>
      </c>
      <c r="E1227">
        <v>38</v>
      </c>
      <c r="H1227">
        <v>125</v>
      </c>
      <c r="I1227" t="s">
        <v>142</v>
      </c>
      <c r="J1227" t="s">
        <v>136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ref="S1227:S1233" si="617">"16:23:36.203"</f>
        <v>16:23:36.203</v>
      </c>
      <c r="T1227" t="str">
        <f t="shared" ref="T1227:T1233" si="618">"16:23:35.803"</f>
        <v>16:23:35.803</v>
      </c>
      <c r="U1227" t="str">
        <f t="shared" si="611"/>
        <v>A5988B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125</v>
      </c>
      <c r="AG1227">
        <v>0</v>
      </c>
      <c r="AH1227">
        <v>3</v>
      </c>
      <c r="AI1227">
        <v>2</v>
      </c>
      <c r="AJ1227">
        <v>1</v>
      </c>
      <c r="AK1227" t="s">
        <v>276</v>
      </c>
      <c r="AL1227">
        <v>40.937569000000003</v>
      </c>
      <c r="AM1227" t="s">
        <v>473</v>
      </c>
      <c r="AN1227">
        <v>-72.193973</v>
      </c>
      <c r="AO1227">
        <v>25</v>
      </c>
      <c r="AP1227">
        <v>325</v>
      </c>
      <c r="AQ1227" t="s">
        <v>129</v>
      </c>
      <c r="AR1227">
        <v>60</v>
      </c>
      <c r="AS1227">
        <v>24</v>
      </c>
      <c r="AT1227">
        <v>-320</v>
      </c>
      <c r="BB1227">
        <v>1200</v>
      </c>
      <c r="BC1227">
        <v>1</v>
      </c>
      <c r="BD1227" t="str">
        <f t="shared" si="612"/>
        <v xml:space="preserve">N46PD   </v>
      </c>
      <c r="BE1227">
        <v>1</v>
      </c>
      <c r="BG1227">
        <v>0</v>
      </c>
      <c r="BH1227">
        <v>0</v>
      </c>
      <c r="BI1227">
        <v>0</v>
      </c>
      <c r="BJ1227">
        <v>250</v>
      </c>
      <c r="BK1227">
        <v>-75</v>
      </c>
      <c r="BL1227" t="s">
        <v>239</v>
      </c>
      <c r="BM1227">
        <v>1</v>
      </c>
      <c r="BN1227">
        <v>1</v>
      </c>
      <c r="BO1227">
        <v>1</v>
      </c>
      <c r="BP1227">
        <v>0</v>
      </c>
      <c r="BS1227">
        <v>0</v>
      </c>
      <c r="BT1227">
        <v>0</v>
      </c>
      <c r="BU1227">
        <v>0</v>
      </c>
      <c r="CE1227" t="str">
        <f t="shared" ref="CE1227:CE1233" si="619">"16:23:36.204"</f>
        <v>16:23:36.204</v>
      </c>
      <c r="CF1227">
        <v>204445380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7</v>
      </c>
      <c r="CY1227">
        <v>7</v>
      </c>
      <c r="CZ1227" t="s">
        <v>131</v>
      </c>
      <c r="DA1227">
        <v>80</v>
      </c>
      <c r="DB1227">
        <v>1</v>
      </c>
      <c r="DC1227" t="s">
        <v>132</v>
      </c>
      <c r="DD1227" t="s">
        <v>133</v>
      </c>
      <c r="DG1227">
        <v>15351665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>"10/06/2022 16:23:36.523"</f>
        <v>10/06/2022 16:23:36.523</v>
      </c>
      <c r="C1228" t="str">
        <f t="shared" si="610"/>
        <v>FFDFD3C0</v>
      </c>
      <c r="D1228" t="s">
        <v>143</v>
      </c>
      <c r="E1228">
        <v>15</v>
      </c>
      <c r="F1228">
        <v>2015</v>
      </c>
      <c r="G1228" t="s">
        <v>144</v>
      </c>
      <c r="J1228" t="s">
        <v>145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617"/>
        <v>16:23:36.203</v>
      </c>
      <c r="T1228" t="str">
        <f t="shared" si="618"/>
        <v>16:23:35.803</v>
      </c>
      <c r="U1228" t="str">
        <f t="shared" si="611"/>
        <v>A5988B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125</v>
      </c>
      <c r="AG1228">
        <v>0</v>
      </c>
      <c r="AH1228">
        <v>3</v>
      </c>
      <c r="AI1228">
        <v>2</v>
      </c>
      <c r="AJ1228">
        <v>1</v>
      </c>
      <c r="AK1228" t="s">
        <v>276</v>
      </c>
      <c r="AL1228">
        <v>40.937569000000003</v>
      </c>
      <c r="AM1228" t="s">
        <v>473</v>
      </c>
      <c r="AN1228">
        <v>-72.193973</v>
      </c>
      <c r="AO1228">
        <v>25</v>
      </c>
      <c r="AP1228">
        <v>325</v>
      </c>
      <c r="AQ1228" t="s">
        <v>129</v>
      </c>
      <c r="AR1228">
        <v>60</v>
      </c>
      <c r="AS1228">
        <v>24</v>
      </c>
      <c r="AT1228">
        <v>-320</v>
      </c>
      <c r="BB1228">
        <v>1200</v>
      </c>
      <c r="BC1228">
        <v>1</v>
      </c>
      <c r="BD1228" t="str">
        <f t="shared" si="612"/>
        <v xml:space="preserve">N46PD   </v>
      </c>
      <c r="BE1228">
        <v>1</v>
      </c>
      <c r="BG1228">
        <v>0</v>
      </c>
      <c r="BH1228">
        <v>0</v>
      </c>
      <c r="BI1228">
        <v>0</v>
      </c>
      <c r="BJ1228">
        <v>250</v>
      </c>
      <c r="BK1228">
        <v>-75</v>
      </c>
      <c r="BL1228" t="s">
        <v>239</v>
      </c>
      <c r="BM1228">
        <v>1</v>
      </c>
      <c r="BN1228">
        <v>1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t="str">
        <f t="shared" si="619"/>
        <v>16:23:36.204</v>
      </c>
      <c r="CF1228">
        <v>204445380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7</v>
      </c>
      <c r="CY1228">
        <v>7</v>
      </c>
      <c r="CZ1228" t="s">
        <v>131</v>
      </c>
      <c r="DA1228">
        <v>80</v>
      </c>
      <c r="DB1228">
        <v>1</v>
      </c>
      <c r="DC1228" t="s">
        <v>132</v>
      </c>
      <c r="DD1228" t="s">
        <v>133</v>
      </c>
      <c r="DG1228">
        <v>15351665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>"10/06/2022 16:23:36.539"</f>
        <v>10/06/2022 16:23:36.539</v>
      </c>
      <c r="C1229" t="str">
        <f t="shared" si="610"/>
        <v>FFDFD3C0</v>
      </c>
      <c r="D1229" t="s">
        <v>139</v>
      </c>
      <c r="E1229">
        <v>2</v>
      </c>
      <c r="F1229">
        <v>1002</v>
      </c>
      <c r="G1229" t="s">
        <v>124</v>
      </c>
      <c r="J1229" t="s">
        <v>141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617"/>
        <v>16:23:36.203</v>
      </c>
      <c r="T1229" t="str">
        <f t="shared" si="618"/>
        <v>16:23:35.803</v>
      </c>
      <c r="U1229" t="str">
        <f t="shared" si="611"/>
        <v>A5988B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125</v>
      </c>
      <c r="AG1229">
        <v>0</v>
      </c>
      <c r="AH1229">
        <v>3</v>
      </c>
      <c r="AI1229">
        <v>2</v>
      </c>
      <c r="AJ1229">
        <v>1</v>
      </c>
      <c r="AK1229" t="s">
        <v>276</v>
      </c>
      <c r="AL1229">
        <v>40.937569000000003</v>
      </c>
      <c r="AM1229" t="s">
        <v>473</v>
      </c>
      <c r="AN1229">
        <v>-72.193973</v>
      </c>
      <c r="AO1229">
        <v>25</v>
      </c>
      <c r="AP1229">
        <v>325</v>
      </c>
      <c r="AQ1229" t="s">
        <v>129</v>
      </c>
      <c r="AR1229">
        <v>60</v>
      </c>
      <c r="AS1229">
        <v>24</v>
      </c>
      <c r="AT1229">
        <v>-320</v>
      </c>
      <c r="BB1229">
        <v>1200</v>
      </c>
      <c r="BC1229">
        <v>1</v>
      </c>
      <c r="BD1229" t="str">
        <f t="shared" si="612"/>
        <v xml:space="preserve">N46PD   </v>
      </c>
      <c r="BE1229">
        <v>1</v>
      </c>
      <c r="BG1229">
        <v>0</v>
      </c>
      <c r="BH1229">
        <v>0</v>
      </c>
      <c r="BI1229">
        <v>0</v>
      </c>
      <c r="BJ1229">
        <v>250</v>
      </c>
      <c r="BK1229">
        <v>-75</v>
      </c>
      <c r="BL1229" t="s">
        <v>239</v>
      </c>
      <c r="BM1229">
        <v>1</v>
      </c>
      <c r="BN1229">
        <v>1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t="str">
        <f t="shared" si="619"/>
        <v>16:23:36.204</v>
      </c>
      <c r="CF1229">
        <v>204445380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7</v>
      </c>
      <c r="CY1229">
        <v>7</v>
      </c>
      <c r="CZ1229" t="s">
        <v>131</v>
      </c>
      <c r="DA1229">
        <v>80</v>
      </c>
      <c r="DB1229">
        <v>1</v>
      </c>
      <c r="DC1229" t="s">
        <v>132</v>
      </c>
      <c r="DD1229" t="s">
        <v>133</v>
      </c>
      <c r="DG1229">
        <v>15351665</v>
      </c>
      <c r="DI1229">
        <v>0</v>
      </c>
      <c r="DJ1229">
        <v>0</v>
      </c>
      <c r="DK1229">
        <v>1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>"10/06/2022 16:23:36.539"</f>
        <v>10/06/2022 16:23:36.539</v>
      </c>
      <c r="C1230" t="str">
        <f t="shared" si="610"/>
        <v>FFDFD3C0</v>
      </c>
      <c r="D1230" t="s">
        <v>134</v>
      </c>
      <c r="E1230">
        <v>33</v>
      </c>
      <c r="H1230">
        <v>112</v>
      </c>
      <c r="I1230" t="s">
        <v>135</v>
      </c>
      <c r="J1230" t="s">
        <v>136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617"/>
        <v>16:23:36.203</v>
      </c>
      <c r="T1230" t="str">
        <f t="shared" si="618"/>
        <v>16:23:35.803</v>
      </c>
      <c r="U1230" t="str">
        <f t="shared" si="611"/>
        <v>A5988B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125</v>
      </c>
      <c r="AG1230">
        <v>0</v>
      </c>
      <c r="AH1230">
        <v>3</v>
      </c>
      <c r="AI1230">
        <v>2</v>
      </c>
      <c r="AJ1230">
        <v>1</v>
      </c>
      <c r="AK1230" t="s">
        <v>276</v>
      </c>
      <c r="AL1230">
        <v>40.937569000000003</v>
      </c>
      <c r="AM1230" t="s">
        <v>473</v>
      </c>
      <c r="AN1230">
        <v>-72.193973</v>
      </c>
      <c r="AO1230">
        <v>25</v>
      </c>
      <c r="AP1230">
        <v>325</v>
      </c>
      <c r="AQ1230" t="s">
        <v>129</v>
      </c>
      <c r="AR1230">
        <v>60</v>
      </c>
      <c r="AS1230">
        <v>24</v>
      </c>
      <c r="AT1230">
        <v>-320</v>
      </c>
      <c r="BB1230">
        <v>1200</v>
      </c>
      <c r="BC1230">
        <v>1</v>
      </c>
      <c r="BD1230" t="str">
        <f t="shared" si="612"/>
        <v xml:space="preserve">N46PD   </v>
      </c>
      <c r="BE1230">
        <v>1</v>
      </c>
      <c r="BG1230">
        <v>0</v>
      </c>
      <c r="BH1230">
        <v>0</v>
      </c>
      <c r="BI1230">
        <v>0</v>
      </c>
      <c r="BJ1230">
        <v>250</v>
      </c>
      <c r="BK1230">
        <v>-75</v>
      </c>
      <c r="BL1230" t="s">
        <v>239</v>
      </c>
      <c r="BM1230">
        <v>1</v>
      </c>
      <c r="BN1230">
        <v>1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 t="shared" si="619"/>
        <v>16:23:36.204</v>
      </c>
      <c r="CF1230">
        <v>204445380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7</v>
      </c>
      <c r="CY1230">
        <v>7</v>
      </c>
      <c r="CZ1230" t="s">
        <v>131</v>
      </c>
      <c r="DA1230">
        <v>80</v>
      </c>
      <c r="DB1230">
        <v>1</v>
      </c>
      <c r="DC1230" t="s">
        <v>132</v>
      </c>
      <c r="DD1230" t="s">
        <v>133</v>
      </c>
      <c r="DG1230">
        <v>15351665</v>
      </c>
      <c r="DI1230">
        <v>0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>"10/06/2022 16:23:36.539"</f>
        <v>10/06/2022 16:23:36.539</v>
      </c>
      <c r="C1231" t="str">
        <f t="shared" si="610"/>
        <v>FFDFD3C0</v>
      </c>
      <c r="D1231" t="s">
        <v>139</v>
      </c>
      <c r="E1231">
        <v>3</v>
      </c>
      <c r="F1231">
        <v>1003</v>
      </c>
      <c r="G1231" t="s">
        <v>146</v>
      </c>
      <c r="J1231" t="s">
        <v>141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617"/>
        <v>16:23:36.203</v>
      </c>
      <c r="T1231" t="str">
        <f t="shared" si="618"/>
        <v>16:23:35.803</v>
      </c>
      <c r="U1231" t="str">
        <f t="shared" si="611"/>
        <v>A5988B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125</v>
      </c>
      <c r="AG1231">
        <v>0</v>
      </c>
      <c r="AH1231">
        <v>3</v>
      </c>
      <c r="AI1231">
        <v>2</v>
      </c>
      <c r="AJ1231">
        <v>1</v>
      </c>
      <c r="AK1231" t="s">
        <v>276</v>
      </c>
      <c r="AL1231">
        <v>40.937569000000003</v>
      </c>
      <c r="AM1231" t="s">
        <v>473</v>
      </c>
      <c r="AN1231">
        <v>-72.193973</v>
      </c>
      <c r="AO1231">
        <v>25</v>
      </c>
      <c r="AP1231">
        <v>325</v>
      </c>
      <c r="AQ1231" t="s">
        <v>129</v>
      </c>
      <c r="AR1231">
        <v>60</v>
      </c>
      <c r="AS1231">
        <v>24</v>
      </c>
      <c r="AT1231">
        <v>-320</v>
      </c>
      <c r="BB1231">
        <v>1200</v>
      </c>
      <c r="BC1231">
        <v>1</v>
      </c>
      <c r="BD1231" t="str">
        <f t="shared" si="612"/>
        <v xml:space="preserve">N46PD   </v>
      </c>
      <c r="BE1231">
        <v>1</v>
      </c>
      <c r="BG1231">
        <v>0</v>
      </c>
      <c r="BH1231">
        <v>0</v>
      </c>
      <c r="BI1231">
        <v>0</v>
      </c>
      <c r="BJ1231">
        <v>250</v>
      </c>
      <c r="BK1231">
        <v>-75</v>
      </c>
      <c r="BL1231" t="s">
        <v>239</v>
      </c>
      <c r="BM1231">
        <v>1</v>
      </c>
      <c r="BN1231">
        <v>1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t="str">
        <f t="shared" si="619"/>
        <v>16:23:36.204</v>
      </c>
      <c r="CF1231">
        <v>204445380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7</v>
      </c>
      <c r="CY1231">
        <v>7</v>
      </c>
      <c r="CZ1231" t="s">
        <v>131</v>
      </c>
      <c r="DA1231">
        <v>80</v>
      </c>
      <c r="DB1231">
        <v>1</v>
      </c>
      <c r="DC1231" t="s">
        <v>132</v>
      </c>
      <c r="DD1231" t="s">
        <v>133</v>
      </c>
      <c r="DG1231">
        <v>15351665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>"10/06/2022 16:23:36.539"</f>
        <v>10/06/2022 16:23:36.539</v>
      </c>
      <c r="C1232" t="str">
        <f t="shared" si="610"/>
        <v>FFDFD3C0</v>
      </c>
      <c r="D1232" t="s">
        <v>143</v>
      </c>
      <c r="E1232">
        <v>1</v>
      </c>
      <c r="F1232">
        <v>2001</v>
      </c>
      <c r="G1232" t="s">
        <v>147</v>
      </c>
      <c r="J1232" t="s">
        <v>145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617"/>
        <v>16:23:36.203</v>
      </c>
      <c r="T1232" t="str">
        <f t="shared" si="618"/>
        <v>16:23:35.803</v>
      </c>
      <c r="U1232" t="str">
        <f t="shared" si="611"/>
        <v>A5988B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125</v>
      </c>
      <c r="AG1232">
        <v>0</v>
      </c>
      <c r="AH1232">
        <v>3</v>
      </c>
      <c r="AI1232">
        <v>2</v>
      </c>
      <c r="AJ1232">
        <v>1</v>
      </c>
      <c r="AK1232" t="s">
        <v>276</v>
      </c>
      <c r="AL1232">
        <v>40.937569000000003</v>
      </c>
      <c r="AM1232" t="s">
        <v>473</v>
      </c>
      <c r="AN1232">
        <v>-72.193973</v>
      </c>
      <c r="AO1232">
        <v>25</v>
      </c>
      <c r="AP1232">
        <v>325</v>
      </c>
      <c r="AQ1232" t="s">
        <v>129</v>
      </c>
      <c r="AR1232">
        <v>60</v>
      </c>
      <c r="AS1232">
        <v>24</v>
      </c>
      <c r="AT1232">
        <v>-320</v>
      </c>
      <c r="BB1232">
        <v>1200</v>
      </c>
      <c r="BC1232">
        <v>1</v>
      </c>
      <c r="BD1232" t="str">
        <f t="shared" si="612"/>
        <v xml:space="preserve">N46PD   </v>
      </c>
      <c r="BE1232">
        <v>1</v>
      </c>
      <c r="BG1232">
        <v>0</v>
      </c>
      <c r="BH1232">
        <v>0</v>
      </c>
      <c r="BI1232">
        <v>0</v>
      </c>
      <c r="BJ1232">
        <v>250</v>
      </c>
      <c r="BK1232">
        <v>-75</v>
      </c>
      <c r="BL1232" t="s">
        <v>239</v>
      </c>
      <c r="BM1232">
        <v>1</v>
      </c>
      <c r="BN1232">
        <v>1</v>
      </c>
      <c r="BO1232">
        <v>1</v>
      </c>
      <c r="BP1232">
        <v>0</v>
      </c>
      <c r="BS1232">
        <v>0</v>
      </c>
      <c r="BT1232">
        <v>0</v>
      </c>
      <c r="BU1232">
        <v>0</v>
      </c>
      <c r="CE1232" t="str">
        <f t="shared" si="619"/>
        <v>16:23:36.204</v>
      </c>
      <c r="CF1232">
        <v>204445380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7</v>
      </c>
      <c r="CY1232">
        <v>7</v>
      </c>
      <c r="CZ1232" t="s">
        <v>131</v>
      </c>
      <c r="DA1232">
        <v>80</v>
      </c>
      <c r="DB1232">
        <v>1</v>
      </c>
      <c r="DC1232" t="s">
        <v>132</v>
      </c>
      <c r="DD1232" t="s">
        <v>133</v>
      </c>
      <c r="DG1232">
        <v>15351665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"10/06/2022 16:23:36.539"</f>
        <v>10/06/2022 16:23:36.539</v>
      </c>
      <c r="C1233" t="str">
        <f t="shared" si="610"/>
        <v>FFDFD3C0</v>
      </c>
      <c r="D1233" t="s">
        <v>123</v>
      </c>
      <c r="E1233">
        <v>1</v>
      </c>
      <c r="H1233">
        <v>157</v>
      </c>
      <c r="I1233" t="s">
        <v>124</v>
      </c>
      <c r="J1233" t="s">
        <v>125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617"/>
        <v>16:23:36.203</v>
      </c>
      <c r="T1233" t="str">
        <f t="shared" si="618"/>
        <v>16:23:35.803</v>
      </c>
      <c r="U1233" t="str">
        <f t="shared" si="611"/>
        <v>A5988B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125</v>
      </c>
      <c r="AG1233">
        <v>0</v>
      </c>
      <c r="AH1233">
        <v>3</v>
      </c>
      <c r="AI1233">
        <v>2</v>
      </c>
      <c r="AJ1233">
        <v>1</v>
      </c>
      <c r="AK1233" t="s">
        <v>276</v>
      </c>
      <c r="AL1233">
        <v>40.937569000000003</v>
      </c>
      <c r="AM1233" t="s">
        <v>473</v>
      </c>
      <c r="AN1233">
        <v>-72.193973</v>
      </c>
      <c r="AO1233">
        <v>25</v>
      </c>
      <c r="AP1233">
        <v>325</v>
      </c>
      <c r="AQ1233" t="s">
        <v>129</v>
      </c>
      <c r="AR1233">
        <v>60</v>
      </c>
      <c r="AS1233">
        <v>24</v>
      </c>
      <c r="AT1233">
        <v>-320</v>
      </c>
      <c r="BB1233">
        <v>1200</v>
      </c>
      <c r="BC1233">
        <v>1</v>
      </c>
      <c r="BD1233" t="str">
        <f t="shared" si="612"/>
        <v xml:space="preserve">N46PD   </v>
      </c>
      <c r="BE1233">
        <v>1</v>
      </c>
      <c r="BG1233">
        <v>0</v>
      </c>
      <c r="BH1233">
        <v>0</v>
      </c>
      <c r="BI1233">
        <v>0</v>
      </c>
      <c r="BJ1233">
        <v>250</v>
      </c>
      <c r="BK1233">
        <v>-75</v>
      </c>
      <c r="BL1233" t="s">
        <v>239</v>
      </c>
      <c r="BM1233">
        <v>1</v>
      </c>
      <c r="BN1233">
        <v>1</v>
      </c>
      <c r="BO1233">
        <v>1</v>
      </c>
      <c r="BP1233">
        <v>0</v>
      </c>
      <c r="BS1233">
        <v>0</v>
      </c>
      <c r="BT1233">
        <v>0</v>
      </c>
      <c r="BU1233">
        <v>0</v>
      </c>
      <c r="CE1233" t="str">
        <f t="shared" si="619"/>
        <v>16:23:36.204</v>
      </c>
      <c r="CF1233">
        <v>204445380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7</v>
      </c>
      <c r="CY1233">
        <v>7</v>
      </c>
      <c r="CZ1233" t="s">
        <v>131</v>
      </c>
      <c r="DA1233">
        <v>80</v>
      </c>
      <c r="DB1233">
        <v>1</v>
      </c>
      <c r="DC1233" t="s">
        <v>132</v>
      </c>
      <c r="DD1233" t="s">
        <v>133</v>
      </c>
      <c r="DG1233">
        <v>15351665</v>
      </c>
      <c r="DI1233">
        <v>0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 t="shared" ref="A1234:A1240" si="620">"10/06/2022 16:23:37.632"</f>
        <v>10/06/2022 16:23:37.632</v>
      </c>
      <c r="C1234" t="str">
        <f t="shared" si="610"/>
        <v>FFDFD3C0</v>
      </c>
      <c r="D1234" t="s">
        <v>134</v>
      </c>
      <c r="E1234">
        <v>33</v>
      </c>
      <c r="H1234">
        <v>112</v>
      </c>
      <c r="I1234" t="s">
        <v>135</v>
      </c>
      <c r="J1234" t="s">
        <v>136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ref="S1234:S1240" si="621">"16:23:37.305"</f>
        <v>16:23:37.305</v>
      </c>
      <c r="T1234" t="str">
        <f t="shared" ref="T1234:T1240" si="622">"16:23:36.805"</f>
        <v>16:23:36.805</v>
      </c>
      <c r="U1234" t="str">
        <f t="shared" si="611"/>
        <v>A5988B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125</v>
      </c>
      <c r="AG1234">
        <v>0</v>
      </c>
      <c r="AH1234">
        <v>3</v>
      </c>
      <c r="AI1234">
        <v>2</v>
      </c>
      <c r="AJ1234">
        <v>1</v>
      </c>
      <c r="AK1234" t="s">
        <v>474</v>
      </c>
      <c r="AL1234">
        <v>40.937719000000001</v>
      </c>
      <c r="AM1234" t="s">
        <v>475</v>
      </c>
      <c r="AN1234">
        <v>-72.193544000000003</v>
      </c>
      <c r="AO1234">
        <v>25</v>
      </c>
      <c r="AP1234">
        <v>325</v>
      </c>
      <c r="AQ1234" t="s">
        <v>129</v>
      </c>
      <c r="AR1234">
        <v>60</v>
      </c>
      <c r="AS1234">
        <v>24</v>
      </c>
      <c r="AT1234">
        <v>-320</v>
      </c>
      <c r="BB1234">
        <v>1200</v>
      </c>
      <c r="BC1234">
        <v>1</v>
      </c>
      <c r="BD1234" t="str">
        <f t="shared" si="612"/>
        <v xml:space="preserve">N46PD   </v>
      </c>
      <c r="BE1234">
        <v>1</v>
      </c>
      <c r="BG1234">
        <v>0</v>
      </c>
      <c r="BH1234">
        <v>0</v>
      </c>
      <c r="BI1234">
        <v>0</v>
      </c>
      <c r="BJ1234">
        <v>225</v>
      </c>
      <c r="BK1234">
        <v>-100</v>
      </c>
      <c r="BL1234" t="s">
        <v>239</v>
      </c>
      <c r="BM1234">
        <v>1</v>
      </c>
      <c r="BN1234">
        <v>1</v>
      </c>
      <c r="BO1234">
        <v>1</v>
      </c>
      <c r="BP1234">
        <v>0</v>
      </c>
      <c r="BS1234">
        <v>0</v>
      </c>
      <c r="BT1234">
        <v>0</v>
      </c>
      <c r="BU1234">
        <v>0</v>
      </c>
      <c r="CE1234" t="str">
        <f t="shared" ref="CE1234:CE1240" si="623">"16:23:37.310"</f>
        <v>16:23:37.310</v>
      </c>
      <c r="CF1234">
        <v>310385969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7</v>
      </c>
      <c r="CY1234">
        <v>7</v>
      </c>
      <c r="CZ1234" t="s">
        <v>131</v>
      </c>
      <c r="DA1234">
        <v>80</v>
      </c>
      <c r="DB1234">
        <v>1</v>
      </c>
      <c r="DC1234" t="s">
        <v>132</v>
      </c>
      <c r="DD1234" t="s">
        <v>133</v>
      </c>
      <c r="DG1234">
        <v>15352754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 t="shared" si="620"/>
        <v>10/06/2022 16:23:37.632</v>
      </c>
      <c r="C1235" t="str">
        <f t="shared" si="610"/>
        <v>FFDFD3C0</v>
      </c>
      <c r="D1235" t="s">
        <v>139</v>
      </c>
      <c r="E1235">
        <v>2</v>
      </c>
      <c r="F1235">
        <v>1002</v>
      </c>
      <c r="G1235" t="s">
        <v>124</v>
      </c>
      <c r="J1235" t="s">
        <v>141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621"/>
        <v>16:23:37.305</v>
      </c>
      <c r="T1235" t="str">
        <f t="shared" si="622"/>
        <v>16:23:36.805</v>
      </c>
      <c r="U1235" t="str">
        <f t="shared" si="611"/>
        <v>A5988B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125</v>
      </c>
      <c r="AG1235">
        <v>0</v>
      </c>
      <c r="AH1235">
        <v>3</v>
      </c>
      <c r="AI1235">
        <v>2</v>
      </c>
      <c r="AJ1235">
        <v>1</v>
      </c>
      <c r="AK1235" t="s">
        <v>474</v>
      </c>
      <c r="AL1235">
        <v>40.937719000000001</v>
      </c>
      <c r="AM1235" t="s">
        <v>475</v>
      </c>
      <c r="AN1235">
        <v>-72.193544000000003</v>
      </c>
      <c r="AO1235">
        <v>25</v>
      </c>
      <c r="AP1235">
        <v>325</v>
      </c>
      <c r="AQ1235" t="s">
        <v>129</v>
      </c>
      <c r="AR1235">
        <v>60</v>
      </c>
      <c r="AS1235">
        <v>24</v>
      </c>
      <c r="AT1235">
        <v>-320</v>
      </c>
      <c r="BB1235">
        <v>1200</v>
      </c>
      <c r="BC1235">
        <v>1</v>
      </c>
      <c r="BD1235" t="str">
        <f t="shared" si="612"/>
        <v xml:space="preserve">N46PD   </v>
      </c>
      <c r="BE1235">
        <v>1</v>
      </c>
      <c r="BG1235">
        <v>0</v>
      </c>
      <c r="BH1235">
        <v>0</v>
      </c>
      <c r="BI1235">
        <v>0</v>
      </c>
      <c r="BJ1235">
        <v>225</v>
      </c>
      <c r="BK1235">
        <v>-100</v>
      </c>
      <c r="BL1235" t="s">
        <v>239</v>
      </c>
      <c r="BM1235">
        <v>1</v>
      </c>
      <c r="BN1235">
        <v>1</v>
      </c>
      <c r="BO1235">
        <v>1</v>
      </c>
      <c r="BP1235">
        <v>0</v>
      </c>
      <c r="BS1235">
        <v>0</v>
      </c>
      <c r="BT1235">
        <v>0</v>
      </c>
      <c r="BU1235">
        <v>0</v>
      </c>
      <c r="CE1235" t="str">
        <f t="shared" si="623"/>
        <v>16:23:37.310</v>
      </c>
      <c r="CF1235">
        <v>310385969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7</v>
      </c>
      <c r="CY1235">
        <v>7</v>
      </c>
      <c r="CZ1235" t="s">
        <v>131</v>
      </c>
      <c r="DA1235">
        <v>80</v>
      </c>
      <c r="DB1235">
        <v>1</v>
      </c>
      <c r="DC1235" t="s">
        <v>132</v>
      </c>
      <c r="DD1235" t="s">
        <v>133</v>
      </c>
      <c r="DG1235">
        <v>15352754</v>
      </c>
      <c r="DI1235">
        <v>0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 t="shared" si="620"/>
        <v>10/06/2022 16:23:37.632</v>
      </c>
      <c r="C1236" t="str">
        <f t="shared" si="610"/>
        <v>FFDFD3C0</v>
      </c>
      <c r="D1236" t="s">
        <v>143</v>
      </c>
      <c r="E1236">
        <v>1</v>
      </c>
      <c r="F1236">
        <v>2001</v>
      </c>
      <c r="G1236" t="s">
        <v>147</v>
      </c>
      <c r="J1236" t="s">
        <v>145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621"/>
        <v>16:23:37.305</v>
      </c>
      <c r="T1236" t="str">
        <f t="shared" si="622"/>
        <v>16:23:36.805</v>
      </c>
      <c r="U1236" t="str">
        <f t="shared" si="611"/>
        <v>A5988B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125</v>
      </c>
      <c r="AG1236">
        <v>0</v>
      </c>
      <c r="AH1236">
        <v>3</v>
      </c>
      <c r="AI1236">
        <v>2</v>
      </c>
      <c r="AJ1236">
        <v>1</v>
      </c>
      <c r="AK1236" t="s">
        <v>474</v>
      </c>
      <c r="AL1236">
        <v>40.937719000000001</v>
      </c>
      <c r="AM1236" t="s">
        <v>475</v>
      </c>
      <c r="AN1236">
        <v>-72.193544000000003</v>
      </c>
      <c r="AO1236">
        <v>25</v>
      </c>
      <c r="AP1236">
        <v>325</v>
      </c>
      <c r="AQ1236" t="s">
        <v>129</v>
      </c>
      <c r="AR1236">
        <v>60</v>
      </c>
      <c r="AS1236">
        <v>24</v>
      </c>
      <c r="AT1236">
        <v>-320</v>
      </c>
      <c r="BB1236">
        <v>1200</v>
      </c>
      <c r="BC1236">
        <v>1</v>
      </c>
      <c r="BD1236" t="str">
        <f t="shared" si="612"/>
        <v xml:space="preserve">N46PD   </v>
      </c>
      <c r="BE1236">
        <v>1</v>
      </c>
      <c r="BG1236">
        <v>0</v>
      </c>
      <c r="BH1236">
        <v>0</v>
      </c>
      <c r="BI1236">
        <v>0</v>
      </c>
      <c r="BJ1236">
        <v>225</v>
      </c>
      <c r="BK1236">
        <v>-100</v>
      </c>
      <c r="BL1236" t="s">
        <v>239</v>
      </c>
      <c r="BM1236">
        <v>1</v>
      </c>
      <c r="BN1236">
        <v>1</v>
      </c>
      <c r="BO1236">
        <v>1</v>
      </c>
      <c r="BP1236">
        <v>0</v>
      </c>
      <c r="BS1236">
        <v>0</v>
      </c>
      <c r="BT1236">
        <v>0</v>
      </c>
      <c r="BU1236">
        <v>0</v>
      </c>
      <c r="CE1236" t="str">
        <f t="shared" si="623"/>
        <v>16:23:37.310</v>
      </c>
      <c r="CF1236">
        <v>310385969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7</v>
      </c>
      <c r="CY1236">
        <v>7</v>
      </c>
      <c r="CZ1236" t="s">
        <v>131</v>
      </c>
      <c r="DA1236">
        <v>80</v>
      </c>
      <c r="DB1236">
        <v>1</v>
      </c>
      <c r="DC1236" t="s">
        <v>132</v>
      </c>
      <c r="DD1236" t="s">
        <v>133</v>
      </c>
      <c r="DG1236">
        <v>15352754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 t="shared" si="620"/>
        <v>10/06/2022 16:23:37.632</v>
      </c>
      <c r="C1237" t="str">
        <f t="shared" si="610"/>
        <v>FFDFD3C0</v>
      </c>
      <c r="D1237" t="s">
        <v>139</v>
      </c>
      <c r="E1237">
        <v>3</v>
      </c>
      <c r="F1237">
        <v>1003</v>
      </c>
      <c r="G1237" t="s">
        <v>146</v>
      </c>
      <c r="J1237" t="s">
        <v>141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621"/>
        <v>16:23:37.305</v>
      </c>
      <c r="T1237" t="str">
        <f t="shared" si="622"/>
        <v>16:23:36.805</v>
      </c>
      <c r="U1237" t="str">
        <f t="shared" si="611"/>
        <v>A5988B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125</v>
      </c>
      <c r="AG1237">
        <v>0</v>
      </c>
      <c r="AH1237">
        <v>3</v>
      </c>
      <c r="AI1237">
        <v>2</v>
      </c>
      <c r="AJ1237">
        <v>1</v>
      </c>
      <c r="AK1237" t="s">
        <v>474</v>
      </c>
      <c r="AL1237">
        <v>40.937719000000001</v>
      </c>
      <c r="AM1237" t="s">
        <v>475</v>
      </c>
      <c r="AN1237">
        <v>-72.193544000000003</v>
      </c>
      <c r="AO1237">
        <v>25</v>
      </c>
      <c r="AP1237">
        <v>325</v>
      </c>
      <c r="AQ1237" t="s">
        <v>129</v>
      </c>
      <c r="AR1237">
        <v>60</v>
      </c>
      <c r="AS1237">
        <v>24</v>
      </c>
      <c r="AT1237">
        <v>-320</v>
      </c>
      <c r="BB1237">
        <v>1200</v>
      </c>
      <c r="BC1237">
        <v>1</v>
      </c>
      <c r="BD1237" t="str">
        <f t="shared" si="612"/>
        <v xml:space="preserve">N46PD   </v>
      </c>
      <c r="BE1237">
        <v>1</v>
      </c>
      <c r="BG1237">
        <v>0</v>
      </c>
      <c r="BH1237">
        <v>0</v>
      </c>
      <c r="BI1237">
        <v>0</v>
      </c>
      <c r="BJ1237">
        <v>225</v>
      </c>
      <c r="BK1237">
        <v>-100</v>
      </c>
      <c r="BL1237" t="s">
        <v>239</v>
      </c>
      <c r="BM1237">
        <v>1</v>
      </c>
      <c r="BN1237">
        <v>1</v>
      </c>
      <c r="BO1237">
        <v>1</v>
      </c>
      <c r="BP1237">
        <v>0</v>
      </c>
      <c r="BS1237">
        <v>0</v>
      </c>
      <c r="BT1237">
        <v>0</v>
      </c>
      <c r="BU1237">
        <v>0</v>
      </c>
      <c r="CE1237" t="str">
        <f t="shared" si="623"/>
        <v>16:23:37.310</v>
      </c>
      <c r="CF1237">
        <v>310385969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7</v>
      </c>
      <c r="CY1237">
        <v>7</v>
      </c>
      <c r="CZ1237" t="s">
        <v>131</v>
      </c>
      <c r="DA1237">
        <v>80</v>
      </c>
      <c r="DB1237">
        <v>1</v>
      </c>
      <c r="DC1237" t="s">
        <v>132</v>
      </c>
      <c r="DD1237" t="s">
        <v>133</v>
      </c>
      <c r="DG1237">
        <v>15352754</v>
      </c>
      <c r="DI1237">
        <v>0</v>
      </c>
      <c r="DJ1237">
        <v>0</v>
      </c>
      <c r="DK1237">
        <v>1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 t="shared" si="620"/>
        <v>10/06/2022 16:23:37.632</v>
      </c>
      <c r="C1238" t="str">
        <f t="shared" si="610"/>
        <v>FFDFD3C0</v>
      </c>
      <c r="D1238" t="s">
        <v>123</v>
      </c>
      <c r="E1238">
        <v>1</v>
      </c>
      <c r="H1238">
        <v>157</v>
      </c>
      <c r="I1238" t="s">
        <v>124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621"/>
        <v>16:23:37.305</v>
      </c>
      <c r="T1238" t="str">
        <f t="shared" si="622"/>
        <v>16:23:36.805</v>
      </c>
      <c r="U1238" t="str">
        <f t="shared" si="611"/>
        <v>A5988B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125</v>
      </c>
      <c r="AG1238">
        <v>0</v>
      </c>
      <c r="AH1238">
        <v>3</v>
      </c>
      <c r="AI1238">
        <v>2</v>
      </c>
      <c r="AJ1238">
        <v>1</v>
      </c>
      <c r="AK1238" t="s">
        <v>474</v>
      </c>
      <c r="AL1238">
        <v>40.937719000000001</v>
      </c>
      <c r="AM1238" t="s">
        <v>475</v>
      </c>
      <c r="AN1238">
        <v>-72.193544000000003</v>
      </c>
      <c r="AO1238">
        <v>25</v>
      </c>
      <c r="AP1238">
        <v>325</v>
      </c>
      <c r="AQ1238" t="s">
        <v>129</v>
      </c>
      <c r="AR1238">
        <v>60</v>
      </c>
      <c r="AS1238">
        <v>24</v>
      </c>
      <c r="AT1238">
        <v>-320</v>
      </c>
      <c r="BB1238">
        <v>1200</v>
      </c>
      <c r="BC1238">
        <v>1</v>
      </c>
      <c r="BD1238" t="str">
        <f t="shared" si="612"/>
        <v xml:space="preserve">N46PD   </v>
      </c>
      <c r="BE1238">
        <v>1</v>
      </c>
      <c r="BG1238">
        <v>0</v>
      </c>
      <c r="BH1238">
        <v>0</v>
      </c>
      <c r="BI1238">
        <v>0</v>
      </c>
      <c r="BJ1238">
        <v>225</v>
      </c>
      <c r="BK1238">
        <v>-100</v>
      </c>
      <c r="BL1238" t="s">
        <v>239</v>
      </c>
      <c r="BM1238">
        <v>1</v>
      </c>
      <c r="BN1238">
        <v>1</v>
      </c>
      <c r="BO1238">
        <v>1</v>
      </c>
      <c r="BP1238">
        <v>0</v>
      </c>
      <c r="BS1238">
        <v>0</v>
      </c>
      <c r="BT1238">
        <v>0</v>
      </c>
      <c r="BU1238">
        <v>0</v>
      </c>
      <c r="CE1238" t="str">
        <f t="shared" si="623"/>
        <v>16:23:37.310</v>
      </c>
      <c r="CF1238">
        <v>310385969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7</v>
      </c>
      <c r="CY1238">
        <v>7</v>
      </c>
      <c r="CZ1238" t="s">
        <v>131</v>
      </c>
      <c r="DA1238">
        <v>80</v>
      </c>
      <c r="DB1238">
        <v>1</v>
      </c>
      <c r="DC1238" t="s">
        <v>132</v>
      </c>
      <c r="DD1238" t="s">
        <v>133</v>
      </c>
      <c r="DG1238">
        <v>15352754</v>
      </c>
      <c r="DI1238">
        <v>0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 t="shared" si="620"/>
        <v>10/06/2022 16:23:37.632</v>
      </c>
      <c r="C1239" t="str">
        <f t="shared" si="610"/>
        <v>FFDFD3C0</v>
      </c>
      <c r="D1239" t="s">
        <v>134</v>
      </c>
      <c r="E1239">
        <v>38</v>
      </c>
      <c r="H1239">
        <v>125</v>
      </c>
      <c r="I1239" t="s">
        <v>142</v>
      </c>
      <c r="J1239" t="s">
        <v>136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621"/>
        <v>16:23:37.305</v>
      </c>
      <c r="T1239" t="str">
        <f t="shared" si="622"/>
        <v>16:23:36.805</v>
      </c>
      <c r="U1239" t="str">
        <f t="shared" si="611"/>
        <v>A5988B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125</v>
      </c>
      <c r="AG1239">
        <v>0</v>
      </c>
      <c r="AH1239">
        <v>3</v>
      </c>
      <c r="AI1239">
        <v>2</v>
      </c>
      <c r="AJ1239">
        <v>1</v>
      </c>
      <c r="AK1239" t="s">
        <v>474</v>
      </c>
      <c r="AL1239">
        <v>40.937719000000001</v>
      </c>
      <c r="AM1239" t="s">
        <v>475</v>
      </c>
      <c r="AN1239">
        <v>-72.193544000000003</v>
      </c>
      <c r="AO1239">
        <v>25</v>
      </c>
      <c r="AP1239">
        <v>325</v>
      </c>
      <c r="AQ1239" t="s">
        <v>129</v>
      </c>
      <c r="AR1239">
        <v>60</v>
      </c>
      <c r="AS1239">
        <v>24</v>
      </c>
      <c r="AT1239">
        <v>-320</v>
      </c>
      <c r="BB1239">
        <v>1200</v>
      </c>
      <c r="BC1239">
        <v>1</v>
      </c>
      <c r="BD1239" t="str">
        <f t="shared" si="612"/>
        <v xml:space="preserve">N46PD   </v>
      </c>
      <c r="BE1239">
        <v>1</v>
      </c>
      <c r="BG1239">
        <v>0</v>
      </c>
      <c r="BH1239">
        <v>0</v>
      </c>
      <c r="BI1239">
        <v>0</v>
      </c>
      <c r="BJ1239">
        <v>225</v>
      </c>
      <c r="BK1239">
        <v>-100</v>
      </c>
      <c r="BL1239" t="s">
        <v>239</v>
      </c>
      <c r="BM1239">
        <v>1</v>
      </c>
      <c r="BN1239">
        <v>1</v>
      </c>
      <c r="BO1239">
        <v>1</v>
      </c>
      <c r="BP1239">
        <v>0</v>
      </c>
      <c r="BS1239">
        <v>0</v>
      </c>
      <c r="BT1239">
        <v>0</v>
      </c>
      <c r="BU1239">
        <v>0</v>
      </c>
      <c r="CE1239" t="str">
        <f t="shared" si="623"/>
        <v>16:23:37.310</v>
      </c>
      <c r="CF1239">
        <v>310385969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7</v>
      </c>
      <c r="CY1239">
        <v>7</v>
      </c>
      <c r="CZ1239" t="s">
        <v>131</v>
      </c>
      <c r="DA1239">
        <v>80</v>
      </c>
      <c r="DB1239">
        <v>1</v>
      </c>
      <c r="DC1239" t="s">
        <v>132</v>
      </c>
      <c r="DD1239" t="s">
        <v>133</v>
      </c>
      <c r="DG1239">
        <v>15352754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 t="shared" si="620"/>
        <v>10/06/2022 16:23:37.632</v>
      </c>
      <c r="C1240" t="str">
        <f t="shared" si="610"/>
        <v>FFDFD3C0</v>
      </c>
      <c r="D1240" t="s">
        <v>143</v>
      </c>
      <c r="E1240">
        <v>15</v>
      </c>
      <c r="F1240">
        <v>2015</v>
      </c>
      <c r="G1240" t="s">
        <v>144</v>
      </c>
      <c r="J1240" t="s">
        <v>145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621"/>
        <v>16:23:37.305</v>
      </c>
      <c r="T1240" t="str">
        <f t="shared" si="622"/>
        <v>16:23:36.805</v>
      </c>
      <c r="U1240" t="str">
        <f t="shared" si="611"/>
        <v>A5988B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125</v>
      </c>
      <c r="AG1240">
        <v>0</v>
      </c>
      <c r="AH1240">
        <v>3</v>
      </c>
      <c r="AI1240">
        <v>2</v>
      </c>
      <c r="AJ1240">
        <v>1</v>
      </c>
      <c r="AK1240" t="s">
        <v>474</v>
      </c>
      <c r="AL1240">
        <v>40.937719000000001</v>
      </c>
      <c r="AM1240" t="s">
        <v>475</v>
      </c>
      <c r="AN1240">
        <v>-72.193544000000003</v>
      </c>
      <c r="AO1240">
        <v>25</v>
      </c>
      <c r="AP1240">
        <v>325</v>
      </c>
      <c r="AQ1240" t="s">
        <v>129</v>
      </c>
      <c r="AR1240">
        <v>60</v>
      </c>
      <c r="AS1240">
        <v>24</v>
      </c>
      <c r="AT1240">
        <v>-320</v>
      </c>
      <c r="BB1240">
        <v>1200</v>
      </c>
      <c r="BC1240">
        <v>1</v>
      </c>
      <c r="BD1240" t="str">
        <f t="shared" si="612"/>
        <v xml:space="preserve">N46PD   </v>
      </c>
      <c r="BE1240">
        <v>1</v>
      </c>
      <c r="BG1240">
        <v>0</v>
      </c>
      <c r="BH1240">
        <v>0</v>
      </c>
      <c r="BI1240">
        <v>0</v>
      </c>
      <c r="BJ1240">
        <v>225</v>
      </c>
      <c r="BK1240">
        <v>-100</v>
      </c>
      <c r="BL1240" t="s">
        <v>239</v>
      </c>
      <c r="BM1240">
        <v>1</v>
      </c>
      <c r="BN1240">
        <v>1</v>
      </c>
      <c r="BO1240">
        <v>1</v>
      </c>
      <c r="BP1240">
        <v>0</v>
      </c>
      <c r="BS1240">
        <v>0</v>
      </c>
      <c r="BT1240">
        <v>0</v>
      </c>
      <c r="BU1240">
        <v>0</v>
      </c>
      <c r="CE1240" t="str">
        <f t="shared" si="623"/>
        <v>16:23:37.310</v>
      </c>
      <c r="CF1240">
        <v>310385969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7</v>
      </c>
      <c r="CY1240">
        <v>7</v>
      </c>
      <c r="CZ1240" t="s">
        <v>131</v>
      </c>
      <c r="DA1240">
        <v>80</v>
      </c>
      <c r="DB1240">
        <v>1</v>
      </c>
      <c r="DC1240" t="s">
        <v>132</v>
      </c>
      <c r="DD1240" t="s">
        <v>133</v>
      </c>
      <c r="DG1240">
        <v>15352754</v>
      </c>
      <c r="DI1240">
        <v>0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"10/06/2022 16:23:38.600"</f>
        <v>10/06/2022 16:23:38.600</v>
      </c>
      <c r="C1241" t="str">
        <f t="shared" si="610"/>
        <v>FFDFD3C0</v>
      </c>
      <c r="D1241" t="s">
        <v>139</v>
      </c>
      <c r="E1241">
        <v>3</v>
      </c>
      <c r="F1241">
        <v>1003</v>
      </c>
      <c r="G1241" t="s">
        <v>146</v>
      </c>
      <c r="J1241" t="s">
        <v>141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ref="S1241:S1247" si="624">"16:23:38.422"</f>
        <v>16:23:38.422</v>
      </c>
      <c r="T1241" t="str">
        <f t="shared" ref="T1241:T1247" si="625">"16:23:37.922"</f>
        <v>16:23:37.922</v>
      </c>
      <c r="U1241" t="str">
        <f t="shared" si="611"/>
        <v>A5988B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125</v>
      </c>
      <c r="AG1241">
        <v>0</v>
      </c>
      <c r="AH1241">
        <v>3</v>
      </c>
      <c r="AI1241">
        <v>2</v>
      </c>
      <c r="AJ1241">
        <v>1</v>
      </c>
      <c r="AK1241" t="s">
        <v>476</v>
      </c>
      <c r="AL1241">
        <v>40.937804999999997</v>
      </c>
      <c r="AM1241" t="s">
        <v>477</v>
      </c>
      <c r="AN1241">
        <v>-72.193157999999997</v>
      </c>
      <c r="AO1241">
        <v>25</v>
      </c>
      <c r="AP1241">
        <v>325</v>
      </c>
      <c r="AQ1241" t="s">
        <v>129</v>
      </c>
      <c r="AR1241">
        <v>60</v>
      </c>
      <c r="AS1241">
        <v>23</v>
      </c>
      <c r="AT1241">
        <v>192</v>
      </c>
      <c r="BB1241">
        <v>1200</v>
      </c>
      <c r="BC1241">
        <v>1</v>
      </c>
      <c r="BD1241" t="str">
        <f t="shared" si="612"/>
        <v xml:space="preserve">N46PD   </v>
      </c>
      <c r="BE1241">
        <v>1</v>
      </c>
      <c r="BG1241">
        <v>0</v>
      </c>
      <c r="BH1241">
        <v>0</v>
      </c>
      <c r="BI1241">
        <v>0</v>
      </c>
      <c r="BJ1241">
        <v>225</v>
      </c>
      <c r="BK1241">
        <v>-100</v>
      </c>
      <c r="BL1241" t="s">
        <v>239</v>
      </c>
      <c r="BM1241">
        <v>1</v>
      </c>
      <c r="BN1241">
        <v>1</v>
      </c>
      <c r="BO1241">
        <v>1</v>
      </c>
      <c r="BP1241">
        <v>0</v>
      </c>
      <c r="BS1241">
        <v>0</v>
      </c>
      <c r="BT1241">
        <v>0</v>
      </c>
      <c r="BU1241">
        <v>0</v>
      </c>
      <c r="CE1241" t="str">
        <f t="shared" ref="CE1241:CE1247" si="626">"16:23:38.428"</f>
        <v>16:23:38.428</v>
      </c>
      <c r="CF1241">
        <v>427795667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7</v>
      </c>
      <c r="CY1241">
        <v>7</v>
      </c>
      <c r="CZ1241" t="s">
        <v>131</v>
      </c>
      <c r="DA1241">
        <v>80</v>
      </c>
      <c r="DB1241">
        <v>1</v>
      </c>
      <c r="DC1241" t="s">
        <v>132</v>
      </c>
      <c r="DD1241" t="s">
        <v>133</v>
      </c>
      <c r="DG1241">
        <v>15354001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"10/06/2022 16:23:38.600"</f>
        <v>10/06/2022 16:23:38.600</v>
      </c>
      <c r="C1242" t="str">
        <f t="shared" si="610"/>
        <v>FFDFD3C0</v>
      </c>
      <c r="D1242" t="s">
        <v>123</v>
      </c>
      <c r="E1242">
        <v>1</v>
      </c>
      <c r="H1242">
        <v>157</v>
      </c>
      <c r="I1242" t="s">
        <v>124</v>
      </c>
      <c r="J1242" t="s">
        <v>125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624"/>
        <v>16:23:38.422</v>
      </c>
      <c r="T1242" t="str">
        <f t="shared" si="625"/>
        <v>16:23:37.922</v>
      </c>
      <c r="U1242" t="str">
        <f t="shared" si="611"/>
        <v>A5988B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125</v>
      </c>
      <c r="AG1242">
        <v>0</v>
      </c>
      <c r="AH1242">
        <v>3</v>
      </c>
      <c r="AI1242">
        <v>2</v>
      </c>
      <c r="AJ1242">
        <v>1</v>
      </c>
      <c r="AK1242" t="s">
        <v>476</v>
      </c>
      <c r="AL1242">
        <v>40.937804999999997</v>
      </c>
      <c r="AM1242" t="s">
        <v>477</v>
      </c>
      <c r="AN1242">
        <v>-72.193157999999997</v>
      </c>
      <c r="AO1242">
        <v>25</v>
      </c>
      <c r="AP1242">
        <v>325</v>
      </c>
      <c r="AQ1242" t="s">
        <v>129</v>
      </c>
      <c r="AR1242">
        <v>60</v>
      </c>
      <c r="AS1242">
        <v>23</v>
      </c>
      <c r="AT1242">
        <v>192</v>
      </c>
      <c r="BB1242">
        <v>1200</v>
      </c>
      <c r="BC1242">
        <v>1</v>
      </c>
      <c r="BD1242" t="str">
        <f t="shared" si="612"/>
        <v xml:space="preserve">N46PD   </v>
      </c>
      <c r="BE1242">
        <v>1</v>
      </c>
      <c r="BG1242">
        <v>0</v>
      </c>
      <c r="BH1242">
        <v>0</v>
      </c>
      <c r="BI1242">
        <v>0</v>
      </c>
      <c r="BJ1242">
        <v>225</v>
      </c>
      <c r="BK1242">
        <v>-100</v>
      </c>
      <c r="BL1242" t="s">
        <v>239</v>
      </c>
      <c r="BM1242">
        <v>1</v>
      </c>
      <c r="BN1242">
        <v>1</v>
      </c>
      <c r="BO1242">
        <v>1</v>
      </c>
      <c r="BP1242">
        <v>0</v>
      </c>
      <c r="BS1242">
        <v>0</v>
      </c>
      <c r="BT1242">
        <v>0</v>
      </c>
      <c r="BU1242">
        <v>0</v>
      </c>
      <c r="CE1242" t="str">
        <f t="shared" si="626"/>
        <v>16:23:38.428</v>
      </c>
      <c r="CF1242">
        <v>427795667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7</v>
      </c>
      <c r="CY1242">
        <v>7</v>
      </c>
      <c r="CZ1242" t="s">
        <v>131</v>
      </c>
      <c r="DA1242">
        <v>80</v>
      </c>
      <c r="DB1242">
        <v>1</v>
      </c>
      <c r="DC1242" t="s">
        <v>132</v>
      </c>
      <c r="DD1242" t="s">
        <v>133</v>
      </c>
      <c r="DG1242">
        <v>15354001</v>
      </c>
      <c r="DI1242">
        <v>0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"10/06/2022 16:23:38.600"</f>
        <v>10/06/2022 16:23:38.600</v>
      </c>
      <c r="C1243" t="str">
        <f t="shared" si="610"/>
        <v>FFDFD3C0</v>
      </c>
      <c r="D1243" t="s">
        <v>134</v>
      </c>
      <c r="E1243">
        <v>38</v>
      </c>
      <c r="H1243">
        <v>125</v>
      </c>
      <c r="I1243" t="s">
        <v>142</v>
      </c>
      <c r="J1243" t="s">
        <v>136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624"/>
        <v>16:23:38.422</v>
      </c>
      <c r="T1243" t="str">
        <f t="shared" si="625"/>
        <v>16:23:37.922</v>
      </c>
      <c r="U1243" t="str">
        <f t="shared" si="611"/>
        <v>A5988B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125</v>
      </c>
      <c r="AG1243">
        <v>0</v>
      </c>
      <c r="AH1243">
        <v>3</v>
      </c>
      <c r="AI1243">
        <v>2</v>
      </c>
      <c r="AJ1243">
        <v>1</v>
      </c>
      <c r="AK1243" t="s">
        <v>476</v>
      </c>
      <c r="AL1243">
        <v>40.937804999999997</v>
      </c>
      <c r="AM1243" t="s">
        <v>477</v>
      </c>
      <c r="AN1243">
        <v>-72.193157999999997</v>
      </c>
      <c r="AO1243">
        <v>25</v>
      </c>
      <c r="AP1243">
        <v>325</v>
      </c>
      <c r="AQ1243" t="s">
        <v>129</v>
      </c>
      <c r="AR1243">
        <v>60</v>
      </c>
      <c r="AS1243">
        <v>23</v>
      </c>
      <c r="AT1243">
        <v>192</v>
      </c>
      <c r="BB1243">
        <v>1200</v>
      </c>
      <c r="BC1243">
        <v>1</v>
      </c>
      <c r="BD1243" t="str">
        <f t="shared" si="612"/>
        <v xml:space="preserve">N46PD   </v>
      </c>
      <c r="BE1243">
        <v>1</v>
      </c>
      <c r="BG1243">
        <v>0</v>
      </c>
      <c r="BH1243">
        <v>0</v>
      </c>
      <c r="BI1243">
        <v>0</v>
      </c>
      <c r="BJ1243">
        <v>225</v>
      </c>
      <c r="BK1243">
        <v>-100</v>
      </c>
      <c r="BL1243" t="s">
        <v>239</v>
      </c>
      <c r="BM1243">
        <v>1</v>
      </c>
      <c r="BN1243">
        <v>1</v>
      </c>
      <c r="BO1243">
        <v>1</v>
      </c>
      <c r="BP1243">
        <v>0</v>
      </c>
      <c r="BS1243">
        <v>0</v>
      </c>
      <c r="BT1243">
        <v>0</v>
      </c>
      <c r="BU1243">
        <v>0</v>
      </c>
      <c r="CE1243" t="str">
        <f t="shared" si="626"/>
        <v>16:23:38.428</v>
      </c>
      <c r="CF1243">
        <v>427795667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7</v>
      </c>
      <c r="CY1243">
        <v>7</v>
      </c>
      <c r="CZ1243" t="s">
        <v>131</v>
      </c>
      <c r="DA1243">
        <v>80</v>
      </c>
      <c r="DB1243">
        <v>1</v>
      </c>
      <c r="DC1243" t="s">
        <v>132</v>
      </c>
      <c r="DD1243" t="s">
        <v>133</v>
      </c>
      <c r="DG1243">
        <v>15354001</v>
      </c>
      <c r="DI1243">
        <v>0</v>
      </c>
      <c r="DJ1243">
        <v>0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"10/06/2022 16:23:38.679"</f>
        <v>10/06/2022 16:23:38.679</v>
      </c>
      <c r="C1244" t="str">
        <f t="shared" si="610"/>
        <v>FFDFD3C0</v>
      </c>
      <c r="D1244" t="s">
        <v>143</v>
      </c>
      <c r="E1244">
        <v>15</v>
      </c>
      <c r="F1244">
        <v>2015</v>
      </c>
      <c r="G1244" t="s">
        <v>144</v>
      </c>
      <c r="J1244" t="s">
        <v>145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624"/>
        <v>16:23:38.422</v>
      </c>
      <c r="T1244" t="str">
        <f t="shared" si="625"/>
        <v>16:23:37.922</v>
      </c>
      <c r="U1244" t="str">
        <f t="shared" si="611"/>
        <v>A5988B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125</v>
      </c>
      <c r="AG1244">
        <v>0</v>
      </c>
      <c r="AH1244">
        <v>3</v>
      </c>
      <c r="AI1244">
        <v>2</v>
      </c>
      <c r="AJ1244">
        <v>1</v>
      </c>
      <c r="AK1244" t="s">
        <v>476</v>
      </c>
      <c r="AL1244">
        <v>40.937804999999997</v>
      </c>
      <c r="AM1244" t="s">
        <v>477</v>
      </c>
      <c r="AN1244">
        <v>-72.193157999999997</v>
      </c>
      <c r="AO1244">
        <v>25</v>
      </c>
      <c r="AP1244">
        <v>325</v>
      </c>
      <c r="AQ1244" t="s">
        <v>129</v>
      </c>
      <c r="AR1244">
        <v>60</v>
      </c>
      <c r="AS1244">
        <v>23</v>
      </c>
      <c r="AT1244">
        <v>192</v>
      </c>
      <c r="BB1244">
        <v>1200</v>
      </c>
      <c r="BC1244">
        <v>1</v>
      </c>
      <c r="BD1244" t="str">
        <f t="shared" si="612"/>
        <v xml:space="preserve">N46PD   </v>
      </c>
      <c r="BE1244">
        <v>1</v>
      </c>
      <c r="BG1244">
        <v>0</v>
      </c>
      <c r="BH1244">
        <v>0</v>
      </c>
      <c r="BI1244">
        <v>0</v>
      </c>
      <c r="BJ1244">
        <v>225</v>
      </c>
      <c r="BK1244">
        <v>-100</v>
      </c>
      <c r="BL1244" t="s">
        <v>239</v>
      </c>
      <c r="BM1244">
        <v>1</v>
      </c>
      <c r="BN1244">
        <v>1</v>
      </c>
      <c r="BO1244">
        <v>1</v>
      </c>
      <c r="BP1244">
        <v>0</v>
      </c>
      <c r="BS1244">
        <v>0</v>
      </c>
      <c r="BT1244">
        <v>0</v>
      </c>
      <c r="BU1244">
        <v>0</v>
      </c>
      <c r="CE1244" t="str">
        <f t="shared" si="626"/>
        <v>16:23:38.428</v>
      </c>
      <c r="CF1244">
        <v>427795667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7</v>
      </c>
      <c r="CY1244">
        <v>7</v>
      </c>
      <c r="CZ1244" t="s">
        <v>131</v>
      </c>
      <c r="DA1244">
        <v>80</v>
      </c>
      <c r="DB1244">
        <v>1</v>
      </c>
      <c r="DC1244" t="s">
        <v>132</v>
      </c>
      <c r="DD1244" t="s">
        <v>133</v>
      </c>
      <c r="DG1244">
        <v>15354001</v>
      </c>
      <c r="DI1244">
        <v>0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"10/06/2022 16:23:38.679"</f>
        <v>10/06/2022 16:23:38.679</v>
      </c>
      <c r="C1245" t="str">
        <f t="shared" si="610"/>
        <v>FFDFD3C0</v>
      </c>
      <c r="D1245" t="s">
        <v>134</v>
      </c>
      <c r="E1245">
        <v>33</v>
      </c>
      <c r="H1245">
        <v>112</v>
      </c>
      <c r="I1245" t="s">
        <v>135</v>
      </c>
      <c r="J1245" t="s">
        <v>136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624"/>
        <v>16:23:38.422</v>
      </c>
      <c r="T1245" t="str">
        <f t="shared" si="625"/>
        <v>16:23:37.922</v>
      </c>
      <c r="U1245" t="str">
        <f t="shared" si="611"/>
        <v>A5988B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125</v>
      </c>
      <c r="AG1245">
        <v>0</v>
      </c>
      <c r="AH1245">
        <v>3</v>
      </c>
      <c r="AI1245">
        <v>2</v>
      </c>
      <c r="AJ1245">
        <v>1</v>
      </c>
      <c r="AK1245" t="s">
        <v>476</v>
      </c>
      <c r="AL1245">
        <v>40.937804999999997</v>
      </c>
      <c r="AM1245" t="s">
        <v>477</v>
      </c>
      <c r="AN1245">
        <v>-72.193157999999997</v>
      </c>
      <c r="AO1245">
        <v>25</v>
      </c>
      <c r="AP1245">
        <v>325</v>
      </c>
      <c r="AQ1245" t="s">
        <v>129</v>
      </c>
      <c r="AR1245">
        <v>60</v>
      </c>
      <c r="AS1245">
        <v>23</v>
      </c>
      <c r="AT1245">
        <v>192</v>
      </c>
      <c r="BB1245">
        <v>1200</v>
      </c>
      <c r="BC1245">
        <v>1</v>
      </c>
      <c r="BD1245" t="str">
        <f t="shared" si="612"/>
        <v xml:space="preserve">N46PD   </v>
      </c>
      <c r="BE1245">
        <v>1</v>
      </c>
      <c r="BG1245">
        <v>0</v>
      </c>
      <c r="BH1245">
        <v>0</v>
      </c>
      <c r="BI1245">
        <v>0</v>
      </c>
      <c r="BJ1245">
        <v>225</v>
      </c>
      <c r="BK1245">
        <v>-100</v>
      </c>
      <c r="BL1245" t="s">
        <v>239</v>
      </c>
      <c r="BM1245">
        <v>1</v>
      </c>
      <c r="BN1245">
        <v>1</v>
      </c>
      <c r="BO1245">
        <v>1</v>
      </c>
      <c r="BP1245">
        <v>0</v>
      </c>
      <c r="BS1245">
        <v>0</v>
      </c>
      <c r="BT1245">
        <v>0</v>
      </c>
      <c r="BU1245">
        <v>0</v>
      </c>
      <c r="CE1245" t="str">
        <f t="shared" si="626"/>
        <v>16:23:38.428</v>
      </c>
      <c r="CF1245">
        <v>427795667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7</v>
      </c>
      <c r="CY1245">
        <v>7</v>
      </c>
      <c r="CZ1245" t="s">
        <v>131</v>
      </c>
      <c r="DA1245">
        <v>80</v>
      </c>
      <c r="DB1245">
        <v>1</v>
      </c>
      <c r="DC1245" t="s">
        <v>132</v>
      </c>
      <c r="DD1245" t="s">
        <v>133</v>
      </c>
      <c r="DG1245">
        <v>15354001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"10/06/2022 16:23:38.679"</f>
        <v>10/06/2022 16:23:38.679</v>
      </c>
      <c r="C1246" t="str">
        <f t="shared" si="610"/>
        <v>FFDFD3C0</v>
      </c>
      <c r="D1246" t="s">
        <v>139</v>
      </c>
      <c r="E1246">
        <v>2</v>
      </c>
      <c r="F1246">
        <v>1002</v>
      </c>
      <c r="G1246" t="s">
        <v>124</v>
      </c>
      <c r="J1246" t="s">
        <v>141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624"/>
        <v>16:23:38.422</v>
      </c>
      <c r="T1246" t="str">
        <f t="shared" si="625"/>
        <v>16:23:37.922</v>
      </c>
      <c r="U1246" t="str">
        <f t="shared" si="611"/>
        <v>A5988B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125</v>
      </c>
      <c r="AG1246">
        <v>0</v>
      </c>
      <c r="AH1246">
        <v>3</v>
      </c>
      <c r="AI1246">
        <v>2</v>
      </c>
      <c r="AJ1246">
        <v>1</v>
      </c>
      <c r="AK1246" t="s">
        <v>476</v>
      </c>
      <c r="AL1246">
        <v>40.937804999999997</v>
      </c>
      <c r="AM1246" t="s">
        <v>477</v>
      </c>
      <c r="AN1246">
        <v>-72.193157999999997</v>
      </c>
      <c r="AO1246">
        <v>25</v>
      </c>
      <c r="AP1246">
        <v>325</v>
      </c>
      <c r="AQ1246" t="s">
        <v>129</v>
      </c>
      <c r="AR1246">
        <v>60</v>
      </c>
      <c r="AS1246">
        <v>23</v>
      </c>
      <c r="AT1246">
        <v>192</v>
      </c>
      <c r="BB1246">
        <v>1200</v>
      </c>
      <c r="BC1246">
        <v>1</v>
      </c>
      <c r="BD1246" t="str">
        <f t="shared" si="612"/>
        <v xml:space="preserve">N46PD   </v>
      </c>
      <c r="BE1246">
        <v>1</v>
      </c>
      <c r="BG1246">
        <v>0</v>
      </c>
      <c r="BH1246">
        <v>0</v>
      </c>
      <c r="BI1246">
        <v>0</v>
      </c>
      <c r="BJ1246">
        <v>225</v>
      </c>
      <c r="BK1246">
        <v>-100</v>
      </c>
      <c r="BL1246" t="s">
        <v>239</v>
      </c>
      <c r="BM1246">
        <v>1</v>
      </c>
      <c r="BN1246">
        <v>1</v>
      </c>
      <c r="BO1246">
        <v>1</v>
      </c>
      <c r="BP1246">
        <v>0</v>
      </c>
      <c r="BS1246">
        <v>0</v>
      </c>
      <c r="BT1246">
        <v>0</v>
      </c>
      <c r="BU1246">
        <v>0</v>
      </c>
      <c r="CE1246" t="str">
        <f t="shared" si="626"/>
        <v>16:23:38.428</v>
      </c>
      <c r="CF1246">
        <v>427795667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7</v>
      </c>
      <c r="CY1246">
        <v>7</v>
      </c>
      <c r="CZ1246" t="s">
        <v>131</v>
      </c>
      <c r="DA1246">
        <v>80</v>
      </c>
      <c r="DB1246">
        <v>1</v>
      </c>
      <c r="DC1246" t="s">
        <v>132</v>
      </c>
      <c r="DD1246" t="s">
        <v>133</v>
      </c>
      <c r="DG1246">
        <v>15354001</v>
      </c>
      <c r="DI1246">
        <v>0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"10/06/2022 16:23:38.710"</f>
        <v>10/06/2022 16:23:38.710</v>
      </c>
      <c r="C1247" t="str">
        <f t="shared" si="610"/>
        <v>FFDFD3C0</v>
      </c>
      <c r="D1247" t="s">
        <v>143</v>
      </c>
      <c r="E1247">
        <v>1</v>
      </c>
      <c r="F1247">
        <v>2001</v>
      </c>
      <c r="G1247" t="s">
        <v>147</v>
      </c>
      <c r="J1247" t="s">
        <v>145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624"/>
        <v>16:23:38.422</v>
      </c>
      <c r="T1247" t="str">
        <f t="shared" si="625"/>
        <v>16:23:37.922</v>
      </c>
      <c r="U1247" t="str">
        <f t="shared" si="611"/>
        <v>A5988B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125</v>
      </c>
      <c r="AG1247">
        <v>0</v>
      </c>
      <c r="AH1247">
        <v>3</v>
      </c>
      <c r="AI1247">
        <v>2</v>
      </c>
      <c r="AJ1247">
        <v>1</v>
      </c>
      <c r="AK1247" t="s">
        <v>476</v>
      </c>
      <c r="AL1247">
        <v>40.937804999999997</v>
      </c>
      <c r="AM1247" t="s">
        <v>477</v>
      </c>
      <c r="AN1247">
        <v>-72.193157999999997</v>
      </c>
      <c r="AO1247">
        <v>25</v>
      </c>
      <c r="AP1247">
        <v>325</v>
      </c>
      <c r="AQ1247" t="s">
        <v>129</v>
      </c>
      <c r="AR1247">
        <v>60</v>
      </c>
      <c r="AS1247">
        <v>23</v>
      </c>
      <c r="AT1247">
        <v>192</v>
      </c>
      <c r="BB1247">
        <v>1200</v>
      </c>
      <c r="BC1247">
        <v>1</v>
      </c>
      <c r="BD1247" t="str">
        <f t="shared" si="612"/>
        <v xml:space="preserve">N46PD   </v>
      </c>
      <c r="BE1247">
        <v>1</v>
      </c>
      <c r="BG1247">
        <v>0</v>
      </c>
      <c r="BH1247">
        <v>0</v>
      </c>
      <c r="BI1247">
        <v>0</v>
      </c>
      <c r="BJ1247">
        <v>225</v>
      </c>
      <c r="BK1247">
        <v>-100</v>
      </c>
      <c r="BL1247" t="s">
        <v>239</v>
      </c>
      <c r="BM1247">
        <v>1</v>
      </c>
      <c r="BN1247">
        <v>1</v>
      </c>
      <c r="BO1247">
        <v>1</v>
      </c>
      <c r="BP1247">
        <v>0</v>
      </c>
      <c r="BS1247">
        <v>0</v>
      </c>
      <c r="BT1247">
        <v>0</v>
      </c>
      <c r="BU1247">
        <v>0</v>
      </c>
      <c r="CE1247" t="str">
        <f t="shared" si="626"/>
        <v>16:23:38.428</v>
      </c>
      <c r="CF1247">
        <v>427795667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7</v>
      </c>
      <c r="CY1247">
        <v>7</v>
      </c>
      <c r="CZ1247" t="s">
        <v>131</v>
      </c>
      <c r="DA1247">
        <v>80</v>
      </c>
      <c r="DB1247">
        <v>1</v>
      </c>
      <c r="DC1247" t="s">
        <v>132</v>
      </c>
      <c r="DD1247" t="s">
        <v>133</v>
      </c>
      <c r="DG1247">
        <v>15354001</v>
      </c>
      <c r="DI1247">
        <v>0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 t="shared" ref="A1248:A1254" si="627">"10/06/2022 16:23:39.711"</f>
        <v>10/06/2022 16:23:39.711</v>
      </c>
      <c r="C1248" t="str">
        <f t="shared" si="610"/>
        <v>FFDFD3C0</v>
      </c>
      <c r="D1248" t="s">
        <v>123</v>
      </c>
      <c r="E1248">
        <v>1</v>
      </c>
      <c r="H1248">
        <v>157</v>
      </c>
      <c r="I1248" t="s">
        <v>124</v>
      </c>
      <c r="J1248" t="s">
        <v>125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ref="S1248:S1254" si="628">"16:23:39.453"</f>
        <v>16:23:39.453</v>
      </c>
      <c r="T1248" t="str">
        <f t="shared" ref="T1248:T1254" si="629">"16:23:38.953"</f>
        <v>16:23:38.953</v>
      </c>
      <c r="U1248" t="str">
        <f t="shared" si="611"/>
        <v>A5988B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125</v>
      </c>
      <c r="AG1248">
        <v>0</v>
      </c>
      <c r="AH1248">
        <v>3</v>
      </c>
      <c r="AI1248">
        <v>2</v>
      </c>
      <c r="AJ1248">
        <v>1</v>
      </c>
      <c r="AK1248" t="s">
        <v>478</v>
      </c>
      <c r="AL1248">
        <v>40.937933999999998</v>
      </c>
      <c r="AM1248" t="s">
        <v>479</v>
      </c>
      <c r="AN1248">
        <v>-72.192750000000004</v>
      </c>
      <c r="AO1248">
        <v>25</v>
      </c>
      <c r="AP1248">
        <v>325</v>
      </c>
      <c r="AQ1248" t="s">
        <v>129</v>
      </c>
      <c r="AR1248">
        <v>59</v>
      </c>
      <c r="AS1248">
        <v>23</v>
      </c>
      <c r="AT1248">
        <v>64</v>
      </c>
      <c r="BB1248">
        <v>1200</v>
      </c>
      <c r="BC1248">
        <v>1</v>
      </c>
      <c r="BD1248" t="str">
        <f t="shared" si="612"/>
        <v xml:space="preserve">N46PD   </v>
      </c>
      <c r="BE1248">
        <v>1</v>
      </c>
      <c r="BG1248">
        <v>0</v>
      </c>
      <c r="BH1248">
        <v>0</v>
      </c>
      <c r="BI1248">
        <v>0</v>
      </c>
      <c r="BJ1248">
        <v>225</v>
      </c>
      <c r="BK1248">
        <v>-100</v>
      </c>
      <c r="BL1248" t="s">
        <v>239</v>
      </c>
      <c r="BM1248">
        <v>1</v>
      </c>
      <c r="BN1248">
        <v>1</v>
      </c>
      <c r="BO1248">
        <v>1</v>
      </c>
      <c r="BP1248">
        <v>0</v>
      </c>
      <c r="BS1248">
        <v>0</v>
      </c>
      <c r="BT1248">
        <v>0</v>
      </c>
      <c r="BU1248">
        <v>0</v>
      </c>
      <c r="CE1248" t="str">
        <f t="shared" ref="CE1248:CE1254" si="630">"16:23:39.453"</f>
        <v>16:23:39.453</v>
      </c>
      <c r="CF1248">
        <v>453453208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7</v>
      </c>
      <c r="CY1248">
        <v>7</v>
      </c>
      <c r="CZ1248" t="s">
        <v>131</v>
      </c>
      <c r="DA1248">
        <v>80</v>
      </c>
      <c r="DB1248">
        <v>1</v>
      </c>
      <c r="DC1248" t="s">
        <v>132</v>
      </c>
      <c r="DD1248" t="s">
        <v>133</v>
      </c>
      <c r="DG1248">
        <v>15355035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 t="shared" si="627"/>
        <v>10/06/2022 16:23:39.711</v>
      </c>
      <c r="C1249" t="str">
        <f t="shared" si="610"/>
        <v>FFDFD3C0</v>
      </c>
      <c r="D1249" t="s">
        <v>134</v>
      </c>
      <c r="E1249">
        <v>38</v>
      </c>
      <c r="H1249">
        <v>125</v>
      </c>
      <c r="I1249" t="s">
        <v>142</v>
      </c>
      <c r="J1249" t="s">
        <v>136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628"/>
        <v>16:23:39.453</v>
      </c>
      <c r="T1249" t="str">
        <f t="shared" si="629"/>
        <v>16:23:38.953</v>
      </c>
      <c r="U1249" t="str">
        <f t="shared" si="611"/>
        <v>A5988B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125</v>
      </c>
      <c r="AG1249">
        <v>0</v>
      </c>
      <c r="AH1249">
        <v>3</v>
      </c>
      <c r="AI1249">
        <v>2</v>
      </c>
      <c r="AJ1249">
        <v>1</v>
      </c>
      <c r="AK1249" t="s">
        <v>478</v>
      </c>
      <c r="AL1249">
        <v>40.937933999999998</v>
      </c>
      <c r="AM1249" t="s">
        <v>479</v>
      </c>
      <c r="AN1249">
        <v>-72.192750000000004</v>
      </c>
      <c r="AO1249">
        <v>25</v>
      </c>
      <c r="AP1249">
        <v>325</v>
      </c>
      <c r="AQ1249" t="s">
        <v>129</v>
      </c>
      <c r="AR1249">
        <v>59</v>
      </c>
      <c r="AS1249">
        <v>23</v>
      </c>
      <c r="AT1249">
        <v>64</v>
      </c>
      <c r="BB1249">
        <v>1200</v>
      </c>
      <c r="BC1249">
        <v>1</v>
      </c>
      <c r="BD1249" t="str">
        <f t="shared" si="612"/>
        <v xml:space="preserve">N46PD   </v>
      </c>
      <c r="BE1249">
        <v>1</v>
      </c>
      <c r="BG1249">
        <v>0</v>
      </c>
      <c r="BH1249">
        <v>0</v>
      </c>
      <c r="BI1249">
        <v>0</v>
      </c>
      <c r="BJ1249">
        <v>225</v>
      </c>
      <c r="BK1249">
        <v>-100</v>
      </c>
      <c r="BL1249" t="s">
        <v>239</v>
      </c>
      <c r="BM1249">
        <v>1</v>
      </c>
      <c r="BN1249">
        <v>1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t="str">
        <f t="shared" si="630"/>
        <v>16:23:39.453</v>
      </c>
      <c r="CF1249">
        <v>453453208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7</v>
      </c>
      <c r="CY1249">
        <v>7</v>
      </c>
      <c r="CZ1249" t="s">
        <v>131</v>
      </c>
      <c r="DA1249">
        <v>80</v>
      </c>
      <c r="DB1249">
        <v>1</v>
      </c>
      <c r="DC1249" t="s">
        <v>132</v>
      </c>
      <c r="DD1249" t="s">
        <v>133</v>
      </c>
      <c r="DG1249">
        <v>15355035</v>
      </c>
      <c r="DI1249">
        <v>0</v>
      </c>
      <c r="DJ1249">
        <v>0</v>
      </c>
      <c r="DK1249">
        <v>1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 t="shared" si="627"/>
        <v>10/06/2022 16:23:39.711</v>
      </c>
      <c r="C1250" t="str">
        <f t="shared" si="610"/>
        <v>FFDFD3C0</v>
      </c>
      <c r="D1250" t="s">
        <v>143</v>
      </c>
      <c r="E1250">
        <v>15</v>
      </c>
      <c r="F1250">
        <v>2015</v>
      </c>
      <c r="G1250" t="s">
        <v>144</v>
      </c>
      <c r="J1250" t="s">
        <v>145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628"/>
        <v>16:23:39.453</v>
      </c>
      <c r="T1250" t="str">
        <f t="shared" si="629"/>
        <v>16:23:38.953</v>
      </c>
      <c r="U1250" t="str">
        <f t="shared" si="611"/>
        <v>A5988B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125</v>
      </c>
      <c r="AG1250">
        <v>0</v>
      </c>
      <c r="AH1250">
        <v>3</v>
      </c>
      <c r="AI1250">
        <v>2</v>
      </c>
      <c r="AJ1250">
        <v>1</v>
      </c>
      <c r="AK1250" t="s">
        <v>478</v>
      </c>
      <c r="AL1250">
        <v>40.937933999999998</v>
      </c>
      <c r="AM1250" t="s">
        <v>479</v>
      </c>
      <c r="AN1250">
        <v>-72.192750000000004</v>
      </c>
      <c r="AO1250">
        <v>25</v>
      </c>
      <c r="AP1250">
        <v>325</v>
      </c>
      <c r="AQ1250" t="s">
        <v>129</v>
      </c>
      <c r="AR1250">
        <v>59</v>
      </c>
      <c r="AS1250">
        <v>23</v>
      </c>
      <c r="AT1250">
        <v>64</v>
      </c>
      <c r="BB1250">
        <v>1200</v>
      </c>
      <c r="BC1250">
        <v>1</v>
      </c>
      <c r="BD1250" t="str">
        <f t="shared" si="612"/>
        <v xml:space="preserve">N46PD   </v>
      </c>
      <c r="BE1250">
        <v>1</v>
      </c>
      <c r="BG1250">
        <v>0</v>
      </c>
      <c r="BH1250">
        <v>0</v>
      </c>
      <c r="BI1250">
        <v>0</v>
      </c>
      <c r="BJ1250">
        <v>225</v>
      </c>
      <c r="BK1250">
        <v>-100</v>
      </c>
      <c r="BL1250" t="s">
        <v>239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 t="shared" si="630"/>
        <v>16:23:39.453</v>
      </c>
      <c r="CF1250">
        <v>453453208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7</v>
      </c>
      <c r="CY1250">
        <v>7</v>
      </c>
      <c r="CZ1250" t="s">
        <v>131</v>
      </c>
      <c r="DA1250">
        <v>80</v>
      </c>
      <c r="DB1250">
        <v>1</v>
      </c>
      <c r="DC1250" t="s">
        <v>132</v>
      </c>
      <c r="DD1250" t="s">
        <v>133</v>
      </c>
      <c r="DG1250">
        <v>15355035</v>
      </c>
      <c r="DI1250">
        <v>0</v>
      </c>
      <c r="DJ1250">
        <v>0</v>
      </c>
      <c r="DK1250">
        <v>1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 t="shared" si="627"/>
        <v>10/06/2022 16:23:39.711</v>
      </c>
      <c r="C1251" t="str">
        <f t="shared" si="610"/>
        <v>FFDFD3C0</v>
      </c>
      <c r="D1251" t="s">
        <v>134</v>
      </c>
      <c r="E1251">
        <v>33</v>
      </c>
      <c r="H1251">
        <v>112</v>
      </c>
      <c r="I1251" t="s">
        <v>135</v>
      </c>
      <c r="J1251" t="s">
        <v>136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628"/>
        <v>16:23:39.453</v>
      </c>
      <c r="T1251" t="str">
        <f t="shared" si="629"/>
        <v>16:23:38.953</v>
      </c>
      <c r="U1251" t="str">
        <f t="shared" si="611"/>
        <v>A5988B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125</v>
      </c>
      <c r="AG1251">
        <v>0</v>
      </c>
      <c r="AH1251">
        <v>3</v>
      </c>
      <c r="AI1251">
        <v>2</v>
      </c>
      <c r="AJ1251">
        <v>1</v>
      </c>
      <c r="AK1251" t="s">
        <v>478</v>
      </c>
      <c r="AL1251">
        <v>40.937933999999998</v>
      </c>
      <c r="AM1251" t="s">
        <v>479</v>
      </c>
      <c r="AN1251">
        <v>-72.192750000000004</v>
      </c>
      <c r="AO1251">
        <v>25</v>
      </c>
      <c r="AP1251">
        <v>325</v>
      </c>
      <c r="AQ1251" t="s">
        <v>129</v>
      </c>
      <c r="AR1251">
        <v>59</v>
      </c>
      <c r="AS1251">
        <v>23</v>
      </c>
      <c r="AT1251">
        <v>64</v>
      </c>
      <c r="BB1251">
        <v>1200</v>
      </c>
      <c r="BC1251">
        <v>1</v>
      </c>
      <c r="BD1251" t="str">
        <f t="shared" si="612"/>
        <v xml:space="preserve">N46PD   </v>
      </c>
      <c r="BE1251">
        <v>1</v>
      </c>
      <c r="BG1251">
        <v>0</v>
      </c>
      <c r="BH1251">
        <v>0</v>
      </c>
      <c r="BI1251">
        <v>0</v>
      </c>
      <c r="BJ1251">
        <v>225</v>
      </c>
      <c r="BK1251">
        <v>-100</v>
      </c>
      <c r="BL1251" t="s">
        <v>239</v>
      </c>
      <c r="BM1251">
        <v>1</v>
      </c>
      <c r="BN1251">
        <v>1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 t="shared" si="630"/>
        <v>16:23:39.453</v>
      </c>
      <c r="CF1251">
        <v>453453208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7</v>
      </c>
      <c r="CY1251">
        <v>7</v>
      </c>
      <c r="CZ1251" t="s">
        <v>131</v>
      </c>
      <c r="DA1251">
        <v>80</v>
      </c>
      <c r="DB1251">
        <v>1</v>
      </c>
      <c r="DC1251" t="s">
        <v>132</v>
      </c>
      <c r="DD1251" t="s">
        <v>133</v>
      </c>
      <c r="DG1251">
        <v>15355035</v>
      </c>
      <c r="DI1251">
        <v>0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 t="shared" si="627"/>
        <v>10/06/2022 16:23:39.711</v>
      </c>
      <c r="C1252" t="str">
        <f t="shared" si="610"/>
        <v>FFDFD3C0</v>
      </c>
      <c r="D1252" t="s">
        <v>139</v>
      </c>
      <c r="E1252">
        <v>2</v>
      </c>
      <c r="F1252">
        <v>1002</v>
      </c>
      <c r="G1252" t="s">
        <v>124</v>
      </c>
      <c r="J1252" t="s">
        <v>141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628"/>
        <v>16:23:39.453</v>
      </c>
      <c r="T1252" t="str">
        <f t="shared" si="629"/>
        <v>16:23:38.953</v>
      </c>
      <c r="U1252" t="str">
        <f t="shared" si="611"/>
        <v>A5988B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125</v>
      </c>
      <c r="AG1252">
        <v>0</v>
      </c>
      <c r="AH1252">
        <v>3</v>
      </c>
      <c r="AI1252">
        <v>2</v>
      </c>
      <c r="AJ1252">
        <v>1</v>
      </c>
      <c r="AK1252" t="s">
        <v>478</v>
      </c>
      <c r="AL1252">
        <v>40.937933999999998</v>
      </c>
      <c r="AM1252" t="s">
        <v>479</v>
      </c>
      <c r="AN1252">
        <v>-72.192750000000004</v>
      </c>
      <c r="AO1252">
        <v>25</v>
      </c>
      <c r="AP1252">
        <v>325</v>
      </c>
      <c r="AQ1252" t="s">
        <v>129</v>
      </c>
      <c r="AR1252">
        <v>59</v>
      </c>
      <c r="AS1252">
        <v>23</v>
      </c>
      <c r="AT1252">
        <v>64</v>
      </c>
      <c r="BB1252">
        <v>1200</v>
      </c>
      <c r="BC1252">
        <v>1</v>
      </c>
      <c r="BD1252" t="str">
        <f t="shared" si="612"/>
        <v xml:space="preserve">N46PD   </v>
      </c>
      <c r="BE1252">
        <v>1</v>
      </c>
      <c r="BG1252">
        <v>0</v>
      </c>
      <c r="BH1252">
        <v>0</v>
      </c>
      <c r="BI1252">
        <v>0</v>
      </c>
      <c r="BJ1252">
        <v>225</v>
      </c>
      <c r="BK1252">
        <v>-100</v>
      </c>
      <c r="BL1252" t="s">
        <v>239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 t="shared" si="630"/>
        <v>16:23:39.453</v>
      </c>
      <c r="CF1252">
        <v>453453208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7</v>
      </c>
      <c r="CY1252">
        <v>7</v>
      </c>
      <c r="CZ1252" t="s">
        <v>131</v>
      </c>
      <c r="DA1252">
        <v>80</v>
      </c>
      <c r="DB1252">
        <v>1</v>
      </c>
      <c r="DC1252" t="s">
        <v>132</v>
      </c>
      <c r="DD1252" t="s">
        <v>133</v>
      </c>
      <c r="DG1252">
        <v>15355035</v>
      </c>
      <c r="DI1252">
        <v>0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 t="shared" si="627"/>
        <v>10/06/2022 16:23:39.711</v>
      </c>
      <c r="C1253" t="str">
        <f t="shared" si="610"/>
        <v>FFDFD3C0</v>
      </c>
      <c r="D1253" t="s">
        <v>143</v>
      </c>
      <c r="E1253">
        <v>1</v>
      </c>
      <c r="F1253">
        <v>2001</v>
      </c>
      <c r="G1253" t="s">
        <v>147</v>
      </c>
      <c r="J1253" t="s">
        <v>145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628"/>
        <v>16:23:39.453</v>
      </c>
      <c r="T1253" t="str">
        <f t="shared" si="629"/>
        <v>16:23:38.953</v>
      </c>
      <c r="U1253" t="str">
        <f t="shared" si="611"/>
        <v>A5988B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125</v>
      </c>
      <c r="AG1253">
        <v>0</v>
      </c>
      <c r="AH1253">
        <v>3</v>
      </c>
      <c r="AI1253">
        <v>2</v>
      </c>
      <c r="AJ1253">
        <v>1</v>
      </c>
      <c r="AK1253" t="s">
        <v>478</v>
      </c>
      <c r="AL1253">
        <v>40.937933999999998</v>
      </c>
      <c r="AM1253" t="s">
        <v>479</v>
      </c>
      <c r="AN1253">
        <v>-72.192750000000004</v>
      </c>
      <c r="AO1253">
        <v>25</v>
      </c>
      <c r="AP1253">
        <v>325</v>
      </c>
      <c r="AQ1253" t="s">
        <v>129</v>
      </c>
      <c r="AR1253">
        <v>59</v>
      </c>
      <c r="AS1253">
        <v>23</v>
      </c>
      <c r="AT1253">
        <v>64</v>
      </c>
      <c r="BB1253">
        <v>1200</v>
      </c>
      <c r="BC1253">
        <v>1</v>
      </c>
      <c r="BD1253" t="str">
        <f t="shared" si="612"/>
        <v xml:space="preserve">N46PD   </v>
      </c>
      <c r="BE1253">
        <v>1</v>
      </c>
      <c r="BG1253">
        <v>0</v>
      </c>
      <c r="BH1253">
        <v>0</v>
      </c>
      <c r="BI1253">
        <v>0</v>
      </c>
      <c r="BJ1253">
        <v>225</v>
      </c>
      <c r="BK1253">
        <v>-100</v>
      </c>
      <c r="BL1253" t="s">
        <v>239</v>
      </c>
      <c r="BM1253">
        <v>1</v>
      </c>
      <c r="BN1253">
        <v>1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t="str">
        <f t="shared" si="630"/>
        <v>16:23:39.453</v>
      </c>
      <c r="CF1253">
        <v>453453208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7</v>
      </c>
      <c r="CY1253">
        <v>7</v>
      </c>
      <c r="CZ1253" t="s">
        <v>131</v>
      </c>
      <c r="DA1253">
        <v>80</v>
      </c>
      <c r="DB1253">
        <v>1</v>
      </c>
      <c r="DC1253" t="s">
        <v>132</v>
      </c>
      <c r="DD1253" t="s">
        <v>133</v>
      </c>
      <c r="DG1253">
        <v>15355035</v>
      </c>
      <c r="DI1253">
        <v>0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 t="shared" si="627"/>
        <v>10/06/2022 16:23:39.711</v>
      </c>
      <c r="C1254" t="str">
        <f t="shared" si="610"/>
        <v>FFDFD3C0</v>
      </c>
      <c r="D1254" t="s">
        <v>139</v>
      </c>
      <c r="E1254">
        <v>3</v>
      </c>
      <c r="F1254">
        <v>1003</v>
      </c>
      <c r="G1254" t="s">
        <v>146</v>
      </c>
      <c r="J1254" t="s">
        <v>141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628"/>
        <v>16:23:39.453</v>
      </c>
      <c r="T1254" t="str">
        <f t="shared" si="629"/>
        <v>16:23:38.953</v>
      </c>
      <c r="U1254" t="str">
        <f t="shared" si="611"/>
        <v>A5988B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125</v>
      </c>
      <c r="AG1254">
        <v>0</v>
      </c>
      <c r="AH1254">
        <v>3</v>
      </c>
      <c r="AI1254">
        <v>2</v>
      </c>
      <c r="AJ1254">
        <v>1</v>
      </c>
      <c r="AK1254" t="s">
        <v>478</v>
      </c>
      <c r="AL1254">
        <v>40.937933999999998</v>
      </c>
      <c r="AM1254" t="s">
        <v>479</v>
      </c>
      <c r="AN1254">
        <v>-72.192750000000004</v>
      </c>
      <c r="AO1254">
        <v>25</v>
      </c>
      <c r="AP1254">
        <v>325</v>
      </c>
      <c r="AQ1254" t="s">
        <v>129</v>
      </c>
      <c r="AR1254">
        <v>59</v>
      </c>
      <c r="AS1254">
        <v>23</v>
      </c>
      <c r="AT1254">
        <v>64</v>
      </c>
      <c r="BB1254">
        <v>1200</v>
      </c>
      <c r="BC1254">
        <v>1</v>
      </c>
      <c r="BD1254" t="str">
        <f t="shared" si="612"/>
        <v xml:space="preserve">N46PD   </v>
      </c>
      <c r="BE1254">
        <v>1</v>
      </c>
      <c r="BG1254">
        <v>0</v>
      </c>
      <c r="BH1254">
        <v>0</v>
      </c>
      <c r="BI1254">
        <v>0</v>
      </c>
      <c r="BJ1254">
        <v>225</v>
      </c>
      <c r="BK1254">
        <v>-100</v>
      </c>
      <c r="BL1254" t="s">
        <v>239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 t="shared" si="630"/>
        <v>16:23:39.453</v>
      </c>
      <c r="CF1254">
        <v>453453208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7</v>
      </c>
      <c r="CY1254">
        <v>7</v>
      </c>
      <c r="CZ1254" t="s">
        <v>131</v>
      </c>
      <c r="DA1254">
        <v>80</v>
      </c>
      <c r="DB1254">
        <v>1</v>
      </c>
      <c r="DC1254" t="s">
        <v>132</v>
      </c>
      <c r="DD1254" t="s">
        <v>133</v>
      </c>
      <c r="DG1254">
        <v>15355035</v>
      </c>
      <c r="DI1254">
        <v>0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>"10/06/2022 16:23:40.758"</f>
        <v>10/06/2022 16:23:40.758</v>
      </c>
      <c r="C1255" t="str">
        <f t="shared" si="610"/>
        <v>FFDFD3C0</v>
      </c>
      <c r="D1255" t="s">
        <v>139</v>
      </c>
      <c r="E1255">
        <v>2</v>
      </c>
      <c r="F1255">
        <v>1002</v>
      </c>
      <c r="G1255" t="s">
        <v>124</v>
      </c>
      <c r="J1255" t="s">
        <v>141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ref="S1255:S1261" si="631">"16:23:40.508"</f>
        <v>16:23:40.508</v>
      </c>
      <c r="T1255" t="str">
        <f t="shared" ref="T1255:T1261" si="632">"16:23:40.008"</f>
        <v>16:23:40.008</v>
      </c>
      <c r="U1255" t="str">
        <f t="shared" si="611"/>
        <v>A5988B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125</v>
      </c>
      <c r="AG1255">
        <v>0</v>
      </c>
      <c r="AH1255">
        <v>3</v>
      </c>
      <c r="AI1255">
        <v>2</v>
      </c>
      <c r="AJ1255">
        <v>1</v>
      </c>
      <c r="AK1255" t="s">
        <v>480</v>
      </c>
      <c r="AL1255">
        <v>40.938040999999998</v>
      </c>
      <c r="AM1255" t="s">
        <v>481</v>
      </c>
      <c r="AN1255">
        <v>-72.192385000000002</v>
      </c>
      <c r="AO1255">
        <v>25</v>
      </c>
      <c r="AP1255">
        <v>325</v>
      </c>
      <c r="AQ1255" t="s">
        <v>129</v>
      </c>
      <c r="AR1255">
        <v>59</v>
      </c>
      <c r="AS1255">
        <v>22</v>
      </c>
      <c r="AT1255">
        <v>-256</v>
      </c>
      <c r="BB1255">
        <v>1200</v>
      </c>
      <c r="BC1255">
        <v>1</v>
      </c>
      <c r="BD1255" t="str">
        <f t="shared" si="612"/>
        <v xml:space="preserve">N46PD   </v>
      </c>
      <c r="BE1255">
        <v>1</v>
      </c>
      <c r="BG1255">
        <v>0</v>
      </c>
      <c r="BH1255">
        <v>0</v>
      </c>
      <c r="BI1255">
        <v>0</v>
      </c>
      <c r="BJ1255">
        <v>225</v>
      </c>
      <c r="BK1255">
        <v>-100</v>
      </c>
      <c r="BL1255" t="s">
        <v>239</v>
      </c>
      <c r="BM1255">
        <v>1</v>
      </c>
      <c r="BN1255">
        <v>1</v>
      </c>
      <c r="BO1255">
        <v>1</v>
      </c>
      <c r="BP1255">
        <v>0</v>
      </c>
      <c r="BS1255">
        <v>0.08</v>
      </c>
      <c r="BT1255">
        <v>0</v>
      </c>
      <c r="BU1255">
        <v>0</v>
      </c>
      <c r="CE1255" t="str">
        <f t="shared" ref="CE1255:CE1261" si="633">"16:23:40.510"</f>
        <v>16:23:40.510</v>
      </c>
      <c r="CF1255">
        <v>510240929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7</v>
      </c>
      <c r="CY1255">
        <v>7</v>
      </c>
      <c r="CZ1255" t="s">
        <v>131</v>
      </c>
      <c r="DA1255">
        <v>80</v>
      </c>
      <c r="DB1255">
        <v>1</v>
      </c>
      <c r="DC1255" t="s">
        <v>132</v>
      </c>
      <c r="DD1255" t="s">
        <v>133</v>
      </c>
      <c r="DG1255">
        <v>15356144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>"10/06/2022 16:23:40.758"</f>
        <v>10/06/2022 16:23:40.758</v>
      </c>
      <c r="C1256" t="str">
        <f t="shared" si="610"/>
        <v>FFDFD3C0</v>
      </c>
      <c r="D1256" t="s">
        <v>143</v>
      </c>
      <c r="E1256">
        <v>1</v>
      </c>
      <c r="F1256">
        <v>2001</v>
      </c>
      <c r="G1256" t="s">
        <v>147</v>
      </c>
      <c r="J1256" t="s">
        <v>145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631"/>
        <v>16:23:40.508</v>
      </c>
      <c r="T1256" t="str">
        <f t="shared" si="632"/>
        <v>16:23:40.008</v>
      </c>
      <c r="U1256" t="str">
        <f t="shared" si="611"/>
        <v>A5988B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125</v>
      </c>
      <c r="AG1256">
        <v>0</v>
      </c>
      <c r="AH1256">
        <v>3</v>
      </c>
      <c r="AI1256">
        <v>2</v>
      </c>
      <c r="AJ1256">
        <v>1</v>
      </c>
      <c r="AK1256" t="s">
        <v>480</v>
      </c>
      <c r="AL1256">
        <v>40.938040999999998</v>
      </c>
      <c r="AM1256" t="s">
        <v>481</v>
      </c>
      <c r="AN1256">
        <v>-72.192385000000002</v>
      </c>
      <c r="AO1256">
        <v>25</v>
      </c>
      <c r="AP1256">
        <v>325</v>
      </c>
      <c r="AQ1256" t="s">
        <v>129</v>
      </c>
      <c r="AR1256">
        <v>59</v>
      </c>
      <c r="AS1256">
        <v>22</v>
      </c>
      <c r="AT1256">
        <v>-256</v>
      </c>
      <c r="BB1256">
        <v>1200</v>
      </c>
      <c r="BC1256">
        <v>1</v>
      </c>
      <c r="BD1256" t="str">
        <f t="shared" si="612"/>
        <v xml:space="preserve">N46PD   </v>
      </c>
      <c r="BE1256">
        <v>1</v>
      </c>
      <c r="BG1256">
        <v>0</v>
      </c>
      <c r="BH1256">
        <v>0</v>
      </c>
      <c r="BI1256">
        <v>0</v>
      </c>
      <c r="BJ1256">
        <v>225</v>
      </c>
      <c r="BK1256">
        <v>-100</v>
      </c>
      <c r="BL1256" t="s">
        <v>239</v>
      </c>
      <c r="BM1256">
        <v>1</v>
      </c>
      <c r="BN1256">
        <v>1</v>
      </c>
      <c r="BO1256">
        <v>1</v>
      </c>
      <c r="BP1256">
        <v>0</v>
      </c>
      <c r="BS1256">
        <v>0.08</v>
      </c>
      <c r="BT1256">
        <v>0</v>
      </c>
      <c r="BU1256">
        <v>0</v>
      </c>
      <c r="CE1256" t="str">
        <f t="shared" si="633"/>
        <v>16:23:40.510</v>
      </c>
      <c r="CF1256">
        <v>510240929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7</v>
      </c>
      <c r="CY1256">
        <v>7</v>
      </c>
      <c r="CZ1256" t="s">
        <v>131</v>
      </c>
      <c r="DA1256">
        <v>80</v>
      </c>
      <c r="DB1256">
        <v>1</v>
      </c>
      <c r="DC1256" t="s">
        <v>132</v>
      </c>
      <c r="DD1256" t="s">
        <v>133</v>
      </c>
      <c r="DG1256">
        <v>15356144</v>
      </c>
      <c r="DI1256">
        <v>0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>"10/06/2022 16:23:40.758"</f>
        <v>10/06/2022 16:23:40.758</v>
      </c>
      <c r="C1257" t="str">
        <f t="shared" si="610"/>
        <v>FFDFD3C0</v>
      </c>
      <c r="D1257" t="s">
        <v>134</v>
      </c>
      <c r="E1257">
        <v>33</v>
      </c>
      <c r="H1257">
        <v>112</v>
      </c>
      <c r="I1257" t="s">
        <v>135</v>
      </c>
      <c r="J1257" t="s">
        <v>136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631"/>
        <v>16:23:40.508</v>
      </c>
      <c r="T1257" t="str">
        <f t="shared" si="632"/>
        <v>16:23:40.008</v>
      </c>
      <c r="U1257" t="str">
        <f t="shared" si="611"/>
        <v>A5988B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125</v>
      </c>
      <c r="AG1257">
        <v>0</v>
      </c>
      <c r="AH1257">
        <v>3</v>
      </c>
      <c r="AI1257">
        <v>2</v>
      </c>
      <c r="AJ1257">
        <v>1</v>
      </c>
      <c r="AK1257" t="s">
        <v>480</v>
      </c>
      <c r="AL1257">
        <v>40.938040999999998</v>
      </c>
      <c r="AM1257" t="s">
        <v>481</v>
      </c>
      <c r="AN1257">
        <v>-72.192385000000002</v>
      </c>
      <c r="AO1257">
        <v>25</v>
      </c>
      <c r="AP1257">
        <v>325</v>
      </c>
      <c r="AQ1257" t="s">
        <v>129</v>
      </c>
      <c r="AR1257">
        <v>59</v>
      </c>
      <c r="AS1257">
        <v>22</v>
      </c>
      <c r="AT1257">
        <v>-256</v>
      </c>
      <c r="BB1257">
        <v>1200</v>
      </c>
      <c r="BC1257">
        <v>1</v>
      </c>
      <c r="BD1257" t="str">
        <f t="shared" si="612"/>
        <v xml:space="preserve">N46PD   </v>
      </c>
      <c r="BE1257">
        <v>1</v>
      </c>
      <c r="BG1257">
        <v>0</v>
      </c>
      <c r="BH1257">
        <v>0</v>
      </c>
      <c r="BI1257">
        <v>0</v>
      </c>
      <c r="BJ1257">
        <v>225</v>
      </c>
      <c r="BK1257">
        <v>-100</v>
      </c>
      <c r="BL1257" t="s">
        <v>239</v>
      </c>
      <c r="BM1257">
        <v>1</v>
      </c>
      <c r="BN1257">
        <v>1</v>
      </c>
      <c r="BO1257">
        <v>1</v>
      </c>
      <c r="BP1257">
        <v>0</v>
      </c>
      <c r="BS1257">
        <v>0.08</v>
      </c>
      <c r="BT1257">
        <v>0</v>
      </c>
      <c r="BU1257">
        <v>0</v>
      </c>
      <c r="CE1257" t="str">
        <f t="shared" si="633"/>
        <v>16:23:40.510</v>
      </c>
      <c r="CF1257">
        <v>510240929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7</v>
      </c>
      <c r="CY1257">
        <v>7</v>
      </c>
      <c r="CZ1257" t="s">
        <v>131</v>
      </c>
      <c r="DA1257">
        <v>80</v>
      </c>
      <c r="DB1257">
        <v>1</v>
      </c>
      <c r="DC1257" t="s">
        <v>132</v>
      </c>
      <c r="DD1257" t="s">
        <v>133</v>
      </c>
      <c r="DG1257">
        <v>15356144</v>
      </c>
      <c r="DI1257">
        <v>0</v>
      </c>
      <c r="DJ1257">
        <v>0</v>
      </c>
      <c r="DK1257">
        <v>1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"10/06/2022 16:23:40.758"</f>
        <v>10/06/2022 16:23:40.758</v>
      </c>
      <c r="C1258" t="str">
        <f t="shared" si="610"/>
        <v>FFDFD3C0</v>
      </c>
      <c r="D1258" t="s">
        <v>139</v>
      </c>
      <c r="E1258">
        <v>3</v>
      </c>
      <c r="F1258">
        <v>1003</v>
      </c>
      <c r="G1258" t="s">
        <v>146</v>
      </c>
      <c r="J1258" t="s">
        <v>141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631"/>
        <v>16:23:40.508</v>
      </c>
      <c r="T1258" t="str">
        <f t="shared" si="632"/>
        <v>16:23:40.008</v>
      </c>
      <c r="U1258" t="str">
        <f t="shared" si="611"/>
        <v>A5988B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125</v>
      </c>
      <c r="AG1258">
        <v>0</v>
      </c>
      <c r="AH1258">
        <v>3</v>
      </c>
      <c r="AI1258">
        <v>2</v>
      </c>
      <c r="AJ1258">
        <v>1</v>
      </c>
      <c r="AK1258" t="s">
        <v>480</v>
      </c>
      <c r="AL1258">
        <v>40.938040999999998</v>
      </c>
      <c r="AM1258" t="s">
        <v>481</v>
      </c>
      <c r="AN1258">
        <v>-72.192385000000002</v>
      </c>
      <c r="AO1258">
        <v>25</v>
      </c>
      <c r="AP1258">
        <v>325</v>
      </c>
      <c r="AQ1258" t="s">
        <v>129</v>
      </c>
      <c r="AR1258">
        <v>59</v>
      </c>
      <c r="AS1258">
        <v>22</v>
      </c>
      <c r="AT1258">
        <v>-256</v>
      </c>
      <c r="BB1258">
        <v>1200</v>
      </c>
      <c r="BC1258">
        <v>1</v>
      </c>
      <c r="BD1258" t="str">
        <f t="shared" si="612"/>
        <v xml:space="preserve">N46PD   </v>
      </c>
      <c r="BE1258">
        <v>1</v>
      </c>
      <c r="BG1258">
        <v>0</v>
      </c>
      <c r="BH1258">
        <v>0</v>
      </c>
      <c r="BI1258">
        <v>0</v>
      </c>
      <c r="BJ1258">
        <v>225</v>
      </c>
      <c r="BK1258">
        <v>-100</v>
      </c>
      <c r="BL1258" t="s">
        <v>239</v>
      </c>
      <c r="BM1258">
        <v>1</v>
      </c>
      <c r="BN1258">
        <v>1</v>
      </c>
      <c r="BO1258">
        <v>1</v>
      </c>
      <c r="BP1258">
        <v>0</v>
      </c>
      <c r="BS1258">
        <v>0.08</v>
      </c>
      <c r="BT1258">
        <v>0</v>
      </c>
      <c r="BU1258">
        <v>0</v>
      </c>
      <c r="CE1258" t="str">
        <f t="shared" si="633"/>
        <v>16:23:40.510</v>
      </c>
      <c r="CF1258">
        <v>510240929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7</v>
      </c>
      <c r="CY1258">
        <v>7</v>
      </c>
      <c r="CZ1258" t="s">
        <v>131</v>
      </c>
      <c r="DA1258">
        <v>80</v>
      </c>
      <c r="DB1258">
        <v>1</v>
      </c>
      <c r="DC1258" t="s">
        <v>132</v>
      </c>
      <c r="DD1258" t="s">
        <v>133</v>
      </c>
      <c r="DG1258">
        <v>15356144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"10/06/2022 16:23:40.758"</f>
        <v>10/06/2022 16:23:40.758</v>
      </c>
      <c r="C1259" t="str">
        <f t="shared" si="610"/>
        <v>FFDFD3C0</v>
      </c>
      <c r="D1259" t="s">
        <v>123</v>
      </c>
      <c r="E1259">
        <v>1</v>
      </c>
      <c r="H1259">
        <v>157</v>
      </c>
      <c r="I1259" t="s">
        <v>124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631"/>
        <v>16:23:40.508</v>
      </c>
      <c r="T1259" t="str">
        <f t="shared" si="632"/>
        <v>16:23:40.008</v>
      </c>
      <c r="U1259" t="str">
        <f t="shared" si="611"/>
        <v>A5988B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125</v>
      </c>
      <c r="AG1259">
        <v>0</v>
      </c>
      <c r="AH1259">
        <v>3</v>
      </c>
      <c r="AI1259">
        <v>2</v>
      </c>
      <c r="AJ1259">
        <v>1</v>
      </c>
      <c r="AK1259" t="s">
        <v>480</v>
      </c>
      <c r="AL1259">
        <v>40.938040999999998</v>
      </c>
      <c r="AM1259" t="s">
        <v>481</v>
      </c>
      <c r="AN1259">
        <v>-72.192385000000002</v>
      </c>
      <c r="AO1259">
        <v>25</v>
      </c>
      <c r="AP1259">
        <v>325</v>
      </c>
      <c r="AQ1259" t="s">
        <v>129</v>
      </c>
      <c r="AR1259">
        <v>59</v>
      </c>
      <c r="AS1259">
        <v>22</v>
      </c>
      <c r="AT1259">
        <v>-256</v>
      </c>
      <c r="BB1259">
        <v>1200</v>
      </c>
      <c r="BC1259">
        <v>1</v>
      </c>
      <c r="BD1259" t="str">
        <f t="shared" si="612"/>
        <v xml:space="preserve">N46PD   </v>
      </c>
      <c r="BE1259">
        <v>1</v>
      </c>
      <c r="BG1259">
        <v>0</v>
      </c>
      <c r="BH1259">
        <v>0</v>
      </c>
      <c r="BI1259">
        <v>0</v>
      </c>
      <c r="BJ1259">
        <v>225</v>
      </c>
      <c r="BK1259">
        <v>-100</v>
      </c>
      <c r="BL1259" t="s">
        <v>239</v>
      </c>
      <c r="BM1259">
        <v>1</v>
      </c>
      <c r="BN1259">
        <v>1</v>
      </c>
      <c r="BO1259">
        <v>1</v>
      </c>
      <c r="BP1259">
        <v>0</v>
      </c>
      <c r="BS1259">
        <v>0.08</v>
      </c>
      <c r="BT1259">
        <v>0</v>
      </c>
      <c r="BU1259">
        <v>0</v>
      </c>
      <c r="CE1259" t="str">
        <f t="shared" si="633"/>
        <v>16:23:40.510</v>
      </c>
      <c r="CF1259">
        <v>510240929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7</v>
      </c>
      <c r="CY1259">
        <v>7</v>
      </c>
      <c r="CZ1259" t="s">
        <v>131</v>
      </c>
      <c r="DA1259">
        <v>80</v>
      </c>
      <c r="DB1259">
        <v>1</v>
      </c>
      <c r="DC1259" t="s">
        <v>132</v>
      </c>
      <c r="DD1259" t="s">
        <v>133</v>
      </c>
      <c r="DG1259">
        <v>15356144</v>
      </c>
      <c r="DI1259">
        <v>0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"10/06/2022 16:23:40.774"</f>
        <v>10/06/2022 16:23:40.774</v>
      </c>
      <c r="C1260" t="str">
        <f t="shared" si="610"/>
        <v>FFDFD3C0</v>
      </c>
      <c r="D1260" t="s">
        <v>134</v>
      </c>
      <c r="E1260">
        <v>38</v>
      </c>
      <c r="H1260">
        <v>125</v>
      </c>
      <c r="I1260" t="s">
        <v>142</v>
      </c>
      <c r="J1260" t="s">
        <v>136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631"/>
        <v>16:23:40.508</v>
      </c>
      <c r="T1260" t="str">
        <f t="shared" si="632"/>
        <v>16:23:40.008</v>
      </c>
      <c r="U1260" t="str">
        <f t="shared" si="611"/>
        <v>A5988B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125</v>
      </c>
      <c r="AG1260">
        <v>0</v>
      </c>
      <c r="AH1260">
        <v>3</v>
      </c>
      <c r="AI1260">
        <v>2</v>
      </c>
      <c r="AJ1260">
        <v>1</v>
      </c>
      <c r="AK1260" t="s">
        <v>480</v>
      </c>
      <c r="AL1260">
        <v>40.938040999999998</v>
      </c>
      <c r="AM1260" t="s">
        <v>481</v>
      </c>
      <c r="AN1260">
        <v>-72.192385000000002</v>
      </c>
      <c r="AO1260">
        <v>25</v>
      </c>
      <c r="AP1260">
        <v>325</v>
      </c>
      <c r="AQ1260" t="s">
        <v>129</v>
      </c>
      <c r="AR1260">
        <v>59</v>
      </c>
      <c r="AS1260">
        <v>22</v>
      </c>
      <c r="AT1260">
        <v>-256</v>
      </c>
      <c r="BB1260">
        <v>1200</v>
      </c>
      <c r="BC1260">
        <v>1</v>
      </c>
      <c r="BD1260" t="str">
        <f t="shared" si="612"/>
        <v xml:space="preserve">N46PD   </v>
      </c>
      <c r="BE1260">
        <v>1</v>
      </c>
      <c r="BG1260">
        <v>0</v>
      </c>
      <c r="BH1260">
        <v>0</v>
      </c>
      <c r="BI1260">
        <v>0</v>
      </c>
      <c r="BJ1260">
        <v>225</v>
      </c>
      <c r="BK1260">
        <v>-100</v>
      </c>
      <c r="BL1260" t="s">
        <v>239</v>
      </c>
      <c r="BM1260">
        <v>1</v>
      </c>
      <c r="BN1260">
        <v>1</v>
      </c>
      <c r="BO1260">
        <v>1</v>
      </c>
      <c r="BP1260">
        <v>0</v>
      </c>
      <c r="BS1260">
        <v>0.08</v>
      </c>
      <c r="BT1260">
        <v>0</v>
      </c>
      <c r="BU1260">
        <v>0</v>
      </c>
      <c r="CE1260" t="str">
        <f t="shared" si="633"/>
        <v>16:23:40.510</v>
      </c>
      <c r="CF1260">
        <v>510240929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7</v>
      </c>
      <c r="CY1260">
        <v>7</v>
      </c>
      <c r="CZ1260" t="s">
        <v>131</v>
      </c>
      <c r="DA1260">
        <v>80</v>
      </c>
      <c r="DB1260">
        <v>1</v>
      </c>
      <c r="DC1260" t="s">
        <v>132</v>
      </c>
      <c r="DD1260" t="s">
        <v>133</v>
      </c>
      <c r="DG1260">
        <v>15356144</v>
      </c>
      <c r="DI1260">
        <v>0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"10/06/2022 16:23:40.774"</f>
        <v>10/06/2022 16:23:40.774</v>
      </c>
      <c r="C1261" t="str">
        <f t="shared" si="610"/>
        <v>FFDFD3C0</v>
      </c>
      <c r="D1261" t="s">
        <v>143</v>
      </c>
      <c r="E1261">
        <v>15</v>
      </c>
      <c r="F1261">
        <v>2015</v>
      </c>
      <c r="G1261" t="s">
        <v>144</v>
      </c>
      <c r="J1261" t="s">
        <v>145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631"/>
        <v>16:23:40.508</v>
      </c>
      <c r="T1261" t="str">
        <f t="shared" si="632"/>
        <v>16:23:40.008</v>
      </c>
      <c r="U1261" t="str">
        <f t="shared" si="611"/>
        <v>A5988B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125</v>
      </c>
      <c r="AG1261">
        <v>0</v>
      </c>
      <c r="AH1261">
        <v>3</v>
      </c>
      <c r="AI1261">
        <v>2</v>
      </c>
      <c r="AJ1261">
        <v>1</v>
      </c>
      <c r="AK1261" t="s">
        <v>480</v>
      </c>
      <c r="AL1261">
        <v>40.938040999999998</v>
      </c>
      <c r="AM1261" t="s">
        <v>481</v>
      </c>
      <c r="AN1261">
        <v>-72.192385000000002</v>
      </c>
      <c r="AO1261">
        <v>25</v>
      </c>
      <c r="AP1261">
        <v>325</v>
      </c>
      <c r="AQ1261" t="s">
        <v>129</v>
      </c>
      <c r="AR1261">
        <v>59</v>
      </c>
      <c r="AS1261">
        <v>22</v>
      </c>
      <c r="AT1261">
        <v>-256</v>
      </c>
      <c r="BB1261">
        <v>1200</v>
      </c>
      <c r="BC1261">
        <v>1</v>
      </c>
      <c r="BD1261" t="str">
        <f t="shared" si="612"/>
        <v xml:space="preserve">N46PD   </v>
      </c>
      <c r="BE1261">
        <v>1</v>
      </c>
      <c r="BG1261">
        <v>0</v>
      </c>
      <c r="BH1261">
        <v>0</v>
      </c>
      <c r="BI1261">
        <v>0</v>
      </c>
      <c r="BJ1261">
        <v>225</v>
      </c>
      <c r="BK1261">
        <v>-100</v>
      </c>
      <c r="BL1261" t="s">
        <v>239</v>
      </c>
      <c r="BM1261">
        <v>1</v>
      </c>
      <c r="BN1261">
        <v>1</v>
      </c>
      <c r="BO1261">
        <v>1</v>
      </c>
      <c r="BP1261">
        <v>0</v>
      </c>
      <c r="BS1261">
        <v>0.08</v>
      </c>
      <c r="BT1261">
        <v>0</v>
      </c>
      <c r="BU1261">
        <v>0</v>
      </c>
      <c r="CE1261" t="str">
        <f t="shared" si="633"/>
        <v>16:23:40.510</v>
      </c>
      <c r="CF1261">
        <v>510240929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7</v>
      </c>
      <c r="CY1261">
        <v>7</v>
      </c>
      <c r="CZ1261" t="s">
        <v>131</v>
      </c>
      <c r="DA1261">
        <v>80</v>
      </c>
      <c r="DB1261">
        <v>1</v>
      </c>
      <c r="DC1261" t="s">
        <v>132</v>
      </c>
      <c r="DD1261" t="s">
        <v>133</v>
      </c>
      <c r="DG1261">
        <v>15356144</v>
      </c>
      <c r="DI1261">
        <v>0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 t="shared" ref="A1262:A1268" si="634">"10/06/2022 16:23:41.664"</f>
        <v>10/06/2022 16:23:41.664</v>
      </c>
      <c r="C1262" t="str">
        <f t="shared" si="610"/>
        <v>FFDFD3C0</v>
      </c>
      <c r="D1262" t="s">
        <v>139</v>
      </c>
      <c r="E1262">
        <v>2</v>
      </c>
      <c r="F1262">
        <v>1002</v>
      </c>
      <c r="G1262" t="s">
        <v>124</v>
      </c>
      <c r="J1262" t="s">
        <v>141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ref="S1262:S1268" si="635">"16:23:41.445"</f>
        <v>16:23:41.445</v>
      </c>
      <c r="T1262" t="str">
        <f t="shared" ref="T1262:T1268" si="636">"16:23:41.045"</f>
        <v>16:23:41.045</v>
      </c>
      <c r="U1262" t="str">
        <f t="shared" si="611"/>
        <v>A5988B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125</v>
      </c>
      <c r="AG1262">
        <v>0</v>
      </c>
      <c r="AH1262">
        <v>3</v>
      </c>
      <c r="AI1262">
        <v>2</v>
      </c>
      <c r="AJ1262">
        <v>1</v>
      </c>
      <c r="AK1262" t="s">
        <v>482</v>
      </c>
      <c r="AL1262">
        <v>40.93817</v>
      </c>
      <c r="AM1262" t="s">
        <v>483</v>
      </c>
      <c r="AN1262">
        <v>-72.192019999999999</v>
      </c>
      <c r="AO1262">
        <v>25</v>
      </c>
      <c r="AP1262">
        <v>325</v>
      </c>
      <c r="AQ1262" t="s">
        <v>129</v>
      </c>
      <c r="AR1262">
        <v>60</v>
      </c>
      <c r="AS1262">
        <v>22</v>
      </c>
      <c r="AT1262">
        <v>-384</v>
      </c>
      <c r="BB1262">
        <v>1200</v>
      </c>
      <c r="BC1262">
        <v>1</v>
      </c>
      <c r="BD1262" t="str">
        <f t="shared" si="612"/>
        <v xml:space="preserve">N46PD   </v>
      </c>
      <c r="BE1262">
        <v>1</v>
      </c>
      <c r="BG1262">
        <v>0</v>
      </c>
      <c r="BH1262">
        <v>0</v>
      </c>
      <c r="BI1262">
        <v>0</v>
      </c>
      <c r="BJ1262">
        <v>225</v>
      </c>
      <c r="BK1262">
        <v>-100</v>
      </c>
      <c r="BL1262" t="s">
        <v>239</v>
      </c>
      <c r="BM1262">
        <v>1</v>
      </c>
      <c r="BN1262">
        <v>1</v>
      </c>
      <c r="BO1262">
        <v>1</v>
      </c>
      <c r="BP1262">
        <v>0</v>
      </c>
      <c r="BS1262">
        <v>0.08</v>
      </c>
      <c r="BT1262">
        <v>0</v>
      </c>
      <c r="BU1262">
        <v>0</v>
      </c>
      <c r="CE1262" t="str">
        <f t="shared" ref="CE1262:CE1268" si="637">"16:23:41.451"</f>
        <v>16:23:41.451</v>
      </c>
      <c r="CF1262">
        <v>450700027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7</v>
      </c>
      <c r="CY1262">
        <v>7</v>
      </c>
      <c r="CZ1262" t="s">
        <v>131</v>
      </c>
      <c r="DA1262">
        <v>80</v>
      </c>
      <c r="DB1262">
        <v>1</v>
      </c>
      <c r="DC1262" t="s">
        <v>132</v>
      </c>
      <c r="DD1262" t="s">
        <v>133</v>
      </c>
      <c r="DG1262">
        <v>15357160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 t="shared" si="634"/>
        <v>10/06/2022 16:23:41.664</v>
      </c>
      <c r="C1263" t="str">
        <f t="shared" si="610"/>
        <v>FFDFD3C0</v>
      </c>
      <c r="D1263" t="s">
        <v>143</v>
      </c>
      <c r="E1263">
        <v>1</v>
      </c>
      <c r="F1263">
        <v>2001</v>
      </c>
      <c r="G1263" t="s">
        <v>147</v>
      </c>
      <c r="J1263" t="s">
        <v>145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635"/>
        <v>16:23:41.445</v>
      </c>
      <c r="T1263" t="str">
        <f t="shared" si="636"/>
        <v>16:23:41.045</v>
      </c>
      <c r="U1263" t="str">
        <f t="shared" si="611"/>
        <v>A5988B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125</v>
      </c>
      <c r="AG1263">
        <v>0</v>
      </c>
      <c r="AH1263">
        <v>3</v>
      </c>
      <c r="AI1263">
        <v>2</v>
      </c>
      <c r="AJ1263">
        <v>1</v>
      </c>
      <c r="AK1263" t="s">
        <v>482</v>
      </c>
      <c r="AL1263">
        <v>40.93817</v>
      </c>
      <c r="AM1263" t="s">
        <v>483</v>
      </c>
      <c r="AN1263">
        <v>-72.192019999999999</v>
      </c>
      <c r="AO1263">
        <v>25</v>
      </c>
      <c r="AP1263">
        <v>325</v>
      </c>
      <c r="AQ1263" t="s">
        <v>129</v>
      </c>
      <c r="AR1263">
        <v>60</v>
      </c>
      <c r="AS1263">
        <v>22</v>
      </c>
      <c r="AT1263">
        <v>-384</v>
      </c>
      <c r="BB1263">
        <v>1200</v>
      </c>
      <c r="BC1263">
        <v>1</v>
      </c>
      <c r="BD1263" t="str">
        <f t="shared" si="612"/>
        <v xml:space="preserve">N46PD   </v>
      </c>
      <c r="BE1263">
        <v>1</v>
      </c>
      <c r="BG1263">
        <v>0</v>
      </c>
      <c r="BH1263">
        <v>0</v>
      </c>
      <c r="BI1263">
        <v>0</v>
      </c>
      <c r="BJ1263">
        <v>225</v>
      </c>
      <c r="BK1263">
        <v>-100</v>
      </c>
      <c r="BL1263" t="s">
        <v>239</v>
      </c>
      <c r="BM1263">
        <v>1</v>
      </c>
      <c r="BN1263">
        <v>1</v>
      </c>
      <c r="BO1263">
        <v>1</v>
      </c>
      <c r="BP1263">
        <v>0</v>
      </c>
      <c r="BS1263">
        <v>0.08</v>
      </c>
      <c r="BT1263">
        <v>0</v>
      </c>
      <c r="BU1263">
        <v>0</v>
      </c>
      <c r="CE1263" t="str">
        <f t="shared" si="637"/>
        <v>16:23:41.451</v>
      </c>
      <c r="CF1263">
        <v>450700027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7</v>
      </c>
      <c r="CY1263">
        <v>7</v>
      </c>
      <c r="CZ1263" t="s">
        <v>131</v>
      </c>
      <c r="DA1263">
        <v>80</v>
      </c>
      <c r="DB1263">
        <v>1</v>
      </c>
      <c r="DC1263" t="s">
        <v>132</v>
      </c>
      <c r="DD1263" t="s">
        <v>133</v>
      </c>
      <c r="DG1263">
        <v>15357160</v>
      </c>
      <c r="DI1263">
        <v>0</v>
      </c>
      <c r="DJ1263">
        <v>0</v>
      </c>
      <c r="DK1263">
        <v>1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 t="shared" si="634"/>
        <v>10/06/2022 16:23:41.664</v>
      </c>
      <c r="C1264" t="str">
        <f t="shared" si="610"/>
        <v>FFDFD3C0</v>
      </c>
      <c r="D1264" t="s">
        <v>134</v>
      </c>
      <c r="E1264">
        <v>33</v>
      </c>
      <c r="H1264">
        <v>112</v>
      </c>
      <c r="I1264" t="s">
        <v>135</v>
      </c>
      <c r="J1264" t="s">
        <v>136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635"/>
        <v>16:23:41.445</v>
      </c>
      <c r="T1264" t="str">
        <f t="shared" si="636"/>
        <v>16:23:41.045</v>
      </c>
      <c r="U1264" t="str">
        <f t="shared" si="611"/>
        <v>A5988B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125</v>
      </c>
      <c r="AG1264">
        <v>0</v>
      </c>
      <c r="AH1264">
        <v>3</v>
      </c>
      <c r="AI1264">
        <v>2</v>
      </c>
      <c r="AJ1264">
        <v>1</v>
      </c>
      <c r="AK1264" t="s">
        <v>482</v>
      </c>
      <c r="AL1264">
        <v>40.93817</v>
      </c>
      <c r="AM1264" t="s">
        <v>483</v>
      </c>
      <c r="AN1264">
        <v>-72.192019999999999</v>
      </c>
      <c r="AO1264">
        <v>25</v>
      </c>
      <c r="AP1264">
        <v>325</v>
      </c>
      <c r="AQ1264" t="s">
        <v>129</v>
      </c>
      <c r="AR1264">
        <v>60</v>
      </c>
      <c r="AS1264">
        <v>22</v>
      </c>
      <c r="AT1264">
        <v>-384</v>
      </c>
      <c r="BB1264">
        <v>1200</v>
      </c>
      <c r="BC1264">
        <v>1</v>
      </c>
      <c r="BD1264" t="str">
        <f t="shared" si="612"/>
        <v xml:space="preserve">N46PD   </v>
      </c>
      <c r="BE1264">
        <v>1</v>
      </c>
      <c r="BG1264">
        <v>0</v>
      </c>
      <c r="BH1264">
        <v>0</v>
      </c>
      <c r="BI1264">
        <v>0</v>
      </c>
      <c r="BJ1264">
        <v>225</v>
      </c>
      <c r="BK1264">
        <v>-100</v>
      </c>
      <c r="BL1264" t="s">
        <v>239</v>
      </c>
      <c r="BM1264">
        <v>1</v>
      </c>
      <c r="BN1264">
        <v>1</v>
      </c>
      <c r="BO1264">
        <v>1</v>
      </c>
      <c r="BP1264">
        <v>0</v>
      </c>
      <c r="BS1264">
        <v>0.08</v>
      </c>
      <c r="BT1264">
        <v>0</v>
      </c>
      <c r="BU1264">
        <v>0</v>
      </c>
      <c r="CE1264" t="str">
        <f t="shared" si="637"/>
        <v>16:23:41.451</v>
      </c>
      <c r="CF1264">
        <v>450700027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7</v>
      </c>
      <c r="CY1264">
        <v>7</v>
      </c>
      <c r="CZ1264" t="s">
        <v>131</v>
      </c>
      <c r="DA1264">
        <v>80</v>
      </c>
      <c r="DB1264">
        <v>1</v>
      </c>
      <c r="DC1264" t="s">
        <v>132</v>
      </c>
      <c r="DD1264" t="s">
        <v>133</v>
      </c>
      <c r="DG1264">
        <v>15357160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 t="shared" si="634"/>
        <v>10/06/2022 16:23:41.664</v>
      </c>
      <c r="C1265" t="str">
        <f t="shared" si="610"/>
        <v>FFDFD3C0</v>
      </c>
      <c r="D1265" t="s">
        <v>139</v>
      </c>
      <c r="E1265">
        <v>3</v>
      </c>
      <c r="F1265">
        <v>1003</v>
      </c>
      <c r="G1265" t="s">
        <v>146</v>
      </c>
      <c r="J1265" t="s">
        <v>141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635"/>
        <v>16:23:41.445</v>
      </c>
      <c r="T1265" t="str">
        <f t="shared" si="636"/>
        <v>16:23:41.045</v>
      </c>
      <c r="U1265" t="str">
        <f t="shared" si="611"/>
        <v>A5988B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125</v>
      </c>
      <c r="AG1265">
        <v>0</v>
      </c>
      <c r="AH1265">
        <v>3</v>
      </c>
      <c r="AI1265">
        <v>2</v>
      </c>
      <c r="AJ1265">
        <v>1</v>
      </c>
      <c r="AK1265" t="s">
        <v>482</v>
      </c>
      <c r="AL1265">
        <v>40.93817</v>
      </c>
      <c r="AM1265" t="s">
        <v>483</v>
      </c>
      <c r="AN1265">
        <v>-72.192019999999999</v>
      </c>
      <c r="AO1265">
        <v>25</v>
      </c>
      <c r="AP1265">
        <v>325</v>
      </c>
      <c r="AQ1265" t="s">
        <v>129</v>
      </c>
      <c r="AR1265">
        <v>60</v>
      </c>
      <c r="AS1265">
        <v>22</v>
      </c>
      <c r="AT1265">
        <v>-384</v>
      </c>
      <c r="BB1265">
        <v>1200</v>
      </c>
      <c r="BC1265">
        <v>1</v>
      </c>
      <c r="BD1265" t="str">
        <f t="shared" si="612"/>
        <v xml:space="preserve">N46PD   </v>
      </c>
      <c r="BE1265">
        <v>1</v>
      </c>
      <c r="BG1265">
        <v>0</v>
      </c>
      <c r="BH1265">
        <v>0</v>
      </c>
      <c r="BI1265">
        <v>0</v>
      </c>
      <c r="BJ1265">
        <v>225</v>
      </c>
      <c r="BK1265">
        <v>-100</v>
      </c>
      <c r="BL1265" t="s">
        <v>239</v>
      </c>
      <c r="BM1265">
        <v>1</v>
      </c>
      <c r="BN1265">
        <v>1</v>
      </c>
      <c r="BO1265">
        <v>1</v>
      </c>
      <c r="BP1265">
        <v>0</v>
      </c>
      <c r="BS1265">
        <v>0.08</v>
      </c>
      <c r="BT1265">
        <v>0</v>
      </c>
      <c r="BU1265">
        <v>0</v>
      </c>
      <c r="CE1265" t="str">
        <f t="shared" si="637"/>
        <v>16:23:41.451</v>
      </c>
      <c r="CF1265">
        <v>450700027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7</v>
      </c>
      <c r="CY1265">
        <v>7</v>
      </c>
      <c r="CZ1265" t="s">
        <v>131</v>
      </c>
      <c r="DA1265">
        <v>80</v>
      </c>
      <c r="DB1265">
        <v>1</v>
      </c>
      <c r="DC1265" t="s">
        <v>132</v>
      </c>
      <c r="DD1265" t="s">
        <v>133</v>
      </c>
      <c r="DG1265">
        <v>15357160</v>
      </c>
      <c r="DI1265">
        <v>0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 t="shared" si="634"/>
        <v>10/06/2022 16:23:41.664</v>
      </c>
      <c r="C1266" t="str">
        <f t="shared" si="610"/>
        <v>FFDFD3C0</v>
      </c>
      <c r="D1266" t="s">
        <v>123</v>
      </c>
      <c r="E1266">
        <v>1</v>
      </c>
      <c r="H1266">
        <v>157</v>
      </c>
      <c r="I1266" t="s">
        <v>124</v>
      </c>
      <c r="J1266" t="s">
        <v>125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635"/>
        <v>16:23:41.445</v>
      </c>
      <c r="T1266" t="str">
        <f t="shared" si="636"/>
        <v>16:23:41.045</v>
      </c>
      <c r="U1266" t="str">
        <f t="shared" si="611"/>
        <v>A5988B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125</v>
      </c>
      <c r="AG1266">
        <v>0</v>
      </c>
      <c r="AH1266">
        <v>3</v>
      </c>
      <c r="AI1266">
        <v>2</v>
      </c>
      <c r="AJ1266">
        <v>1</v>
      </c>
      <c r="AK1266" t="s">
        <v>482</v>
      </c>
      <c r="AL1266">
        <v>40.93817</v>
      </c>
      <c r="AM1266" t="s">
        <v>483</v>
      </c>
      <c r="AN1266">
        <v>-72.192019999999999</v>
      </c>
      <c r="AO1266">
        <v>25</v>
      </c>
      <c r="AP1266">
        <v>325</v>
      </c>
      <c r="AQ1266" t="s">
        <v>129</v>
      </c>
      <c r="AR1266">
        <v>60</v>
      </c>
      <c r="AS1266">
        <v>22</v>
      </c>
      <c r="AT1266">
        <v>-384</v>
      </c>
      <c r="BB1266">
        <v>1200</v>
      </c>
      <c r="BC1266">
        <v>1</v>
      </c>
      <c r="BD1266" t="str">
        <f t="shared" si="612"/>
        <v xml:space="preserve">N46PD   </v>
      </c>
      <c r="BE1266">
        <v>1</v>
      </c>
      <c r="BG1266">
        <v>0</v>
      </c>
      <c r="BH1266">
        <v>0</v>
      </c>
      <c r="BI1266">
        <v>0</v>
      </c>
      <c r="BJ1266">
        <v>225</v>
      </c>
      <c r="BK1266">
        <v>-100</v>
      </c>
      <c r="BL1266" t="s">
        <v>239</v>
      </c>
      <c r="BM1266">
        <v>1</v>
      </c>
      <c r="BN1266">
        <v>1</v>
      </c>
      <c r="BO1266">
        <v>1</v>
      </c>
      <c r="BP1266">
        <v>0</v>
      </c>
      <c r="BS1266">
        <v>0.08</v>
      </c>
      <c r="BT1266">
        <v>0</v>
      </c>
      <c r="BU1266">
        <v>0</v>
      </c>
      <c r="CE1266" t="str">
        <f t="shared" si="637"/>
        <v>16:23:41.451</v>
      </c>
      <c r="CF1266">
        <v>450700027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7</v>
      </c>
      <c r="CY1266">
        <v>7</v>
      </c>
      <c r="CZ1266" t="s">
        <v>131</v>
      </c>
      <c r="DA1266">
        <v>80</v>
      </c>
      <c r="DB1266">
        <v>1</v>
      </c>
      <c r="DC1266" t="s">
        <v>132</v>
      </c>
      <c r="DD1266" t="s">
        <v>133</v>
      </c>
      <c r="DG1266">
        <v>15357160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 t="shared" si="634"/>
        <v>10/06/2022 16:23:41.664</v>
      </c>
      <c r="C1267" t="str">
        <f t="shared" si="610"/>
        <v>FFDFD3C0</v>
      </c>
      <c r="D1267" t="s">
        <v>134</v>
      </c>
      <c r="E1267">
        <v>38</v>
      </c>
      <c r="H1267">
        <v>125</v>
      </c>
      <c r="I1267" t="s">
        <v>142</v>
      </c>
      <c r="J1267" t="s">
        <v>136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635"/>
        <v>16:23:41.445</v>
      </c>
      <c r="T1267" t="str">
        <f t="shared" si="636"/>
        <v>16:23:41.045</v>
      </c>
      <c r="U1267" t="str">
        <f t="shared" si="611"/>
        <v>A5988B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125</v>
      </c>
      <c r="AG1267">
        <v>0</v>
      </c>
      <c r="AH1267">
        <v>3</v>
      </c>
      <c r="AI1267">
        <v>2</v>
      </c>
      <c r="AJ1267">
        <v>1</v>
      </c>
      <c r="AK1267" t="s">
        <v>482</v>
      </c>
      <c r="AL1267">
        <v>40.93817</v>
      </c>
      <c r="AM1267" t="s">
        <v>483</v>
      </c>
      <c r="AN1267">
        <v>-72.192019999999999</v>
      </c>
      <c r="AO1267">
        <v>25</v>
      </c>
      <c r="AP1267">
        <v>325</v>
      </c>
      <c r="AQ1267" t="s">
        <v>129</v>
      </c>
      <c r="AR1267">
        <v>60</v>
      </c>
      <c r="AS1267">
        <v>22</v>
      </c>
      <c r="AT1267">
        <v>-384</v>
      </c>
      <c r="BB1267">
        <v>1200</v>
      </c>
      <c r="BC1267">
        <v>1</v>
      </c>
      <c r="BD1267" t="str">
        <f t="shared" si="612"/>
        <v xml:space="preserve">N46PD   </v>
      </c>
      <c r="BE1267">
        <v>1</v>
      </c>
      <c r="BG1267">
        <v>0</v>
      </c>
      <c r="BH1267">
        <v>0</v>
      </c>
      <c r="BI1267">
        <v>0</v>
      </c>
      <c r="BJ1267">
        <v>225</v>
      </c>
      <c r="BK1267">
        <v>-100</v>
      </c>
      <c r="BL1267" t="s">
        <v>239</v>
      </c>
      <c r="BM1267">
        <v>1</v>
      </c>
      <c r="BN1267">
        <v>1</v>
      </c>
      <c r="BO1267">
        <v>1</v>
      </c>
      <c r="BP1267">
        <v>0</v>
      </c>
      <c r="BS1267">
        <v>0.08</v>
      </c>
      <c r="BT1267">
        <v>0</v>
      </c>
      <c r="BU1267">
        <v>0</v>
      </c>
      <c r="CE1267" t="str">
        <f t="shared" si="637"/>
        <v>16:23:41.451</v>
      </c>
      <c r="CF1267">
        <v>450700027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7</v>
      </c>
      <c r="CY1267">
        <v>7</v>
      </c>
      <c r="CZ1267" t="s">
        <v>131</v>
      </c>
      <c r="DA1267">
        <v>80</v>
      </c>
      <c r="DB1267">
        <v>1</v>
      </c>
      <c r="DC1267" t="s">
        <v>132</v>
      </c>
      <c r="DD1267" t="s">
        <v>133</v>
      </c>
      <c r="DG1267">
        <v>15357160</v>
      </c>
      <c r="DI1267">
        <v>0</v>
      </c>
      <c r="DJ1267">
        <v>0</v>
      </c>
      <c r="DK1267">
        <v>1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 t="shared" si="634"/>
        <v>10/06/2022 16:23:41.664</v>
      </c>
      <c r="C1268" t="str">
        <f t="shared" si="610"/>
        <v>FFDFD3C0</v>
      </c>
      <c r="D1268" t="s">
        <v>143</v>
      </c>
      <c r="E1268">
        <v>15</v>
      </c>
      <c r="F1268">
        <v>2015</v>
      </c>
      <c r="G1268" t="s">
        <v>144</v>
      </c>
      <c r="J1268" t="s">
        <v>145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635"/>
        <v>16:23:41.445</v>
      </c>
      <c r="T1268" t="str">
        <f t="shared" si="636"/>
        <v>16:23:41.045</v>
      </c>
      <c r="U1268" t="str">
        <f t="shared" si="611"/>
        <v>A5988B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125</v>
      </c>
      <c r="AG1268">
        <v>0</v>
      </c>
      <c r="AH1268">
        <v>3</v>
      </c>
      <c r="AI1268">
        <v>2</v>
      </c>
      <c r="AJ1268">
        <v>1</v>
      </c>
      <c r="AK1268" t="s">
        <v>482</v>
      </c>
      <c r="AL1268">
        <v>40.93817</v>
      </c>
      <c r="AM1268" t="s">
        <v>483</v>
      </c>
      <c r="AN1268">
        <v>-72.192019999999999</v>
      </c>
      <c r="AO1268">
        <v>25</v>
      </c>
      <c r="AP1268">
        <v>325</v>
      </c>
      <c r="AQ1268" t="s">
        <v>129</v>
      </c>
      <c r="AR1268">
        <v>60</v>
      </c>
      <c r="AS1268">
        <v>22</v>
      </c>
      <c r="AT1268">
        <v>-384</v>
      </c>
      <c r="BB1268">
        <v>1200</v>
      </c>
      <c r="BC1268">
        <v>1</v>
      </c>
      <c r="BD1268" t="str">
        <f t="shared" si="612"/>
        <v xml:space="preserve">N46PD   </v>
      </c>
      <c r="BE1268">
        <v>1</v>
      </c>
      <c r="BG1268">
        <v>0</v>
      </c>
      <c r="BH1268">
        <v>0</v>
      </c>
      <c r="BI1268">
        <v>0</v>
      </c>
      <c r="BJ1268">
        <v>225</v>
      </c>
      <c r="BK1268">
        <v>-100</v>
      </c>
      <c r="BL1268" t="s">
        <v>239</v>
      </c>
      <c r="BM1268">
        <v>1</v>
      </c>
      <c r="BN1268">
        <v>1</v>
      </c>
      <c r="BO1268">
        <v>1</v>
      </c>
      <c r="BP1268">
        <v>0</v>
      </c>
      <c r="BS1268">
        <v>0.08</v>
      </c>
      <c r="BT1268">
        <v>0</v>
      </c>
      <c r="BU1268">
        <v>0</v>
      </c>
      <c r="CE1268" t="str">
        <f t="shared" si="637"/>
        <v>16:23:41.451</v>
      </c>
      <c r="CF1268">
        <v>450700027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7</v>
      </c>
      <c r="CY1268">
        <v>7</v>
      </c>
      <c r="CZ1268" t="s">
        <v>131</v>
      </c>
      <c r="DA1268">
        <v>80</v>
      </c>
      <c r="DB1268">
        <v>1</v>
      </c>
      <c r="DC1268" t="s">
        <v>132</v>
      </c>
      <c r="DD1268" t="s">
        <v>133</v>
      </c>
      <c r="DG1268">
        <v>15357160</v>
      </c>
      <c r="DI1268">
        <v>0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>"10/06/2022 16:23:42.678"</f>
        <v>10/06/2022 16:23:42.678</v>
      </c>
      <c r="C1269" t="str">
        <f t="shared" si="610"/>
        <v>FFDFD3C0</v>
      </c>
      <c r="D1269" t="s">
        <v>143</v>
      </c>
      <c r="E1269">
        <v>15</v>
      </c>
      <c r="F1269">
        <v>2015</v>
      </c>
      <c r="G1269" t="s">
        <v>144</v>
      </c>
      <c r="J1269" t="s">
        <v>145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ref="S1269:S1275" si="638">"16:23:42.422"</f>
        <v>16:23:42.422</v>
      </c>
      <c r="T1269" t="str">
        <f t="shared" ref="T1269:T1275" si="639">"16:23:41.922"</f>
        <v>16:23:41.922</v>
      </c>
      <c r="U1269" t="str">
        <f t="shared" si="611"/>
        <v>A5988B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125</v>
      </c>
      <c r="AG1269">
        <v>0</v>
      </c>
      <c r="AH1269">
        <v>3</v>
      </c>
      <c r="AI1269">
        <v>2</v>
      </c>
      <c r="AJ1269">
        <v>1</v>
      </c>
      <c r="AK1269" t="s">
        <v>484</v>
      </c>
      <c r="AL1269">
        <v>40.938234000000001</v>
      </c>
      <c r="AM1269" t="s">
        <v>485</v>
      </c>
      <c r="AN1269">
        <v>-72.191655999999995</v>
      </c>
      <c r="AO1269">
        <v>25</v>
      </c>
      <c r="AP1269">
        <v>325</v>
      </c>
      <c r="AQ1269" t="s">
        <v>129</v>
      </c>
      <c r="AR1269">
        <v>60</v>
      </c>
      <c r="AS1269">
        <v>23</v>
      </c>
      <c r="AT1269">
        <v>-128</v>
      </c>
      <c r="BB1269">
        <v>1200</v>
      </c>
      <c r="BC1269">
        <v>1</v>
      </c>
      <c r="BD1269" t="str">
        <f t="shared" si="612"/>
        <v xml:space="preserve">N46PD   </v>
      </c>
      <c r="BE1269">
        <v>1</v>
      </c>
      <c r="BG1269">
        <v>0</v>
      </c>
      <c r="BH1269">
        <v>0</v>
      </c>
      <c r="BI1269">
        <v>0</v>
      </c>
      <c r="BJ1269">
        <v>225</v>
      </c>
      <c r="BK1269">
        <v>-100</v>
      </c>
      <c r="BL1269" t="s">
        <v>239</v>
      </c>
      <c r="BM1269">
        <v>1</v>
      </c>
      <c r="BN1269">
        <v>1</v>
      </c>
      <c r="BO1269">
        <v>1</v>
      </c>
      <c r="BP1269">
        <v>0</v>
      </c>
      <c r="BS1269">
        <v>0.08</v>
      </c>
      <c r="BT1269">
        <v>0</v>
      </c>
      <c r="BU1269">
        <v>0</v>
      </c>
      <c r="CE1269" t="str">
        <f t="shared" ref="CE1269:CE1275" si="640">"16:23:42.427"</f>
        <v>16:23:42.427</v>
      </c>
      <c r="CF1269">
        <v>427204603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7</v>
      </c>
      <c r="CY1269">
        <v>7</v>
      </c>
      <c r="CZ1269" t="s">
        <v>131</v>
      </c>
      <c r="DA1269">
        <v>80</v>
      </c>
      <c r="DB1269">
        <v>1</v>
      </c>
      <c r="DC1269" t="s">
        <v>132</v>
      </c>
      <c r="DD1269" t="s">
        <v>133</v>
      </c>
      <c r="DG1269">
        <v>15358213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>"10/06/2022 16:23:42.678"</f>
        <v>10/06/2022 16:23:42.678</v>
      </c>
      <c r="C1270" t="str">
        <f t="shared" si="610"/>
        <v>FFDFD3C0</v>
      </c>
      <c r="D1270" t="s">
        <v>134</v>
      </c>
      <c r="E1270">
        <v>38</v>
      </c>
      <c r="H1270">
        <v>125</v>
      </c>
      <c r="I1270" t="s">
        <v>142</v>
      </c>
      <c r="J1270" t="s">
        <v>136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638"/>
        <v>16:23:42.422</v>
      </c>
      <c r="T1270" t="str">
        <f t="shared" si="639"/>
        <v>16:23:41.922</v>
      </c>
      <c r="U1270" t="str">
        <f t="shared" si="611"/>
        <v>A5988B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125</v>
      </c>
      <c r="AG1270">
        <v>0</v>
      </c>
      <c r="AH1270">
        <v>3</v>
      </c>
      <c r="AI1270">
        <v>2</v>
      </c>
      <c r="AJ1270">
        <v>1</v>
      </c>
      <c r="AK1270" t="s">
        <v>484</v>
      </c>
      <c r="AL1270">
        <v>40.938234000000001</v>
      </c>
      <c r="AM1270" t="s">
        <v>485</v>
      </c>
      <c r="AN1270">
        <v>-72.191655999999995</v>
      </c>
      <c r="AO1270">
        <v>25</v>
      </c>
      <c r="AP1270">
        <v>325</v>
      </c>
      <c r="AQ1270" t="s">
        <v>129</v>
      </c>
      <c r="AR1270">
        <v>60</v>
      </c>
      <c r="AS1270">
        <v>23</v>
      </c>
      <c r="AT1270">
        <v>-128</v>
      </c>
      <c r="BB1270">
        <v>1200</v>
      </c>
      <c r="BC1270">
        <v>1</v>
      </c>
      <c r="BD1270" t="str">
        <f t="shared" si="612"/>
        <v xml:space="preserve">N46PD   </v>
      </c>
      <c r="BE1270">
        <v>1</v>
      </c>
      <c r="BG1270">
        <v>0</v>
      </c>
      <c r="BH1270">
        <v>0</v>
      </c>
      <c r="BI1270">
        <v>0</v>
      </c>
      <c r="BJ1270">
        <v>225</v>
      </c>
      <c r="BK1270">
        <v>-100</v>
      </c>
      <c r="BL1270" t="s">
        <v>239</v>
      </c>
      <c r="BM1270">
        <v>1</v>
      </c>
      <c r="BN1270">
        <v>1</v>
      </c>
      <c r="BO1270">
        <v>1</v>
      </c>
      <c r="BP1270">
        <v>0</v>
      </c>
      <c r="BS1270">
        <v>0.08</v>
      </c>
      <c r="BT1270">
        <v>0</v>
      </c>
      <c r="BU1270">
        <v>0</v>
      </c>
      <c r="CE1270" t="str">
        <f t="shared" si="640"/>
        <v>16:23:42.427</v>
      </c>
      <c r="CF1270">
        <v>427204603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7</v>
      </c>
      <c r="CY1270">
        <v>7</v>
      </c>
      <c r="CZ1270" t="s">
        <v>131</v>
      </c>
      <c r="DA1270">
        <v>80</v>
      </c>
      <c r="DB1270">
        <v>1</v>
      </c>
      <c r="DC1270" t="s">
        <v>132</v>
      </c>
      <c r="DD1270" t="s">
        <v>133</v>
      </c>
      <c r="DG1270">
        <v>15358213</v>
      </c>
      <c r="DI1270">
        <v>0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>"10/06/2022 16:23:42.693"</f>
        <v>10/06/2022 16:23:42.693</v>
      </c>
      <c r="C1271" t="str">
        <f t="shared" si="610"/>
        <v>FFDFD3C0</v>
      </c>
      <c r="D1271" t="s">
        <v>139</v>
      </c>
      <c r="E1271">
        <v>2</v>
      </c>
      <c r="F1271">
        <v>1002</v>
      </c>
      <c r="G1271" t="s">
        <v>124</v>
      </c>
      <c r="J1271" t="s">
        <v>141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si="638"/>
        <v>16:23:42.422</v>
      </c>
      <c r="T1271" t="str">
        <f t="shared" si="639"/>
        <v>16:23:41.922</v>
      </c>
      <c r="U1271" t="str">
        <f t="shared" si="611"/>
        <v>A5988B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125</v>
      </c>
      <c r="AG1271">
        <v>0</v>
      </c>
      <c r="AH1271">
        <v>3</v>
      </c>
      <c r="AI1271">
        <v>2</v>
      </c>
      <c r="AJ1271">
        <v>1</v>
      </c>
      <c r="AK1271" t="s">
        <v>484</v>
      </c>
      <c r="AL1271">
        <v>40.938234000000001</v>
      </c>
      <c r="AM1271" t="s">
        <v>485</v>
      </c>
      <c r="AN1271">
        <v>-72.191655999999995</v>
      </c>
      <c r="AO1271">
        <v>25</v>
      </c>
      <c r="AP1271">
        <v>325</v>
      </c>
      <c r="AQ1271" t="s">
        <v>129</v>
      </c>
      <c r="AR1271">
        <v>60</v>
      </c>
      <c r="AS1271">
        <v>23</v>
      </c>
      <c r="AT1271">
        <v>-128</v>
      </c>
      <c r="BB1271">
        <v>1200</v>
      </c>
      <c r="BC1271">
        <v>1</v>
      </c>
      <c r="BD1271" t="str">
        <f t="shared" si="612"/>
        <v xml:space="preserve">N46PD   </v>
      </c>
      <c r="BE1271">
        <v>1</v>
      </c>
      <c r="BG1271">
        <v>0</v>
      </c>
      <c r="BH1271">
        <v>0</v>
      </c>
      <c r="BI1271">
        <v>0</v>
      </c>
      <c r="BJ1271">
        <v>225</v>
      </c>
      <c r="BK1271">
        <v>-100</v>
      </c>
      <c r="BL1271" t="s">
        <v>239</v>
      </c>
      <c r="BM1271">
        <v>1</v>
      </c>
      <c r="BN1271">
        <v>1</v>
      </c>
      <c r="BO1271">
        <v>1</v>
      </c>
      <c r="BP1271">
        <v>0</v>
      </c>
      <c r="BS1271">
        <v>0.08</v>
      </c>
      <c r="BT1271">
        <v>0</v>
      </c>
      <c r="BU1271">
        <v>0</v>
      </c>
      <c r="CE1271" t="str">
        <f t="shared" si="640"/>
        <v>16:23:42.427</v>
      </c>
      <c r="CF1271">
        <v>427204603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7</v>
      </c>
      <c r="CY1271">
        <v>7</v>
      </c>
      <c r="CZ1271" t="s">
        <v>131</v>
      </c>
      <c r="DA1271">
        <v>80</v>
      </c>
      <c r="DB1271">
        <v>1</v>
      </c>
      <c r="DC1271" t="s">
        <v>132</v>
      </c>
      <c r="DD1271" t="s">
        <v>133</v>
      </c>
      <c r="DG1271">
        <v>15358213</v>
      </c>
      <c r="DI1271">
        <v>0</v>
      </c>
      <c r="DJ1271">
        <v>0</v>
      </c>
      <c r="DK1271">
        <v>1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>"10/06/2022 16:23:42.693"</f>
        <v>10/06/2022 16:23:42.693</v>
      </c>
      <c r="C1272" t="str">
        <f t="shared" si="610"/>
        <v>FFDFD3C0</v>
      </c>
      <c r="D1272" t="s">
        <v>139</v>
      </c>
      <c r="E1272">
        <v>3</v>
      </c>
      <c r="F1272">
        <v>1003</v>
      </c>
      <c r="G1272" t="s">
        <v>146</v>
      </c>
      <c r="J1272" t="s">
        <v>141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638"/>
        <v>16:23:42.422</v>
      </c>
      <c r="T1272" t="str">
        <f t="shared" si="639"/>
        <v>16:23:41.922</v>
      </c>
      <c r="U1272" t="str">
        <f t="shared" si="611"/>
        <v>A5988B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125</v>
      </c>
      <c r="AG1272">
        <v>0</v>
      </c>
      <c r="AH1272">
        <v>3</v>
      </c>
      <c r="AI1272">
        <v>2</v>
      </c>
      <c r="AJ1272">
        <v>1</v>
      </c>
      <c r="AK1272" t="s">
        <v>484</v>
      </c>
      <c r="AL1272">
        <v>40.938234000000001</v>
      </c>
      <c r="AM1272" t="s">
        <v>485</v>
      </c>
      <c r="AN1272">
        <v>-72.191655999999995</v>
      </c>
      <c r="AO1272">
        <v>25</v>
      </c>
      <c r="AP1272">
        <v>325</v>
      </c>
      <c r="AQ1272" t="s">
        <v>129</v>
      </c>
      <c r="AR1272">
        <v>60</v>
      </c>
      <c r="AS1272">
        <v>23</v>
      </c>
      <c r="AT1272">
        <v>-128</v>
      </c>
      <c r="BB1272">
        <v>1200</v>
      </c>
      <c r="BC1272">
        <v>1</v>
      </c>
      <c r="BD1272" t="str">
        <f t="shared" si="612"/>
        <v xml:space="preserve">N46PD   </v>
      </c>
      <c r="BE1272">
        <v>1</v>
      </c>
      <c r="BG1272">
        <v>0</v>
      </c>
      <c r="BH1272">
        <v>0</v>
      </c>
      <c r="BI1272">
        <v>0</v>
      </c>
      <c r="BJ1272">
        <v>225</v>
      </c>
      <c r="BK1272">
        <v>-100</v>
      </c>
      <c r="BL1272" t="s">
        <v>239</v>
      </c>
      <c r="BM1272">
        <v>1</v>
      </c>
      <c r="BN1272">
        <v>1</v>
      </c>
      <c r="BO1272">
        <v>1</v>
      </c>
      <c r="BP1272">
        <v>0</v>
      </c>
      <c r="BS1272">
        <v>0.08</v>
      </c>
      <c r="BT1272">
        <v>0</v>
      </c>
      <c r="BU1272">
        <v>0</v>
      </c>
      <c r="CE1272" t="str">
        <f t="shared" si="640"/>
        <v>16:23:42.427</v>
      </c>
      <c r="CF1272">
        <v>427204603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7</v>
      </c>
      <c r="CY1272">
        <v>7</v>
      </c>
      <c r="CZ1272" t="s">
        <v>131</v>
      </c>
      <c r="DA1272">
        <v>80</v>
      </c>
      <c r="DB1272">
        <v>1</v>
      </c>
      <c r="DC1272" t="s">
        <v>132</v>
      </c>
      <c r="DD1272" t="s">
        <v>133</v>
      </c>
      <c r="DG1272">
        <v>15358213</v>
      </c>
      <c r="DI1272">
        <v>0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>"10/06/2022 16:23:42.693"</f>
        <v>10/06/2022 16:23:42.693</v>
      </c>
      <c r="C1273" t="str">
        <f t="shared" si="610"/>
        <v>FFDFD3C0</v>
      </c>
      <c r="D1273" t="s">
        <v>143</v>
      </c>
      <c r="E1273">
        <v>1</v>
      </c>
      <c r="F1273">
        <v>2001</v>
      </c>
      <c r="G1273" t="s">
        <v>147</v>
      </c>
      <c r="J1273" t="s">
        <v>145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638"/>
        <v>16:23:42.422</v>
      </c>
      <c r="T1273" t="str">
        <f t="shared" si="639"/>
        <v>16:23:41.922</v>
      </c>
      <c r="U1273" t="str">
        <f t="shared" si="611"/>
        <v>A5988B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125</v>
      </c>
      <c r="AG1273">
        <v>0</v>
      </c>
      <c r="AH1273">
        <v>3</v>
      </c>
      <c r="AI1273">
        <v>2</v>
      </c>
      <c r="AJ1273">
        <v>1</v>
      </c>
      <c r="AK1273" t="s">
        <v>484</v>
      </c>
      <c r="AL1273">
        <v>40.938234000000001</v>
      </c>
      <c r="AM1273" t="s">
        <v>485</v>
      </c>
      <c r="AN1273">
        <v>-72.191655999999995</v>
      </c>
      <c r="AO1273">
        <v>25</v>
      </c>
      <c r="AP1273">
        <v>325</v>
      </c>
      <c r="AQ1273" t="s">
        <v>129</v>
      </c>
      <c r="AR1273">
        <v>60</v>
      </c>
      <c r="AS1273">
        <v>23</v>
      </c>
      <c r="AT1273">
        <v>-128</v>
      </c>
      <c r="BB1273">
        <v>1200</v>
      </c>
      <c r="BC1273">
        <v>1</v>
      </c>
      <c r="BD1273" t="str">
        <f t="shared" si="612"/>
        <v xml:space="preserve">N46PD   </v>
      </c>
      <c r="BE1273">
        <v>1</v>
      </c>
      <c r="BG1273">
        <v>0</v>
      </c>
      <c r="BH1273">
        <v>0</v>
      </c>
      <c r="BI1273">
        <v>0</v>
      </c>
      <c r="BJ1273">
        <v>225</v>
      </c>
      <c r="BK1273">
        <v>-100</v>
      </c>
      <c r="BL1273" t="s">
        <v>239</v>
      </c>
      <c r="BM1273">
        <v>1</v>
      </c>
      <c r="BN1273">
        <v>1</v>
      </c>
      <c r="BO1273">
        <v>1</v>
      </c>
      <c r="BP1273">
        <v>0</v>
      </c>
      <c r="BS1273">
        <v>0.08</v>
      </c>
      <c r="BT1273">
        <v>0</v>
      </c>
      <c r="BU1273">
        <v>0</v>
      </c>
      <c r="CE1273" t="str">
        <f t="shared" si="640"/>
        <v>16:23:42.427</v>
      </c>
      <c r="CF1273">
        <v>427204603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7</v>
      </c>
      <c r="CY1273">
        <v>7</v>
      </c>
      <c r="CZ1273" t="s">
        <v>131</v>
      </c>
      <c r="DA1273">
        <v>80</v>
      </c>
      <c r="DB1273">
        <v>1</v>
      </c>
      <c r="DC1273" t="s">
        <v>132</v>
      </c>
      <c r="DD1273" t="s">
        <v>133</v>
      </c>
      <c r="DG1273">
        <v>15358213</v>
      </c>
      <c r="DI1273">
        <v>0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"10/06/2022 16:23:42.693"</f>
        <v>10/06/2022 16:23:42.693</v>
      </c>
      <c r="C1274" t="str">
        <f t="shared" si="610"/>
        <v>FFDFD3C0</v>
      </c>
      <c r="D1274" t="s">
        <v>134</v>
      </c>
      <c r="E1274">
        <v>33</v>
      </c>
      <c r="H1274">
        <v>112</v>
      </c>
      <c r="I1274" t="s">
        <v>135</v>
      </c>
      <c r="J1274" t="s">
        <v>136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638"/>
        <v>16:23:42.422</v>
      </c>
      <c r="T1274" t="str">
        <f t="shared" si="639"/>
        <v>16:23:41.922</v>
      </c>
      <c r="U1274" t="str">
        <f t="shared" si="611"/>
        <v>A5988B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125</v>
      </c>
      <c r="AG1274">
        <v>0</v>
      </c>
      <c r="AH1274">
        <v>3</v>
      </c>
      <c r="AI1274">
        <v>2</v>
      </c>
      <c r="AJ1274">
        <v>1</v>
      </c>
      <c r="AK1274" t="s">
        <v>484</v>
      </c>
      <c r="AL1274">
        <v>40.938234000000001</v>
      </c>
      <c r="AM1274" t="s">
        <v>485</v>
      </c>
      <c r="AN1274">
        <v>-72.191655999999995</v>
      </c>
      <c r="AO1274">
        <v>25</v>
      </c>
      <c r="AP1274">
        <v>325</v>
      </c>
      <c r="AQ1274" t="s">
        <v>129</v>
      </c>
      <c r="AR1274">
        <v>60</v>
      </c>
      <c r="AS1274">
        <v>23</v>
      </c>
      <c r="AT1274">
        <v>-128</v>
      </c>
      <c r="BB1274">
        <v>1200</v>
      </c>
      <c r="BC1274">
        <v>1</v>
      </c>
      <c r="BD1274" t="str">
        <f t="shared" si="612"/>
        <v xml:space="preserve">N46PD   </v>
      </c>
      <c r="BE1274">
        <v>1</v>
      </c>
      <c r="BG1274">
        <v>0</v>
      </c>
      <c r="BH1274">
        <v>0</v>
      </c>
      <c r="BI1274">
        <v>0</v>
      </c>
      <c r="BJ1274">
        <v>225</v>
      </c>
      <c r="BK1274">
        <v>-100</v>
      </c>
      <c r="BL1274" t="s">
        <v>239</v>
      </c>
      <c r="BM1274">
        <v>1</v>
      </c>
      <c r="BN1274">
        <v>1</v>
      </c>
      <c r="BO1274">
        <v>1</v>
      </c>
      <c r="BP1274">
        <v>0</v>
      </c>
      <c r="BS1274">
        <v>0.08</v>
      </c>
      <c r="BT1274">
        <v>0</v>
      </c>
      <c r="BU1274">
        <v>0</v>
      </c>
      <c r="CE1274" t="str">
        <f t="shared" si="640"/>
        <v>16:23:42.427</v>
      </c>
      <c r="CF1274">
        <v>427204603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7</v>
      </c>
      <c r="CY1274">
        <v>7</v>
      </c>
      <c r="CZ1274" t="s">
        <v>131</v>
      </c>
      <c r="DA1274">
        <v>80</v>
      </c>
      <c r="DB1274">
        <v>1</v>
      </c>
      <c r="DC1274" t="s">
        <v>132</v>
      </c>
      <c r="DD1274" t="s">
        <v>133</v>
      </c>
      <c r="DG1274">
        <v>15358213</v>
      </c>
      <c r="DI1274">
        <v>0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"10/06/2022 16:23:42.693"</f>
        <v>10/06/2022 16:23:42.693</v>
      </c>
      <c r="C1275" t="str">
        <f t="shared" si="610"/>
        <v>FFDFD3C0</v>
      </c>
      <c r="D1275" t="s">
        <v>123</v>
      </c>
      <c r="E1275">
        <v>1</v>
      </c>
      <c r="H1275">
        <v>157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638"/>
        <v>16:23:42.422</v>
      </c>
      <c r="T1275" t="str">
        <f t="shared" si="639"/>
        <v>16:23:41.922</v>
      </c>
      <c r="U1275" t="str">
        <f t="shared" si="611"/>
        <v>A5988B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125</v>
      </c>
      <c r="AG1275">
        <v>0</v>
      </c>
      <c r="AH1275">
        <v>3</v>
      </c>
      <c r="AI1275">
        <v>2</v>
      </c>
      <c r="AJ1275">
        <v>1</v>
      </c>
      <c r="AK1275" t="s">
        <v>484</v>
      </c>
      <c r="AL1275">
        <v>40.938234000000001</v>
      </c>
      <c r="AM1275" t="s">
        <v>485</v>
      </c>
      <c r="AN1275">
        <v>-72.191655999999995</v>
      </c>
      <c r="AO1275">
        <v>25</v>
      </c>
      <c r="AP1275">
        <v>325</v>
      </c>
      <c r="AQ1275" t="s">
        <v>129</v>
      </c>
      <c r="AR1275">
        <v>60</v>
      </c>
      <c r="AS1275">
        <v>23</v>
      </c>
      <c r="AT1275">
        <v>-128</v>
      </c>
      <c r="BB1275">
        <v>1200</v>
      </c>
      <c r="BC1275">
        <v>1</v>
      </c>
      <c r="BD1275" t="str">
        <f t="shared" si="612"/>
        <v xml:space="preserve">N46PD   </v>
      </c>
      <c r="BE1275">
        <v>1</v>
      </c>
      <c r="BG1275">
        <v>0</v>
      </c>
      <c r="BH1275">
        <v>0</v>
      </c>
      <c r="BI1275">
        <v>0</v>
      </c>
      <c r="BJ1275">
        <v>225</v>
      </c>
      <c r="BK1275">
        <v>-100</v>
      </c>
      <c r="BL1275" t="s">
        <v>239</v>
      </c>
      <c r="BM1275">
        <v>1</v>
      </c>
      <c r="BN1275">
        <v>1</v>
      </c>
      <c r="BO1275">
        <v>1</v>
      </c>
      <c r="BP1275">
        <v>0</v>
      </c>
      <c r="BS1275">
        <v>0.08</v>
      </c>
      <c r="BT1275">
        <v>0</v>
      </c>
      <c r="BU1275">
        <v>0</v>
      </c>
      <c r="CE1275" t="str">
        <f t="shared" si="640"/>
        <v>16:23:42.427</v>
      </c>
      <c r="CF1275">
        <v>427204603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7</v>
      </c>
      <c r="CY1275">
        <v>7</v>
      </c>
      <c r="CZ1275" t="s">
        <v>131</v>
      </c>
      <c r="DA1275">
        <v>80</v>
      </c>
      <c r="DB1275">
        <v>1</v>
      </c>
      <c r="DC1275" t="s">
        <v>132</v>
      </c>
      <c r="DD1275" t="s">
        <v>133</v>
      </c>
      <c r="DG1275">
        <v>15358213</v>
      </c>
      <c r="DI1275">
        <v>0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 t="shared" ref="A1276:A1282" si="641">"10/06/2022 16:23:43.679"</f>
        <v>10/06/2022 16:23:43.679</v>
      </c>
      <c r="C1276" t="str">
        <f t="shared" si="610"/>
        <v>FFDFD3C0</v>
      </c>
      <c r="D1276" t="s">
        <v>139</v>
      </c>
      <c r="E1276">
        <v>2</v>
      </c>
      <c r="F1276">
        <v>1002</v>
      </c>
      <c r="G1276" t="s">
        <v>124</v>
      </c>
      <c r="J1276" t="s">
        <v>141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ref="S1276:S1282" si="642">"16:23:43.352"</f>
        <v>16:23:43.352</v>
      </c>
      <c r="T1276" t="str">
        <f t="shared" ref="T1276:T1282" si="643">"16:23:42.952"</f>
        <v>16:23:42.952</v>
      </c>
      <c r="U1276" t="str">
        <f t="shared" si="611"/>
        <v>A5988B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125</v>
      </c>
      <c r="AG1276">
        <v>0</v>
      </c>
      <c r="AH1276">
        <v>3</v>
      </c>
      <c r="AI1276">
        <v>2</v>
      </c>
      <c r="AJ1276">
        <v>1</v>
      </c>
      <c r="AK1276" t="s">
        <v>486</v>
      </c>
      <c r="AL1276">
        <v>40.938363000000003</v>
      </c>
      <c r="AM1276" t="s">
        <v>487</v>
      </c>
      <c r="AN1276">
        <v>-72.191355000000001</v>
      </c>
      <c r="AO1276">
        <v>25</v>
      </c>
      <c r="AP1276">
        <v>325</v>
      </c>
      <c r="AQ1276" t="s">
        <v>129</v>
      </c>
      <c r="AR1276">
        <v>59</v>
      </c>
      <c r="AS1276">
        <v>24</v>
      </c>
      <c r="AT1276">
        <v>64</v>
      </c>
      <c r="BB1276">
        <v>1200</v>
      </c>
      <c r="BC1276">
        <v>1</v>
      </c>
      <c r="BD1276" t="str">
        <f t="shared" si="612"/>
        <v xml:space="preserve">N46PD   </v>
      </c>
      <c r="BE1276">
        <v>1</v>
      </c>
      <c r="BG1276">
        <v>0</v>
      </c>
      <c r="BH1276">
        <v>0</v>
      </c>
      <c r="BI1276">
        <v>0</v>
      </c>
      <c r="BJ1276">
        <v>225</v>
      </c>
      <c r="BK1276">
        <v>-100</v>
      </c>
      <c r="BL1276" t="s">
        <v>239</v>
      </c>
      <c r="BM1276">
        <v>1</v>
      </c>
      <c r="BN1276">
        <v>1</v>
      </c>
      <c r="BO1276">
        <v>1</v>
      </c>
      <c r="BP1276">
        <v>0</v>
      </c>
      <c r="BS1276">
        <v>0.08</v>
      </c>
      <c r="BT1276">
        <v>0</v>
      </c>
      <c r="BU1276">
        <v>0</v>
      </c>
      <c r="CE1276" t="str">
        <f t="shared" ref="CE1276:CE1282" si="644">"16:23:43.358"</f>
        <v>16:23:43.358</v>
      </c>
      <c r="CF1276">
        <v>357833220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7</v>
      </c>
      <c r="CY1276">
        <v>7</v>
      </c>
      <c r="CZ1276" t="s">
        <v>131</v>
      </c>
      <c r="DA1276">
        <v>80</v>
      </c>
      <c r="DB1276">
        <v>1</v>
      </c>
      <c r="DC1276" t="s">
        <v>132</v>
      </c>
      <c r="DD1276" t="s">
        <v>133</v>
      </c>
      <c r="DG1276">
        <v>15359225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 t="shared" si="641"/>
        <v>10/06/2022 16:23:43.679</v>
      </c>
      <c r="C1277" t="str">
        <f t="shared" si="610"/>
        <v>FFDFD3C0</v>
      </c>
      <c r="D1277" t="s">
        <v>139</v>
      </c>
      <c r="E1277">
        <v>3</v>
      </c>
      <c r="F1277">
        <v>1003</v>
      </c>
      <c r="G1277" t="s">
        <v>146</v>
      </c>
      <c r="J1277" t="s">
        <v>141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642"/>
        <v>16:23:43.352</v>
      </c>
      <c r="T1277" t="str">
        <f t="shared" si="643"/>
        <v>16:23:42.952</v>
      </c>
      <c r="U1277" t="str">
        <f t="shared" si="611"/>
        <v>A5988B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125</v>
      </c>
      <c r="AG1277">
        <v>0</v>
      </c>
      <c r="AH1277">
        <v>3</v>
      </c>
      <c r="AI1277">
        <v>2</v>
      </c>
      <c r="AJ1277">
        <v>1</v>
      </c>
      <c r="AK1277" t="s">
        <v>486</v>
      </c>
      <c r="AL1277">
        <v>40.938363000000003</v>
      </c>
      <c r="AM1277" t="s">
        <v>487</v>
      </c>
      <c r="AN1277">
        <v>-72.191355000000001</v>
      </c>
      <c r="AO1277">
        <v>25</v>
      </c>
      <c r="AP1277">
        <v>325</v>
      </c>
      <c r="AQ1277" t="s">
        <v>129</v>
      </c>
      <c r="AR1277">
        <v>59</v>
      </c>
      <c r="AS1277">
        <v>24</v>
      </c>
      <c r="AT1277">
        <v>64</v>
      </c>
      <c r="BB1277">
        <v>1200</v>
      </c>
      <c r="BC1277">
        <v>1</v>
      </c>
      <c r="BD1277" t="str">
        <f t="shared" si="612"/>
        <v xml:space="preserve">N46PD   </v>
      </c>
      <c r="BE1277">
        <v>1</v>
      </c>
      <c r="BG1277">
        <v>0</v>
      </c>
      <c r="BH1277">
        <v>0</v>
      </c>
      <c r="BI1277">
        <v>0</v>
      </c>
      <c r="BJ1277">
        <v>225</v>
      </c>
      <c r="BK1277">
        <v>-100</v>
      </c>
      <c r="BL1277" t="s">
        <v>239</v>
      </c>
      <c r="BM1277">
        <v>1</v>
      </c>
      <c r="BN1277">
        <v>1</v>
      </c>
      <c r="BO1277">
        <v>1</v>
      </c>
      <c r="BP1277">
        <v>0</v>
      </c>
      <c r="BS1277">
        <v>0.08</v>
      </c>
      <c r="BT1277">
        <v>0</v>
      </c>
      <c r="BU1277">
        <v>0</v>
      </c>
      <c r="CE1277" t="str">
        <f t="shared" si="644"/>
        <v>16:23:43.358</v>
      </c>
      <c r="CF1277">
        <v>357833220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7</v>
      </c>
      <c r="CY1277">
        <v>7</v>
      </c>
      <c r="CZ1277" t="s">
        <v>131</v>
      </c>
      <c r="DA1277">
        <v>80</v>
      </c>
      <c r="DB1277">
        <v>1</v>
      </c>
      <c r="DC1277" t="s">
        <v>132</v>
      </c>
      <c r="DD1277" t="s">
        <v>133</v>
      </c>
      <c r="DG1277">
        <v>15359225</v>
      </c>
      <c r="DI1277">
        <v>0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 t="shared" si="641"/>
        <v>10/06/2022 16:23:43.679</v>
      </c>
      <c r="C1278" t="str">
        <f t="shared" si="610"/>
        <v>FFDFD3C0</v>
      </c>
      <c r="D1278" t="s">
        <v>143</v>
      </c>
      <c r="E1278">
        <v>1</v>
      </c>
      <c r="F1278">
        <v>2001</v>
      </c>
      <c r="G1278" t="s">
        <v>147</v>
      </c>
      <c r="J1278" t="s">
        <v>145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642"/>
        <v>16:23:43.352</v>
      </c>
      <c r="T1278" t="str">
        <f t="shared" si="643"/>
        <v>16:23:42.952</v>
      </c>
      <c r="U1278" t="str">
        <f t="shared" si="611"/>
        <v>A5988B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125</v>
      </c>
      <c r="AG1278">
        <v>0</v>
      </c>
      <c r="AH1278">
        <v>3</v>
      </c>
      <c r="AI1278">
        <v>2</v>
      </c>
      <c r="AJ1278">
        <v>1</v>
      </c>
      <c r="AK1278" t="s">
        <v>486</v>
      </c>
      <c r="AL1278">
        <v>40.938363000000003</v>
      </c>
      <c r="AM1278" t="s">
        <v>487</v>
      </c>
      <c r="AN1278">
        <v>-72.191355000000001</v>
      </c>
      <c r="AO1278">
        <v>25</v>
      </c>
      <c r="AP1278">
        <v>325</v>
      </c>
      <c r="AQ1278" t="s">
        <v>129</v>
      </c>
      <c r="AR1278">
        <v>59</v>
      </c>
      <c r="AS1278">
        <v>24</v>
      </c>
      <c r="AT1278">
        <v>64</v>
      </c>
      <c r="BB1278">
        <v>1200</v>
      </c>
      <c r="BC1278">
        <v>1</v>
      </c>
      <c r="BD1278" t="str">
        <f t="shared" si="612"/>
        <v xml:space="preserve">N46PD   </v>
      </c>
      <c r="BE1278">
        <v>1</v>
      </c>
      <c r="BG1278">
        <v>0</v>
      </c>
      <c r="BH1278">
        <v>0</v>
      </c>
      <c r="BI1278">
        <v>0</v>
      </c>
      <c r="BJ1278">
        <v>225</v>
      </c>
      <c r="BK1278">
        <v>-100</v>
      </c>
      <c r="BL1278" t="s">
        <v>239</v>
      </c>
      <c r="BM1278">
        <v>1</v>
      </c>
      <c r="BN1278">
        <v>1</v>
      </c>
      <c r="BO1278">
        <v>1</v>
      </c>
      <c r="BP1278">
        <v>0</v>
      </c>
      <c r="BS1278">
        <v>0.08</v>
      </c>
      <c r="BT1278">
        <v>0</v>
      </c>
      <c r="BU1278">
        <v>0</v>
      </c>
      <c r="CE1278" t="str">
        <f t="shared" si="644"/>
        <v>16:23:43.358</v>
      </c>
      <c r="CF1278">
        <v>357833220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7</v>
      </c>
      <c r="CY1278">
        <v>7</v>
      </c>
      <c r="CZ1278" t="s">
        <v>131</v>
      </c>
      <c r="DA1278">
        <v>80</v>
      </c>
      <c r="DB1278">
        <v>1</v>
      </c>
      <c r="DC1278" t="s">
        <v>132</v>
      </c>
      <c r="DD1278" t="s">
        <v>133</v>
      </c>
      <c r="DG1278">
        <v>15359225</v>
      </c>
      <c r="DI1278">
        <v>0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 t="shared" si="641"/>
        <v>10/06/2022 16:23:43.679</v>
      </c>
      <c r="C1279" t="str">
        <f t="shared" si="610"/>
        <v>FFDFD3C0</v>
      </c>
      <c r="D1279" t="s">
        <v>134</v>
      </c>
      <c r="E1279">
        <v>33</v>
      </c>
      <c r="H1279">
        <v>112</v>
      </c>
      <c r="I1279" t="s">
        <v>135</v>
      </c>
      <c r="J1279" t="s">
        <v>136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642"/>
        <v>16:23:43.352</v>
      </c>
      <c r="T1279" t="str">
        <f t="shared" si="643"/>
        <v>16:23:42.952</v>
      </c>
      <c r="U1279" t="str">
        <f t="shared" si="611"/>
        <v>A5988B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125</v>
      </c>
      <c r="AG1279">
        <v>0</v>
      </c>
      <c r="AH1279">
        <v>3</v>
      </c>
      <c r="AI1279">
        <v>2</v>
      </c>
      <c r="AJ1279">
        <v>1</v>
      </c>
      <c r="AK1279" t="s">
        <v>486</v>
      </c>
      <c r="AL1279">
        <v>40.938363000000003</v>
      </c>
      <c r="AM1279" t="s">
        <v>487</v>
      </c>
      <c r="AN1279">
        <v>-72.191355000000001</v>
      </c>
      <c r="AO1279">
        <v>25</v>
      </c>
      <c r="AP1279">
        <v>325</v>
      </c>
      <c r="AQ1279" t="s">
        <v>129</v>
      </c>
      <c r="AR1279">
        <v>59</v>
      </c>
      <c r="AS1279">
        <v>24</v>
      </c>
      <c r="AT1279">
        <v>64</v>
      </c>
      <c r="BB1279">
        <v>1200</v>
      </c>
      <c r="BC1279">
        <v>1</v>
      </c>
      <c r="BD1279" t="str">
        <f t="shared" si="612"/>
        <v xml:space="preserve">N46PD   </v>
      </c>
      <c r="BE1279">
        <v>1</v>
      </c>
      <c r="BG1279">
        <v>0</v>
      </c>
      <c r="BH1279">
        <v>0</v>
      </c>
      <c r="BI1279">
        <v>0</v>
      </c>
      <c r="BJ1279">
        <v>225</v>
      </c>
      <c r="BK1279">
        <v>-100</v>
      </c>
      <c r="BL1279" t="s">
        <v>239</v>
      </c>
      <c r="BM1279">
        <v>1</v>
      </c>
      <c r="BN1279">
        <v>1</v>
      </c>
      <c r="BO1279">
        <v>1</v>
      </c>
      <c r="BP1279">
        <v>0</v>
      </c>
      <c r="BS1279">
        <v>0.08</v>
      </c>
      <c r="BT1279">
        <v>0</v>
      </c>
      <c r="BU1279">
        <v>0</v>
      </c>
      <c r="CE1279" t="str">
        <f t="shared" si="644"/>
        <v>16:23:43.358</v>
      </c>
      <c r="CF1279">
        <v>357833220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7</v>
      </c>
      <c r="CY1279">
        <v>7</v>
      </c>
      <c r="CZ1279" t="s">
        <v>131</v>
      </c>
      <c r="DA1279">
        <v>80</v>
      </c>
      <c r="DB1279">
        <v>1</v>
      </c>
      <c r="DC1279" t="s">
        <v>132</v>
      </c>
      <c r="DD1279" t="s">
        <v>133</v>
      </c>
      <c r="DG1279">
        <v>15359225</v>
      </c>
      <c r="DI1279">
        <v>0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 t="shared" si="641"/>
        <v>10/06/2022 16:23:43.679</v>
      </c>
      <c r="C1280" t="str">
        <f t="shared" si="610"/>
        <v>FFDFD3C0</v>
      </c>
      <c r="D1280" t="s">
        <v>123</v>
      </c>
      <c r="E1280">
        <v>1</v>
      </c>
      <c r="H1280">
        <v>157</v>
      </c>
      <c r="I1280" t="s">
        <v>124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642"/>
        <v>16:23:43.352</v>
      </c>
      <c r="T1280" t="str">
        <f t="shared" si="643"/>
        <v>16:23:42.952</v>
      </c>
      <c r="U1280" t="str">
        <f t="shared" si="611"/>
        <v>A5988B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125</v>
      </c>
      <c r="AG1280">
        <v>0</v>
      </c>
      <c r="AH1280">
        <v>3</v>
      </c>
      <c r="AI1280">
        <v>2</v>
      </c>
      <c r="AJ1280">
        <v>1</v>
      </c>
      <c r="AK1280" t="s">
        <v>486</v>
      </c>
      <c r="AL1280">
        <v>40.938363000000003</v>
      </c>
      <c r="AM1280" t="s">
        <v>487</v>
      </c>
      <c r="AN1280">
        <v>-72.191355000000001</v>
      </c>
      <c r="AO1280">
        <v>25</v>
      </c>
      <c r="AP1280">
        <v>325</v>
      </c>
      <c r="AQ1280" t="s">
        <v>129</v>
      </c>
      <c r="AR1280">
        <v>59</v>
      </c>
      <c r="AS1280">
        <v>24</v>
      </c>
      <c r="AT1280">
        <v>64</v>
      </c>
      <c r="BB1280">
        <v>1200</v>
      </c>
      <c r="BC1280">
        <v>1</v>
      </c>
      <c r="BD1280" t="str">
        <f t="shared" si="612"/>
        <v xml:space="preserve">N46PD   </v>
      </c>
      <c r="BE1280">
        <v>1</v>
      </c>
      <c r="BG1280">
        <v>0</v>
      </c>
      <c r="BH1280">
        <v>0</v>
      </c>
      <c r="BI1280">
        <v>0</v>
      </c>
      <c r="BJ1280">
        <v>225</v>
      </c>
      <c r="BK1280">
        <v>-100</v>
      </c>
      <c r="BL1280" t="s">
        <v>239</v>
      </c>
      <c r="BM1280">
        <v>1</v>
      </c>
      <c r="BN1280">
        <v>1</v>
      </c>
      <c r="BO1280">
        <v>1</v>
      </c>
      <c r="BP1280">
        <v>0</v>
      </c>
      <c r="BS1280">
        <v>0.08</v>
      </c>
      <c r="BT1280">
        <v>0</v>
      </c>
      <c r="BU1280">
        <v>0</v>
      </c>
      <c r="CE1280" t="str">
        <f t="shared" si="644"/>
        <v>16:23:43.358</v>
      </c>
      <c r="CF1280">
        <v>357833220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131</v>
      </c>
      <c r="DA1280">
        <v>80</v>
      </c>
      <c r="DB1280">
        <v>1</v>
      </c>
      <c r="DC1280" t="s">
        <v>132</v>
      </c>
      <c r="DD1280" t="s">
        <v>133</v>
      </c>
      <c r="DG1280">
        <v>15359225</v>
      </c>
      <c r="DI1280">
        <v>0</v>
      </c>
      <c r="DJ1280">
        <v>0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 t="shared" si="641"/>
        <v>10/06/2022 16:23:43.679</v>
      </c>
      <c r="C1281" t="str">
        <f t="shared" si="610"/>
        <v>FFDFD3C0</v>
      </c>
      <c r="D1281" t="s">
        <v>143</v>
      </c>
      <c r="E1281">
        <v>15</v>
      </c>
      <c r="F1281">
        <v>2015</v>
      </c>
      <c r="G1281" t="s">
        <v>144</v>
      </c>
      <c r="J1281" t="s">
        <v>145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642"/>
        <v>16:23:43.352</v>
      </c>
      <c r="T1281" t="str">
        <f t="shared" si="643"/>
        <v>16:23:42.952</v>
      </c>
      <c r="U1281" t="str">
        <f t="shared" si="611"/>
        <v>A5988B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125</v>
      </c>
      <c r="AG1281">
        <v>0</v>
      </c>
      <c r="AH1281">
        <v>3</v>
      </c>
      <c r="AI1281">
        <v>2</v>
      </c>
      <c r="AJ1281">
        <v>1</v>
      </c>
      <c r="AK1281" t="s">
        <v>486</v>
      </c>
      <c r="AL1281">
        <v>40.938363000000003</v>
      </c>
      <c r="AM1281" t="s">
        <v>487</v>
      </c>
      <c r="AN1281">
        <v>-72.191355000000001</v>
      </c>
      <c r="AO1281">
        <v>25</v>
      </c>
      <c r="AP1281">
        <v>325</v>
      </c>
      <c r="AQ1281" t="s">
        <v>129</v>
      </c>
      <c r="AR1281">
        <v>59</v>
      </c>
      <c r="AS1281">
        <v>24</v>
      </c>
      <c r="AT1281">
        <v>64</v>
      </c>
      <c r="BB1281">
        <v>1200</v>
      </c>
      <c r="BC1281">
        <v>1</v>
      </c>
      <c r="BD1281" t="str">
        <f t="shared" si="612"/>
        <v xml:space="preserve">N46PD   </v>
      </c>
      <c r="BE1281">
        <v>1</v>
      </c>
      <c r="BG1281">
        <v>0</v>
      </c>
      <c r="BH1281">
        <v>0</v>
      </c>
      <c r="BI1281">
        <v>0</v>
      </c>
      <c r="BJ1281">
        <v>225</v>
      </c>
      <c r="BK1281">
        <v>-100</v>
      </c>
      <c r="BL1281" t="s">
        <v>239</v>
      </c>
      <c r="BM1281">
        <v>1</v>
      </c>
      <c r="BN1281">
        <v>1</v>
      </c>
      <c r="BO1281">
        <v>1</v>
      </c>
      <c r="BP1281">
        <v>0</v>
      </c>
      <c r="BS1281">
        <v>0.08</v>
      </c>
      <c r="BT1281">
        <v>0</v>
      </c>
      <c r="BU1281">
        <v>0</v>
      </c>
      <c r="CE1281" t="str">
        <f t="shared" si="644"/>
        <v>16:23:43.358</v>
      </c>
      <c r="CF1281">
        <v>357833220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7</v>
      </c>
      <c r="CY1281">
        <v>7</v>
      </c>
      <c r="CZ1281" t="s">
        <v>131</v>
      </c>
      <c r="DA1281">
        <v>80</v>
      </c>
      <c r="DB1281">
        <v>1</v>
      </c>
      <c r="DC1281" t="s">
        <v>132</v>
      </c>
      <c r="DD1281" t="s">
        <v>133</v>
      </c>
      <c r="DG1281">
        <v>15359225</v>
      </c>
      <c r="DI1281">
        <v>0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 t="shared" si="641"/>
        <v>10/06/2022 16:23:43.679</v>
      </c>
      <c r="C1282" t="str">
        <f t="shared" ref="C1282:C1345" si="645">"FFDFD3C0"</f>
        <v>FFDFD3C0</v>
      </c>
      <c r="D1282" t="s">
        <v>134</v>
      </c>
      <c r="E1282">
        <v>38</v>
      </c>
      <c r="H1282">
        <v>125</v>
      </c>
      <c r="I1282" t="s">
        <v>142</v>
      </c>
      <c r="J1282" t="s">
        <v>136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642"/>
        <v>16:23:43.352</v>
      </c>
      <c r="T1282" t="str">
        <f t="shared" si="643"/>
        <v>16:23:42.952</v>
      </c>
      <c r="U1282" t="str">
        <f t="shared" ref="U1282:U1345" si="646">"A5988B"</f>
        <v>A5988B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125</v>
      </c>
      <c r="AG1282">
        <v>0</v>
      </c>
      <c r="AH1282">
        <v>3</v>
      </c>
      <c r="AI1282">
        <v>2</v>
      </c>
      <c r="AJ1282">
        <v>1</v>
      </c>
      <c r="AK1282" t="s">
        <v>486</v>
      </c>
      <c r="AL1282">
        <v>40.938363000000003</v>
      </c>
      <c r="AM1282" t="s">
        <v>487</v>
      </c>
      <c r="AN1282">
        <v>-72.191355000000001</v>
      </c>
      <c r="AO1282">
        <v>25</v>
      </c>
      <c r="AP1282">
        <v>325</v>
      </c>
      <c r="AQ1282" t="s">
        <v>129</v>
      </c>
      <c r="AR1282">
        <v>59</v>
      </c>
      <c r="AS1282">
        <v>24</v>
      </c>
      <c r="AT1282">
        <v>64</v>
      </c>
      <c r="BB1282">
        <v>1200</v>
      </c>
      <c r="BC1282">
        <v>1</v>
      </c>
      <c r="BD1282" t="str">
        <f t="shared" ref="BD1282:BD1345" si="647">"N46PD   "</f>
        <v xml:space="preserve">N46PD   </v>
      </c>
      <c r="BE1282">
        <v>1</v>
      </c>
      <c r="BG1282">
        <v>0</v>
      </c>
      <c r="BH1282">
        <v>0</v>
      </c>
      <c r="BI1282">
        <v>0</v>
      </c>
      <c r="BJ1282">
        <v>225</v>
      </c>
      <c r="BK1282">
        <v>-100</v>
      </c>
      <c r="BL1282" t="s">
        <v>239</v>
      </c>
      <c r="BM1282">
        <v>1</v>
      </c>
      <c r="BN1282">
        <v>1</v>
      </c>
      <c r="BO1282">
        <v>1</v>
      </c>
      <c r="BP1282">
        <v>0</v>
      </c>
      <c r="BS1282">
        <v>0.08</v>
      </c>
      <c r="BT1282">
        <v>0</v>
      </c>
      <c r="BU1282">
        <v>0</v>
      </c>
      <c r="CE1282" t="str">
        <f t="shared" si="644"/>
        <v>16:23:43.358</v>
      </c>
      <c r="CF1282">
        <v>357833220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7</v>
      </c>
      <c r="CY1282">
        <v>7</v>
      </c>
      <c r="CZ1282" t="s">
        <v>131</v>
      </c>
      <c r="DA1282">
        <v>80</v>
      </c>
      <c r="DB1282">
        <v>1</v>
      </c>
      <c r="DC1282" t="s">
        <v>132</v>
      </c>
      <c r="DD1282" t="s">
        <v>133</v>
      </c>
      <c r="DG1282">
        <v>15359225</v>
      </c>
      <c r="DI1282">
        <v>0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 t="shared" ref="A1283:A1288" si="648">"10/06/2022 16:23:44.852"</f>
        <v>10/06/2022 16:23:44.852</v>
      </c>
      <c r="C1283" t="str">
        <f t="shared" si="645"/>
        <v>FFDFD3C0</v>
      </c>
      <c r="D1283" t="s">
        <v>143</v>
      </c>
      <c r="E1283">
        <v>1</v>
      </c>
      <c r="F1283">
        <v>2001</v>
      </c>
      <c r="G1283" t="s">
        <v>147</v>
      </c>
      <c r="J1283" t="s">
        <v>145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ref="S1283:S1288" si="649">"16:23:44.523"</f>
        <v>16:23:44.523</v>
      </c>
      <c r="T1283" t="str">
        <f t="shared" ref="T1283:T1288" si="650">"16:23:44.023"</f>
        <v>16:23:44.023</v>
      </c>
      <c r="U1283" t="str">
        <f t="shared" si="646"/>
        <v>A5988B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125</v>
      </c>
      <c r="AG1283">
        <v>0</v>
      </c>
      <c r="AH1283">
        <v>3</v>
      </c>
      <c r="AI1283">
        <v>2</v>
      </c>
      <c r="AJ1283">
        <v>1</v>
      </c>
      <c r="AK1283" t="s">
        <v>488</v>
      </c>
      <c r="AL1283">
        <v>40.938491999999997</v>
      </c>
      <c r="AM1283" t="s">
        <v>489</v>
      </c>
      <c r="AN1283">
        <v>-72.190926000000005</v>
      </c>
      <c r="AO1283">
        <v>25</v>
      </c>
      <c r="AP1283">
        <v>325</v>
      </c>
      <c r="AQ1283" t="s">
        <v>129</v>
      </c>
      <c r="AR1283">
        <v>58</v>
      </c>
      <c r="AS1283">
        <v>25</v>
      </c>
      <c r="AT1283">
        <v>320</v>
      </c>
      <c r="BB1283">
        <v>1200</v>
      </c>
      <c r="BC1283">
        <v>1</v>
      </c>
      <c r="BD1283" t="str">
        <f t="shared" si="647"/>
        <v xml:space="preserve">N46PD   </v>
      </c>
      <c r="BE1283">
        <v>1</v>
      </c>
      <c r="BG1283">
        <v>0</v>
      </c>
      <c r="BH1283">
        <v>0</v>
      </c>
      <c r="BI1283">
        <v>0</v>
      </c>
      <c r="BJ1283">
        <v>225</v>
      </c>
      <c r="BK1283">
        <v>-100</v>
      </c>
      <c r="BL1283" t="s">
        <v>239</v>
      </c>
      <c r="BM1283">
        <v>1</v>
      </c>
      <c r="BN1283">
        <v>1</v>
      </c>
      <c r="BO1283">
        <v>1</v>
      </c>
      <c r="BP1283">
        <v>0</v>
      </c>
      <c r="BS1283">
        <v>0.08</v>
      </c>
      <c r="BT1283">
        <v>0</v>
      </c>
      <c r="BU1283">
        <v>0</v>
      </c>
      <c r="CE1283" t="str">
        <f t="shared" ref="CE1283:CE1288" si="651">"16:23:44.524"</f>
        <v>16:23:44.524</v>
      </c>
      <c r="CF1283">
        <v>524395788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7</v>
      </c>
      <c r="CY1283">
        <v>7</v>
      </c>
      <c r="CZ1283" t="s">
        <v>131</v>
      </c>
      <c r="DA1283">
        <v>80</v>
      </c>
      <c r="DB1283">
        <v>1</v>
      </c>
      <c r="DC1283" t="s">
        <v>132</v>
      </c>
      <c r="DD1283" t="s">
        <v>133</v>
      </c>
      <c r="DG1283">
        <v>15360386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 t="shared" si="648"/>
        <v>10/06/2022 16:23:44.852</v>
      </c>
      <c r="C1284" t="str">
        <f t="shared" si="645"/>
        <v>FFDFD3C0</v>
      </c>
      <c r="D1284" t="s">
        <v>139</v>
      </c>
      <c r="E1284">
        <v>3</v>
      </c>
      <c r="F1284">
        <v>1003</v>
      </c>
      <c r="G1284" t="s">
        <v>146</v>
      </c>
      <c r="J1284" t="s">
        <v>141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649"/>
        <v>16:23:44.523</v>
      </c>
      <c r="T1284" t="str">
        <f t="shared" si="650"/>
        <v>16:23:44.023</v>
      </c>
      <c r="U1284" t="str">
        <f t="shared" si="646"/>
        <v>A5988B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125</v>
      </c>
      <c r="AG1284">
        <v>0</v>
      </c>
      <c r="AH1284">
        <v>3</v>
      </c>
      <c r="AI1284">
        <v>2</v>
      </c>
      <c r="AJ1284">
        <v>1</v>
      </c>
      <c r="AK1284" t="s">
        <v>488</v>
      </c>
      <c r="AL1284">
        <v>40.938491999999997</v>
      </c>
      <c r="AM1284" t="s">
        <v>489</v>
      </c>
      <c r="AN1284">
        <v>-72.190926000000005</v>
      </c>
      <c r="AO1284">
        <v>25</v>
      </c>
      <c r="AP1284">
        <v>325</v>
      </c>
      <c r="AQ1284" t="s">
        <v>129</v>
      </c>
      <c r="AR1284">
        <v>58</v>
      </c>
      <c r="AS1284">
        <v>25</v>
      </c>
      <c r="AT1284">
        <v>320</v>
      </c>
      <c r="BB1284">
        <v>1200</v>
      </c>
      <c r="BC1284">
        <v>1</v>
      </c>
      <c r="BD1284" t="str">
        <f t="shared" si="647"/>
        <v xml:space="preserve">N46PD   </v>
      </c>
      <c r="BE1284">
        <v>1</v>
      </c>
      <c r="BG1284">
        <v>0</v>
      </c>
      <c r="BH1284">
        <v>0</v>
      </c>
      <c r="BI1284">
        <v>0</v>
      </c>
      <c r="BJ1284">
        <v>225</v>
      </c>
      <c r="BK1284">
        <v>-100</v>
      </c>
      <c r="BL1284" t="s">
        <v>239</v>
      </c>
      <c r="BM1284">
        <v>1</v>
      </c>
      <c r="BN1284">
        <v>1</v>
      </c>
      <c r="BO1284">
        <v>1</v>
      </c>
      <c r="BP1284">
        <v>0</v>
      </c>
      <c r="BS1284">
        <v>0.08</v>
      </c>
      <c r="BT1284">
        <v>0</v>
      </c>
      <c r="BU1284">
        <v>0</v>
      </c>
      <c r="CE1284" t="str">
        <f t="shared" si="651"/>
        <v>16:23:44.524</v>
      </c>
      <c r="CF1284">
        <v>524395788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7</v>
      </c>
      <c r="CY1284">
        <v>7</v>
      </c>
      <c r="CZ1284" t="s">
        <v>131</v>
      </c>
      <c r="DA1284">
        <v>80</v>
      </c>
      <c r="DB1284">
        <v>1</v>
      </c>
      <c r="DC1284" t="s">
        <v>132</v>
      </c>
      <c r="DD1284" t="s">
        <v>133</v>
      </c>
      <c r="DG1284">
        <v>15360386</v>
      </c>
      <c r="DI1284">
        <v>0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 t="shared" si="648"/>
        <v>10/06/2022 16:23:44.852</v>
      </c>
      <c r="C1285" t="str">
        <f t="shared" si="645"/>
        <v>FFDFD3C0</v>
      </c>
      <c r="D1285" t="s">
        <v>139</v>
      </c>
      <c r="E1285">
        <v>2</v>
      </c>
      <c r="F1285">
        <v>1002</v>
      </c>
      <c r="G1285" t="s">
        <v>124</v>
      </c>
      <c r="J1285" t="s">
        <v>141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649"/>
        <v>16:23:44.523</v>
      </c>
      <c r="T1285" t="str">
        <f t="shared" si="650"/>
        <v>16:23:44.023</v>
      </c>
      <c r="U1285" t="str">
        <f t="shared" si="646"/>
        <v>A5988B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125</v>
      </c>
      <c r="AG1285">
        <v>0</v>
      </c>
      <c r="AH1285">
        <v>3</v>
      </c>
      <c r="AI1285">
        <v>2</v>
      </c>
      <c r="AJ1285">
        <v>1</v>
      </c>
      <c r="AK1285" t="s">
        <v>488</v>
      </c>
      <c r="AL1285">
        <v>40.938491999999997</v>
      </c>
      <c r="AM1285" t="s">
        <v>489</v>
      </c>
      <c r="AN1285">
        <v>-72.190926000000005</v>
      </c>
      <c r="AO1285">
        <v>25</v>
      </c>
      <c r="AP1285">
        <v>325</v>
      </c>
      <c r="AQ1285" t="s">
        <v>129</v>
      </c>
      <c r="AR1285">
        <v>58</v>
      </c>
      <c r="AS1285">
        <v>25</v>
      </c>
      <c r="AT1285">
        <v>320</v>
      </c>
      <c r="BB1285">
        <v>1200</v>
      </c>
      <c r="BC1285">
        <v>1</v>
      </c>
      <c r="BD1285" t="str">
        <f t="shared" si="647"/>
        <v xml:space="preserve">N46PD   </v>
      </c>
      <c r="BE1285">
        <v>1</v>
      </c>
      <c r="BG1285">
        <v>0</v>
      </c>
      <c r="BH1285">
        <v>0</v>
      </c>
      <c r="BI1285">
        <v>0</v>
      </c>
      <c r="BJ1285">
        <v>225</v>
      </c>
      <c r="BK1285">
        <v>-100</v>
      </c>
      <c r="BL1285" t="s">
        <v>239</v>
      </c>
      <c r="BM1285">
        <v>1</v>
      </c>
      <c r="BN1285">
        <v>1</v>
      </c>
      <c r="BO1285">
        <v>1</v>
      </c>
      <c r="BP1285">
        <v>0</v>
      </c>
      <c r="BS1285">
        <v>0.08</v>
      </c>
      <c r="BT1285">
        <v>0</v>
      </c>
      <c r="BU1285">
        <v>0</v>
      </c>
      <c r="CE1285" t="str">
        <f t="shared" si="651"/>
        <v>16:23:44.524</v>
      </c>
      <c r="CF1285">
        <v>524395788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7</v>
      </c>
      <c r="CY1285">
        <v>7</v>
      </c>
      <c r="CZ1285" t="s">
        <v>131</v>
      </c>
      <c r="DA1285">
        <v>80</v>
      </c>
      <c r="DB1285">
        <v>1</v>
      </c>
      <c r="DC1285" t="s">
        <v>132</v>
      </c>
      <c r="DD1285" t="s">
        <v>133</v>
      </c>
      <c r="DG1285">
        <v>15360386</v>
      </c>
      <c r="DI1285">
        <v>0</v>
      </c>
      <c r="DJ1285">
        <v>0</v>
      </c>
      <c r="DK1285">
        <v>1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 t="shared" si="648"/>
        <v>10/06/2022 16:23:44.852</v>
      </c>
      <c r="C1286" t="str">
        <f t="shared" si="645"/>
        <v>FFDFD3C0</v>
      </c>
      <c r="D1286" t="s">
        <v>134</v>
      </c>
      <c r="E1286">
        <v>33</v>
      </c>
      <c r="H1286">
        <v>112</v>
      </c>
      <c r="I1286" t="s">
        <v>135</v>
      </c>
      <c r="J1286" t="s">
        <v>136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649"/>
        <v>16:23:44.523</v>
      </c>
      <c r="T1286" t="str">
        <f t="shared" si="650"/>
        <v>16:23:44.023</v>
      </c>
      <c r="U1286" t="str">
        <f t="shared" si="646"/>
        <v>A5988B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125</v>
      </c>
      <c r="AG1286">
        <v>0</v>
      </c>
      <c r="AH1286">
        <v>3</v>
      </c>
      <c r="AI1286">
        <v>2</v>
      </c>
      <c r="AJ1286">
        <v>1</v>
      </c>
      <c r="AK1286" t="s">
        <v>488</v>
      </c>
      <c r="AL1286">
        <v>40.938491999999997</v>
      </c>
      <c r="AM1286" t="s">
        <v>489</v>
      </c>
      <c r="AN1286">
        <v>-72.190926000000005</v>
      </c>
      <c r="AO1286">
        <v>25</v>
      </c>
      <c r="AP1286">
        <v>325</v>
      </c>
      <c r="AQ1286" t="s">
        <v>129</v>
      </c>
      <c r="AR1286">
        <v>58</v>
      </c>
      <c r="AS1286">
        <v>25</v>
      </c>
      <c r="AT1286">
        <v>320</v>
      </c>
      <c r="BB1286">
        <v>1200</v>
      </c>
      <c r="BC1286">
        <v>1</v>
      </c>
      <c r="BD1286" t="str">
        <f t="shared" si="647"/>
        <v xml:space="preserve">N46PD   </v>
      </c>
      <c r="BE1286">
        <v>1</v>
      </c>
      <c r="BG1286">
        <v>0</v>
      </c>
      <c r="BH1286">
        <v>0</v>
      </c>
      <c r="BI1286">
        <v>0</v>
      </c>
      <c r="BJ1286">
        <v>225</v>
      </c>
      <c r="BK1286">
        <v>-100</v>
      </c>
      <c r="BL1286" t="s">
        <v>239</v>
      </c>
      <c r="BM1286">
        <v>1</v>
      </c>
      <c r="BN1286">
        <v>1</v>
      </c>
      <c r="BO1286">
        <v>1</v>
      </c>
      <c r="BP1286">
        <v>0</v>
      </c>
      <c r="BS1286">
        <v>0.08</v>
      </c>
      <c r="BT1286">
        <v>0</v>
      </c>
      <c r="BU1286">
        <v>0</v>
      </c>
      <c r="CE1286" t="str">
        <f t="shared" si="651"/>
        <v>16:23:44.524</v>
      </c>
      <c r="CF1286">
        <v>524395788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7</v>
      </c>
      <c r="CY1286">
        <v>7</v>
      </c>
      <c r="CZ1286" t="s">
        <v>131</v>
      </c>
      <c r="DA1286">
        <v>80</v>
      </c>
      <c r="DB1286">
        <v>1</v>
      </c>
      <c r="DC1286" t="s">
        <v>132</v>
      </c>
      <c r="DD1286" t="s">
        <v>133</v>
      </c>
      <c r="DG1286">
        <v>15360386</v>
      </c>
      <c r="DI1286">
        <v>0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 t="shared" si="648"/>
        <v>10/06/2022 16:23:44.852</v>
      </c>
      <c r="C1287" t="str">
        <f t="shared" si="645"/>
        <v>FFDFD3C0</v>
      </c>
      <c r="D1287" t="s">
        <v>123</v>
      </c>
      <c r="E1287">
        <v>1</v>
      </c>
      <c r="H1287">
        <v>157</v>
      </c>
      <c r="I1287" t="s">
        <v>124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649"/>
        <v>16:23:44.523</v>
      </c>
      <c r="T1287" t="str">
        <f t="shared" si="650"/>
        <v>16:23:44.023</v>
      </c>
      <c r="U1287" t="str">
        <f t="shared" si="646"/>
        <v>A5988B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125</v>
      </c>
      <c r="AG1287">
        <v>0</v>
      </c>
      <c r="AH1287">
        <v>3</v>
      </c>
      <c r="AI1287">
        <v>2</v>
      </c>
      <c r="AJ1287">
        <v>1</v>
      </c>
      <c r="AK1287" t="s">
        <v>488</v>
      </c>
      <c r="AL1287">
        <v>40.938491999999997</v>
      </c>
      <c r="AM1287" t="s">
        <v>489</v>
      </c>
      <c r="AN1287">
        <v>-72.190926000000005</v>
      </c>
      <c r="AO1287">
        <v>25</v>
      </c>
      <c r="AP1287">
        <v>325</v>
      </c>
      <c r="AQ1287" t="s">
        <v>129</v>
      </c>
      <c r="AR1287">
        <v>58</v>
      </c>
      <c r="AS1287">
        <v>25</v>
      </c>
      <c r="AT1287">
        <v>320</v>
      </c>
      <c r="BB1287">
        <v>1200</v>
      </c>
      <c r="BC1287">
        <v>1</v>
      </c>
      <c r="BD1287" t="str">
        <f t="shared" si="647"/>
        <v xml:space="preserve">N46PD   </v>
      </c>
      <c r="BE1287">
        <v>1</v>
      </c>
      <c r="BG1287">
        <v>0</v>
      </c>
      <c r="BH1287">
        <v>0</v>
      </c>
      <c r="BI1287">
        <v>0</v>
      </c>
      <c r="BJ1287">
        <v>225</v>
      </c>
      <c r="BK1287">
        <v>-100</v>
      </c>
      <c r="BL1287" t="s">
        <v>239</v>
      </c>
      <c r="BM1287">
        <v>1</v>
      </c>
      <c r="BN1287">
        <v>1</v>
      </c>
      <c r="BO1287">
        <v>1</v>
      </c>
      <c r="BP1287">
        <v>0</v>
      </c>
      <c r="BS1287">
        <v>0.08</v>
      </c>
      <c r="BT1287">
        <v>0</v>
      </c>
      <c r="BU1287">
        <v>0</v>
      </c>
      <c r="CE1287" t="str">
        <f t="shared" si="651"/>
        <v>16:23:44.524</v>
      </c>
      <c r="CF1287">
        <v>524395788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7</v>
      </c>
      <c r="CY1287">
        <v>7</v>
      </c>
      <c r="CZ1287" t="s">
        <v>131</v>
      </c>
      <c r="DA1287">
        <v>80</v>
      </c>
      <c r="DB1287">
        <v>1</v>
      </c>
      <c r="DC1287" t="s">
        <v>132</v>
      </c>
      <c r="DD1287" t="s">
        <v>133</v>
      </c>
      <c r="DG1287">
        <v>15360386</v>
      </c>
      <c r="DI1287">
        <v>0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 t="shared" si="648"/>
        <v>10/06/2022 16:23:44.852</v>
      </c>
      <c r="C1288" t="str">
        <f t="shared" si="645"/>
        <v>FFDFD3C0</v>
      </c>
      <c r="D1288" t="s">
        <v>143</v>
      </c>
      <c r="E1288">
        <v>15</v>
      </c>
      <c r="F1288">
        <v>2015</v>
      </c>
      <c r="G1288" t="s">
        <v>144</v>
      </c>
      <c r="J1288" t="s">
        <v>145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649"/>
        <v>16:23:44.523</v>
      </c>
      <c r="T1288" t="str">
        <f t="shared" si="650"/>
        <v>16:23:44.023</v>
      </c>
      <c r="U1288" t="str">
        <f t="shared" si="646"/>
        <v>A5988B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125</v>
      </c>
      <c r="AG1288">
        <v>0</v>
      </c>
      <c r="AH1288">
        <v>3</v>
      </c>
      <c r="AI1288">
        <v>2</v>
      </c>
      <c r="AJ1288">
        <v>1</v>
      </c>
      <c r="AK1288" t="s">
        <v>488</v>
      </c>
      <c r="AL1288">
        <v>40.938491999999997</v>
      </c>
      <c r="AM1288" t="s">
        <v>489</v>
      </c>
      <c r="AN1288">
        <v>-72.190926000000005</v>
      </c>
      <c r="AO1288">
        <v>25</v>
      </c>
      <c r="AP1288">
        <v>325</v>
      </c>
      <c r="AQ1288" t="s">
        <v>129</v>
      </c>
      <c r="AR1288">
        <v>58</v>
      </c>
      <c r="AS1288">
        <v>25</v>
      </c>
      <c r="AT1288">
        <v>320</v>
      </c>
      <c r="BB1288">
        <v>1200</v>
      </c>
      <c r="BC1288">
        <v>1</v>
      </c>
      <c r="BD1288" t="str">
        <f t="shared" si="647"/>
        <v xml:space="preserve">N46PD   </v>
      </c>
      <c r="BE1288">
        <v>1</v>
      </c>
      <c r="BG1288">
        <v>0</v>
      </c>
      <c r="BH1288">
        <v>0</v>
      </c>
      <c r="BI1288">
        <v>0</v>
      </c>
      <c r="BJ1288">
        <v>225</v>
      </c>
      <c r="BK1288">
        <v>-100</v>
      </c>
      <c r="BL1288" t="s">
        <v>239</v>
      </c>
      <c r="BM1288">
        <v>1</v>
      </c>
      <c r="BN1288">
        <v>1</v>
      </c>
      <c r="BO1288">
        <v>1</v>
      </c>
      <c r="BP1288">
        <v>0</v>
      </c>
      <c r="BS1288">
        <v>0.08</v>
      </c>
      <c r="BT1288">
        <v>0</v>
      </c>
      <c r="BU1288">
        <v>0</v>
      </c>
      <c r="CE1288" t="str">
        <f t="shared" si="651"/>
        <v>16:23:44.524</v>
      </c>
      <c r="CF1288">
        <v>524395788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7</v>
      </c>
      <c r="CY1288">
        <v>7</v>
      </c>
      <c r="CZ1288" t="s">
        <v>131</v>
      </c>
      <c r="DA1288">
        <v>80</v>
      </c>
      <c r="DB1288">
        <v>1</v>
      </c>
      <c r="DC1288" t="s">
        <v>132</v>
      </c>
      <c r="DD1288" t="s">
        <v>133</v>
      </c>
      <c r="DG1288">
        <v>15360386</v>
      </c>
      <c r="DI1288">
        <v>0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"10/06/2022 16:23:45.774"</f>
        <v>10/06/2022 16:23:45.774</v>
      </c>
      <c r="C1289" t="str">
        <f t="shared" si="645"/>
        <v>FFDFD3C0</v>
      </c>
      <c r="D1289" t="s">
        <v>139</v>
      </c>
      <c r="E1289">
        <v>3</v>
      </c>
      <c r="F1289">
        <v>1003</v>
      </c>
      <c r="G1289" t="s">
        <v>146</v>
      </c>
      <c r="J1289" t="s">
        <v>141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ref="S1289:S1295" si="652">"16:23:45.516"</f>
        <v>16:23:45.516</v>
      </c>
      <c r="T1289" t="str">
        <f t="shared" ref="T1289:T1295" si="653">"16:23:45.116"</f>
        <v>16:23:45.116</v>
      </c>
      <c r="U1289" t="str">
        <f t="shared" si="646"/>
        <v>A5988B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125</v>
      </c>
      <c r="AG1289">
        <v>0</v>
      </c>
      <c r="AH1289">
        <v>3</v>
      </c>
      <c r="AI1289">
        <v>2</v>
      </c>
      <c r="AJ1289">
        <v>1</v>
      </c>
      <c r="AK1289" t="s">
        <v>490</v>
      </c>
      <c r="AL1289">
        <v>40.938620999999998</v>
      </c>
      <c r="AM1289" t="s">
        <v>491</v>
      </c>
      <c r="AN1289">
        <v>-72.190603999999993</v>
      </c>
      <c r="AO1289">
        <v>25</v>
      </c>
      <c r="AP1289">
        <v>325</v>
      </c>
      <c r="AQ1289" t="s">
        <v>129</v>
      </c>
      <c r="AR1289">
        <v>57</v>
      </c>
      <c r="AS1289">
        <v>27</v>
      </c>
      <c r="AT1289">
        <v>448</v>
      </c>
      <c r="BB1289">
        <v>1200</v>
      </c>
      <c r="BC1289">
        <v>1</v>
      </c>
      <c r="BD1289" t="str">
        <f t="shared" si="647"/>
        <v xml:space="preserve">N46PD   </v>
      </c>
      <c r="BE1289">
        <v>1</v>
      </c>
      <c r="BG1289">
        <v>0</v>
      </c>
      <c r="BH1289">
        <v>0</v>
      </c>
      <c r="BI1289">
        <v>0</v>
      </c>
      <c r="BJ1289">
        <v>225</v>
      </c>
      <c r="BK1289">
        <v>-100</v>
      </c>
      <c r="BL1289" t="s">
        <v>239</v>
      </c>
      <c r="BM1289">
        <v>1</v>
      </c>
      <c r="BN1289">
        <v>1</v>
      </c>
      <c r="BO1289">
        <v>1</v>
      </c>
      <c r="BP1289">
        <v>0</v>
      </c>
      <c r="BS1289">
        <v>0.08</v>
      </c>
      <c r="BT1289">
        <v>0</v>
      </c>
      <c r="BU1289">
        <v>0</v>
      </c>
      <c r="CE1289" t="str">
        <f t="shared" ref="CE1289:CE1295" si="654">"16:23:45.517"</f>
        <v>16:23:45.517</v>
      </c>
      <c r="CF1289">
        <v>517285014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7</v>
      </c>
      <c r="CY1289">
        <v>7</v>
      </c>
      <c r="CZ1289" t="s">
        <v>131</v>
      </c>
      <c r="DA1289">
        <v>80</v>
      </c>
      <c r="DB1289">
        <v>1</v>
      </c>
      <c r="DC1289" t="s">
        <v>132</v>
      </c>
      <c r="DD1289" t="s">
        <v>133</v>
      </c>
      <c r="DG1289">
        <v>15361498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"10/06/2022 16:23:45.774"</f>
        <v>10/06/2022 16:23:45.774</v>
      </c>
      <c r="C1290" t="str">
        <f t="shared" si="645"/>
        <v>FFDFD3C0</v>
      </c>
      <c r="D1290" t="s">
        <v>134</v>
      </c>
      <c r="E1290">
        <v>33</v>
      </c>
      <c r="H1290">
        <v>112</v>
      </c>
      <c r="I1290" t="s">
        <v>135</v>
      </c>
      <c r="J1290" t="s">
        <v>136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652"/>
        <v>16:23:45.516</v>
      </c>
      <c r="T1290" t="str">
        <f t="shared" si="653"/>
        <v>16:23:45.116</v>
      </c>
      <c r="U1290" t="str">
        <f t="shared" si="646"/>
        <v>A5988B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125</v>
      </c>
      <c r="AG1290">
        <v>0</v>
      </c>
      <c r="AH1290">
        <v>3</v>
      </c>
      <c r="AI1290">
        <v>2</v>
      </c>
      <c r="AJ1290">
        <v>1</v>
      </c>
      <c r="AK1290" t="s">
        <v>490</v>
      </c>
      <c r="AL1290">
        <v>40.938620999999998</v>
      </c>
      <c r="AM1290" t="s">
        <v>491</v>
      </c>
      <c r="AN1290">
        <v>-72.190603999999993</v>
      </c>
      <c r="AO1290">
        <v>25</v>
      </c>
      <c r="AP1290">
        <v>325</v>
      </c>
      <c r="AQ1290" t="s">
        <v>129</v>
      </c>
      <c r="AR1290">
        <v>57</v>
      </c>
      <c r="AS1290">
        <v>27</v>
      </c>
      <c r="AT1290">
        <v>448</v>
      </c>
      <c r="BB1290">
        <v>1200</v>
      </c>
      <c r="BC1290">
        <v>1</v>
      </c>
      <c r="BD1290" t="str">
        <f t="shared" si="647"/>
        <v xml:space="preserve">N46PD   </v>
      </c>
      <c r="BE1290">
        <v>1</v>
      </c>
      <c r="BG1290">
        <v>0</v>
      </c>
      <c r="BH1290">
        <v>0</v>
      </c>
      <c r="BI1290">
        <v>0</v>
      </c>
      <c r="BJ1290">
        <v>225</v>
      </c>
      <c r="BK1290">
        <v>-100</v>
      </c>
      <c r="BL1290" t="s">
        <v>239</v>
      </c>
      <c r="BM1290">
        <v>1</v>
      </c>
      <c r="BN1290">
        <v>1</v>
      </c>
      <c r="BO1290">
        <v>1</v>
      </c>
      <c r="BP1290">
        <v>0</v>
      </c>
      <c r="BS1290">
        <v>0.08</v>
      </c>
      <c r="BT1290">
        <v>0</v>
      </c>
      <c r="BU1290">
        <v>0</v>
      </c>
      <c r="CE1290" t="str">
        <f t="shared" si="654"/>
        <v>16:23:45.517</v>
      </c>
      <c r="CF1290">
        <v>517285014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7</v>
      </c>
      <c r="CY1290">
        <v>7</v>
      </c>
      <c r="CZ1290" t="s">
        <v>131</v>
      </c>
      <c r="DA1290">
        <v>80</v>
      </c>
      <c r="DB1290">
        <v>1</v>
      </c>
      <c r="DC1290" t="s">
        <v>132</v>
      </c>
      <c r="DD1290" t="s">
        <v>133</v>
      </c>
      <c r="DG1290">
        <v>15361498</v>
      </c>
      <c r="DI1290">
        <v>0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"10/06/2022 16:23:45.774"</f>
        <v>10/06/2022 16:23:45.774</v>
      </c>
      <c r="C1291" t="str">
        <f t="shared" si="645"/>
        <v>FFDFD3C0</v>
      </c>
      <c r="D1291" t="s">
        <v>139</v>
      </c>
      <c r="E1291">
        <v>2</v>
      </c>
      <c r="F1291">
        <v>1002</v>
      </c>
      <c r="G1291" t="s">
        <v>124</v>
      </c>
      <c r="J1291" t="s">
        <v>141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652"/>
        <v>16:23:45.516</v>
      </c>
      <c r="T1291" t="str">
        <f t="shared" si="653"/>
        <v>16:23:45.116</v>
      </c>
      <c r="U1291" t="str">
        <f t="shared" si="646"/>
        <v>A5988B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125</v>
      </c>
      <c r="AG1291">
        <v>0</v>
      </c>
      <c r="AH1291">
        <v>3</v>
      </c>
      <c r="AI1291">
        <v>2</v>
      </c>
      <c r="AJ1291">
        <v>1</v>
      </c>
      <c r="AK1291" t="s">
        <v>490</v>
      </c>
      <c r="AL1291">
        <v>40.938620999999998</v>
      </c>
      <c r="AM1291" t="s">
        <v>491</v>
      </c>
      <c r="AN1291">
        <v>-72.190603999999993</v>
      </c>
      <c r="AO1291">
        <v>25</v>
      </c>
      <c r="AP1291">
        <v>325</v>
      </c>
      <c r="AQ1291" t="s">
        <v>129</v>
      </c>
      <c r="AR1291">
        <v>57</v>
      </c>
      <c r="AS1291">
        <v>27</v>
      </c>
      <c r="AT1291">
        <v>448</v>
      </c>
      <c r="BB1291">
        <v>1200</v>
      </c>
      <c r="BC1291">
        <v>1</v>
      </c>
      <c r="BD1291" t="str">
        <f t="shared" si="647"/>
        <v xml:space="preserve">N46PD   </v>
      </c>
      <c r="BE1291">
        <v>1</v>
      </c>
      <c r="BG1291">
        <v>0</v>
      </c>
      <c r="BH1291">
        <v>0</v>
      </c>
      <c r="BI1291">
        <v>0</v>
      </c>
      <c r="BJ1291">
        <v>225</v>
      </c>
      <c r="BK1291">
        <v>-100</v>
      </c>
      <c r="BL1291" t="s">
        <v>239</v>
      </c>
      <c r="BM1291">
        <v>1</v>
      </c>
      <c r="BN1291">
        <v>1</v>
      </c>
      <c r="BO1291">
        <v>1</v>
      </c>
      <c r="BP1291">
        <v>0</v>
      </c>
      <c r="BS1291">
        <v>0.08</v>
      </c>
      <c r="BT1291">
        <v>0</v>
      </c>
      <c r="BU1291">
        <v>0</v>
      </c>
      <c r="CE1291" t="str">
        <f t="shared" si="654"/>
        <v>16:23:45.517</v>
      </c>
      <c r="CF1291">
        <v>517285014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7</v>
      </c>
      <c r="CY1291">
        <v>7</v>
      </c>
      <c r="CZ1291" t="s">
        <v>131</v>
      </c>
      <c r="DA1291">
        <v>80</v>
      </c>
      <c r="DB1291">
        <v>1</v>
      </c>
      <c r="DC1291" t="s">
        <v>132</v>
      </c>
      <c r="DD1291" t="s">
        <v>133</v>
      </c>
      <c r="DG1291">
        <v>15361498</v>
      </c>
      <c r="DI1291">
        <v>0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"10/06/2022 16:23:45.852"</f>
        <v>10/06/2022 16:23:45.852</v>
      </c>
      <c r="C1292" t="str">
        <f t="shared" si="645"/>
        <v>FFDFD3C0</v>
      </c>
      <c r="D1292" t="s">
        <v>123</v>
      </c>
      <c r="E1292">
        <v>1</v>
      </c>
      <c r="H1292">
        <v>157</v>
      </c>
      <c r="I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652"/>
        <v>16:23:45.516</v>
      </c>
      <c r="T1292" t="str">
        <f t="shared" si="653"/>
        <v>16:23:45.116</v>
      </c>
      <c r="U1292" t="str">
        <f t="shared" si="646"/>
        <v>A5988B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125</v>
      </c>
      <c r="AG1292">
        <v>0</v>
      </c>
      <c r="AH1292">
        <v>3</v>
      </c>
      <c r="AI1292">
        <v>2</v>
      </c>
      <c r="AJ1292">
        <v>1</v>
      </c>
      <c r="AK1292" t="s">
        <v>490</v>
      </c>
      <c r="AL1292">
        <v>40.938620999999998</v>
      </c>
      <c r="AM1292" t="s">
        <v>491</v>
      </c>
      <c r="AN1292">
        <v>-72.190603999999993</v>
      </c>
      <c r="AO1292">
        <v>25</v>
      </c>
      <c r="AP1292">
        <v>325</v>
      </c>
      <c r="AQ1292" t="s">
        <v>129</v>
      </c>
      <c r="AR1292">
        <v>57</v>
      </c>
      <c r="AS1292">
        <v>27</v>
      </c>
      <c r="AT1292">
        <v>448</v>
      </c>
      <c r="BB1292">
        <v>1200</v>
      </c>
      <c r="BC1292">
        <v>1</v>
      </c>
      <c r="BD1292" t="str">
        <f t="shared" si="647"/>
        <v xml:space="preserve">N46PD   </v>
      </c>
      <c r="BE1292">
        <v>1</v>
      </c>
      <c r="BG1292">
        <v>0</v>
      </c>
      <c r="BH1292">
        <v>0</v>
      </c>
      <c r="BI1292">
        <v>0</v>
      </c>
      <c r="BJ1292">
        <v>225</v>
      </c>
      <c r="BK1292">
        <v>-100</v>
      </c>
      <c r="BL1292" t="s">
        <v>239</v>
      </c>
      <c r="BM1292">
        <v>1</v>
      </c>
      <c r="BN1292">
        <v>1</v>
      </c>
      <c r="BO1292">
        <v>1</v>
      </c>
      <c r="BP1292">
        <v>0</v>
      </c>
      <c r="BS1292">
        <v>0.08</v>
      </c>
      <c r="BT1292">
        <v>0</v>
      </c>
      <c r="BU1292">
        <v>0</v>
      </c>
      <c r="CE1292" t="str">
        <f t="shared" si="654"/>
        <v>16:23:45.517</v>
      </c>
      <c r="CF1292">
        <v>517285014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7</v>
      </c>
      <c r="CY1292">
        <v>7</v>
      </c>
      <c r="CZ1292" t="s">
        <v>131</v>
      </c>
      <c r="DA1292">
        <v>80</v>
      </c>
      <c r="DB1292">
        <v>1</v>
      </c>
      <c r="DC1292" t="s">
        <v>132</v>
      </c>
      <c r="DD1292" t="s">
        <v>133</v>
      </c>
      <c r="DG1292">
        <v>15361498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"10/06/2022 16:23:45.852"</f>
        <v>10/06/2022 16:23:45.852</v>
      </c>
      <c r="C1293" t="str">
        <f t="shared" si="645"/>
        <v>FFDFD3C0</v>
      </c>
      <c r="D1293" t="s">
        <v>143</v>
      </c>
      <c r="E1293">
        <v>15</v>
      </c>
      <c r="F1293">
        <v>2015</v>
      </c>
      <c r="G1293" t="s">
        <v>144</v>
      </c>
      <c r="J1293" t="s">
        <v>145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652"/>
        <v>16:23:45.516</v>
      </c>
      <c r="T1293" t="str">
        <f t="shared" si="653"/>
        <v>16:23:45.116</v>
      </c>
      <c r="U1293" t="str">
        <f t="shared" si="646"/>
        <v>A5988B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125</v>
      </c>
      <c r="AG1293">
        <v>0</v>
      </c>
      <c r="AH1293">
        <v>3</v>
      </c>
      <c r="AI1293">
        <v>2</v>
      </c>
      <c r="AJ1293">
        <v>1</v>
      </c>
      <c r="AK1293" t="s">
        <v>490</v>
      </c>
      <c r="AL1293">
        <v>40.938620999999998</v>
      </c>
      <c r="AM1293" t="s">
        <v>491</v>
      </c>
      <c r="AN1293">
        <v>-72.190603999999993</v>
      </c>
      <c r="AO1293">
        <v>25</v>
      </c>
      <c r="AP1293">
        <v>325</v>
      </c>
      <c r="AQ1293" t="s">
        <v>129</v>
      </c>
      <c r="AR1293">
        <v>57</v>
      </c>
      <c r="AS1293">
        <v>27</v>
      </c>
      <c r="AT1293">
        <v>448</v>
      </c>
      <c r="BB1293">
        <v>1200</v>
      </c>
      <c r="BC1293">
        <v>1</v>
      </c>
      <c r="BD1293" t="str">
        <f t="shared" si="647"/>
        <v xml:space="preserve">N46PD   </v>
      </c>
      <c r="BE1293">
        <v>1</v>
      </c>
      <c r="BG1293">
        <v>0</v>
      </c>
      <c r="BH1293">
        <v>0</v>
      </c>
      <c r="BI1293">
        <v>0</v>
      </c>
      <c r="BJ1293">
        <v>225</v>
      </c>
      <c r="BK1293">
        <v>-100</v>
      </c>
      <c r="BL1293" t="s">
        <v>239</v>
      </c>
      <c r="BM1293">
        <v>1</v>
      </c>
      <c r="BN1293">
        <v>1</v>
      </c>
      <c r="BO1293">
        <v>1</v>
      </c>
      <c r="BP1293">
        <v>0</v>
      </c>
      <c r="BS1293">
        <v>0.08</v>
      </c>
      <c r="BT1293">
        <v>0</v>
      </c>
      <c r="BU1293">
        <v>0</v>
      </c>
      <c r="CE1293" t="str">
        <f t="shared" si="654"/>
        <v>16:23:45.517</v>
      </c>
      <c r="CF1293">
        <v>517285014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7</v>
      </c>
      <c r="CY1293">
        <v>7</v>
      </c>
      <c r="CZ1293" t="s">
        <v>131</v>
      </c>
      <c r="DA1293">
        <v>80</v>
      </c>
      <c r="DB1293">
        <v>1</v>
      </c>
      <c r="DC1293" t="s">
        <v>132</v>
      </c>
      <c r="DD1293" t="s">
        <v>133</v>
      </c>
      <c r="DG1293">
        <v>15361498</v>
      </c>
      <c r="DI1293">
        <v>0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>"10/06/2022 16:23:45.852"</f>
        <v>10/06/2022 16:23:45.852</v>
      </c>
      <c r="C1294" t="str">
        <f t="shared" si="645"/>
        <v>FFDFD3C0</v>
      </c>
      <c r="D1294" t="s">
        <v>134</v>
      </c>
      <c r="E1294">
        <v>38</v>
      </c>
      <c r="H1294">
        <v>125</v>
      </c>
      <c r="I1294" t="s">
        <v>142</v>
      </c>
      <c r="J1294" t="s">
        <v>136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652"/>
        <v>16:23:45.516</v>
      </c>
      <c r="T1294" t="str">
        <f t="shared" si="653"/>
        <v>16:23:45.116</v>
      </c>
      <c r="U1294" t="str">
        <f t="shared" si="646"/>
        <v>A5988B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125</v>
      </c>
      <c r="AG1294">
        <v>0</v>
      </c>
      <c r="AH1294">
        <v>3</v>
      </c>
      <c r="AI1294">
        <v>2</v>
      </c>
      <c r="AJ1294">
        <v>1</v>
      </c>
      <c r="AK1294" t="s">
        <v>490</v>
      </c>
      <c r="AL1294">
        <v>40.938620999999998</v>
      </c>
      <c r="AM1294" t="s">
        <v>491</v>
      </c>
      <c r="AN1294">
        <v>-72.190603999999993</v>
      </c>
      <c r="AO1294">
        <v>25</v>
      </c>
      <c r="AP1294">
        <v>325</v>
      </c>
      <c r="AQ1294" t="s">
        <v>129</v>
      </c>
      <c r="AR1294">
        <v>57</v>
      </c>
      <c r="AS1294">
        <v>27</v>
      </c>
      <c r="AT1294">
        <v>448</v>
      </c>
      <c r="BB1294">
        <v>1200</v>
      </c>
      <c r="BC1294">
        <v>1</v>
      </c>
      <c r="BD1294" t="str">
        <f t="shared" si="647"/>
        <v xml:space="preserve">N46PD   </v>
      </c>
      <c r="BE1294">
        <v>1</v>
      </c>
      <c r="BG1294">
        <v>0</v>
      </c>
      <c r="BH1294">
        <v>0</v>
      </c>
      <c r="BI1294">
        <v>0</v>
      </c>
      <c r="BJ1294">
        <v>225</v>
      </c>
      <c r="BK1294">
        <v>-100</v>
      </c>
      <c r="BL1294" t="s">
        <v>239</v>
      </c>
      <c r="BM1294">
        <v>1</v>
      </c>
      <c r="BN1294">
        <v>1</v>
      </c>
      <c r="BO1294">
        <v>1</v>
      </c>
      <c r="BP1294">
        <v>0</v>
      </c>
      <c r="BS1294">
        <v>0.08</v>
      </c>
      <c r="BT1294">
        <v>0</v>
      </c>
      <c r="BU1294">
        <v>0</v>
      </c>
      <c r="CE1294" t="str">
        <f t="shared" si="654"/>
        <v>16:23:45.517</v>
      </c>
      <c r="CF1294">
        <v>517285014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7</v>
      </c>
      <c r="CY1294">
        <v>7</v>
      </c>
      <c r="CZ1294" t="s">
        <v>131</v>
      </c>
      <c r="DA1294">
        <v>80</v>
      </c>
      <c r="DB1294">
        <v>1</v>
      </c>
      <c r="DC1294" t="s">
        <v>132</v>
      </c>
      <c r="DD1294" t="s">
        <v>133</v>
      </c>
      <c r="DG1294">
        <v>15361498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>"10/06/2022 16:23:45.852"</f>
        <v>10/06/2022 16:23:45.852</v>
      </c>
      <c r="C1295" t="str">
        <f t="shared" si="645"/>
        <v>FFDFD3C0</v>
      </c>
      <c r="D1295" t="s">
        <v>143</v>
      </c>
      <c r="E1295">
        <v>1</v>
      </c>
      <c r="F1295">
        <v>2001</v>
      </c>
      <c r="G1295" t="s">
        <v>147</v>
      </c>
      <c r="J1295" t="s">
        <v>145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652"/>
        <v>16:23:45.516</v>
      </c>
      <c r="T1295" t="str">
        <f t="shared" si="653"/>
        <v>16:23:45.116</v>
      </c>
      <c r="U1295" t="str">
        <f t="shared" si="646"/>
        <v>A5988B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125</v>
      </c>
      <c r="AG1295">
        <v>0</v>
      </c>
      <c r="AH1295">
        <v>3</v>
      </c>
      <c r="AI1295">
        <v>2</v>
      </c>
      <c r="AJ1295">
        <v>1</v>
      </c>
      <c r="AK1295" t="s">
        <v>490</v>
      </c>
      <c r="AL1295">
        <v>40.938620999999998</v>
      </c>
      <c r="AM1295" t="s">
        <v>491</v>
      </c>
      <c r="AN1295">
        <v>-72.190603999999993</v>
      </c>
      <c r="AO1295">
        <v>25</v>
      </c>
      <c r="AP1295">
        <v>325</v>
      </c>
      <c r="AQ1295" t="s">
        <v>129</v>
      </c>
      <c r="AR1295">
        <v>57</v>
      </c>
      <c r="AS1295">
        <v>27</v>
      </c>
      <c r="AT1295">
        <v>448</v>
      </c>
      <c r="BB1295">
        <v>1200</v>
      </c>
      <c r="BC1295">
        <v>1</v>
      </c>
      <c r="BD1295" t="str">
        <f t="shared" si="647"/>
        <v xml:space="preserve">N46PD   </v>
      </c>
      <c r="BE1295">
        <v>1</v>
      </c>
      <c r="BG1295">
        <v>0</v>
      </c>
      <c r="BH1295">
        <v>0</v>
      </c>
      <c r="BI1295">
        <v>0</v>
      </c>
      <c r="BJ1295">
        <v>225</v>
      </c>
      <c r="BK1295">
        <v>-100</v>
      </c>
      <c r="BL1295" t="s">
        <v>239</v>
      </c>
      <c r="BM1295">
        <v>1</v>
      </c>
      <c r="BN1295">
        <v>1</v>
      </c>
      <c r="BO1295">
        <v>1</v>
      </c>
      <c r="BP1295">
        <v>0</v>
      </c>
      <c r="BS1295">
        <v>0.08</v>
      </c>
      <c r="BT1295">
        <v>0</v>
      </c>
      <c r="BU1295">
        <v>0</v>
      </c>
      <c r="CE1295" t="str">
        <f t="shared" si="654"/>
        <v>16:23:45.517</v>
      </c>
      <c r="CF1295">
        <v>517285014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131</v>
      </c>
      <c r="DA1295">
        <v>80</v>
      </c>
      <c r="DB1295">
        <v>1</v>
      </c>
      <c r="DC1295" t="s">
        <v>132</v>
      </c>
      <c r="DD1295" t="s">
        <v>133</v>
      </c>
      <c r="DG1295">
        <v>15361498</v>
      </c>
      <c r="DI1295">
        <v>0</v>
      </c>
      <c r="DJ1295">
        <v>0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>"10/06/2022 16:23:47.024"</f>
        <v>10/06/2022 16:23:47.024</v>
      </c>
      <c r="C1296" t="str">
        <f t="shared" si="645"/>
        <v>FFDFD3C0</v>
      </c>
      <c r="D1296" t="s">
        <v>143</v>
      </c>
      <c r="E1296">
        <v>1</v>
      </c>
      <c r="F1296">
        <v>2001</v>
      </c>
      <c r="G1296" t="s">
        <v>147</v>
      </c>
      <c r="J1296" t="s">
        <v>145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"16:23:46.484"</f>
        <v>16:23:46.484</v>
      </c>
      <c r="T1296" t="str">
        <f>"16:23:45.984"</f>
        <v>16:23:45.984</v>
      </c>
      <c r="U1296" t="str">
        <f t="shared" si="646"/>
        <v>A5988B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125</v>
      </c>
      <c r="AG1296">
        <v>0</v>
      </c>
      <c r="AH1296">
        <v>3</v>
      </c>
      <c r="AI1296">
        <v>2</v>
      </c>
      <c r="AJ1296">
        <v>1</v>
      </c>
      <c r="AK1296" t="s">
        <v>492</v>
      </c>
      <c r="AL1296">
        <v>40.938727999999998</v>
      </c>
      <c r="AM1296" t="s">
        <v>493</v>
      </c>
      <c r="AN1296">
        <v>-72.190239000000005</v>
      </c>
      <c r="AO1296">
        <v>25</v>
      </c>
      <c r="AP1296">
        <v>350</v>
      </c>
      <c r="AQ1296" t="s">
        <v>129</v>
      </c>
      <c r="AR1296">
        <v>56</v>
      </c>
      <c r="AS1296">
        <v>28</v>
      </c>
      <c r="AT1296">
        <v>256</v>
      </c>
      <c r="BB1296">
        <v>1200</v>
      </c>
      <c r="BC1296">
        <v>1</v>
      </c>
      <c r="BD1296" t="str">
        <f t="shared" si="647"/>
        <v xml:space="preserve">N46PD   </v>
      </c>
      <c r="BE1296">
        <v>1</v>
      </c>
      <c r="BG1296">
        <v>0</v>
      </c>
      <c r="BH1296">
        <v>0</v>
      </c>
      <c r="BI1296">
        <v>0</v>
      </c>
      <c r="BJ1296">
        <v>250</v>
      </c>
      <c r="BK1296">
        <v>-100</v>
      </c>
      <c r="BL1296" t="s">
        <v>239</v>
      </c>
      <c r="BM1296">
        <v>1</v>
      </c>
      <c r="BN1296">
        <v>1</v>
      </c>
      <c r="BO1296">
        <v>1</v>
      </c>
      <c r="BP1296">
        <v>0</v>
      </c>
      <c r="BS1296">
        <v>0.08</v>
      </c>
      <c r="BT1296">
        <v>0</v>
      </c>
      <c r="BU1296">
        <v>0</v>
      </c>
      <c r="CE1296" t="str">
        <f>"16:23:46.487"</f>
        <v>16:23:46.487</v>
      </c>
      <c r="CF1296">
        <v>487235665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7</v>
      </c>
      <c r="CY1296">
        <v>7</v>
      </c>
      <c r="CZ1296" t="s">
        <v>131</v>
      </c>
      <c r="DA1296">
        <v>80</v>
      </c>
      <c r="DB1296">
        <v>1</v>
      </c>
      <c r="DC1296" t="s">
        <v>132</v>
      </c>
      <c r="DD1296" t="s">
        <v>133</v>
      </c>
      <c r="DG1296">
        <v>15362466</v>
      </c>
      <c r="DI1296">
        <v>1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>"10/06/2022 16:23:47.025"</f>
        <v>10/06/2022 16:23:47.025</v>
      </c>
      <c r="C1297" t="str">
        <f t="shared" si="645"/>
        <v>FFDFD3C0</v>
      </c>
      <c r="D1297" t="s">
        <v>139</v>
      </c>
      <c r="E1297">
        <v>2</v>
      </c>
      <c r="F1297">
        <v>1002</v>
      </c>
      <c r="G1297" t="s">
        <v>124</v>
      </c>
      <c r="J1297" t="s">
        <v>141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"16:23:46.484"</f>
        <v>16:23:46.484</v>
      </c>
      <c r="T1297" t="str">
        <f>"16:23:45.984"</f>
        <v>16:23:45.984</v>
      </c>
      <c r="U1297" t="str">
        <f t="shared" si="646"/>
        <v>A5988B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125</v>
      </c>
      <c r="AG1297">
        <v>0</v>
      </c>
      <c r="AH1297">
        <v>3</v>
      </c>
      <c r="AI1297">
        <v>2</v>
      </c>
      <c r="AJ1297">
        <v>1</v>
      </c>
      <c r="AK1297" t="s">
        <v>492</v>
      </c>
      <c r="AL1297">
        <v>40.938727999999998</v>
      </c>
      <c r="AM1297" t="s">
        <v>493</v>
      </c>
      <c r="AN1297">
        <v>-72.190239000000005</v>
      </c>
      <c r="AO1297">
        <v>25</v>
      </c>
      <c r="AP1297">
        <v>350</v>
      </c>
      <c r="AQ1297" t="s">
        <v>129</v>
      </c>
      <c r="AR1297">
        <v>56</v>
      </c>
      <c r="AS1297">
        <v>28</v>
      </c>
      <c r="AT1297">
        <v>256</v>
      </c>
      <c r="BB1297">
        <v>1200</v>
      </c>
      <c r="BC1297">
        <v>1</v>
      </c>
      <c r="BD1297" t="str">
        <f t="shared" si="647"/>
        <v xml:space="preserve">N46PD   </v>
      </c>
      <c r="BE1297">
        <v>1</v>
      </c>
      <c r="BG1297">
        <v>0</v>
      </c>
      <c r="BH1297">
        <v>0</v>
      </c>
      <c r="BI1297">
        <v>0</v>
      </c>
      <c r="BJ1297">
        <v>250</v>
      </c>
      <c r="BK1297">
        <v>-100</v>
      </c>
      <c r="BL1297" t="s">
        <v>239</v>
      </c>
      <c r="BM1297">
        <v>1</v>
      </c>
      <c r="BN1297">
        <v>1</v>
      </c>
      <c r="BO1297">
        <v>1</v>
      </c>
      <c r="BP1297">
        <v>0</v>
      </c>
      <c r="BS1297">
        <v>0.08</v>
      </c>
      <c r="BT1297">
        <v>0</v>
      </c>
      <c r="BU1297">
        <v>0</v>
      </c>
      <c r="CE1297" t="str">
        <f>"16:23:46.487"</f>
        <v>16:23:46.487</v>
      </c>
      <c r="CF1297">
        <v>487235665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7</v>
      </c>
      <c r="CY1297">
        <v>7</v>
      </c>
      <c r="CZ1297" t="s">
        <v>131</v>
      </c>
      <c r="DA1297">
        <v>80</v>
      </c>
      <c r="DB1297">
        <v>1</v>
      </c>
      <c r="DC1297" t="s">
        <v>132</v>
      </c>
      <c r="DD1297" t="s">
        <v>133</v>
      </c>
      <c r="DG1297">
        <v>15362466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>"10/06/2022 16:23:47.025"</f>
        <v>10/06/2022 16:23:47.025</v>
      </c>
      <c r="C1298" t="str">
        <f t="shared" si="645"/>
        <v>FFDFD3C0</v>
      </c>
      <c r="D1298" t="s">
        <v>139</v>
      </c>
      <c r="E1298">
        <v>3</v>
      </c>
      <c r="F1298">
        <v>1003</v>
      </c>
      <c r="G1298" t="s">
        <v>146</v>
      </c>
      <c r="J1298" t="s">
        <v>141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"16:23:46.484"</f>
        <v>16:23:46.484</v>
      </c>
      <c r="T1298" t="str">
        <f>"16:23:45.984"</f>
        <v>16:23:45.984</v>
      </c>
      <c r="U1298" t="str">
        <f t="shared" si="646"/>
        <v>A5988B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125</v>
      </c>
      <c r="AG1298">
        <v>0</v>
      </c>
      <c r="AH1298">
        <v>3</v>
      </c>
      <c r="AI1298">
        <v>2</v>
      </c>
      <c r="AJ1298">
        <v>1</v>
      </c>
      <c r="AK1298" t="s">
        <v>492</v>
      </c>
      <c r="AL1298">
        <v>40.938727999999998</v>
      </c>
      <c r="AM1298" t="s">
        <v>493</v>
      </c>
      <c r="AN1298">
        <v>-72.190239000000005</v>
      </c>
      <c r="AO1298">
        <v>25</v>
      </c>
      <c r="AP1298">
        <v>350</v>
      </c>
      <c r="AQ1298" t="s">
        <v>129</v>
      </c>
      <c r="AR1298">
        <v>56</v>
      </c>
      <c r="AS1298">
        <v>28</v>
      </c>
      <c r="AT1298">
        <v>256</v>
      </c>
      <c r="BB1298">
        <v>1200</v>
      </c>
      <c r="BC1298">
        <v>1</v>
      </c>
      <c r="BD1298" t="str">
        <f t="shared" si="647"/>
        <v xml:space="preserve">N46PD   </v>
      </c>
      <c r="BE1298">
        <v>1</v>
      </c>
      <c r="BG1298">
        <v>0</v>
      </c>
      <c r="BH1298">
        <v>0</v>
      </c>
      <c r="BI1298">
        <v>0</v>
      </c>
      <c r="BJ1298">
        <v>250</v>
      </c>
      <c r="BK1298">
        <v>-100</v>
      </c>
      <c r="BL1298" t="s">
        <v>239</v>
      </c>
      <c r="BM1298">
        <v>1</v>
      </c>
      <c r="BN1298">
        <v>1</v>
      </c>
      <c r="BO1298">
        <v>1</v>
      </c>
      <c r="BP1298">
        <v>0</v>
      </c>
      <c r="BS1298">
        <v>0.08</v>
      </c>
      <c r="BT1298">
        <v>0</v>
      </c>
      <c r="BU1298">
        <v>0</v>
      </c>
      <c r="CE1298" t="str">
        <f>"16:23:46.487"</f>
        <v>16:23:46.487</v>
      </c>
      <c r="CF1298">
        <v>487235665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7</v>
      </c>
      <c r="CY1298">
        <v>7</v>
      </c>
      <c r="CZ1298" t="s">
        <v>131</v>
      </c>
      <c r="DA1298">
        <v>80</v>
      </c>
      <c r="DB1298">
        <v>1</v>
      </c>
      <c r="DC1298" t="s">
        <v>132</v>
      </c>
      <c r="DD1298" t="s">
        <v>133</v>
      </c>
      <c r="DG1298">
        <v>15362466</v>
      </c>
      <c r="DI1298">
        <v>1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>"10/06/2022 16:23:47.025"</f>
        <v>10/06/2022 16:23:47.025</v>
      </c>
      <c r="C1299" t="str">
        <f t="shared" si="645"/>
        <v>FFDFD3C0</v>
      </c>
      <c r="D1299" t="s">
        <v>134</v>
      </c>
      <c r="E1299">
        <v>33</v>
      </c>
      <c r="H1299">
        <v>112</v>
      </c>
      <c r="I1299" t="s">
        <v>135</v>
      </c>
      <c r="J1299" t="s">
        <v>136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"16:23:46.484"</f>
        <v>16:23:46.484</v>
      </c>
      <c r="T1299" t="str">
        <f>"16:23:45.984"</f>
        <v>16:23:45.984</v>
      </c>
      <c r="U1299" t="str">
        <f t="shared" si="646"/>
        <v>A5988B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125</v>
      </c>
      <c r="AG1299">
        <v>0</v>
      </c>
      <c r="AH1299">
        <v>3</v>
      </c>
      <c r="AI1299">
        <v>2</v>
      </c>
      <c r="AJ1299">
        <v>1</v>
      </c>
      <c r="AK1299" t="s">
        <v>492</v>
      </c>
      <c r="AL1299">
        <v>40.938727999999998</v>
      </c>
      <c r="AM1299" t="s">
        <v>493</v>
      </c>
      <c r="AN1299">
        <v>-72.190239000000005</v>
      </c>
      <c r="AO1299">
        <v>25</v>
      </c>
      <c r="AP1299">
        <v>350</v>
      </c>
      <c r="AQ1299" t="s">
        <v>129</v>
      </c>
      <c r="AR1299">
        <v>56</v>
      </c>
      <c r="AS1299">
        <v>28</v>
      </c>
      <c r="AT1299">
        <v>256</v>
      </c>
      <c r="BB1299">
        <v>1200</v>
      </c>
      <c r="BC1299">
        <v>1</v>
      </c>
      <c r="BD1299" t="str">
        <f t="shared" si="647"/>
        <v xml:space="preserve">N46PD   </v>
      </c>
      <c r="BE1299">
        <v>1</v>
      </c>
      <c r="BG1299">
        <v>0</v>
      </c>
      <c r="BH1299">
        <v>0</v>
      </c>
      <c r="BI1299">
        <v>0</v>
      </c>
      <c r="BJ1299">
        <v>250</v>
      </c>
      <c r="BK1299">
        <v>-100</v>
      </c>
      <c r="BL1299" t="s">
        <v>239</v>
      </c>
      <c r="BM1299">
        <v>1</v>
      </c>
      <c r="BN1299">
        <v>1</v>
      </c>
      <c r="BO1299">
        <v>1</v>
      </c>
      <c r="BP1299">
        <v>0</v>
      </c>
      <c r="BS1299">
        <v>0.08</v>
      </c>
      <c r="BT1299">
        <v>0</v>
      </c>
      <c r="BU1299">
        <v>0</v>
      </c>
      <c r="CE1299" t="str">
        <f>"16:23:46.487"</f>
        <v>16:23:46.487</v>
      </c>
      <c r="CF1299">
        <v>487235665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7</v>
      </c>
      <c r="CY1299">
        <v>7</v>
      </c>
      <c r="CZ1299" t="s">
        <v>131</v>
      </c>
      <c r="DA1299">
        <v>80</v>
      </c>
      <c r="DB1299">
        <v>1</v>
      </c>
      <c r="DC1299" t="s">
        <v>132</v>
      </c>
      <c r="DD1299" t="s">
        <v>133</v>
      </c>
      <c r="DG1299">
        <v>15362466</v>
      </c>
      <c r="DI1299">
        <v>1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"10/06/2022 16:23:47.025"</f>
        <v>10/06/2022 16:23:47.025</v>
      </c>
      <c r="C1300" t="str">
        <f t="shared" si="645"/>
        <v>FFDFD3C0</v>
      </c>
      <c r="D1300" t="s">
        <v>134</v>
      </c>
      <c r="E1300">
        <v>38</v>
      </c>
      <c r="H1300">
        <v>125</v>
      </c>
      <c r="I1300" t="s">
        <v>142</v>
      </c>
      <c r="J1300" t="s">
        <v>136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"16:23:46.484"</f>
        <v>16:23:46.484</v>
      </c>
      <c r="T1300" t="str">
        <f>"16:23:45.984"</f>
        <v>16:23:45.984</v>
      </c>
      <c r="U1300" t="str">
        <f t="shared" si="646"/>
        <v>A5988B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125</v>
      </c>
      <c r="AG1300">
        <v>0</v>
      </c>
      <c r="AH1300">
        <v>3</v>
      </c>
      <c r="AI1300">
        <v>2</v>
      </c>
      <c r="AJ1300">
        <v>1</v>
      </c>
      <c r="AK1300" t="s">
        <v>492</v>
      </c>
      <c r="AL1300">
        <v>40.938727999999998</v>
      </c>
      <c r="AM1300" t="s">
        <v>493</v>
      </c>
      <c r="AN1300">
        <v>-72.190239000000005</v>
      </c>
      <c r="AO1300">
        <v>25</v>
      </c>
      <c r="AP1300">
        <v>350</v>
      </c>
      <c r="AQ1300" t="s">
        <v>129</v>
      </c>
      <c r="AR1300">
        <v>56</v>
      </c>
      <c r="AS1300">
        <v>28</v>
      </c>
      <c r="AT1300">
        <v>256</v>
      </c>
      <c r="BB1300">
        <v>1200</v>
      </c>
      <c r="BC1300">
        <v>1</v>
      </c>
      <c r="BD1300" t="str">
        <f t="shared" si="647"/>
        <v xml:space="preserve">N46PD   </v>
      </c>
      <c r="BE1300">
        <v>1</v>
      </c>
      <c r="BG1300">
        <v>0</v>
      </c>
      <c r="BH1300">
        <v>0</v>
      </c>
      <c r="BI1300">
        <v>0</v>
      </c>
      <c r="BJ1300">
        <v>250</v>
      </c>
      <c r="BK1300">
        <v>-100</v>
      </c>
      <c r="BL1300" t="s">
        <v>239</v>
      </c>
      <c r="BM1300">
        <v>1</v>
      </c>
      <c r="BN1300">
        <v>1</v>
      </c>
      <c r="BO1300">
        <v>1</v>
      </c>
      <c r="BP1300">
        <v>0</v>
      </c>
      <c r="BS1300">
        <v>0.08</v>
      </c>
      <c r="BT1300">
        <v>0</v>
      </c>
      <c r="BU1300">
        <v>0</v>
      </c>
      <c r="CE1300" t="str">
        <f>"16:23:46.487"</f>
        <v>16:23:46.487</v>
      </c>
      <c r="CF1300">
        <v>487235665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7</v>
      </c>
      <c r="CY1300">
        <v>7</v>
      </c>
      <c r="CZ1300" t="s">
        <v>131</v>
      </c>
      <c r="DA1300">
        <v>80</v>
      </c>
      <c r="DB1300">
        <v>1</v>
      </c>
      <c r="DC1300" t="s">
        <v>132</v>
      </c>
      <c r="DD1300" t="s">
        <v>133</v>
      </c>
      <c r="DG1300">
        <v>15362466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 t="shared" ref="A1301:A1307" si="655">"10/06/2022 16:23:47.819"</f>
        <v>10/06/2022 16:23:47.819</v>
      </c>
      <c r="C1301" t="str">
        <f t="shared" si="645"/>
        <v>FFDFD3C0</v>
      </c>
      <c r="D1301" t="s">
        <v>143</v>
      </c>
      <c r="E1301">
        <v>1</v>
      </c>
      <c r="F1301">
        <v>2001</v>
      </c>
      <c r="G1301" t="s">
        <v>147</v>
      </c>
      <c r="J1301" t="s">
        <v>145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ref="S1301:S1307" si="656">"16:23:47.555"</f>
        <v>16:23:47.555</v>
      </c>
      <c r="T1301" t="str">
        <f t="shared" ref="T1301:T1307" si="657">"16:23:47.055"</f>
        <v>16:23:47.055</v>
      </c>
      <c r="U1301" t="str">
        <f t="shared" si="646"/>
        <v>A5988B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125</v>
      </c>
      <c r="AG1301">
        <v>0</v>
      </c>
      <c r="AH1301">
        <v>3</v>
      </c>
      <c r="AI1301">
        <v>2</v>
      </c>
      <c r="AJ1301">
        <v>1</v>
      </c>
      <c r="AK1301" t="s">
        <v>494</v>
      </c>
      <c r="AL1301">
        <v>40.938878000000003</v>
      </c>
      <c r="AM1301" t="s">
        <v>495</v>
      </c>
      <c r="AN1301">
        <v>-72.189852999999999</v>
      </c>
      <c r="AO1301">
        <v>25</v>
      </c>
      <c r="AP1301">
        <v>325</v>
      </c>
      <c r="AQ1301" t="s">
        <v>129</v>
      </c>
      <c r="AR1301">
        <v>57</v>
      </c>
      <c r="AS1301">
        <v>27</v>
      </c>
      <c r="AT1301">
        <v>64</v>
      </c>
      <c r="BB1301">
        <v>1200</v>
      </c>
      <c r="BC1301">
        <v>1</v>
      </c>
      <c r="BD1301" t="str">
        <f t="shared" si="647"/>
        <v xml:space="preserve">N46PD   </v>
      </c>
      <c r="BE1301">
        <v>1</v>
      </c>
      <c r="BG1301">
        <v>0</v>
      </c>
      <c r="BH1301">
        <v>0</v>
      </c>
      <c r="BI1301">
        <v>0</v>
      </c>
      <c r="BJ1301">
        <v>250</v>
      </c>
      <c r="BK1301">
        <v>-75</v>
      </c>
      <c r="BL1301" t="s">
        <v>239</v>
      </c>
      <c r="BM1301">
        <v>1</v>
      </c>
      <c r="BN1301">
        <v>1</v>
      </c>
      <c r="BO1301">
        <v>1</v>
      </c>
      <c r="BP1301">
        <v>0</v>
      </c>
      <c r="BS1301">
        <v>0.08</v>
      </c>
      <c r="BT1301">
        <v>0</v>
      </c>
      <c r="BU1301">
        <v>0</v>
      </c>
      <c r="CE1301" t="str">
        <f t="shared" ref="CE1301:CE1307" si="658">"16:23:47.559"</f>
        <v>16:23:47.559</v>
      </c>
      <c r="CF1301">
        <v>558769209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7</v>
      </c>
      <c r="CY1301">
        <v>7</v>
      </c>
      <c r="CZ1301" t="s">
        <v>131</v>
      </c>
      <c r="DA1301">
        <v>80</v>
      </c>
      <c r="DB1301">
        <v>1</v>
      </c>
      <c r="DC1301" t="s">
        <v>132</v>
      </c>
      <c r="DD1301" t="s">
        <v>133</v>
      </c>
      <c r="DG1301">
        <v>15363667</v>
      </c>
      <c r="DI1301">
        <v>1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 t="shared" si="655"/>
        <v>10/06/2022 16:23:47.819</v>
      </c>
      <c r="C1302" t="str">
        <f t="shared" si="645"/>
        <v>FFDFD3C0</v>
      </c>
      <c r="D1302" t="s">
        <v>139</v>
      </c>
      <c r="E1302">
        <v>2</v>
      </c>
      <c r="F1302">
        <v>1002</v>
      </c>
      <c r="G1302" t="s">
        <v>124</v>
      </c>
      <c r="J1302" t="s">
        <v>141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656"/>
        <v>16:23:47.555</v>
      </c>
      <c r="T1302" t="str">
        <f t="shared" si="657"/>
        <v>16:23:47.055</v>
      </c>
      <c r="U1302" t="str">
        <f t="shared" si="646"/>
        <v>A5988B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125</v>
      </c>
      <c r="AG1302">
        <v>0</v>
      </c>
      <c r="AH1302">
        <v>3</v>
      </c>
      <c r="AI1302">
        <v>2</v>
      </c>
      <c r="AJ1302">
        <v>1</v>
      </c>
      <c r="AK1302" t="s">
        <v>494</v>
      </c>
      <c r="AL1302">
        <v>40.938878000000003</v>
      </c>
      <c r="AM1302" t="s">
        <v>495</v>
      </c>
      <c r="AN1302">
        <v>-72.189852999999999</v>
      </c>
      <c r="AO1302">
        <v>25</v>
      </c>
      <c r="AP1302">
        <v>325</v>
      </c>
      <c r="AQ1302" t="s">
        <v>129</v>
      </c>
      <c r="AR1302">
        <v>57</v>
      </c>
      <c r="AS1302">
        <v>27</v>
      </c>
      <c r="AT1302">
        <v>64</v>
      </c>
      <c r="BB1302">
        <v>1200</v>
      </c>
      <c r="BC1302">
        <v>1</v>
      </c>
      <c r="BD1302" t="str">
        <f t="shared" si="647"/>
        <v xml:space="preserve">N46PD   </v>
      </c>
      <c r="BE1302">
        <v>1</v>
      </c>
      <c r="BG1302">
        <v>0</v>
      </c>
      <c r="BH1302">
        <v>0</v>
      </c>
      <c r="BI1302">
        <v>0</v>
      </c>
      <c r="BJ1302">
        <v>250</v>
      </c>
      <c r="BK1302">
        <v>-75</v>
      </c>
      <c r="BL1302" t="s">
        <v>239</v>
      </c>
      <c r="BM1302">
        <v>1</v>
      </c>
      <c r="BN1302">
        <v>1</v>
      </c>
      <c r="BO1302">
        <v>1</v>
      </c>
      <c r="BP1302">
        <v>0</v>
      </c>
      <c r="BS1302">
        <v>0.08</v>
      </c>
      <c r="BT1302">
        <v>0</v>
      </c>
      <c r="BU1302">
        <v>0</v>
      </c>
      <c r="CE1302" t="str">
        <f t="shared" si="658"/>
        <v>16:23:47.559</v>
      </c>
      <c r="CF1302">
        <v>558769209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7</v>
      </c>
      <c r="CY1302">
        <v>7</v>
      </c>
      <c r="CZ1302" t="s">
        <v>131</v>
      </c>
      <c r="DA1302">
        <v>80</v>
      </c>
      <c r="DB1302">
        <v>1</v>
      </c>
      <c r="DC1302" t="s">
        <v>132</v>
      </c>
      <c r="DD1302" t="s">
        <v>133</v>
      </c>
      <c r="DG1302">
        <v>15363667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 t="shared" si="655"/>
        <v>10/06/2022 16:23:47.819</v>
      </c>
      <c r="C1303" t="str">
        <f t="shared" si="645"/>
        <v>FFDFD3C0</v>
      </c>
      <c r="D1303" t="s">
        <v>139</v>
      </c>
      <c r="E1303">
        <v>3</v>
      </c>
      <c r="F1303">
        <v>1003</v>
      </c>
      <c r="G1303" t="s">
        <v>146</v>
      </c>
      <c r="J1303" t="s">
        <v>141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656"/>
        <v>16:23:47.555</v>
      </c>
      <c r="T1303" t="str">
        <f t="shared" si="657"/>
        <v>16:23:47.055</v>
      </c>
      <c r="U1303" t="str">
        <f t="shared" si="646"/>
        <v>A5988B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125</v>
      </c>
      <c r="AG1303">
        <v>0</v>
      </c>
      <c r="AH1303">
        <v>3</v>
      </c>
      <c r="AI1303">
        <v>2</v>
      </c>
      <c r="AJ1303">
        <v>1</v>
      </c>
      <c r="AK1303" t="s">
        <v>494</v>
      </c>
      <c r="AL1303">
        <v>40.938878000000003</v>
      </c>
      <c r="AM1303" t="s">
        <v>495</v>
      </c>
      <c r="AN1303">
        <v>-72.189852999999999</v>
      </c>
      <c r="AO1303">
        <v>25</v>
      </c>
      <c r="AP1303">
        <v>325</v>
      </c>
      <c r="AQ1303" t="s">
        <v>129</v>
      </c>
      <c r="AR1303">
        <v>57</v>
      </c>
      <c r="AS1303">
        <v>27</v>
      </c>
      <c r="AT1303">
        <v>64</v>
      </c>
      <c r="BB1303">
        <v>1200</v>
      </c>
      <c r="BC1303">
        <v>1</v>
      </c>
      <c r="BD1303" t="str">
        <f t="shared" si="647"/>
        <v xml:space="preserve">N46PD   </v>
      </c>
      <c r="BE1303">
        <v>1</v>
      </c>
      <c r="BG1303">
        <v>0</v>
      </c>
      <c r="BH1303">
        <v>0</v>
      </c>
      <c r="BI1303">
        <v>0</v>
      </c>
      <c r="BJ1303">
        <v>250</v>
      </c>
      <c r="BK1303">
        <v>-75</v>
      </c>
      <c r="BL1303" t="s">
        <v>239</v>
      </c>
      <c r="BM1303">
        <v>1</v>
      </c>
      <c r="BN1303">
        <v>1</v>
      </c>
      <c r="BO1303">
        <v>1</v>
      </c>
      <c r="BP1303">
        <v>0</v>
      </c>
      <c r="BS1303">
        <v>0.08</v>
      </c>
      <c r="BT1303">
        <v>0</v>
      </c>
      <c r="BU1303">
        <v>0</v>
      </c>
      <c r="CE1303" t="str">
        <f t="shared" si="658"/>
        <v>16:23:47.559</v>
      </c>
      <c r="CF1303">
        <v>558769209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7</v>
      </c>
      <c r="CY1303">
        <v>7</v>
      </c>
      <c r="CZ1303" t="s">
        <v>131</v>
      </c>
      <c r="DA1303">
        <v>80</v>
      </c>
      <c r="DB1303">
        <v>1</v>
      </c>
      <c r="DC1303" t="s">
        <v>132</v>
      </c>
      <c r="DD1303" t="s">
        <v>133</v>
      </c>
      <c r="DG1303">
        <v>15363667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 t="shared" si="655"/>
        <v>10/06/2022 16:23:47.819</v>
      </c>
      <c r="C1304" t="str">
        <f t="shared" si="645"/>
        <v>FFDFD3C0</v>
      </c>
      <c r="D1304" t="s">
        <v>134</v>
      </c>
      <c r="E1304">
        <v>33</v>
      </c>
      <c r="H1304">
        <v>112</v>
      </c>
      <c r="I1304" t="s">
        <v>135</v>
      </c>
      <c r="J1304" t="s">
        <v>136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656"/>
        <v>16:23:47.555</v>
      </c>
      <c r="T1304" t="str">
        <f t="shared" si="657"/>
        <v>16:23:47.055</v>
      </c>
      <c r="U1304" t="str">
        <f t="shared" si="646"/>
        <v>A5988B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125</v>
      </c>
      <c r="AG1304">
        <v>0</v>
      </c>
      <c r="AH1304">
        <v>3</v>
      </c>
      <c r="AI1304">
        <v>2</v>
      </c>
      <c r="AJ1304">
        <v>1</v>
      </c>
      <c r="AK1304" t="s">
        <v>494</v>
      </c>
      <c r="AL1304">
        <v>40.938878000000003</v>
      </c>
      <c r="AM1304" t="s">
        <v>495</v>
      </c>
      <c r="AN1304">
        <v>-72.189852999999999</v>
      </c>
      <c r="AO1304">
        <v>25</v>
      </c>
      <c r="AP1304">
        <v>325</v>
      </c>
      <c r="AQ1304" t="s">
        <v>129</v>
      </c>
      <c r="AR1304">
        <v>57</v>
      </c>
      <c r="AS1304">
        <v>27</v>
      </c>
      <c r="AT1304">
        <v>64</v>
      </c>
      <c r="BB1304">
        <v>1200</v>
      </c>
      <c r="BC1304">
        <v>1</v>
      </c>
      <c r="BD1304" t="str">
        <f t="shared" si="647"/>
        <v xml:space="preserve">N46PD   </v>
      </c>
      <c r="BE1304">
        <v>1</v>
      </c>
      <c r="BG1304">
        <v>0</v>
      </c>
      <c r="BH1304">
        <v>0</v>
      </c>
      <c r="BI1304">
        <v>0</v>
      </c>
      <c r="BJ1304">
        <v>250</v>
      </c>
      <c r="BK1304">
        <v>-75</v>
      </c>
      <c r="BL1304" t="s">
        <v>239</v>
      </c>
      <c r="BM1304">
        <v>1</v>
      </c>
      <c r="BN1304">
        <v>1</v>
      </c>
      <c r="BO1304">
        <v>1</v>
      </c>
      <c r="BP1304">
        <v>0</v>
      </c>
      <c r="BS1304">
        <v>0.08</v>
      </c>
      <c r="BT1304">
        <v>0</v>
      </c>
      <c r="BU1304">
        <v>0</v>
      </c>
      <c r="CE1304" t="str">
        <f t="shared" si="658"/>
        <v>16:23:47.559</v>
      </c>
      <c r="CF1304">
        <v>558769209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7</v>
      </c>
      <c r="CY1304">
        <v>7</v>
      </c>
      <c r="CZ1304" t="s">
        <v>131</v>
      </c>
      <c r="DA1304">
        <v>80</v>
      </c>
      <c r="DB1304">
        <v>1</v>
      </c>
      <c r="DC1304" t="s">
        <v>132</v>
      </c>
      <c r="DD1304" t="s">
        <v>133</v>
      </c>
      <c r="DG1304">
        <v>15363667</v>
      </c>
      <c r="DI1304">
        <v>1</v>
      </c>
      <c r="DJ1304">
        <v>0</v>
      </c>
      <c r="DK1304">
        <v>1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 t="shared" si="655"/>
        <v>10/06/2022 16:23:47.819</v>
      </c>
      <c r="C1305" t="str">
        <f t="shared" si="645"/>
        <v>FFDFD3C0</v>
      </c>
      <c r="D1305" t="s">
        <v>143</v>
      </c>
      <c r="E1305">
        <v>15</v>
      </c>
      <c r="F1305">
        <v>2015</v>
      </c>
      <c r="G1305" t="s">
        <v>144</v>
      </c>
      <c r="J1305" t="s">
        <v>145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656"/>
        <v>16:23:47.555</v>
      </c>
      <c r="T1305" t="str">
        <f t="shared" si="657"/>
        <v>16:23:47.055</v>
      </c>
      <c r="U1305" t="str">
        <f t="shared" si="646"/>
        <v>A5988B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125</v>
      </c>
      <c r="AG1305">
        <v>0</v>
      </c>
      <c r="AH1305">
        <v>3</v>
      </c>
      <c r="AI1305">
        <v>2</v>
      </c>
      <c r="AJ1305">
        <v>1</v>
      </c>
      <c r="AK1305" t="s">
        <v>494</v>
      </c>
      <c r="AL1305">
        <v>40.938878000000003</v>
      </c>
      <c r="AM1305" t="s">
        <v>495</v>
      </c>
      <c r="AN1305">
        <v>-72.189852999999999</v>
      </c>
      <c r="AO1305">
        <v>25</v>
      </c>
      <c r="AP1305">
        <v>325</v>
      </c>
      <c r="AQ1305" t="s">
        <v>129</v>
      </c>
      <c r="AR1305">
        <v>57</v>
      </c>
      <c r="AS1305">
        <v>27</v>
      </c>
      <c r="AT1305">
        <v>64</v>
      </c>
      <c r="BB1305">
        <v>1200</v>
      </c>
      <c r="BC1305">
        <v>1</v>
      </c>
      <c r="BD1305" t="str">
        <f t="shared" si="647"/>
        <v xml:space="preserve">N46PD   </v>
      </c>
      <c r="BE1305">
        <v>1</v>
      </c>
      <c r="BG1305">
        <v>0</v>
      </c>
      <c r="BH1305">
        <v>0</v>
      </c>
      <c r="BI1305">
        <v>0</v>
      </c>
      <c r="BJ1305">
        <v>250</v>
      </c>
      <c r="BK1305">
        <v>-75</v>
      </c>
      <c r="BL1305" t="s">
        <v>239</v>
      </c>
      <c r="BM1305">
        <v>1</v>
      </c>
      <c r="BN1305">
        <v>1</v>
      </c>
      <c r="BO1305">
        <v>1</v>
      </c>
      <c r="BP1305">
        <v>0</v>
      </c>
      <c r="BS1305">
        <v>0.08</v>
      </c>
      <c r="BT1305">
        <v>0</v>
      </c>
      <c r="BU1305">
        <v>0</v>
      </c>
      <c r="CE1305" t="str">
        <f t="shared" si="658"/>
        <v>16:23:47.559</v>
      </c>
      <c r="CF1305">
        <v>558769209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7</v>
      </c>
      <c r="CY1305">
        <v>7</v>
      </c>
      <c r="CZ1305" t="s">
        <v>131</v>
      </c>
      <c r="DA1305">
        <v>80</v>
      </c>
      <c r="DB1305">
        <v>1</v>
      </c>
      <c r="DC1305" t="s">
        <v>132</v>
      </c>
      <c r="DD1305" t="s">
        <v>133</v>
      </c>
      <c r="DG1305">
        <v>15363667</v>
      </c>
      <c r="DI1305">
        <v>1</v>
      </c>
      <c r="DJ1305">
        <v>0</v>
      </c>
      <c r="DK1305">
        <v>1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 t="shared" si="655"/>
        <v>10/06/2022 16:23:47.819</v>
      </c>
      <c r="C1306" t="str">
        <f t="shared" si="645"/>
        <v>FFDFD3C0</v>
      </c>
      <c r="D1306" t="s">
        <v>123</v>
      </c>
      <c r="E1306">
        <v>1</v>
      </c>
      <c r="H1306">
        <v>157</v>
      </c>
      <c r="I1306" t="s">
        <v>124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656"/>
        <v>16:23:47.555</v>
      </c>
      <c r="T1306" t="str">
        <f t="shared" si="657"/>
        <v>16:23:47.055</v>
      </c>
      <c r="U1306" t="str">
        <f t="shared" si="646"/>
        <v>A5988B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125</v>
      </c>
      <c r="AG1306">
        <v>0</v>
      </c>
      <c r="AH1306">
        <v>3</v>
      </c>
      <c r="AI1306">
        <v>2</v>
      </c>
      <c r="AJ1306">
        <v>1</v>
      </c>
      <c r="AK1306" t="s">
        <v>494</v>
      </c>
      <c r="AL1306">
        <v>40.938878000000003</v>
      </c>
      <c r="AM1306" t="s">
        <v>495</v>
      </c>
      <c r="AN1306">
        <v>-72.189852999999999</v>
      </c>
      <c r="AO1306">
        <v>25</v>
      </c>
      <c r="AP1306">
        <v>325</v>
      </c>
      <c r="AQ1306" t="s">
        <v>129</v>
      </c>
      <c r="AR1306">
        <v>57</v>
      </c>
      <c r="AS1306">
        <v>27</v>
      </c>
      <c r="AT1306">
        <v>64</v>
      </c>
      <c r="BB1306">
        <v>1200</v>
      </c>
      <c r="BC1306">
        <v>1</v>
      </c>
      <c r="BD1306" t="str">
        <f t="shared" si="647"/>
        <v xml:space="preserve">N46PD   </v>
      </c>
      <c r="BE1306">
        <v>1</v>
      </c>
      <c r="BG1306">
        <v>0</v>
      </c>
      <c r="BH1306">
        <v>0</v>
      </c>
      <c r="BI1306">
        <v>0</v>
      </c>
      <c r="BJ1306">
        <v>250</v>
      </c>
      <c r="BK1306">
        <v>-75</v>
      </c>
      <c r="BL1306" t="s">
        <v>239</v>
      </c>
      <c r="BM1306">
        <v>1</v>
      </c>
      <c r="BN1306">
        <v>1</v>
      </c>
      <c r="BO1306">
        <v>1</v>
      </c>
      <c r="BP1306">
        <v>0</v>
      </c>
      <c r="BS1306">
        <v>0.08</v>
      </c>
      <c r="BT1306">
        <v>0</v>
      </c>
      <c r="BU1306">
        <v>0</v>
      </c>
      <c r="CE1306" t="str">
        <f t="shared" si="658"/>
        <v>16:23:47.559</v>
      </c>
      <c r="CF1306">
        <v>558769209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7</v>
      </c>
      <c r="CY1306">
        <v>7</v>
      </c>
      <c r="CZ1306" t="s">
        <v>131</v>
      </c>
      <c r="DA1306">
        <v>80</v>
      </c>
      <c r="DB1306">
        <v>1</v>
      </c>
      <c r="DC1306" t="s">
        <v>132</v>
      </c>
      <c r="DD1306" t="s">
        <v>133</v>
      </c>
      <c r="DG1306">
        <v>15363667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 t="shared" si="655"/>
        <v>10/06/2022 16:23:47.819</v>
      </c>
      <c r="C1307" t="str">
        <f t="shared" si="645"/>
        <v>FFDFD3C0</v>
      </c>
      <c r="D1307" t="s">
        <v>134</v>
      </c>
      <c r="E1307">
        <v>38</v>
      </c>
      <c r="H1307">
        <v>125</v>
      </c>
      <c r="I1307" t="s">
        <v>142</v>
      </c>
      <c r="J1307" t="s">
        <v>136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656"/>
        <v>16:23:47.555</v>
      </c>
      <c r="T1307" t="str">
        <f t="shared" si="657"/>
        <v>16:23:47.055</v>
      </c>
      <c r="U1307" t="str">
        <f t="shared" si="646"/>
        <v>A5988B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125</v>
      </c>
      <c r="AG1307">
        <v>0</v>
      </c>
      <c r="AH1307">
        <v>3</v>
      </c>
      <c r="AI1307">
        <v>2</v>
      </c>
      <c r="AJ1307">
        <v>1</v>
      </c>
      <c r="AK1307" t="s">
        <v>494</v>
      </c>
      <c r="AL1307">
        <v>40.938878000000003</v>
      </c>
      <c r="AM1307" t="s">
        <v>495</v>
      </c>
      <c r="AN1307">
        <v>-72.189852999999999</v>
      </c>
      <c r="AO1307">
        <v>25</v>
      </c>
      <c r="AP1307">
        <v>325</v>
      </c>
      <c r="AQ1307" t="s">
        <v>129</v>
      </c>
      <c r="AR1307">
        <v>57</v>
      </c>
      <c r="AS1307">
        <v>27</v>
      </c>
      <c r="AT1307">
        <v>64</v>
      </c>
      <c r="BB1307">
        <v>1200</v>
      </c>
      <c r="BC1307">
        <v>1</v>
      </c>
      <c r="BD1307" t="str">
        <f t="shared" si="647"/>
        <v xml:space="preserve">N46PD   </v>
      </c>
      <c r="BE1307">
        <v>1</v>
      </c>
      <c r="BG1307">
        <v>0</v>
      </c>
      <c r="BH1307">
        <v>0</v>
      </c>
      <c r="BI1307">
        <v>0</v>
      </c>
      <c r="BJ1307">
        <v>250</v>
      </c>
      <c r="BK1307">
        <v>-75</v>
      </c>
      <c r="BL1307" t="s">
        <v>239</v>
      </c>
      <c r="BM1307">
        <v>1</v>
      </c>
      <c r="BN1307">
        <v>1</v>
      </c>
      <c r="BO1307">
        <v>1</v>
      </c>
      <c r="BP1307">
        <v>0</v>
      </c>
      <c r="BS1307">
        <v>0.08</v>
      </c>
      <c r="BT1307">
        <v>0</v>
      </c>
      <c r="BU1307">
        <v>0</v>
      </c>
      <c r="CE1307" t="str">
        <f t="shared" si="658"/>
        <v>16:23:47.559</v>
      </c>
      <c r="CF1307">
        <v>558769209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7</v>
      </c>
      <c r="CY1307">
        <v>7</v>
      </c>
      <c r="CZ1307" t="s">
        <v>131</v>
      </c>
      <c r="DA1307">
        <v>80</v>
      </c>
      <c r="DB1307">
        <v>1</v>
      </c>
      <c r="DC1307" t="s">
        <v>132</v>
      </c>
      <c r="DD1307" t="s">
        <v>133</v>
      </c>
      <c r="DG1307">
        <v>15363667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"10/06/2022 16:23:48.803"</f>
        <v>10/06/2022 16:23:48.803</v>
      </c>
      <c r="C1308" t="str">
        <f t="shared" si="645"/>
        <v>FFDFD3C0</v>
      </c>
      <c r="D1308" t="s">
        <v>134</v>
      </c>
      <c r="E1308">
        <v>33</v>
      </c>
      <c r="H1308">
        <v>112</v>
      </c>
      <c r="I1308" t="s">
        <v>135</v>
      </c>
      <c r="J1308" t="s">
        <v>136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ref="S1308:S1314" si="659">"16:23:48.617"</f>
        <v>16:23:48.617</v>
      </c>
      <c r="T1308" t="str">
        <f t="shared" ref="T1308:T1314" si="660">"16:23:48.117"</f>
        <v>16:23:48.117</v>
      </c>
      <c r="U1308" t="str">
        <f t="shared" si="646"/>
        <v>A5988B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125</v>
      </c>
      <c r="AG1308">
        <v>0</v>
      </c>
      <c r="AH1308">
        <v>3</v>
      </c>
      <c r="AI1308">
        <v>2</v>
      </c>
      <c r="AJ1308">
        <v>1</v>
      </c>
      <c r="AK1308" t="s">
        <v>496</v>
      </c>
      <c r="AL1308">
        <v>40.939006999999997</v>
      </c>
      <c r="AM1308" t="s">
        <v>497</v>
      </c>
      <c r="AN1308">
        <v>-72.189531000000002</v>
      </c>
      <c r="AO1308">
        <v>25</v>
      </c>
      <c r="AP1308">
        <v>350</v>
      </c>
      <c r="AQ1308" t="s">
        <v>129</v>
      </c>
      <c r="AR1308">
        <v>58</v>
      </c>
      <c r="AS1308">
        <v>26</v>
      </c>
      <c r="AT1308">
        <v>192</v>
      </c>
      <c r="BB1308">
        <v>1200</v>
      </c>
      <c r="BC1308">
        <v>1</v>
      </c>
      <c r="BD1308" t="str">
        <f t="shared" si="647"/>
        <v xml:space="preserve">N46PD   </v>
      </c>
      <c r="BE1308">
        <v>1</v>
      </c>
      <c r="BG1308">
        <v>0</v>
      </c>
      <c r="BH1308">
        <v>0</v>
      </c>
      <c r="BI1308">
        <v>0</v>
      </c>
      <c r="BJ1308">
        <v>225</v>
      </c>
      <c r="BK1308">
        <v>-125</v>
      </c>
      <c r="BL1308" t="s">
        <v>239</v>
      </c>
      <c r="BM1308">
        <v>1</v>
      </c>
      <c r="BN1308">
        <v>1</v>
      </c>
      <c r="BO1308">
        <v>1</v>
      </c>
      <c r="BP1308">
        <v>0</v>
      </c>
      <c r="BS1308">
        <v>0.08</v>
      </c>
      <c r="BT1308">
        <v>0</v>
      </c>
      <c r="BU1308">
        <v>0</v>
      </c>
      <c r="CE1308" t="str">
        <f t="shared" ref="CE1308:CE1314" si="661">"16:23:48.624"</f>
        <v>16:23:48.624</v>
      </c>
      <c r="CF1308">
        <v>623749091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7</v>
      </c>
      <c r="CY1308">
        <v>7</v>
      </c>
      <c r="CZ1308" t="s">
        <v>131</v>
      </c>
      <c r="DA1308">
        <v>80</v>
      </c>
      <c r="DB1308">
        <v>1</v>
      </c>
      <c r="DC1308" t="s">
        <v>132</v>
      </c>
      <c r="DD1308" t="s">
        <v>133</v>
      </c>
      <c r="DG1308">
        <v>15364700</v>
      </c>
      <c r="DI1308">
        <v>1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"10/06/2022 16:23:48.788"</f>
        <v>10/06/2022 16:23:48.788</v>
      </c>
      <c r="C1309" t="str">
        <f t="shared" si="645"/>
        <v>FFDFD3C0</v>
      </c>
      <c r="D1309" t="s">
        <v>139</v>
      </c>
      <c r="E1309">
        <v>3</v>
      </c>
      <c r="F1309">
        <v>1003</v>
      </c>
      <c r="G1309" t="s">
        <v>146</v>
      </c>
      <c r="J1309" t="s">
        <v>141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659"/>
        <v>16:23:48.617</v>
      </c>
      <c r="T1309" t="str">
        <f t="shared" si="660"/>
        <v>16:23:48.117</v>
      </c>
      <c r="U1309" t="str">
        <f t="shared" si="646"/>
        <v>A5988B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125</v>
      </c>
      <c r="AG1309">
        <v>0</v>
      </c>
      <c r="AH1309">
        <v>3</v>
      </c>
      <c r="AI1309">
        <v>2</v>
      </c>
      <c r="AJ1309">
        <v>1</v>
      </c>
      <c r="AK1309" t="s">
        <v>496</v>
      </c>
      <c r="AL1309">
        <v>40.939006999999997</v>
      </c>
      <c r="AM1309" t="s">
        <v>497</v>
      </c>
      <c r="AN1309">
        <v>-72.189531000000002</v>
      </c>
      <c r="AO1309">
        <v>25</v>
      </c>
      <c r="AP1309">
        <v>350</v>
      </c>
      <c r="AQ1309" t="s">
        <v>129</v>
      </c>
      <c r="AR1309">
        <v>58</v>
      </c>
      <c r="AS1309">
        <v>26</v>
      </c>
      <c r="AT1309">
        <v>192</v>
      </c>
      <c r="BB1309">
        <v>1200</v>
      </c>
      <c r="BC1309">
        <v>1</v>
      </c>
      <c r="BD1309" t="str">
        <f t="shared" si="647"/>
        <v xml:space="preserve">N46PD   </v>
      </c>
      <c r="BE1309">
        <v>1</v>
      </c>
      <c r="BG1309">
        <v>0</v>
      </c>
      <c r="BH1309">
        <v>0</v>
      </c>
      <c r="BI1309">
        <v>0</v>
      </c>
      <c r="BJ1309">
        <v>225</v>
      </c>
      <c r="BK1309">
        <v>-125</v>
      </c>
      <c r="BL1309" t="s">
        <v>239</v>
      </c>
      <c r="BM1309">
        <v>1</v>
      </c>
      <c r="BN1309">
        <v>1</v>
      </c>
      <c r="BO1309">
        <v>1</v>
      </c>
      <c r="BP1309">
        <v>0</v>
      </c>
      <c r="BS1309">
        <v>0.08</v>
      </c>
      <c r="BT1309">
        <v>0</v>
      </c>
      <c r="BU1309">
        <v>0</v>
      </c>
      <c r="CE1309" t="str">
        <f t="shared" si="661"/>
        <v>16:23:48.624</v>
      </c>
      <c r="CF1309">
        <v>623749091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7</v>
      </c>
      <c r="CY1309">
        <v>7</v>
      </c>
      <c r="CZ1309" t="s">
        <v>131</v>
      </c>
      <c r="DA1309">
        <v>80</v>
      </c>
      <c r="DB1309">
        <v>1</v>
      </c>
      <c r="DC1309" t="s">
        <v>132</v>
      </c>
      <c r="DD1309" t="s">
        <v>133</v>
      </c>
      <c r="DG1309">
        <v>15364700</v>
      </c>
      <c r="DI1309">
        <v>1</v>
      </c>
      <c r="DJ1309">
        <v>0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"10/06/2022 16:23:48.866"</f>
        <v>10/06/2022 16:23:48.866</v>
      </c>
      <c r="C1310" t="str">
        <f t="shared" si="645"/>
        <v>FFDFD3C0</v>
      </c>
      <c r="D1310" t="s">
        <v>143</v>
      </c>
      <c r="E1310">
        <v>15</v>
      </c>
      <c r="F1310">
        <v>2015</v>
      </c>
      <c r="G1310" t="s">
        <v>144</v>
      </c>
      <c r="J1310" t="s">
        <v>145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659"/>
        <v>16:23:48.617</v>
      </c>
      <c r="T1310" t="str">
        <f t="shared" si="660"/>
        <v>16:23:48.117</v>
      </c>
      <c r="U1310" t="str">
        <f t="shared" si="646"/>
        <v>A5988B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125</v>
      </c>
      <c r="AG1310">
        <v>0</v>
      </c>
      <c r="AH1310">
        <v>3</v>
      </c>
      <c r="AI1310">
        <v>2</v>
      </c>
      <c r="AJ1310">
        <v>1</v>
      </c>
      <c r="AK1310" t="s">
        <v>496</v>
      </c>
      <c r="AL1310">
        <v>40.939006999999997</v>
      </c>
      <c r="AM1310" t="s">
        <v>497</v>
      </c>
      <c r="AN1310">
        <v>-72.189531000000002</v>
      </c>
      <c r="AO1310">
        <v>25</v>
      </c>
      <c r="AP1310">
        <v>350</v>
      </c>
      <c r="AQ1310" t="s">
        <v>129</v>
      </c>
      <c r="AR1310">
        <v>58</v>
      </c>
      <c r="AS1310">
        <v>26</v>
      </c>
      <c r="AT1310">
        <v>192</v>
      </c>
      <c r="BB1310">
        <v>1200</v>
      </c>
      <c r="BC1310">
        <v>1</v>
      </c>
      <c r="BD1310" t="str">
        <f t="shared" si="647"/>
        <v xml:space="preserve">N46PD   </v>
      </c>
      <c r="BE1310">
        <v>1</v>
      </c>
      <c r="BG1310">
        <v>0</v>
      </c>
      <c r="BH1310">
        <v>0</v>
      </c>
      <c r="BI1310">
        <v>0</v>
      </c>
      <c r="BJ1310">
        <v>225</v>
      </c>
      <c r="BK1310">
        <v>-125</v>
      </c>
      <c r="BL1310" t="s">
        <v>239</v>
      </c>
      <c r="BM1310">
        <v>1</v>
      </c>
      <c r="BN1310">
        <v>1</v>
      </c>
      <c r="BO1310">
        <v>1</v>
      </c>
      <c r="BP1310">
        <v>0</v>
      </c>
      <c r="BS1310">
        <v>0.08</v>
      </c>
      <c r="BT1310">
        <v>0</v>
      </c>
      <c r="BU1310">
        <v>0</v>
      </c>
      <c r="CE1310" t="str">
        <f t="shared" si="661"/>
        <v>16:23:48.624</v>
      </c>
      <c r="CF1310">
        <v>623749091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7</v>
      </c>
      <c r="CY1310">
        <v>7</v>
      </c>
      <c r="CZ1310" t="s">
        <v>131</v>
      </c>
      <c r="DA1310">
        <v>80</v>
      </c>
      <c r="DB1310">
        <v>1</v>
      </c>
      <c r="DC1310" t="s">
        <v>132</v>
      </c>
      <c r="DD1310" t="s">
        <v>133</v>
      </c>
      <c r="DG1310">
        <v>15364700</v>
      </c>
      <c r="DI1310">
        <v>1</v>
      </c>
      <c r="DJ1310">
        <v>0</v>
      </c>
      <c r="DK1310">
        <v>1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"10/06/2022 16:23:48.866"</f>
        <v>10/06/2022 16:23:48.866</v>
      </c>
      <c r="C1311" t="str">
        <f t="shared" si="645"/>
        <v>FFDFD3C0</v>
      </c>
      <c r="D1311" t="s">
        <v>123</v>
      </c>
      <c r="E1311">
        <v>1</v>
      </c>
      <c r="H1311">
        <v>157</v>
      </c>
      <c r="I1311" t="s">
        <v>124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659"/>
        <v>16:23:48.617</v>
      </c>
      <c r="T1311" t="str">
        <f t="shared" si="660"/>
        <v>16:23:48.117</v>
      </c>
      <c r="U1311" t="str">
        <f t="shared" si="646"/>
        <v>A5988B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125</v>
      </c>
      <c r="AG1311">
        <v>0</v>
      </c>
      <c r="AH1311">
        <v>3</v>
      </c>
      <c r="AI1311">
        <v>2</v>
      </c>
      <c r="AJ1311">
        <v>1</v>
      </c>
      <c r="AK1311" t="s">
        <v>496</v>
      </c>
      <c r="AL1311">
        <v>40.939006999999997</v>
      </c>
      <c r="AM1311" t="s">
        <v>497</v>
      </c>
      <c r="AN1311">
        <v>-72.189531000000002</v>
      </c>
      <c r="AO1311">
        <v>25</v>
      </c>
      <c r="AP1311">
        <v>350</v>
      </c>
      <c r="AQ1311" t="s">
        <v>129</v>
      </c>
      <c r="AR1311">
        <v>58</v>
      </c>
      <c r="AS1311">
        <v>26</v>
      </c>
      <c r="AT1311">
        <v>192</v>
      </c>
      <c r="BB1311">
        <v>1200</v>
      </c>
      <c r="BC1311">
        <v>1</v>
      </c>
      <c r="BD1311" t="str">
        <f t="shared" si="647"/>
        <v xml:space="preserve">N46PD   </v>
      </c>
      <c r="BE1311">
        <v>1</v>
      </c>
      <c r="BG1311">
        <v>0</v>
      </c>
      <c r="BH1311">
        <v>0</v>
      </c>
      <c r="BI1311">
        <v>0</v>
      </c>
      <c r="BJ1311">
        <v>225</v>
      </c>
      <c r="BK1311">
        <v>-125</v>
      </c>
      <c r="BL1311" t="s">
        <v>239</v>
      </c>
      <c r="BM1311">
        <v>1</v>
      </c>
      <c r="BN1311">
        <v>1</v>
      </c>
      <c r="BO1311">
        <v>1</v>
      </c>
      <c r="BP1311">
        <v>0</v>
      </c>
      <c r="BS1311">
        <v>0.08</v>
      </c>
      <c r="BT1311">
        <v>0</v>
      </c>
      <c r="BU1311">
        <v>0</v>
      </c>
      <c r="CE1311" t="str">
        <f t="shared" si="661"/>
        <v>16:23:48.624</v>
      </c>
      <c r="CF1311">
        <v>623749091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7</v>
      </c>
      <c r="CY1311">
        <v>7</v>
      </c>
      <c r="CZ1311" t="s">
        <v>131</v>
      </c>
      <c r="DA1311">
        <v>80</v>
      </c>
      <c r="DB1311">
        <v>1</v>
      </c>
      <c r="DC1311" t="s">
        <v>132</v>
      </c>
      <c r="DD1311" t="s">
        <v>133</v>
      </c>
      <c r="DG1311">
        <v>15364700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"10/06/2022 16:23:48.866"</f>
        <v>10/06/2022 16:23:48.866</v>
      </c>
      <c r="C1312" t="str">
        <f t="shared" si="645"/>
        <v>FFDFD3C0</v>
      </c>
      <c r="D1312" t="s">
        <v>134</v>
      </c>
      <c r="E1312">
        <v>38</v>
      </c>
      <c r="H1312">
        <v>125</v>
      </c>
      <c r="I1312" t="s">
        <v>142</v>
      </c>
      <c r="J1312" t="s">
        <v>136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659"/>
        <v>16:23:48.617</v>
      </c>
      <c r="T1312" t="str">
        <f t="shared" si="660"/>
        <v>16:23:48.117</v>
      </c>
      <c r="U1312" t="str">
        <f t="shared" si="646"/>
        <v>A5988B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125</v>
      </c>
      <c r="AG1312">
        <v>0</v>
      </c>
      <c r="AH1312">
        <v>3</v>
      </c>
      <c r="AI1312">
        <v>2</v>
      </c>
      <c r="AJ1312">
        <v>1</v>
      </c>
      <c r="AK1312" t="s">
        <v>496</v>
      </c>
      <c r="AL1312">
        <v>40.939006999999997</v>
      </c>
      <c r="AM1312" t="s">
        <v>497</v>
      </c>
      <c r="AN1312">
        <v>-72.189531000000002</v>
      </c>
      <c r="AO1312">
        <v>25</v>
      </c>
      <c r="AP1312">
        <v>350</v>
      </c>
      <c r="AQ1312" t="s">
        <v>129</v>
      </c>
      <c r="AR1312">
        <v>58</v>
      </c>
      <c r="AS1312">
        <v>26</v>
      </c>
      <c r="AT1312">
        <v>192</v>
      </c>
      <c r="BB1312">
        <v>1200</v>
      </c>
      <c r="BC1312">
        <v>1</v>
      </c>
      <c r="BD1312" t="str">
        <f t="shared" si="647"/>
        <v xml:space="preserve">N46PD   </v>
      </c>
      <c r="BE1312">
        <v>1</v>
      </c>
      <c r="BG1312">
        <v>0</v>
      </c>
      <c r="BH1312">
        <v>0</v>
      </c>
      <c r="BI1312">
        <v>0</v>
      </c>
      <c r="BJ1312">
        <v>225</v>
      </c>
      <c r="BK1312">
        <v>-125</v>
      </c>
      <c r="BL1312" t="s">
        <v>239</v>
      </c>
      <c r="BM1312">
        <v>1</v>
      </c>
      <c r="BN1312">
        <v>1</v>
      </c>
      <c r="BO1312">
        <v>1</v>
      </c>
      <c r="BP1312">
        <v>0</v>
      </c>
      <c r="BS1312">
        <v>0.08</v>
      </c>
      <c r="BT1312">
        <v>0</v>
      </c>
      <c r="BU1312">
        <v>0</v>
      </c>
      <c r="CE1312" t="str">
        <f t="shared" si="661"/>
        <v>16:23:48.624</v>
      </c>
      <c r="CF1312">
        <v>623749091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7</v>
      </c>
      <c r="CY1312">
        <v>7</v>
      </c>
      <c r="CZ1312" t="s">
        <v>131</v>
      </c>
      <c r="DA1312">
        <v>80</v>
      </c>
      <c r="DB1312">
        <v>1</v>
      </c>
      <c r="DC1312" t="s">
        <v>132</v>
      </c>
      <c r="DD1312" t="s">
        <v>133</v>
      </c>
      <c r="DG1312">
        <v>15364700</v>
      </c>
      <c r="DI1312">
        <v>1</v>
      </c>
      <c r="DJ1312">
        <v>0</v>
      </c>
      <c r="DK1312">
        <v>1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"10/06/2022 16:23:48.897"</f>
        <v>10/06/2022 16:23:48.897</v>
      </c>
      <c r="C1313" t="str">
        <f t="shared" si="645"/>
        <v>FFDFD3C0</v>
      </c>
      <c r="D1313" t="s">
        <v>143</v>
      </c>
      <c r="E1313">
        <v>1</v>
      </c>
      <c r="F1313">
        <v>2001</v>
      </c>
      <c r="G1313" t="s">
        <v>147</v>
      </c>
      <c r="J1313" t="s">
        <v>145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659"/>
        <v>16:23:48.617</v>
      </c>
      <c r="T1313" t="str">
        <f t="shared" si="660"/>
        <v>16:23:48.117</v>
      </c>
      <c r="U1313" t="str">
        <f t="shared" si="646"/>
        <v>A5988B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125</v>
      </c>
      <c r="AG1313">
        <v>0</v>
      </c>
      <c r="AH1313">
        <v>3</v>
      </c>
      <c r="AI1313">
        <v>2</v>
      </c>
      <c r="AJ1313">
        <v>1</v>
      </c>
      <c r="AK1313" t="s">
        <v>496</v>
      </c>
      <c r="AL1313">
        <v>40.939006999999997</v>
      </c>
      <c r="AM1313" t="s">
        <v>497</v>
      </c>
      <c r="AN1313">
        <v>-72.189531000000002</v>
      </c>
      <c r="AO1313">
        <v>25</v>
      </c>
      <c r="AP1313">
        <v>350</v>
      </c>
      <c r="AQ1313" t="s">
        <v>129</v>
      </c>
      <c r="AR1313">
        <v>58</v>
      </c>
      <c r="AS1313">
        <v>26</v>
      </c>
      <c r="AT1313">
        <v>192</v>
      </c>
      <c r="BB1313">
        <v>1200</v>
      </c>
      <c r="BC1313">
        <v>1</v>
      </c>
      <c r="BD1313" t="str">
        <f t="shared" si="647"/>
        <v xml:space="preserve">N46PD   </v>
      </c>
      <c r="BE1313">
        <v>1</v>
      </c>
      <c r="BG1313">
        <v>0</v>
      </c>
      <c r="BH1313">
        <v>0</v>
      </c>
      <c r="BI1313">
        <v>0</v>
      </c>
      <c r="BJ1313">
        <v>225</v>
      </c>
      <c r="BK1313">
        <v>-125</v>
      </c>
      <c r="BL1313" t="s">
        <v>239</v>
      </c>
      <c r="BM1313">
        <v>1</v>
      </c>
      <c r="BN1313">
        <v>1</v>
      </c>
      <c r="BO1313">
        <v>1</v>
      </c>
      <c r="BP1313">
        <v>0</v>
      </c>
      <c r="BS1313">
        <v>0.08</v>
      </c>
      <c r="BT1313">
        <v>0</v>
      </c>
      <c r="BU1313">
        <v>0</v>
      </c>
      <c r="CE1313" t="str">
        <f t="shared" si="661"/>
        <v>16:23:48.624</v>
      </c>
      <c r="CF1313">
        <v>623749091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7</v>
      </c>
      <c r="CY1313">
        <v>7</v>
      </c>
      <c r="CZ1313" t="s">
        <v>131</v>
      </c>
      <c r="DA1313">
        <v>80</v>
      </c>
      <c r="DB1313">
        <v>1</v>
      </c>
      <c r="DC1313" t="s">
        <v>132</v>
      </c>
      <c r="DD1313" t="s">
        <v>133</v>
      </c>
      <c r="DG1313">
        <v>15364700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"10/06/2022 16:23:48.897"</f>
        <v>10/06/2022 16:23:48.897</v>
      </c>
      <c r="C1314" t="str">
        <f t="shared" si="645"/>
        <v>FFDFD3C0</v>
      </c>
      <c r="D1314" t="s">
        <v>139</v>
      </c>
      <c r="E1314">
        <v>2</v>
      </c>
      <c r="F1314">
        <v>1002</v>
      </c>
      <c r="G1314" t="s">
        <v>124</v>
      </c>
      <c r="J1314" t="s">
        <v>141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659"/>
        <v>16:23:48.617</v>
      </c>
      <c r="T1314" t="str">
        <f t="shared" si="660"/>
        <v>16:23:48.117</v>
      </c>
      <c r="U1314" t="str">
        <f t="shared" si="646"/>
        <v>A5988B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125</v>
      </c>
      <c r="AG1314">
        <v>0</v>
      </c>
      <c r="AH1314">
        <v>3</v>
      </c>
      <c r="AI1314">
        <v>2</v>
      </c>
      <c r="AJ1314">
        <v>1</v>
      </c>
      <c r="AK1314" t="s">
        <v>496</v>
      </c>
      <c r="AL1314">
        <v>40.939006999999997</v>
      </c>
      <c r="AM1314" t="s">
        <v>497</v>
      </c>
      <c r="AN1314">
        <v>-72.189531000000002</v>
      </c>
      <c r="AO1314">
        <v>25</v>
      </c>
      <c r="AP1314">
        <v>350</v>
      </c>
      <c r="AQ1314" t="s">
        <v>129</v>
      </c>
      <c r="AR1314">
        <v>58</v>
      </c>
      <c r="AS1314">
        <v>26</v>
      </c>
      <c r="AT1314">
        <v>192</v>
      </c>
      <c r="BB1314">
        <v>1200</v>
      </c>
      <c r="BC1314">
        <v>1</v>
      </c>
      <c r="BD1314" t="str">
        <f t="shared" si="647"/>
        <v xml:space="preserve">N46PD   </v>
      </c>
      <c r="BE1314">
        <v>1</v>
      </c>
      <c r="BG1314">
        <v>0</v>
      </c>
      <c r="BH1314">
        <v>0</v>
      </c>
      <c r="BI1314">
        <v>0</v>
      </c>
      <c r="BJ1314">
        <v>225</v>
      </c>
      <c r="BK1314">
        <v>-125</v>
      </c>
      <c r="BL1314" t="s">
        <v>239</v>
      </c>
      <c r="BM1314">
        <v>1</v>
      </c>
      <c r="BN1314">
        <v>1</v>
      </c>
      <c r="BO1314">
        <v>1</v>
      </c>
      <c r="BP1314">
        <v>0</v>
      </c>
      <c r="BS1314">
        <v>0.08</v>
      </c>
      <c r="BT1314">
        <v>0</v>
      </c>
      <c r="BU1314">
        <v>0</v>
      </c>
      <c r="CE1314" t="str">
        <f t="shared" si="661"/>
        <v>16:23:48.624</v>
      </c>
      <c r="CF1314">
        <v>623749091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7</v>
      </c>
      <c r="CY1314">
        <v>7</v>
      </c>
      <c r="CZ1314" t="s">
        <v>131</v>
      </c>
      <c r="DA1314">
        <v>80</v>
      </c>
      <c r="DB1314">
        <v>1</v>
      </c>
      <c r="DC1314" t="s">
        <v>132</v>
      </c>
      <c r="DD1314" t="s">
        <v>133</v>
      </c>
      <c r="DG1314">
        <v>15364700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 t="shared" ref="A1315:A1321" si="662">"10/06/2022 16:23:50.480"</f>
        <v>10/06/2022 16:23:50.480</v>
      </c>
      <c r="C1315" t="str">
        <f t="shared" si="645"/>
        <v>FFDFD3C0</v>
      </c>
      <c r="D1315" t="s">
        <v>139</v>
      </c>
      <c r="E1315">
        <v>2</v>
      </c>
      <c r="F1315">
        <v>1002</v>
      </c>
      <c r="G1315" t="s">
        <v>124</v>
      </c>
      <c r="J1315" t="s">
        <v>141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ref="S1315:S1321" si="663">"16:23:50.219"</f>
        <v>16:23:50.219</v>
      </c>
      <c r="T1315" t="str">
        <f t="shared" ref="T1315:T1321" si="664">"16:23:49.719"</f>
        <v>16:23:49.719</v>
      </c>
      <c r="U1315" t="str">
        <f t="shared" si="646"/>
        <v>A5988B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125</v>
      </c>
      <c r="AG1315">
        <v>0</v>
      </c>
      <c r="AH1315">
        <v>3</v>
      </c>
      <c r="AI1315">
        <v>2</v>
      </c>
      <c r="AJ1315">
        <v>1</v>
      </c>
      <c r="AK1315" t="s">
        <v>498</v>
      </c>
      <c r="AL1315">
        <v>40.939157000000002</v>
      </c>
      <c r="AM1315" t="s">
        <v>499</v>
      </c>
      <c r="AN1315">
        <v>-72.188973000000004</v>
      </c>
      <c r="AO1315">
        <v>25</v>
      </c>
      <c r="AP1315">
        <v>325</v>
      </c>
      <c r="AQ1315" t="s">
        <v>129</v>
      </c>
      <c r="AR1315">
        <v>58</v>
      </c>
      <c r="AS1315">
        <v>25</v>
      </c>
      <c r="AT1315">
        <v>-192</v>
      </c>
      <c r="BB1315">
        <v>1200</v>
      </c>
      <c r="BC1315">
        <v>1</v>
      </c>
      <c r="BD1315" t="str">
        <f t="shared" si="647"/>
        <v xml:space="preserve">N46PD   </v>
      </c>
      <c r="BE1315">
        <v>1</v>
      </c>
      <c r="BG1315">
        <v>0</v>
      </c>
      <c r="BH1315">
        <v>0</v>
      </c>
      <c r="BI1315">
        <v>0</v>
      </c>
      <c r="BJ1315">
        <v>225</v>
      </c>
      <c r="BK1315">
        <v>-100</v>
      </c>
      <c r="BL1315" t="s">
        <v>239</v>
      </c>
      <c r="BM1315">
        <v>1</v>
      </c>
      <c r="BN1315">
        <v>1</v>
      </c>
      <c r="BO1315">
        <v>1</v>
      </c>
      <c r="BP1315">
        <v>0</v>
      </c>
      <c r="BS1315">
        <v>0.08</v>
      </c>
      <c r="BT1315">
        <v>0</v>
      </c>
      <c r="BU1315">
        <v>0</v>
      </c>
      <c r="CE1315" t="str">
        <f t="shared" ref="CE1315:CE1321" si="665">"16:23:50.224"</f>
        <v>16:23:50.224</v>
      </c>
      <c r="CF1315">
        <v>224495768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7</v>
      </c>
      <c r="CY1315">
        <v>7</v>
      </c>
      <c r="CZ1315" t="s">
        <v>131</v>
      </c>
      <c r="DA1315">
        <v>80</v>
      </c>
      <c r="DB1315">
        <v>1</v>
      </c>
      <c r="DC1315" t="s">
        <v>132</v>
      </c>
      <c r="DD1315" t="s">
        <v>133</v>
      </c>
      <c r="DG1315">
        <v>15366420</v>
      </c>
      <c r="DI1315">
        <v>1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 t="shared" si="662"/>
        <v>10/06/2022 16:23:50.480</v>
      </c>
      <c r="C1316" t="str">
        <f t="shared" si="645"/>
        <v>FFDFD3C0</v>
      </c>
      <c r="D1316" t="s">
        <v>139</v>
      </c>
      <c r="E1316">
        <v>3</v>
      </c>
      <c r="F1316">
        <v>1003</v>
      </c>
      <c r="G1316" t="s">
        <v>146</v>
      </c>
      <c r="J1316" t="s">
        <v>141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663"/>
        <v>16:23:50.219</v>
      </c>
      <c r="T1316" t="str">
        <f t="shared" si="664"/>
        <v>16:23:49.719</v>
      </c>
      <c r="U1316" t="str">
        <f t="shared" si="646"/>
        <v>A5988B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125</v>
      </c>
      <c r="AG1316">
        <v>0</v>
      </c>
      <c r="AH1316">
        <v>3</v>
      </c>
      <c r="AI1316">
        <v>2</v>
      </c>
      <c r="AJ1316">
        <v>1</v>
      </c>
      <c r="AK1316" t="s">
        <v>498</v>
      </c>
      <c r="AL1316">
        <v>40.939157000000002</v>
      </c>
      <c r="AM1316" t="s">
        <v>499</v>
      </c>
      <c r="AN1316">
        <v>-72.188973000000004</v>
      </c>
      <c r="AO1316">
        <v>25</v>
      </c>
      <c r="AP1316">
        <v>325</v>
      </c>
      <c r="AQ1316" t="s">
        <v>129</v>
      </c>
      <c r="AR1316">
        <v>58</v>
      </c>
      <c r="AS1316">
        <v>25</v>
      </c>
      <c r="AT1316">
        <v>-192</v>
      </c>
      <c r="BB1316">
        <v>1200</v>
      </c>
      <c r="BC1316">
        <v>1</v>
      </c>
      <c r="BD1316" t="str">
        <f t="shared" si="647"/>
        <v xml:space="preserve">N46PD   </v>
      </c>
      <c r="BE1316">
        <v>1</v>
      </c>
      <c r="BG1316">
        <v>0</v>
      </c>
      <c r="BH1316">
        <v>0</v>
      </c>
      <c r="BI1316">
        <v>0</v>
      </c>
      <c r="BJ1316">
        <v>225</v>
      </c>
      <c r="BK1316">
        <v>-100</v>
      </c>
      <c r="BL1316" t="s">
        <v>239</v>
      </c>
      <c r="BM1316">
        <v>1</v>
      </c>
      <c r="BN1316">
        <v>1</v>
      </c>
      <c r="BO1316">
        <v>1</v>
      </c>
      <c r="BP1316">
        <v>0</v>
      </c>
      <c r="BS1316">
        <v>0.08</v>
      </c>
      <c r="BT1316">
        <v>0</v>
      </c>
      <c r="BU1316">
        <v>0</v>
      </c>
      <c r="CE1316" t="str">
        <f t="shared" si="665"/>
        <v>16:23:50.224</v>
      </c>
      <c r="CF1316">
        <v>224495768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7</v>
      </c>
      <c r="CY1316">
        <v>7</v>
      </c>
      <c r="CZ1316" t="s">
        <v>131</v>
      </c>
      <c r="DA1316">
        <v>80</v>
      </c>
      <c r="DB1316">
        <v>1</v>
      </c>
      <c r="DC1316" t="s">
        <v>132</v>
      </c>
      <c r="DD1316" t="s">
        <v>133</v>
      </c>
      <c r="DG1316">
        <v>15366420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 t="shared" si="662"/>
        <v>10/06/2022 16:23:50.480</v>
      </c>
      <c r="C1317" t="str">
        <f t="shared" si="645"/>
        <v>FFDFD3C0</v>
      </c>
      <c r="D1317" t="s">
        <v>134</v>
      </c>
      <c r="E1317">
        <v>33</v>
      </c>
      <c r="H1317">
        <v>112</v>
      </c>
      <c r="I1317" t="s">
        <v>135</v>
      </c>
      <c r="J1317" t="s">
        <v>136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663"/>
        <v>16:23:50.219</v>
      </c>
      <c r="T1317" t="str">
        <f t="shared" si="664"/>
        <v>16:23:49.719</v>
      </c>
      <c r="U1317" t="str">
        <f t="shared" si="646"/>
        <v>A5988B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125</v>
      </c>
      <c r="AG1317">
        <v>0</v>
      </c>
      <c r="AH1317">
        <v>3</v>
      </c>
      <c r="AI1317">
        <v>2</v>
      </c>
      <c r="AJ1317">
        <v>1</v>
      </c>
      <c r="AK1317" t="s">
        <v>498</v>
      </c>
      <c r="AL1317">
        <v>40.939157000000002</v>
      </c>
      <c r="AM1317" t="s">
        <v>499</v>
      </c>
      <c r="AN1317">
        <v>-72.188973000000004</v>
      </c>
      <c r="AO1317">
        <v>25</v>
      </c>
      <c r="AP1317">
        <v>325</v>
      </c>
      <c r="AQ1317" t="s">
        <v>129</v>
      </c>
      <c r="AR1317">
        <v>58</v>
      </c>
      <c r="AS1317">
        <v>25</v>
      </c>
      <c r="AT1317">
        <v>-192</v>
      </c>
      <c r="BB1317">
        <v>1200</v>
      </c>
      <c r="BC1317">
        <v>1</v>
      </c>
      <c r="BD1317" t="str">
        <f t="shared" si="647"/>
        <v xml:space="preserve">N46PD   </v>
      </c>
      <c r="BE1317">
        <v>1</v>
      </c>
      <c r="BG1317">
        <v>0</v>
      </c>
      <c r="BH1317">
        <v>0</v>
      </c>
      <c r="BI1317">
        <v>0</v>
      </c>
      <c r="BJ1317">
        <v>225</v>
      </c>
      <c r="BK1317">
        <v>-100</v>
      </c>
      <c r="BL1317" t="s">
        <v>239</v>
      </c>
      <c r="BM1317">
        <v>1</v>
      </c>
      <c r="BN1317">
        <v>1</v>
      </c>
      <c r="BO1317">
        <v>1</v>
      </c>
      <c r="BP1317">
        <v>0</v>
      </c>
      <c r="BS1317">
        <v>0.08</v>
      </c>
      <c r="BT1317">
        <v>0</v>
      </c>
      <c r="BU1317">
        <v>0</v>
      </c>
      <c r="CE1317" t="str">
        <f t="shared" si="665"/>
        <v>16:23:50.224</v>
      </c>
      <c r="CF1317">
        <v>224495768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7</v>
      </c>
      <c r="CY1317">
        <v>7</v>
      </c>
      <c r="CZ1317" t="s">
        <v>131</v>
      </c>
      <c r="DA1317">
        <v>80</v>
      </c>
      <c r="DB1317">
        <v>1</v>
      </c>
      <c r="DC1317" t="s">
        <v>132</v>
      </c>
      <c r="DD1317" t="s">
        <v>133</v>
      </c>
      <c r="DG1317">
        <v>15366420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 t="shared" si="662"/>
        <v>10/06/2022 16:23:50.480</v>
      </c>
      <c r="C1318" t="str">
        <f t="shared" si="645"/>
        <v>FFDFD3C0</v>
      </c>
      <c r="D1318" t="s">
        <v>143</v>
      </c>
      <c r="E1318">
        <v>15</v>
      </c>
      <c r="F1318">
        <v>2015</v>
      </c>
      <c r="G1318" t="s">
        <v>144</v>
      </c>
      <c r="J1318" t="s">
        <v>145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663"/>
        <v>16:23:50.219</v>
      </c>
      <c r="T1318" t="str">
        <f t="shared" si="664"/>
        <v>16:23:49.719</v>
      </c>
      <c r="U1318" t="str">
        <f t="shared" si="646"/>
        <v>A5988B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125</v>
      </c>
      <c r="AG1318">
        <v>0</v>
      </c>
      <c r="AH1318">
        <v>3</v>
      </c>
      <c r="AI1318">
        <v>2</v>
      </c>
      <c r="AJ1318">
        <v>1</v>
      </c>
      <c r="AK1318" t="s">
        <v>498</v>
      </c>
      <c r="AL1318">
        <v>40.939157000000002</v>
      </c>
      <c r="AM1318" t="s">
        <v>499</v>
      </c>
      <c r="AN1318">
        <v>-72.188973000000004</v>
      </c>
      <c r="AO1318">
        <v>25</v>
      </c>
      <c r="AP1318">
        <v>325</v>
      </c>
      <c r="AQ1318" t="s">
        <v>129</v>
      </c>
      <c r="AR1318">
        <v>58</v>
      </c>
      <c r="AS1318">
        <v>25</v>
      </c>
      <c r="AT1318">
        <v>-192</v>
      </c>
      <c r="BB1318">
        <v>1200</v>
      </c>
      <c r="BC1318">
        <v>1</v>
      </c>
      <c r="BD1318" t="str">
        <f t="shared" si="647"/>
        <v xml:space="preserve">N46PD   </v>
      </c>
      <c r="BE1318">
        <v>1</v>
      </c>
      <c r="BG1318">
        <v>0</v>
      </c>
      <c r="BH1318">
        <v>0</v>
      </c>
      <c r="BI1318">
        <v>0</v>
      </c>
      <c r="BJ1318">
        <v>225</v>
      </c>
      <c r="BK1318">
        <v>-100</v>
      </c>
      <c r="BL1318" t="s">
        <v>239</v>
      </c>
      <c r="BM1318">
        <v>1</v>
      </c>
      <c r="BN1318">
        <v>1</v>
      </c>
      <c r="BO1318">
        <v>1</v>
      </c>
      <c r="BP1318">
        <v>0</v>
      </c>
      <c r="BS1318">
        <v>0.08</v>
      </c>
      <c r="BT1318">
        <v>0</v>
      </c>
      <c r="BU1318">
        <v>0</v>
      </c>
      <c r="CE1318" t="str">
        <f t="shared" si="665"/>
        <v>16:23:50.224</v>
      </c>
      <c r="CF1318">
        <v>224495768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7</v>
      </c>
      <c r="CY1318">
        <v>7</v>
      </c>
      <c r="CZ1318" t="s">
        <v>131</v>
      </c>
      <c r="DA1318">
        <v>80</v>
      </c>
      <c r="DB1318">
        <v>1</v>
      </c>
      <c r="DC1318" t="s">
        <v>132</v>
      </c>
      <c r="DD1318" t="s">
        <v>133</v>
      </c>
      <c r="DG1318">
        <v>15366420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 t="shared" si="662"/>
        <v>10/06/2022 16:23:50.480</v>
      </c>
      <c r="C1319" t="str">
        <f t="shared" si="645"/>
        <v>FFDFD3C0</v>
      </c>
      <c r="D1319" t="s">
        <v>134</v>
      </c>
      <c r="E1319">
        <v>38</v>
      </c>
      <c r="H1319">
        <v>125</v>
      </c>
      <c r="I1319" t="s">
        <v>142</v>
      </c>
      <c r="J1319" t="s">
        <v>136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663"/>
        <v>16:23:50.219</v>
      </c>
      <c r="T1319" t="str">
        <f t="shared" si="664"/>
        <v>16:23:49.719</v>
      </c>
      <c r="U1319" t="str">
        <f t="shared" si="646"/>
        <v>A5988B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125</v>
      </c>
      <c r="AG1319">
        <v>0</v>
      </c>
      <c r="AH1319">
        <v>3</v>
      </c>
      <c r="AI1319">
        <v>2</v>
      </c>
      <c r="AJ1319">
        <v>1</v>
      </c>
      <c r="AK1319" t="s">
        <v>498</v>
      </c>
      <c r="AL1319">
        <v>40.939157000000002</v>
      </c>
      <c r="AM1319" t="s">
        <v>499</v>
      </c>
      <c r="AN1319">
        <v>-72.188973000000004</v>
      </c>
      <c r="AO1319">
        <v>25</v>
      </c>
      <c r="AP1319">
        <v>325</v>
      </c>
      <c r="AQ1319" t="s">
        <v>129</v>
      </c>
      <c r="AR1319">
        <v>58</v>
      </c>
      <c r="AS1319">
        <v>25</v>
      </c>
      <c r="AT1319">
        <v>-192</v>
      </c>
      <c r="BB1319">
        <v>1200</v>
      </c>
      <c r="BC1319">
        <v>1</v>
      </c>
      <c r="BD1319" t="str">
        <f t="shared" si="647"/>
        <v xml:space="preserve">N46PD   </v>
      </c>
      <c r="BE1319">
        <v>1</v>
      </c>
      <c r="BG1319">
        <v>0</v>
      </c>
      <c r="BH1319">
        <v>0</v>
      </c>
      <c r="BI1319">
        <v>0</v>
      </c>
      <c r="BJ1319">
        <v>225</v>
      </c>
      <c r="BK1319">
        <v>-100</v>
      </c>
      <c r="BL1319" t="s">
        <v>239</v>
      </c>
      <c r="BM1319">
        <v>1</v>
      </c>
      <c r="BN1319">
        <v>1</v>
      </c>
      <c r="BO1319">
        <v>1</v>
      </c>
      <c r="BP1319">
        <v>0</v>
      </c>
      <c r="BS1319">
        <v>0.08</v>
      </c>
      <c r="BT1319">
        <v>0</v>
      </c>
      <c r="BU1319">
        <v>0</v>
      </c>
      <c r="CE1319" t="str">
        <f t="shared" si="665"/>
        <v>16:23:50.224</v>
      </c>
      <c r="CF1319">
        <v>224495768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80</v>
      </c>
      <c r="DB1319">
        <v>1</v>
      </c>
      <c r="DC1319" t="s">
        <v>132</v>
      </c>
      <c r="DD1319" t="s">
        <v>133</v>
      </c>
      <c r="DG1319">
        <v>15366420</v>
      </c>
      <c r="DI1319">
        <v>1</v>
      </c>
      <c r="DJ1319">
        <v>0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 t="shared" si="662"/>
        <v>10/06/2022 16:23:50.480</v>
      </c>
      <c r="C1320" t="str">
        <f t="shared" si="645"/>
        <v>FFDFD3C0</v>
      </c>
      <c r="D1320" t="s">
        <v>123</v>
      </c>
      <c r="E1320">
        <v>1</v>
      </c>
      <c r="H1320">
        <v>157</v>
      </c>
      <c r="I1320" t="s">
        <v>124</v>
      </c>
      <c r="J1320" t="s">
        <v>125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663"/>
        <v>16:23:50.219</v>
      </c>
      <c r="T1320" t="str">
        <f t="shared" si="664"/>
        <v>16:23:49.719</v>
      </c>
      <c r="U1320" t="str">
        <f t="shared" si="646"/>
        <v>A5988B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125</v>
      </c>
      <c r="AG1320">
        <v>0</v>
      </c>
      <c r="AH1320">
        <v>3</v>
      </c>
      <c r="AI1320">
        <v>2</v>
      </c>
      <c r="AJ1320">
        <v>1</v>
      </c>
      <c r="AK1320" t="s">
        <v>498</v>
      </c>
      <c r="AL1320">
        <v>40.939157000000002</v>
      </c>
      <c r="AM1320" t="s">
        <v>499</v>
      </c>
      <c r="AN1320">
        <v>-72.188973000000004</v>
      </c>
      <c r="AO1320">
        <v>25</v>
      </c>
      <c r="AP1320">
        <v>325</v>
      </c>
      <c r="AQ1320" t="s">
        <v>129</v>
      </c>
      <c r="AR1320">
        <v>58</v>
      </c>
      <c r="AS1320">
        <v>25</v>
      </c>
      <c r="AT1320">
        <v>-192</v>
      </c>
      <c r="BB1320">
        <v>1200</v>
      </c>
      <c r="BC1320">
        <v>1</v>
      </c>
      <c r="BD1320" t="str">
        <f t="shared" si="647"/>
        <v xml:space="preserve">N46PD   </v>
      </c>
      <c r="BE1320">
        <v>1</v>
      </c>
      <c r="BG1320">
        <v>0</v>
      </c>
      <c r="BH1320">
        <v>0</v>
      </c>
      <c r="BI1320">
        <v>0</v>
      </c>
      <c r="BJ1320">
        <v>225</v>
      </c>
      <c r="BK1320">
        <v>-100</v>
      </c>
      <c r="BL1320" t="s">
        <v>239</v>
      </c>
      <c r="BM1320">
        <v>1</v>
      </c>
      <c r="BN1320">
        <v>1</v>
      </c>
      <c r="BO1320">
        <v>1</v>
      </c>
      <c r="BP1320">
        <v>0</v>
      </c>
      <c r="BS1320">
        <v>0.08</v>
      </c>
      <c r="BT1320">
        <v>0</v>
      </c>
      <c r="BU1320">
        <v>0</v>
      </c>
      <c r="CE1320" t="str">
        <f t="shared" si="665"/>
        <v>16:23:50.224</v>
      </c>
      <c r="CF1320">
        <v>224495768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7</v>
      </c>
      <c r="CY1320">
        <v>7</v>
      </c>
      <c r="CZ1320" t="s">
        <v>131</v>
      </c>
      <c r="DA1320">
        <v>80</v>
      </c>
      <c r="DB1320">
        <v>1</v>
      </c>
      <c r="DC1320" t="s">
        <v>132</v>
      </c>
      <c r="DD1320" t="s">
        <v>133</v>
      </c>
      <c r="DG1320">
        <v>15366420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 t="shared" si="662"/>
        <v>10/06/2022 16:23:50.480</v>
      </c>
      <c r="C1321" t="str">
        <f t="shared" si="645"/>
        <v>FFDFD3C0</v>
      </c>
      <c r="D1321" t="s">
        <v>143</v>
      </c>
      <c r="E1321">
        <v>1</v>
      </c>
      <c r="F1321">
        <v>2001</v>
      </c>
      <c r="G1321" t="s">
        <v>147</v>
      </c>
      <c r="J1321" t="s">
        <v>145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663"/>
        <v>16:23:50.219</v>
      </c>
      <c r="T1321" t="str">
        <f t="shared" si="664"/>
        <v>16:23:49.719</v>
      </c>
      <c r="U1321" t="str">
        <f t="shared" si="646"/>
        <v>A5988B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125</v>
      </c>
      <c r="AG1321">
        <v>0</v>
      </c>
      <c r="AH1321">
        <v>3</v>
      </c>
      <c r="AI1321">
        <v>2</v>
      </c>
      <c r="AJ1321">
        <v>1</v>
      </c>
      <c r="AK1321" t="s">
        <v>498</v>
      </c>
      <c r="AL1321">
        <v>40.939157000000002</v>
      </c>
      <c r="AM1321" t="s">
        <v>499</v>
      </c>
      <c r="AN1321">
        <v>-72.188973000000004</v>
      </c>
      <c r="AO1321">
        <v>25</v>
      </c>
      <c r="AP1321">
        <v>325</v>
      </c>
      <c r="AQ1321" t="s">
        <v>129</v>
      </c>
      <c r="AR1321">
        <v>58</v>
      </c>
      <c r="AS1321">
        <v>25</v>
      </c>
      <c r="AT1321">
        <v>-192</v>
      </c>
      <c r="BB1321">
        <v>1200</v>
      </c>
      <c r="BC1321">
        <v>1</v>
      </c>
      <c r="BD1321" t="str">
        <f t="shared" si="647"/>
        <v xml:space="preserve">N46PD   </v>
      </c>
      <c r="BE1321">
        <v>1</v>
      </c>
      <c r="BG1321">
        <v>0</v>
      </c>
      <c r="BH1321">
        <v>0</v>
      </c>
      <c r="BI1321">
        <v>0</v>
      </c>
      <c r="BJ1321">
        <v>225</v>
      </c>
      <c r="BK1321">
        <v>-100</v>
      </c>
      <c r="BL1321" t="s">
        <v>239</v>
      </c>
      <c r="BM1321">
        <v>1</v>
      </c>
      <c r="BN1321">
        <v>1</v>
      </c>
      <c r="BO1321">
        <v>1</v>
      </c>
      <c r="BP1321">
        <v>0</v>
      </c>
      <c r="BS1321">
        <v>0.08</v>
      </c>
      <c r="BT1321">
        <v>0</v>
      </c>
      <c r="BU1321">
        <v>0</v>
      </c>
      <c r="CE1321" t="str">
        <f t="shared" si="665"/>
        <v>16:23:50.224</v>
      </c>
      <c r="CF1321">
        <v>224495768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7</v>
      </c>
      <c r="CY1321">
        <v>7</v>
      </c>
      <c r="CZ1321" t="s">
        <v>131</v>
      </c>
      <c r="DA1321">
        <v>80</v>
      </c>
      <c r="DB1321">
        <v>1</v>
      </c>
      <c r="DC1321" t="s">
        <v>132</v>
      </c>
      <c r="DD1321" t="s">
        <v>133</v>
      </c>
      <c r="DG1321">
        <v>15366420</v>
      </c>
      <c r="DI1321">
        <v>1</v>
      </c>
      <c r="DJ1321">
        <v>0</v>
      </c>
      <c r="DK1321">
        <v>1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 t="shared" ref="A1322:A1328" si="666">"10/06/2022 16:23:51.699"</f>
        <v>10/06/2022 16:23:51.699</v>
      </c>
      <c r="C1322" t="str">
        <f t="shared" si="645"/>
        <v>FFDFD3C0</v>
      </c>
      <c r="D1322" t="s">
        <v>143</v>
      </c>
      <c r="E1322">
        <v>1</v>
      </c>
      <c r="F1322">
        <v>2001</v>
      </c>
      <c r="G1322" t="s">
        <v>147</v>
      </c>
      <c r="J1322" t="s">
        <v>145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ref="S1322:S1328" si="667">"16:23:51.359"</f>
        <v>16:23:51.359</v>
      </c>
      <c r="T1322" t="str">
        <f t="shared" ref="T1322:T1328" si="668">"16:23:50.859"</f>
        <v>16:23:50.859</v>
      </c>
      <c r="U1322" t="str">
        <f t="shared" si="646"/>
        <v>A5988B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125</v>
      </c>
      <c r="AG1322">
        <v>0</v>
      </c>
      <c r="AH1322">
        <v>3</v>
      </c>
      <c r="AI1322">
        <v>2</v>
      </c>
      <c r="AJ1322">
        <v>1</v>
      </c>
      <c r="AK1322" t="s">
        <v>500</v>
      </c>
      <c r="AL1322">
        <v>40.939286000000003</v>
      </c>
      <c r="AM1322" t="s">
        <v>501</v>
      </c>
      <c r="AN1322">
        <v>-72.188543999999993</v>
      </c>
      <c r="AO1322">
        <v>25</v>
      </c>
      <c r="AP1322">
        <v>350</v>
      </c>
      <c r="AQ1322" t="s">
        <v>129</v>
      </c>
      <c r="AR1322">
        <v>58</v>
      </c>
      <c r="AS1322">
        <v>24</v>
      </c>
      <c r="AT1322">
        <v>512</v>
      </c>
      <c r="BB1322">
        <v>1200</v>
      </c>
      <c r="BC1322">
        <v>1</v>
      </c>
      <c r="BD1322" t="str">
        <f t="shared" si="647"/>
        <v xml:space="preserve">N46PD   </v>
      </c>
      <c r="BE1322">
        <v>1</v>
      </c>
      <c r="BG1322">
        <v>0</v>
      </c>
      <c r="BH1322">
        <v>0</v>
      </c>
      <c r="BI1322">
        <v>0</v>
      </c>
      <c r="BJ1322">
        <v>250</v>
      </c>
      <c r="BK1322">
        <v>-100</v>
      </c>
      <c r="BL1322" t="s">
        <v>239</v>
      </c>
      <c r="BM1322">
        <v>1</v>
      </c>
      <c r="BN1322">
        <v>1</v>
      </c>
      <c r="BO1322">
        <v>1</v>
      </c>
      <c r="BP1322">
        <v>0</v>
      </c>
      <c r="BS1322">
        <v>0.08</v>
      </c>
      <c r="BT1322">
        <v>0</v>
      </c>
      <c r="BU1322">
        <v>0</v>
      </c>
      <c r="CE1322" t="str">
        <f t="shared" ref="CE1322:CE1328" si="669">"16:23:51.365"</f>
        <v>16:23:51.365</v>
      </c>
      <c r="CF1322">
        <v>364843492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6</v>
      </c>
      <c r="CY1322">
        <v>7</v>
      </c>
      <c r="CZ1322" t="s">
        <v>131</v>
      </c>
      <c r="DA1322">
        <v>80</v>
      </c>
      <c r="DB1322">
        <v>1</v>
      </c>
      <c r="DC1322" t="s">
        <v>132</v>
      </c>
      <c r="DD1322" t="s">
        <v>133</v>
      </c>
      <c r="DG1322">
        <v>15367543</v>
      </c>
      <c r="DI1322">
        <v>1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 t="shared" si="666"/>
        <v>10/06/2022 16:23:51.699</v>
      </c>
      <c r="C1323" t="str">
        <f t="shared" si="645"/>
        <v>FFDFD3C0</v>
      </c>
      <c r="D1323" t="s">
        <v>139</v>
      </c>
      <c r="E1323">
        <v>2</v>
      </c>
      <c r="F1323">
        <v>1002</v>
      </c>
      <c r="G1323" t="s">
        <v>124</v>
      </c>
      <c r="J1323" t="s">
        <v>141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667"/>
        <v>16:23:51.359</v>
      </c>
      <c r="T1323" t="str">
        <f t="shared" si="668"/>
        <v>16:23:50.859</v>
      </c>
      <c r="U1323" t="str">
        <f t="shared" si="646"/>
        <v>A5988B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125</v>
      </c>
      <c r="AG1323">
        <v>0</v>
      </c>
      <c r="AH1323">
        <v>3</v>
      </c>
      <c r="AI1323">
        <v>2</v>
      </c>
      <c r="AJ1323">
        <v>1</v>
      </c>
      <c r="AK1323" t="s">
        <v>500</v>
      </c>
      <c r="AL1323">
        <v>40.939286000000003</v>
      </c>
      <c r="AM1323" t="s">
        <v>501</v>
      </c>
      <c r="AN1323">
        <v>-72.188543999999993</v>
      </c>
      <c r="AO1323">
        <v>25</v>
      </c>
      <c r="AP1323">
        <v>350</v>
      </c>
      <c r="AQ1323" t="s">
        <v>129</v>
      </c>
      <c r="AR1323">
        <v>58</v>
      </c>
      <c r="AS1323">
        <v>24</v>
      </c>
      <c r="AT1323">
        <v>512</v>
      </c>
      <c r="BB1323">
        <v>1200</v>
      </c>
      <c r="BC1323">
        <v>1</v>
      </c>
      <c r="BD1323" t="str">
        <f t="shared" si="647"/>
        <v xml:space="preserve">N46PD   </v>
      </c>
      <c r="BE1323">
        <v>1</v>
      </c>
      <c r="BG1323">
        <v>0</v>
      </c>
      <c r="BH1323">
        <v>0</v>
      </c>
      <c r="BI1323">
        <v>0</v>
      </c>
      <c r="BJ1323">
        <v>250</v>
      </c>
      <c r="BK1323">
        <v>-100</v>
      </c>
      <c r="BL1323" t="s">
        <v>239</v>
      </c>
      <c r="BM1323">
        <v>1</v>
      </c>
      <c r="BN1323">
        <v>1</v>
      </c>
      <c r="BO1323">
        <v>1</v>
      </c>
      <c r="BP1323">
        <v>0</v>
      </c>
      <c r="BS1323">
        <v>0.08</v>
      </c>
      <c r="BT1323">
        <v>0</v>
      </c>
      <c r="BU1323">
        <v>0</v>
      </c>
      <c r="CE1323" t="str">
        <f t="shared" si="669"/>
        <v>16:23:51.365</v>
      </c>
      <c r="CF1323">
        <v>364843492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6</v>
      </c>
      <c r="CY1323">
        <v>7</v>
      </c>
      <c r="CZ1323" t="s">
        <v>131</v>
      </c>
      <c r="DA1323">
        <v>80</v>
      </c>
      <c r="DB1323">
        <v>1</v>
      </c>
      <c r="DC1323" t="s">
        <v>132</v>
      </c>
      <c r="DD1323" t="s">
        <v>133</v>
      </c>
      <c r="DG1323">
        <v>15367543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 t="shared" si="666"/>
        <v>10/06/2022 16:23:51.699</v>
      </c>
      <c r="C1324" t="str">
        <f t="shared" si="645"/>
        <v>FFDFD3C0</v>
      </c>
      <c r="D1324" t="s">
        <v>139</v>
      </c>
      <c r="E1324">
        <v>3</v>
      </c>
      <c r="F1324">
        <v>1003</v>
      </c>
      <c r="G1324" t="s">
        <v>146</v>
      </c>
      <c r="J1324" t="s">
        <v>141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667"/>
        <v>16:23:51.359</v>
      </c>
      <c r="T1324" t="str">
        <f t="shared" si="668"/>
        <v>16:23:50.859</v>
      </c>
      <c r="U1324" t="str">
        <f t="shared" si="646"/>
        <v>A5988B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125</v>
      </c>
      <c r="AG1324">
        <v>0</v>
      </c>
      <c r="AH1324">
        <v>3</v>
      </c>
      <c r="AI1324">
        <v>2</v>
      </c>
      <c r="AJ1324">
        <v>1</v>
      </c>
      <c r="AK1324" t="s">
        <v>500</v>
      </c>
      <c r="AL1324">
        <v>40.939286000000003</v>
      </c>
      <c r="AM1324" t="s">
        <v>501</v>
      </c>
      <c r="AN1324">
        <v>-72.188543999999993</v>
      </c>
      <c r="AO1324">
        <v>25</v>
      </c>
      <c r="AP1324">
        <v>350</v>
      </c>
      <c r="AQ1324" t="s">
        <v>129</v>
      </c>
      <c r="AR1324">
        <v>58</v>
      </c>
      <c r="AS1324">
        <v>24</v>
      </c>
      <c r="AT1324">
        <v>512</v>
      </c>
      <c r="BB1324">
        <v>1200</v>
      </c>
      <c r="BC1324">
        <v>1</v>
      </c>
      <c r="BD1324" t="str">
        <f t="shared" si="647"/>
        <v xml:space="preserve">N46PD   </v>
      </c>
      <c r="BE1324">
        <v>1</v>
      </c>
      <c r="BG1324">
        <v>0</v>
      </c>
      <c r="BH1324">
        <v>0</v>
      </c>
      <c r="BI1324">
        <v>0</v>
      </c>
      <c r="BJ1324">
        <v>250</v>
      </c>
      <c r="BK1324">
        <v>-100</v>
      </c>
      <c r="BL1324" t="s">
        <v>239</v>
      </c>
      <c r="BM1324">
        <v>1</v>
      </c>
      <c r="BN1324">
        <v>1</v>
      </c>
      <c r="BO1324">
        <v>1</v>
      </c>
      <c r="BP1324">
        <v>0</v>
      </c>
      <c r="BS1324">
        <v>0.08</v>
      </c>
      <c r="BT1324">
        <v>0</v>
      </c>
      <c r="BU1324">
        <v>0</v>
      </c>
      <c r="CE1324" t="str">
        <f t="shared" si="669"/>
        <v>16:23:51.365</v>
      </c>
      <c r="CF1324">
        <v>364843492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6</v>
      </c>
      <c r="CY1324">
        <v>7</v>
      </c>
      <c r="CZ1324" t="s">
        <v>131</v>
      </c>
      <c r="DA1324">
        <v>80</v>
      </c>
      <c r="DB1324">
        <v>1</v>
      </c>
      <c r="DC1324" t="s">
        <v>132</v>
      </c>
      <c r="DD1324" t="s">
        <v>133</v>
      </c>
      <c r="DG1324">
        <v>15367543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 t="shared" si="666"/>
        <v>10/06/2022 16:23:51.699</v>
      </c>
      <c r="C1325" t="str">
        <f t="shared" si="645"/>
        <v>FFDFD3C0</v>
      </c>
      <c r="D1325" t="s">
        <v>134</v>
      </c>
      <c r="E1325">
        <v>33</v>
      </c>
      <c r="H1325">
        <v>112</v>
      </c>
      <c r="I1325" t="s">
        <v>135</v>
      </c>
      <c r="J1325" t="s">
        <v>136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667"/>
        <v>16:23:51.359</v>
      </c>
      <c r="T1325" t="str">
        <f t="shared" si="668"/>
        <v>16:23:50.859</v>
      </c>
      <c r="U1325" t="str">
        <f t="shared" si="646"/>
        <v>A5988B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125</v>
      </c>
      <c r="AG1325">
        <v>0</v>
      </c>
      <c r="AH1325">
        <v>3</v>
      </c>
      <c r="AI1325">
        <v>2</v>
      </c>
      <c r="AJ1325">
        <v>1</v>
      </c>
      <c r="AK1325" t="s">
        <v>500</v>
      </c>
      <c r="AL1325">
        <v>40.939286000000003</v>
      </c>
      <c r="AM1325" t="s">
        <v>501</v>
      </c>
      <c r="AN1325">
        <v>-72.188543999999993</v>
      </c>
      <c r="AO1325">
        <v>25</v>
      </c>
      <c r="AP1325">
        <v>350</v>
      </c>
      <c r="AQ1325" t="s">
        <v>129</v>
      </c>
      <c r="AR1325">
        <v>58</v>
      </c>
      <c r="AS1325">
        <v>24</v>
      </c>
      <c r="AT1325">
        <v>512</v>
      </c>
      <c r="BB1325">
        <v>1200</v>
      </c>
      <c r="BC1325">
        <v>1</v>
      </c>
      <c r="BD1325" t="str">
        <f t="shared" si="647"/>
        <v xml:space="preserve">N46PD   </v>
      </c>
      <c r="BE1325">
        <v>1</v>
      </c>
      <c r="BG1325">
        <v>0</v>
      </c>
      <c r="BH1325">
        <v>0</v>
      </c>
      <c r="BI1325">
        <v>0</v>
      </c>
      <c r="BJ1325">
        <v>250</v>
      </c>
      <c r="BK1325">
        <v>-100</v>
      </c>
      <c r="BL1325" t="s">
        <v>239</v>
      </c>
      <c r="BM1325">
        <v>1</v>
      </c>
      <c r="BN1325">
        <v>1</v>
      </c>
      <c r="BO1325">
        <v>1</v>
      </c>
      <c r="BP1325">
        <v>0</v>
      </c>
      <c r="BS1325">
        <v>0.08</v>
      </c>
      <c r="BT1325">
        <v>0</v>
      </c>
      <c r="BU1325">
        <v>0</v>
      </c>
      <c r="CE1325" t="str">
        <f t="shared" si="669"/>
        <v>16:23:51.365</v>
      </c>
      <c r="CF1325">
        <v>364843492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6</v>
      </c>
      <c r="CY1325">
        <v>7</v>
      </c>
      <c r="CZ1325" t="s">
        <v>131</v>
      </c>
      <c r="DA1325">
        <v>80</v>
      </c>
      <c r="DB1325">
        <v>1</v>
      </c>
      <c r="DC1325" t="s">
        <v>132</v>
      </c>
      <c r="DD1325" t="s">
        <v>133</v>
      </c>
      <c r="DG1325">
        <v>15367543</v>
      </c>
      <c r="DI1325">
        <v>1</v>
      </c>
      <c r="DJ1325">
        <v>0</v>
      </c>
      <c r="DK1325">
        <v>1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 t="shared" si="666"/>
        <v>10/06/2022 16:23:51.699</v>
      </c>
      <c r="C1326" t="str">
        <f t="shared" si="645"/>
        <v>FFDFD3C0</v>
      </c>
      <c r="D1326" t="s">
        <v>143</v>
      </c>
      <c r="E1326">
        <v>15</v>
      </c>
      <c r="F1326">
        <v>2015</v>
      </c>
      <c r="G1326" t="s">
        <v>144</v>
      </c>
      <c r="J1326" t="s">
        <v>145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667"/>
        <v>16:23:51.359</v>
      </c>
      <c r="T1326" t="str">
        <f t="shared" si="668"/>
        <v>16:23:50.859</v>
      </c>
      <c r="U1326" t="str">
        <f t="shared" si="646"/>
        <v>A5988B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125</v>
      </c>
      <c r="AG1326">
        <v>0</v>
      </c>
      <c r="AH1326">
        <v>3</v>
      </c>
      <c r="AI1326">
        <v>2</v>
      </c>
      <c r="AJ1326">
        <v>1</v>
      </c>
      <c r="AK1326" t="s">
        <v>500</v>
      </c>
      <c r="AL1326">
        <v>40.939286000000003</v>
      </c>
      <c r="AM1326" t="s">
        <v>501</v>
      </c>
      <c r="AN1326">
        <v>-72.188543999999993</v>
      </c>
      <c r="AO1326">
        <v>25</v>
      </c>
      <c r="AP1326">
        <v>350</v>
      </c>
      <c r="AQ1326" t="s">
        <v>129</v>
      </c>
      <c r="AR1326">
        <v>58</v>
      </c>
      <c r="AS1326">
        <v>24</v>
      </c>
      <c r="AT1326">
        <v>512</v>
      </c>
      <c r="BB1326">
        <v>1200</v>
      </c>
      <c r="BC1326">
        <v>1</v>
      </c>
      <c r="BD1326" t="str">
        <f t="shared" si="647"/>
        <v xml:space="preserve">N46PD   </v>
      </c>
      <c r="BE1326">
        <v>1</v>
      </c>
      <c r="BG1326">
        <v>0</v>
      </c>
      <c r="BH1326">
        <v>0</v>
      </c>
      <c r="BI1326">
        <v>0</v>
      </c>
      <c r="BJ1326">
        <v>250</v>
      </c>
      <c r="BK1326">
        <v>-100</v>
      </c>
      <c r="BL1326" t="s">
        <v>239</v>
      </c>
      <c r="BM1326">
        <v>1</v>
      </c>
      <c r="BN1326">
        <v>1</v>
      </c>
      <c r="BO1326">
        <v>1</v>
      </c>
      <c r="BP1326">
        <v>0</v>
      </c>
      <c r="BS1326">
        <v>0.08</v>
      </c>
      <c r="BT1326">
        <v>0</v>
      </c>
      <c r="BU1326">
        <v>0</v>
      </c>
      <c r="CE1326" t="str">
        <f t="shared" si="669"/>
        <v>16:23:51.365</v>
      </c>
      <c r="CF1326">
        <v>364843492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6</v>
      </c>
      <c r="CY1326">
        <v>7</v>
      </c>
      <c r="CZ1326" t="s">
        <v>131</v>
      </c>
      <c r="DA1326">
        <v>80</v>
      </c>
      <c r="DB1326">
        <v>1</v>
      </c>
      <c r="DC1326" t="s">
        <v>132</v>
      </c>
      <c r="DD1326" t="s">
        <v>133</v>
      </c>
      <c r="DG1326">
        <v>15367543</v>
      </c>
      <c r="DI1326">
        <v>1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 t="shared" si="666"/>
        <v>10/06/2022 16:23:51.699</v>
      </c>
      <c r="C1327" t="str">
        <f t="shared" si="645"/>
        <v>FFDFD3C0</v>
      </c>
      <c r="D1327" t="s">
        <v>123</v>
      </c>
      <c r="E1327">
        <v>1</v>
      </c>
      <c r="H1327">
        <v>157</v>
      </c>
      <c r="I1327" t="s">
        <v>124</v>
      </c>
      <c r="J1327" t="s">
        <v>125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667"/>
        <v>16:23:51.359</v>
      </c>
      <c r="T1327" t="str">
        <f t="shared" si="668"/>
        <v>16:23:50.859</v>
      </c>
      <c r="U1327" t="str">
        <f t="shared" si="646"/>
        <v>A5988B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125</v>
      </c>
      <c r="AG1327">
        <v>0</v>
      </c>
      <c r="AH1327">
        <v>3</v>
      </c>
      <c r="AI1327">
        <v>2</v>
      </c>
      <c r="AJ1327">
        <v>1</v>
      </c>
      <c r="AK1327" t="s">
        <v>500</v>
      </c>
      <c r="AL1327">
        <v>40.939286000000003</v>
      </c>
      <c r="AM1327" t="s">
        <v>501</v>
      </c>
      <c r="AN1327">
        <v>-72.188543999999993</v>
      </c>
      <c r="AO1327">
        <v>25</v>
      </c>
      <c r="AP1327">
        <v>350</v>
      </c>
      <c r="AQ1327" t="s">
        <v>129</v>
      </c>
      <c r="AR1327">
        <v>58</v>
      </c>
      <c r="AS1327">
        <v>24</v>
      </c>
      <c r="AT1327">
        <v>512</v>
      </c>
      <c r="BB1327">
        <v>1200</v>
      </c>
      <c r="BC1327">
        <v>1</v>
      </c>
      <c r="BD1327" t="str">
        <f t="shared" si="647"/>
        <v xml:space="preserve">N46PD   </v>
      </c>
      <c r="BE1327">
        <v>1</v>
      </c>
      <c r="BG1327">
        <v>0</v>
      </c>
      <c r="BH1327">
        <v>0</v>
      </c>
      <c r="BI1327">
        <v>0</v>
      </c>
      <c r="BJ1327">
        <v>250</v>
      </c>
      <c r="BK1327">
        <v>-100</v>
      </c>
      <c r="BL1327" t="s">
        <v>239</v>
      </c>
      <c r="BM1327">
        <v>1</v>
      </c>
      <c r="BN1327">
        <v>1</v>
      </c>
      <c r="BO1327">
        <v>1</v>
      </c>
      <c r="BP1327">
        <v>0</v>
      </c>
      <c r="BS1327">
        <v>0.08</v>
      </c>
      <c r="BT1327">
        <v>0</v>
      </c>
      <c r="BU1327">
        <v>0</v>
      </c>
      <c r="CE1327" t="str">
        <f t="shared" si="669"/>
        <v>16:23:51.365</v>
      </c>
      <c r="CF1327">
        <v>364843492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6</v>
      </c>
      <c r="CY1327">
        <v>7</v>
      </c>
      <c r="CZ1327" t="s">
        <v>131</v>
      </c>
      <c r="DA1327">
        <v>80</v>
      </c>
      <c r="DB1327">
        <v>1</v>
      </c>
      <c r="DC1327" t="s">
        <v>132</v>
      </c>
      <c r="DD1327" t="s">
        <v>133</v>
      </c>
      <c r="DG1327">
        <v>15367543</v>
      </c>
      <c r="DI1327">
        <v>1</v>
      </c>
      <c r="DJ1327">
        <v>0</v>
      </c>
      <c r="DK1327">
        <v>1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 t="shared" si="666"/>
        <v>10/06/2022 16:23:51.699</v>
      </c>
      <c r="C1328" t="str">
        <f t="shared" si="645"/>
        <v>FFDFD3C0</v>
      </c>
      <c r="D1328" t="s">
        <v>134</v>
      </c>
      <c r="E1328">
        <v>38</v>
      </c>
      <c r="H1328">
        <v>125</v>
      </c>
      <c r="I1328" t="s">
        <v>142</v>
      </c>
      <c r="J1328" t="s">
        <v>136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667"/>
        <v>16:23:51.359</v>
      </c>
      <c r="T1328" t="str">
        <f t="shared" si="668"/>
        <v>16:23:50.859</v>
      </c>
      <c r="U1328" t="str">
        <f t="shared" si="646"/>
        <v>A5988B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125</v>
      </c>
      <c r="AG1328">
        <v>0</v>
      </c>
      <c r="AH1328">
        <v>3</v>
      </c>
      <c r="AI1328">
        <v>2</v>
      </c>
      <c r="AJ1328">
        <v>1</v>
      </c>
      <c r="AK1328" t="s">
        <v>500</v>
      </c>
      <c r="AL1328">
        <v>40.939286000000003</v>
      </c>
      <c r="AM1328" t="s">
        <v>501</v>
      </c>
      <c r="AN1328">
        <v>-72.188543999999993</v>
      </c>
      <c r="AO1328">
        <v>25</v>
      </c>
      <c r="AP1328">
        <v>350</v>
      </c>
      <c r="AQ1328" t="s">
        <v>129</v>
      </c>
      <c r="AR1328">
        <v>58</v>
      </c>
      <c r="AS1328">
        <v>24</v>
      </c>
      <c r="AT1328">
        <v>512</v>
      </c>
      <c r="BB1328">
        <v>1200</v>
      </c>
      <c r="BC1328">
        <v>1</v>
      </c>
      <c r="BD1328" t="str">
        <f t="shared" si="647"/>
        <v xml:space="preserve">N46PD   </v>
      </c>
      <c r="BE1328">
        <v>1</v>
      </c>
      <c r="BG1328">
        <v>0</v>
      </c>
      <c r="BH1328">
        <v>0</v>
      </c>
      <c r="BI1328">
        <v>0</v>
      </c>
      <c r="BJ1328">
        <v>250</v>
      </c>
      <c r="BK1328">
        <v>-100</v>
      </c>
      <c r="BL1328" t="s">
        <v>239</v>
      </c>
      <c r="BM1328">
        <v>1</v>
      </c>
      <c r="BN1328">
        <v>1</v>
      </c>
      <c r="BO1328">
        <v>1</v>
      </c>
      <c r="BP1328">
        <v>0</v>
      </c>
      <c r="BS1328">
        <v>0.08</v>
      </c>
      <c r="BT1328">
        <v>0</v>
      </c>
      <c r="BU1328">
        <v>0</v>
      </c>
      <c r="CE1328" t="str">
        <f t="shared" si="669"/>
        <v>16:23:51.365</v>
      </c>
      <c r="CF1328">
        <v>364843492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6</v>
      </c>
      <c r="CY1328">
        <v>7</v>
      </c>
      <c r="CZ1328" t="s">
        <v>131</v>
      </c>
      <c r="DA1328">
        <v>80</v>
      </c>
      <c r="DB1328">
        <v>1</v>
      </c>
      <c r="DC1328" t="s">
        <v>132</v>
      </c>
      <c r="DD1328" t="s">
        <v>133</v>
      </c>
      <c r="DG1328">
        <v>15367543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 t="shared" ref="A1329:A1335" si="670">"10/06/2022 16:23:52.772"</f>
        <v>10/06/2022 16:23:52.772</v>
      </c>
      <c r="C1329" t="str">
        <f t="shared" si="645"/>
        <v>FFDFD3C0</v>
      </c>
      <c r="D1329" t="s">
        <v>143</v>
      </c>
      <c r="E1329">
        <v>15</v>
      </c>
      <c r="F1329">
        <v>2015</v>
      </c>
      <c r="G1329" t="s">
        <v>144</v>
      </c>
      <c r="J1329" t="s">
        <v>145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ref="S1329:S1335" si="671">"16:23:52.500"</f>
        <v>16:23:52.500</v>
      </c>
      <c r="T1329" t="str">
        <f t="shared" ref="T1329:T1335" si="672">"16:23:52.000"</f>
        <v>16:23:52.000</v>
      </c>
      <c r="U1329" t="str">
        <f t="shared" si="646"/>
        <v>A5988B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125</v>
      </c>
      <c r="AG1329">
        <v>0</v>
      </c>
      <c r="AH1329">
        <v>3</v>
      </c>
      <c r="AI1329">
        <v>2</v>
      </c>
      <c r="AJ1329">
        <v>1</v>
      </c>
      <c r="AK1329" t="s">
        <v>502</v>
      </c>
      <c r="AL1329">
        <v>40.939456999999997</v>
      </c>
      <c r="AM1329" t="s">
        <v>503</v>
      </c>
      <c r="AN1329">
        <v>-72.188179000000005</v>
      </c>
      <c r="AO1329">
        <v>25</v>
      </c>
      <c r="AP1329">
        <v>375</v>
      </c>
      <c r="AQ1329" t="s">
        <v>129</v>
      </c>
      <c r="AR1329">
        <v>55</v>
      </c>
      <c r="AS1329">
        <v>25</v>
      </c>
      <c r="AT1329">
        <v>640</v>
      </c>
      <c r="BB1329">
        <v>1200</v>
      </c>
      <c r="BC1329">
        <v>1</v>
      </c>
      <c r="BD1329" t="str">
        <f t="shared" si="647"/>
        <v xml:space="preserve">N46PD   </v>
      </c>
      <c r="BE1329">
        <v>1</v>
      </c>
      <c r="BG1329">
        <v>0</v>
      </c>
      <c r="BH1329">
        <v>0</v>
      </c>
      <c r="BI1329">
        <v>0</v>
      </c>
      <c r="BJ1329">
        <v>250</v>
      </c>
      <c r="BK1329">
        <v>-125</v>
      </c>
      <c r="BL1329" t="s">
        <v>239</v>
      </c>
      <c r="BM1329">
        <v>1</v>
      </c>
      <c r="BN1329">
        <v>1</v>
      </c>
      <c r="BO1329">
        <v>1</v>
      </c>
      <c r="BP1329">
        <v>0</v>
      </c>
      <c r="BS1329">
        <v>0.04</v>
      </c>
      <c r="BT1329">
        <v>0</v>
      </c>
      <c r="BU1329">
        <v>0</v>
      </c>
      <c r="CE1329" t="str">
        <f t="shared" ref="CE1329:CE1335" si="673">"16:23:52.500"</f>
        <v>16:23:52.500</v>
      </c>
      <c r="CF1329">
        <v>500275829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6</v>
      </c>
      <c r="CY1329">
        <v>7</v>
      </c>
      <c r="CZ1329" t="s">
        <v>131</v>
      </c>
      <c r="DA1329">
        <v>80</v>
      </c>
      <c r="DB1329">
        <v>1</v>
      </c>
      <c r="DC1329" t="s">
        <v>132</v>
      </c>
      <c r="DD1329" t="s">
        <v>133</v>
      </c>
      <c r="DG1329">
        <v>15368846</v>
      </c>
      <c r="DI1329">
        <v>1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 t="shared" si="670"/>
        <v>10/06/2022 16:23:52.772</v>
      </c>
      <c r="C1330" t="str">
        <f t="shared" si="645"/>
        <v>FFDFD3C0</v>
      </c>
      <c r="D1330" t="s">
        <v>123</v>
      </c>
      <c r="E1330">
        <v>1</v>
      </c>
      <c r="H1330">
        <v>157</v>
      </c>
      <c r="I1330" t="s">
        <v>124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671"/>
        <v>16:23:52.500</v>
      </c>
      <c r="T1330" t="str">
        <f t="shared" si="672"/>
        <v>16:23:52.000</v>
      </c>
      <c r="U1330" t="str">
        <f t="shared" si="646"/>
        <v>A5988B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125</v>
      </c>
      <c r="AG1330">
        <v>0</v>
      </c>
      <c r="AH1330">
        <v>3</v>
      </c>
      <c r="AI1330">
        <v>2</v>
      </c>
      <c r="AJ1330">
        <v>1</v>
      </c>
      <c r="AK1330" t="s">
        <v>502</v>
      </c>
      <c r="AL1330">
        <v>40.939456999999997</v>
      </c>
      <c r="AM1330" t="s">
        <v>503</v>
      </c>
      <c r="AN1330">
        <v>-72.188179000000005</v>
      </c>
      <c r="AO1330">
        <v>25</v>
      </c>
      <c r="AP1330">
        <v>375</v>
      </c>
      <c r="AQ1330" t="s">
        <v>129</v>
      </c>
      <c r="AR1330">
        <v>55</v>
      </c>
      <c r="AS1330">
        <v>25</v>
      </c>
      <c r="AT1330">
        <v>640</v>
      </c>
      <c r="BB1330">
        <v>1200</v>
      </c>
      <c r="BC1330">
        <v>1</v>
      </c>
      <c r="BD1330" t="str">
        <f t="shared" si="647"/>
        <v xml:space="preserve">N46PD   </v>
      </c>
      <c r="BE1330">
        <v>1</v>
      </c>
      <c r="BG1330">
        <v>0</v>
      </c>
      <c r="BH1330">
        <v>0</v>
      </c>
      <c r="BI1330">
        <v>0</v>
      </c>
      <c r="BJ1330">
        <v>250</v>
      </c>
      <c r="BK1330">
        <v>-125</v>
      </c>
      <c r="BL1330" t="s">
        <v>239</v>
      </c>
      <c r="BM1330">
        <v>1</v>
      </c>
      <c r="BN1330">
        <v>1</v>
      </c>
      <c r="BO1330">
        <v>1</v>
      </c>
      <c r="BP1330">
        <v>0</v>
      </c>
      <c r="BS1330">
        <v>0.04</v>
      </c>
      <c r="BT1330">
        <v>0</v>
      </c>
      <c r="BU1330">
        <v>0</v>
      </c>
      <c r="CE1330" t="str">
        <f t="shared" si="673"/>
        <v>16:23:52.500</v>
      </c>
      <c r="CF1330">
        <v>500275829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6</v>
      </c>
      <c r="CY1330">
        <v>7</v>
      </c>
      <c r="CZ1330" t="s">
        <v>131</v>
      </c>
      <c r="DA1330">
        <v>80</v>
      </c>
      <c r="DB1330">
        <v>1</v>
      </c>
      <c r="DC1330" t="s">
        <v>132</v>
      </c>
      <c r="DD1330" t="s">
        <v>133</v>
      </c>
      <c r="DG1330">
        <v>15368846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 t="shared" si="670"/>
        <v>10/06/2022 16:23:52.772</v>
      </c>
      <c r="C1331" t="str">
        <f t="shared" si="645"/>
        <v>FFDFD3C0</v>
      </c>
      <c r="D1331" t="s">
        <v>134</v>
      </c>
      <c r="E1331">
        <v>38</v>
      </c>
      <c r="H1331">
        <v>125</v>
      </c>
      <c r="I1331" t="s">
        <v>142</v>
      </c>
      <c r="J1331" t="s">
        <v>136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si="671"/>
        <v>16:23:52.500</v>
      </c>
      <c r="T1331" t="str">
        <f t="shared" si="672"/>
        <v>16:23:52.000</v>
      </c>
      <c r="U1331" t="str">
        <f t="shared" si="646"/>
        <v>A5988B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125</v>
      </c>
      <c r="AG1331">
        <v>0</v>
      </c>
      <c r="AH1331">
        <v>3</v>
      </c>
      <c r="AI1331">
        <v>2</v>
      </c>
      <c r="AJ1331">
        <v>1</v>
      </c>
      <c r="AK1331" t="s">
        <v>502</v>
      </c>
      <c r="AL1331">
        <v>40.939456999999997</v>
      </c>
      <c r="AM1331" t="s">
        <v>503</v>
      </c>
      <c r="AN1331">
        <v>-72.188179000000005</v>
      </c>
      <c r="AO1331">
        <v>25</v>
      </c>
      <c r="AP1331">
        <v>375</v>
      </c>
      <c r="AQ1331" t="s">
        <v>129</v>
      </c>
      <c r="AR1331">
        <v>55</v>
      </c>
      <c r="AS1331">
        <v>25</v>
      </c>
      <c r="AT1331">
        <v>640</v>
      </c>
      <c r="BB1331">
        <v>1200</v>
      </c>
      <c r="BC1331">
        <v>1</v>
      </c>
      <c r="BD1331" t="str">
        <f t="shared" si="647"/>
        <v xml:space="preserve">N46PD   </v>
      </c>
      <c r="BE1331">
        <v>1</v>
      </c>
      <c r="BG1331">
        <v>0</v>
      </c>
      <c r="BH1331">
        <v>0</v>
      </c>
      <c r="BI1331">
        <v>0</v>
      </c>
      <c r="BJ1331">
        <v>250</v>
      </c>
      <c r="BK1331">
        <v>-125</v>
      </c>
      <c r="BL1331" t="s">
        <v>239</v>
      </c>
      <c r="BM1331">
        <v>1</v>
      </c>
      <c r="BN1331">
        <v>1</v>
      </c>
      <c r="BO1331">
        <v>1</v>
      </c>
      <c r="BP1331">
        <v>0</v>
      </c>
      <c r="BS1331">
        <v>0.04</v>
      </c>
      <c r="BT1331">
        <v>0</v>
      </c>
      <c r="BU1331">
        <v>0</v>
      </c>
      <c r="CE1331" t="str">
        <f t="shared" si="673"/>
        <v>16:23:52.500</v>
      </c>
      <c r="CF1331">
        <v>500275829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6</v>
      </c>
      <c r="CY1331">
        <v>7</v>
      </c>
      <c r="CZ1331" t="s">
        <v>131</v>
      </c>
      <c r="DA1331">
        <v>80</v>
      </c>
      <c r="DB1331">
        <v>1</v>
      </c>
      <c r="DC1331" t="s">
        <v>132</v>
      </c>
      <c r="DD1331" t="s">
        <v>133</v>
      </c>
      <c r="DG1331">
        <v>15368846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 t="shared" si="670"/>
        <v>10/06/2022 16:23:52.772</v>
      </c>
      <c r="C1332" t="str">
        <f t="shared" si="645"/>
        <v>FFDFD3C0</v>
      </c>
      <c r="D1332" t="s">
        <v>143</v>
      </c>
      <c r="E1332">
        <v>1</v>
      </c>
      <c r="F1332">
        <v>2001</v>
      </c>
      <c r="G1332" t="s">
        <v>147</v>
      </c>
      <c r="J1332" t="s">
        <v>145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671"/>
        <v>16:23:52.500</v>
      </c>
      <c r="T1332" t="str">
        <f t="shared" si="672"/>
        <v>16:23:52.000</v>
      </c>
      <c r="U1332" t="str">
        <f t="shared" si="646"/>
        <v>A5988B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125</v>
      </c>
      <c r="AG1332">
        <v>0</v>
      </c>
      <c r="AH1332">
        <v>3</v>
      </c>
      <c r="AI1332">
        <v>2</v>
      </c>
      <c r="AJ1332">
        <v>1</v>
      </c>
      <c r="AK1332" t="s">
        <v>502</v>
      </c>
      <c r="AL1332">
        <v>40.939456999999997</v>
      </c>
      <c r="AM1332" t="s">
        <v>503</v>
      </c>
      <c r="AN1332">
        <v>-72.188179000000005</v>
      </c>
      <c r="AO1332">
        <v>25</v>
      </c>
      <c r="AP1332">
        <v>375</v>
      </c>
      <c r="AQ1332" t="s">
        <v>129</v>
      </c>
      <c r="AR1332">
        <v>55</v>
      </c>
      <c r="AS1332">
        <v>25</v>
      </c>
      <c r="AT1332">
        <v>640</v>
      </c>
      <c r="BB1332">
        <v>1200</v>
      </c>
      <c r="BC1332">
        <v>1</v>
      </c>
      <c r="BD1332" t="str">
        <f t="shared" si="647"/>
        <v xml:space="preserve">N46PD   </v>
      </c>
      <c r="BE1332">
        <v>1</v>
      </c>
      <c r="BG1332">
        <v>0</v>
      </c>
      <c r="BH1332">
        <v>0</v>
      </c>
      <c r="BI1332">
        <v>0</v>
      </c>
      <c r="BJ1332">
        <v>250</v>
      </c>
      <c r="BK1332">
        <v>-125</v>
      </c>
      <c r="BL1332" t="s">
        <v>239</v>
      </c>
      <c r="BM1332">
        <v>1</v>
      </c>
      <c r="BN1332">
        <v>1</v>
      </c>
      <c r="BO1332">
        <v>1</v>
      </c>
      <c r="BP1332">
        <v>0</v>
      </c>
      <c r="BS1332">
        <v>0.04</v>
      </c>
      <c r="BT1332">
        <v>0</v>
      </c>
      <c r="BU1332">
        <v>0</v>
      </c>
      <c r="CE1332" t="str">
        <f t="shared" si="673"/>
        <v>16:23:52.500</v>
      </c>
      <c r="CF1332">
        <v>500275829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6</v>
      </c>
      <c r="CY1332">
        <v>7</v>
      </c>
      <c r="CZ1332" t="s">
        <v>131</v>
      </c>
      <c r="DA1332">
        <v>80</v>
      </c>
      <c r="DB1332">
        <v>1</v>
      </c>
      <c r="DC1332" t="s">
        <v>132</v>
      </c>
      <c r="DD1332" t="s">
        <v>133</v>
      </c>
      <c r="DG1332">
        <v>15368846</v>
      </c>
      <c r="DI1332">
        <v>1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 t="shared" si="670"/>
        <v>10/06/2022 16:23:52.772</v>
      </c>
      <c r="C1333" t="str">
        <f t="shared" si="645"/>
        <v>FFDFD3C0</v>
      </c>
      <c r="D1333" t="s">
        <v>139</v>
      </c>
      <c r="E1333">
        <v>2</v>
      </c>
      <c r="F1333">
        <v>1002</v>
      </c>
      <c r="G1333" t="s">
        <v>124</v>
      </c>
      <c r="J1333" t="s">
        <v>141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671"/>
        <v>16:23:52.500</v>
      </c>
      <c r="T1333" t="str">
        <f t="shared" si="672"/>
        <v>16:23:52.000</v>
      </c>
      <c r="U1333" t="str">
        <f t="shared" si="646"/>
        <v>A5988B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125</v>
      </c>
      <c r="AG1333">
        <v>0</v>
      </c>
      <c r="AH1333">
        <v>3</v>
      </c>
      <c r="AI1333">
        <v>2</v>
      </c>
      <c r="AJ1333">
        <v>1</v>
      </c>
      <c r="AK1333" t="s">
        <v>502</v>
      </c>
      <c r="AL1333">
        <v>40.939456999999997</v>
      </c>
      <c r="AM1333" t="s">
        <v>503</v>
      </c>
      <c r="AN1333">
        <v>-72.188179000000005</v>
      </c>
      <c r="AO1333">
        <v>25</v>
      </c>
      <c r="AP1333">
        <v>375</v>
      </c>
      <c r="AQ1333" t="s">
        <v>129</v>
      </c>
      <c r="AR1333">
        <v>55</v>
      </c>
      <c r="AS1333">
        <v>25</v>
      </c>
      <c r="AT1333">
        <v>640</v>
      </c>
      <c r="BB1333">
        <v>1200</v>
      </c>
      <c r="BC1333">
        <v>1</v>
      </c>
      <c r="BD1333" t="str">
        <f t="shared" si="647"/>
        <v xml:space="preserve">N46PD   </v>
      </c>
      <c r="BE1333">
        <v>1</v>
      </c>
      <c r="BG1333">
        <v>0</v>
      </c>
      <c r="BH1333">
        <v>0</v>
      </c>
      <c r="BI1333">
        <v>0</v>
      </c>
      <c r="BJ1333">
        <v>250</v>
      </c>
      <c r="BK1333">
        <v>-125</v>
      </c>
      <c r="BL1333" t="s">
        <v>239</v>
      </c>
      <c r="BM1333">
        <v>1</v>
      </c>
      <c r="BN1333">
        <v>1</v>
      </c>
      <c r="BO1333">
        <v>1</v>
      </c>
      <c r="BP1333">
        <v>0</v>
      </c>
      <c r="BS1333">
        <v>0.04</v>
      </c>
      <c r="BT1333">
        <v>0</v>
      </c>
      <c r="BU1333">
        <v>0</v>
      </c>
      <c r="CE1333" t="str">
        <f t="shared" si="673"/>
        <v>16:23:52.500</v>
      </c>
      <c r="CF1333">
        <v>500275829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6</v>
      </c>
      <c r="CY1333">
        <v>7</v>
      </c>
      <c r="CZ1333" t="s">
        <v>131</v>
      </c>
      <c r="DA1333">
        <v>80</v>
      </c>
      <c r="DB1333">
        <v>1</v>
      </c>
      <c r="DC1333" t="s">
        <v>132</v>
      </c>
      <c r="DD1333" t="s">
        <v>133</v>
      </c>
      <c r="DG1333">
        <v>15368846</v>
      </c>
      <c r="DI1333">
        <v>1</v>
      </c>
      <c r="DJ1333">
        <v>0</v>
      </c>
      <c r="DK1333">
        <v>1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 t="shared" si="670"/>
        <v>10/06/2022 16:23:52.772</v>
      </c>
      <c r="C1334" t="str">
        <f t="shared" si="645"/>
        <v>FFDFD3C0</v>
      </c>
      <c r="D1334" t="s">
        <v>139</v>
      </c>
      <c r="E1334">
        <v>3</v>
      </c>
      <c r="F1334">
        <v>1003</v>
      </c>
      <c r="G1334" t="s">
        <v>146</v>
      </c>
      <c r="J1334" t="s">
        <v>141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671"/>
        <v>16:23:52.500</v>
      </c>
      <c r="T1334" t="str">
        <f t="shared" si="672"/>
        <v>16:23:52.000</v>
      </c>
      <c r="U1334" t="str">
        <f t="shared" si="646"/>
        <v>A5988B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125</v>
      </c>
      <c r="AG1334">
        <v>0</v>
      </c>
      <c r="AH1334">
        <v>3</v>
      </c>
      <c r="AI1334">
        <v>2</v>
      </c>
      <c r="AJ1334">
        <v>1</v>
      </c>
      <c r="AK1334" t="s">
        <v>502</v>
      </c>
      <c r="AL1334">
        <v>40.939456999999997</v>
      </c>
      <c r="AM1334" t="s">
        <v>503</v>
      </c>
      <c r="AN1334">
        <v>-72.188179000000005</v>
      </c>
      <c r="AO1334">
        <v>25</v>
      </c>
      <c r="AP1334">
        <v>375</v>
      </c>
      <c r="AQ1334" t="s">
        <v>129</v>
      </c>
      <c r="AR1334">
        <v>55</v>
      </c>
      <c r="AS1334">
        <v>25</v>
      </c>
      <c r="AT1334">
        <v>640</v>
      </c>
      <c r="BB1334">
        <v>1200</v>
      </c>
      <c r="BC1334">
        <v>1</v>
      </c>
      <c r="BD1334" t="str">
        <f t="shared" si="647"/>
        <v xml:space="preserve">N46PD   </v>
      </c>
      <c r="BE1334">
        <v>1</v>
      </c>
      <c r="BG1334">
        <v>0</v>
      </c>
      <c r="BH1334">
        <v>0</v>
      </c>
      <c r="BI1334">
        <v>0</v>
      </c>
      <c r="BJ1334">
        <v>250</v>
      </c>
      <c r="BK1334">
        <v>-125</v>
      </c>
      <c r="BL1334" t="s">
        <v>239</v>
      </c>
      <c r="BM1334">
        <v>1</v>
      </c>
      <c r="BN1334">
        <v>1</v>
      </c>
      <c r="BO1334">
        <v>1</v>
      </c>
      <c r="BP1334">
        <v>0</v>
      </c>
      <c r="BS1334">
        <v>0.04</v>
      </c>
      <c r="BT1334">
        <v>0</v>
      </c>
      <c r="BU1334">
        <v>0</v>
      </c>
      <c r="CE1334" t="str">
        <f t="shared" si="673"/>
        <v>16:23:52.500</v>
      </c>
      <c r="CF1334">
        <v>500275829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6</v>
      </c>
      <c r="CY1334">
        <v>7</v>
      </c>
      <c r="CZ1334" t="s">
        <v>131</v>
      </c>
      <c r="DA1334">
        <v>80</v>
      </c>
      <c r="DB1334">
        <v>1</v>
      </c>
      <c r="DC1334" t="s">
        <v>132</v>
      </c>
      <c r="DD1334" t="s">
        <v>133</v>
      </c>
      <c r="DG1334">
        <v>15368846</v>
      </c>
      <c r="DI1334">
        <v>1</v>
      </c>
      <c r="DJ1334">
        <v>0</v>
      </c>
      <c r="DK1334">
        <v>1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 t="shared" si="670"/>
        <v>10/06/2022 16:23:52.772</v>
      </c>
      <c r="C1335" t="str">
        <f t="shared" si="645"/>
        <v>FFDFD3C0</v>
      </c>
      <c r="D1335" t="s">
        <v>134</v>
      </c>
      <c r="E1335">
        <v>33</v>
      </c>
      <c r="H1335">
        <v>112</v>
      </c>
      <c r="I1335" t="s">
        <v>135</v>
      </c>
      <c r="J1335" t="s">
        <v>136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671"/>
        <v>16:23:52.500</v>
      </c>
      <c r="T1335" t="str">
        <f t="shared" si="672"/>
        <v>16:23:52.000</v>
      </c>
      <c r="U1335" t="str">
        <f t="shared" si="646"/>
        <v>A5988B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125</v>
      </c>
      <c r="AG1335">
        <v>0</v>
      </c>
      <c r="AH1335">
        <v>3</v>
      </c>
      <c r="AI1335">
        <v>2</v>
      </c>
      <c r="AJ1335">
        <v>1</v>
      </c>
      <c r="AK1335" t="s">
        <v>502</v>
      </c>
      <c r="AL1335">
        <v>40.939456999999997</v>
      </c>
      <c r="AM1335" t="s">
        <v>503</v>
      </c>
      <c r="AN1335">
        <v>-72.188179000000005</v>
      </c>
      <c r="AO1335">
        <v>25</v>
      </c>
      <c r="AP1335">
        <v>375</v>
      </c>
      <c r="AQ1335" t="s">
        <v>129</v>
      </c>
      <c r="AR1335">
        <v>55</v>
      </c>
      <c r="AS1335">
        <v>25</v>
      </c>
      <c r="AT1335">
        <v>640</v>
      </c>
      <c r="BB1335">
        <v>1200</v>
      </c>
      <c r="BC1335">
        <v>1</v>
      </c>
      <c r="BD1335" t="str">
        <f t="shared" si="647"/>
        <v xml:space="preserve">N46PD   </v>
      </c>
      <c r="BE1335">
        <v>1</v>
      </c>
      <c r="BG1335">
        <v>0</v>
      </c>
      <c r="BH1335">
        <v>0</v>
      </c>
      <c r="BI1335">
        <v>0</v>
      </c>
      <c r="BJ1335">
        <v>250</v>
      </c>
      <c r="BK1335">
        <v>-125</v>
      </c>
      <c r="BL1335" t="s">
        <v>239</v>
      </c>
      <c r="BM1335">
        <v>1</v>
      </c>
      <c r="BN1335">
        <v>1</v>
      </c>
      <c r="BO1335">
        <v>1</v>
      </c>
      <c r="BP1335">
        <v>0</v>
      </c>
      <c r="BS1335">
        <v>0.04</v>
      </c>
      <c r="BT1335">
        <v>0</v>
      </c>
      <c r="BU1335">
        <v>0</v>
      </c>
      <c r="CE1335" t="str">
        <f t="shared" si="673"/>
        <v>16:23:52.500</v>
      </c>
      <c r="CF1335">
        <v>500275829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6</v>
      </c>
      <c r="CY1335">
        <v>7</v>
      </c>
      <c r="CZ1335" t="s">
        <v>131</v>
      </c>
      <c r="DA1335">
        <v>80</v>
      </c>
      <c r="DB1335">
        <v>1</v>
      </c>
      <c r="DC1335" t="s">
        <v>132</v>
      </c>
      <c r="DD1335" t="s">
        <v>133</v>
      </c>
      <c r="DG1335">
        <v>15368846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"10/06/2022 16:23:53.929"</f>
        <v>10/06/2022 16:23:53.929</v>
      </c>
      <c r="C1336" t="str">
        <f t="shared" si="645"/>
        <v>FFDFD3C0</v>
      </c>
      <c r="D1336" t="s">
        <v>139</v>
      </c>
      <c r="E1336">
        <v>2</v>
      </c>
      <c r="F1336">
        <v>1002</v>
      </c>
      <c r="G1336" t="s">
        <v>124</v>
      </c>
      <c r="J1336" t="s">
        <v>141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ref="S1336:S1342" si="674">"16:23:53.383"</f>
        <v>16:23:53.383</v>
      </c>
      <c r="T1336" t="str">
        <f t="shared" ref="T1336:T1342" si="675">"16:23:51.983"</f>
        <v>16:23:51.983</v>
      </c>
      <c r="U1336" t="str">
        <f t="shared" si="646"/>
        <v>A5988B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125</v>
      </c>
      <c r="AG1336">
        <v>0</v>
      </c>
      <c r="AH1336">
        <v>3</v>
      </c>
      <c r="AI1336">
        <v>2</v>
      </c>
      <c r="AJ1336">
        <v>1</v>
      </c>
      <c r="AK1336" t="s">
        <v>504</v>
      </c>
      <c r="AL1336">
        <v>40.939565000000002</v>
      </c>
      <c r="AM1336" t="s">
        <v>505</v>
      </c>
      <c r="AN1336">
        <v>-72.187858000000006</v>
      </c>
      <c r="AO1336">
        <v>25</v>
      </c>
      <c r="AP1336">
        <v>375</v>
      </c>
      <c r="AQ1336" t="s">
        <v>129</v>
      </c>
      <c r="AR1336">
        <v>55</v>
      </c>
      <c r="AS1336">
        <v>25</v>
      </c>
      <c r="AT1336">
        <v>640</v>
      </c>
      <c r="BB1336">
        <v>1200</v>
      </c>
      <c r="BC1336">
        <v>1</v>
      </c>
      <c r="BD1336" t="str">
        <f t="shared" si="647"/>
        <v xml:space="preserve">N46PD   </v>
      </c>
      <c r="BE1336">
        <v>1</v>
      </c>
      <c r="BG1336">
        <v>0</v>
      </c>
      <c r="BH1336">
        <v>0</v>
      </c>
      <c r="BI1336">
        <v>0</v>
      </c>
      <c r="BJ1336">
        <v>250</v>
      </c>
      <c r="BK1336">
        <v>-125</v>
      </c>
      <c r="BL1336" t="s">
        <v>239</v>
      </c>
      <c r="BM1336">
        <v>1</v>
      </c>
      <c r="BN1336">
        <v>1</v>
      </c>
      <c r="BO1336">
        <v>1</v>
      </c>
      <c r="BP1336">
        <v>0</v>
      </c>
      <c r="BS1336">
        <v>0.04</v>
      </c>
      <c r="BT1336">
        <v>0</v>
      </c>
      <c r="BU1336">
        <v>0</v>
      </c>
      <c r="CE1336" t="str">
        <f t="shared" ref="CE1336:CE1342" si="676">"16:23:53.387"</f>
        <v>16:23:53.387</v>
      </c>
      <c r="CF1336">
        <v>386666824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1</v>
      </c>
      <c r="CY1336">
        <v>7</v>
      </c>
      <c r="CZ1336" t="s">
        <v>131</v>
      </c>
      <c r="DA1336">
        <v>80</v>
      </c>
      <c r="DB1336">
        <v>3</v>
      </c>
      <c r="DC1336" t="s">
        <v>132</v>
      </c>
      <c r="DD1336" t="s">
        <v>133</v>
      </c>
      <c r="DG1336">
        <v>7364924</v>
      </c>
      <c r="DI1336">
        <v>1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"10/06/2022 16:23:53.929"</f>
        <v>10/06/2022 16:23:53.929</v>
      </c>
      <c r="C1337" t="str">
        <f t="shared" si="645"/>
        <v>FFDFD3C0</v>
      </c>
      <c r="D1337" t="s">
        <v>139</v>
      </c>
      <c r="E1337">
        <v>3</v>
      </c>
      <c r="F1337">
        <v>1003</v>
      </c>
      <c r="G1337" t="s">
        <v>146</v>
      </c>
      <c r="J1337" t="s">
        <v>141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674"/>
        <v>16:23:53.383</v>
      </c>
      <c r="T1337" t="str">
        <f t="shared" si="675"/>
        <v>16:23:51.983</v>
      </c>
      <c r="U1337" t="str">
        <f t="shared" si="646"/>
        <v>A5988B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125</v>
      </c>
      <c r="AG1337">
        <v>0</v>
      </c>
      <c r="AH1337">
        <v>3</v>
      </c>
      <c r="AI1337">
        <v>2</v>
      </c>
      <c r="AJ1337">
        <v>1</v>
      </c>
      <c r="AK1337" t="s">
        <v>504</v>
      </c>
      <c r="AL1337">
        <v>40.939565000000002</v>
      </c>
      <c r="AM1337" t="s">
        <v>505</v>
      </c>
      <c r="AN1337">
        <v>-72.187858000000006</v>
      </c>
      <c r="AO1337">
        <v>25</v>
      </c>
      <c r="AP1337">
        <v>375</v>
      </c>
      <c r="AQ1337" t="s">
        <v>129</v>
      </c>
      <c r="AR1337">
        <v>55</v>
      </c>
      <c r="AS1337">
        <v>25</v>
      </c>
      <c r="AT1337">
        <v>640</v>
      </c>
      <c r="BB1337">
        <v>1200</v>
      </c>
      <c r="BC1337">
        <v>1</v>
      </c>
      <c r="BD1337" t="str">
        <f t="shared" si="647"/>
        <v xml:space="preserve">N46PD   </v>
      </c>
      <c r="BE1337">
        <v>1</v>
      </c>
      <c r="BG1337">
        <v>0</v>
      </c>
      <c r="BH1337">
        <v>0</v>
      </c>
      <c r="BI1337">
        <v>0</v>
      </c>
      <c r="BJ1337">
        <v>250</v>
      </c>
      <c r="BK1337">
        <v>-125</v>
      </c>
      <c r="BL1337" t="s">
        <v>239</v>
      </c>
      <c r="BM1337">
        <v>1</v>
      </c>
      <c r="BN1337">
        <v>1</v>
      </c>
      <c r="BO1337">
        <v>1</v>
      </c>
      <c r="BP1337">
        <v>0</v>
      </c>
      <c r="BS1337">
        <v>0.04</v>
      </c>
      <c r="BT1337">
        <v>0</v>
      </c>
      <c r="BU1337">
        <v>0</v>
      </c>
      <c r="CE1337" t="str">
        <f t="shared" si="676"/>
        <v>16:23:53.387</v>
      </c>
      <c r="CF1337">
        <v>386666824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1</v>
      </c>
      <c r="CY1337">
        <v>7</v>
      </c>
      <c r="CZ1337" t="s">
        <v>131</v>
      </c>
      <c r="DA1337">
        <v>80</v>
      </c>
      <c r="DB1337">
        <v>3</v>
      </c>
      <c r="DC1337" t="s">
        <v>132</v>
      </c>
      <c r="DD1337" t="s">
        <v>133</v>
      </c>
      <c r="DG1337">
        <v>7364924</v>
      </c>
      <c r="DI1337">
        <v>1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"10/06/2022 16:23:53.929"</f>
        <v>10/06/2022 16:23:53.929</v>
      </c>
      <c r="C1338" t="str">
        <f t="shared" si="645"/>
        <v>FFDFD3C0</v>
      </c>
      <c r="D1338" t="s">
        <v>134</v>
      </c>
      <c r="E1338">
        <v>33</v>
      </c>
      <c r="H1338">
        <v>112</v>
      </c>
      <c r="I1338" t="s">
        <v>135</v>
      </c>
      <c r="J1338" t="s">
        <v>136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674"/>
        <v>16:23:53.383</v>
      </c>
      <c r="T1338" t="str">
        <f t="shared" si="675"/>
        <v>16:23:51.983</v>
      </c>
      <c r="U1338" t="str">
        <f t="shared" si="646"/>
        <v>A5988B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125</v>
      </c>
      <c r="AG1338">
        <v>0</v>
      </c>
      <c r="AH1338">
        <v>3</v>
      </c>
      <c r="AI1338">
        <v>2</v>
      </c>
      <c r="AJ1338">
        <v>1</v>
      </c>
      <c r="AK1338" t="s">
        <v>504</v>
      </c>
      <c r="AL1338">
        <v>40.939565000000002</v>
      </c>
      <c r="AM1338" t="s">
        <v>505</v>
      </c>
      <c r="AN1338">
        <v>-72.187858000000006</v>
      </c>
      <c r="AO1338">
        <v>25</v>
      </c>
      <c r="AP1338">
        <v>375</v>
      </c>
      <c r="AQ1338" t="s">
        <v>129</v>
      </c>
      <c r="AR1338">
        <v>55</v>
      </c>
      <c r="AS1338">
        <v>25</v>
      </c>
      <c r="AT1338">
        <v>640</v>
      </c>
      <c r="BB1338">
        <v>1200</v>
      </c>
      <c r="BC1338">
        <v>1</v>
      </c>
      <c r="BD1338" t="str">
        <f t="shared" si="647"/>
        <v xml:space="preserve">N46PD   </v>
      </c>
      <c r="BE1338">
        <v>1</v>
      </c>
      <c r="BG1338">
        <v>0</v>
      </c>
      <c r="BH1338">
        <v>0</v>
      </c>
      <c r="BI1338">
        <v>0</v>
      </c>
      <c r="BJ1338">
        <v>250</v>
      </c>
      <c r="BK1338">
        <v>-125</v>
      </c>
      <c r="BL1338" t="s">
        <v>239</v>
      </c>
      <c r="BM1338">
        <v>1</v>
      </c>
      <c r="BN1338">
        <v>1</v>
      </c>
      <c r="BO1338">
        <v>1</v>
      </c>
      <c r="BP1338">
        <v>0</v>
      </c>
      <c r="BS1338">
        <v>0.04</v>
      </c>
      <c r="BT1338">
        <v>0</v>
      </c>
      <c r="BU1338">
        <v>0</v>
      </c>
      <c r="CE1338" t="str">
        <f t="shared" si="676"/>
        <v>16:23:53.387</v>
      </c>
      <c r="CF1338">
        <v>386666824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1</v>
      </c>
      <c r="CY1338">
        <v>7</v>
      </c>
      <c r="CZ1338" t="s">
        <v>131</v>
      </c>
      <c r="DA1338">
        <v>80</v>
      </c>
      <c r="DB1338">
        <v>3</v>
      </c>
      <c r="DC1338" t="s">
        <v>132</v>
      </c>
      <c r="DD1338" t="s">
        <v>133</v>
      </c>
      <c r="DG1338">
        <v>7364924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>"10/06/2022 16:23:53.944"</f>
        <v>10/06/2022 16:23:53.944</v>
      </c>
      <c r="C1339" t="str">
        <f t="shared" si="645"/>
        <v>FFDFD3C0</v>
      </c>
      <c r="D1339" t="s">
        <v>143</v>
      </c>
      <c r="E1339">
        <v>15</v>
      </c>
      <c r="F1339">
        <v>2015</v>
      </c>
      <c r="G1339" t="s">
        <v>144</v>
      </c>
      <c r="J1339" t="s">
        <v>145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674"/>
        <v>16:23:53.383</v>
      </c>
      <c r="T1339" t="str">
        <f t="shared" si="675"/>
        <v>16:23:51.983</v>
      </c>
      <c r="U1339" t="str">
        <f t="shared" si="646"/>
        <v>A5988B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125</v>
      </c>
      <c r="AG1339">
        <v>0</v>
      </c>
      <c r="AH1339">
        <v>3</v>
      </c>
      <c r="AI1339">
        <v>2</v>
      </c>
      <c r="AJ1339">
        <v>1</v>
      </c>
      <c r="AK1339" t="s">
        <v>504</v>
      </c>
      <c r="AL1339">
        <v>40.939565000000002</v>
      </c>
      <c r="AM1339" t="s">
        <v>505</v>
      </c>
      <c r="AN1339">
        <v>-72.187858000000006</v>
      </c>
      <c r="AO1339">
        <v>25</v>
      </c>
      <c r="AP1339">
        <v>375</v>
      </c>
      <c r="AQ1339" t="s">
        <v>129</v>
      </c>
      <c r="AR1339">
        <v>55</v>
      </c>
      <c r="AS1339">
        <v>25</v>
      </c>
      <c r="AT1339">
        <v>640</v>
      </c>
      <c r="BB1339">
        <v>1200</v>
      </c>
      <c r="BC1339">
        <v>1</v>
      </c>
      <c r="BD1339" t="str">
        <f t="shared" si="647"/>
        <v xml:space="preserve">N46PD   </v>
      </c>
      <c r="BE1339">
        <v>1</v>
      </c>
      <c r="BG1339">
        <v>0</v>
      </c>
      <c r="BH1339">
        <v>0</v>
      </c>
      <c r="BI1339">
        <v>0</v>
      </c>
      <c r="BJ1339">
        <v>250</v>
      </c>
      <c r="BK1339">
        <v>-125</v>
      </c>
      <c r="BL1339" t="s">
        <v>239</v>
      </c>
      <c r="BM1339">
        <v>1</v>
      </c>
      <c r="BN1339">
        <v>1</v>
      </c>
      <c r="BO1339">
        <v>1</v>
      </c>
      <c r="BP1339">
        <v>0</v>
      </c>
      <c r="BS1339">
        <v>0.04</v>
      </c>
      <c r="BT1339">
        <v>0</v>
      </c>
      <c r="BU1339">
        <v>0</v>
      </c>
      <c r="CE1339" t="str">
        <f t="shared" si="676"/>
        <v>16:23:53.387</v>
      </c>
      <c r="CF1339">
        <v>386666824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1</v>
      </c>
      <c r="CY1339">
        <v>7</v>
      </c>
      <c r="CZ1339" t="s">
        <v>131</v>
      </c>
      <c r="DA1339">
        <v>80</v>
      </c>
      <c r="DB1339">
        <v>3</v>
      </c>
      <c r="DC1339" t="s">
        <v>132</v>
      </c>
      <c r="DD1339" t="s">
        <v>133</v>
      </c>
      <c r="DG1339">
        <v>7364924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>"10/06/2022 16:23:54.054"</f>
        <v>10/06/2022 16:23:54.054</v>
      </c>
      <c r="C1340" t="str">
        <f t="shared" si="645"/>
        <v>FFDFD3C0</v>
      </c>
      <c r="D1340" t="s">
        <v>123</v>
      </c>
      <c r="E1340">
        <v>1</v>
      </c>
      <c r="H1340">
        <v>157</v>
      </c>
      <c r="I1340" t="s">
        <v>124</v>
      </c>
      <c r="J1340" t="s">
        <v>125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674"/>
        <v>16:23:53.383</v>
      </c>
      <c r="T1340" t="str">
        <f t="shared" si="675"/>
        <v>16:23:51.983</v>
      </c>
      <c r="U1340" t="str">
        <f t="shared" si="646"/>
        <v>A5988B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125</v>
      </c>
      <c r="AG1340">
        <v>0</v>
      </c>
      <c r="AH1340">
        <v>3</v>
      </c>
      <c r="AI1340">
        <v>2</v>
      </c>
      <c r="AJ1340">
        <v>1</v>
      </c>
      <c r="AK1340" t="s">
        <v>504</v>
      </c>
      <c r="AL1340">
        <v>40.939565000000002</v>
      </c>
      <c r="AM1340" t="s">
        <v>505</v>
      </c>
      <c r="AN1340">
        <v>-72.187858000000006</v>
      </c>
      <c r="AO1340">
        <v>25</v>
      </c>
      <c r="AP1340">
        <v>375</v>
      </c>
      <c r="AQ1340" t="s">
        <v>129</v>
      </c>
      <c r="AR1340">
        <v>55</v>
      </c>
      <c r="AS1340">
        <v>25</v>
      </c>
      <c r="AT1340">
        <v>640</v>
      </c>
      <c r="BB1340">
        <v>1200</v>
      </c>
      <c r="BC1340">
        <v>1</v>
      </c>
      <c r="BD1340" t="str">
        <f t="shared" si="647"/>
        <v xml:space="preserve">N46PD   </v>
      </c>
      <c r="BE1340">
        <v>1</v>
      </c>
      <c r="BG1340">
        <v>0</v>
      </c>
      <c r="BH1340">
        <v>0</v>
      </c>
      <c r="BI1340">
        <v>0</v>
      </c>
      <c r="BJ1340">
        <v>250</v>
      </c>
      <c r="BK1340">
        <v>-125</v>
      </c>
      <c r="BL1340" t="s">
        <v>239</v>
      </c>
      <c r="BM1340">
        <v>1</v>
      </c>
      <c r="BN1340">
        <v>1</v>
      </c>
      <c r="BO1340">
        <v>1</v>
      </c>
      <c r="BP1340">
        <v>0</v>
      </c>
      <c r="BS1340">
        <v>0.04</v>
      </c>
      <c r="BT1340">
        <v>0</v>
      </c>
      <c r="BU1340">
        <v>0</v>
      </c>
      <c r="CE1340" t="str">
        <f t="shared" si="676"/>
        <v>16:23:53.387</v>
      </c>
      <c r="CF1340">
        <v>386666824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1</v>
      </c>
      <c r="CY1340">
        <v>7</v>
      </c>
      <c r="CZ1340" t="s">
        <v>131</v>
      </c>
      <c r="DA1340">
        <v>80</v>
      </c>
      <c r="DB1340">
        <v>3</v>
      </c>
      <c r="DC1340" t="s">
        <v>132</v>
      </c>
      <c r="DD1340" t="s">
        <v>133</v>
      </c>
      <c r="DG1340">
        <v>7364924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>"10/06/2022 16:23:54.147"</f>
        <v>10/06/2022 16:23:54.147</v>
      </c>
      <c r="C1341" t="str">
        <f t="shared" si="645"/>
        <v>FFDFD3C0</v>
      </c>
      <c r="D1341" t="s">
        <v>134</v>
      </c>
      <c r="E1341">
        <v>38</v>
      </c>
      <c r="H1341">
        <v>125</v>
      </c>
      <c r="I1341" t="s">
        <v>142</v>
      </c>
      <c r="J1341" t="s">
        <v>136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674"/>
        <v>16:23:53.383</v>
      </c>
      <c r="T1341" t="str">
        <f t="shared" si="675"/>
        <v>16:23:51.983</v>
      </c>
      <c r="U1341" t="str">
        <f t="shared" si="646"/>
        <v>A5988B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125</v>
      </c>
      <c r="AG1341">
        <v>0</v>
      </c>
      <c r="AH1341">
        <v>3</v>
      </c>
      <c r="AI1341">
        <v>2</v>
      </c>
      <c r="AJ1341">
        <v>1</v>
      </c>
      <c r="AK1341" t="s">
        <v>504</v>
      </c>
      <c r="AL1341">
        <v>40.939565000000002</v>
      </c>
      <c r="AM1341" t="s">
        <v>505</v>
      </c>
      <c r="AN1341">
        <v>-72.187858000000006</v>
      </c>
      <c r="AO1341">
        <v>25</v>
      </c>
      <c r="AP1341">
        <v>375</v>
      </c>
      <c r="AQ1341" t="s">
        <v>129</v>
      </c>
      <c r="AR1341">
        <v>55</v>
      </c>
      <c r="AS1341">
        <v>25</v>
      </c>
      <c r="AT1341">
        <v>640</v>
      </c>
      <c r="BB1341">
        <v>1200</v>
      </c>
      <c r="BC1341">
        <v>1</v>
      </c>
      <c r="BD1341" t="str">
        <f t="shared" si="647"/>
        <v xml:space="preserve">N46PD   </v>
      </c>
      <c r="BE1341">
        <v>1</v>
      </c>
      <c r="BG1341">
        <v>0</v>
      </c>
      <c r="BH1341">
        <v>0</v>
      </c>
      <c r="BI1341">
        <v>0</v>
      </c>
      <c r="BJ1341">
        <v>250</v>
      </c>
      <c r="BK1341">
        <v>-125</v>
      </c>
      <c r="BL1341" t="s">
        <v>239</v>
      </c>
      <c r="BM1341">
        <v>1</v>
      </c>
      <c r="BN1341">
        <v>1</v>
      </c>
      <c r="BO1341">
        <v>1</v>
      </c>
      <c r="BP1341">
        <v>0</v>
      </c>
      <c r="BS1341">
        <v>0.04</v>
      </c>
      <c r="BT1341">
        <v>0</v>
      </c>
      <c r="BU1341">
        <v>0</v>
      </c>
      <c r="CE1341" t="str">
        <f t="shared" si="676"/>
        <v>16:23:53.387</v>
      </c>
      <c r="CF1341">
        <v>386666824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1</v>
      </c>
      <c r="CY1341">
        <v>7</v>
      </c>
      <c r="CZ1341" t="s">
        <v>131</v>
      </c>
      <c r="DA1341">
        <v>80</v>
      </c>
      <c r="DB1341">
        <v>3</v>
      </c>
      <c r="DC1341" t="s">
        <v>132</v>
      </c>
      <c r="DD1341" t="s">
        <v>133</v>
      </c>
      <c r="DG1341">
        <v>7364924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>"10/06/2022 16:23:54.210"</f>
        <v>10/06/2022 16:23:54.210</v>
      </c>
      <c r="C1342" t="str">
        <f t="shared" si="645"/>
        <v>FFDFD3C0</v>
      </c>
      <c r="D1342" t="s">
        <v>143</v>
      </c>
      <c r="E1342">
        <v>1</v>
      </c>
      <c r="F1342">
        <v>2001</v>
      </c>
      <c r="G1342" t="s">
        <v>147</v>
      </c>
      <c r="J1342" t="s">
        <v>145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674"/>
        <v>16:23:53.383</v>
      </c>
      <c r="T1342" t="str">
        <f t="shared" si="675"/>
        <v>16:23:51.983</v>
      </c>
      <c r="U1342" t="str">
        <f t="shared" si="646"/>
        <v>A5988B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125</v>
      </c>
      <c r="AG1342">
        <v>0</v>
      </c>
      <c r="AH1342">
        <v>3</v>
      </c>
      <c r="AI1342">
        <v>2</v>
      </c>
      <c r="AJ1342">
        <v>1</v>
      </c>
      <c r="AK1342" t="s">
        <v>504</v>
      </c>
      <c r="AL1342">
        <v>40.939565000000002</v>
      </c>
      <c r="AM1342" t="s">
        <v>505</v>
      </c>
      <c r="AN1342">
        <v>-72.187858000000006</v>
      </c>
      <c r="AO1342">
        <v>25</v>
      </c>
      <c r="AP1342">
        <v>375</v>
      </c>
      <c r="AQ1342" t="s">
        <v>129</v>
      </c>
      <c r="AR1342">
        <v>55</v>
      </c>
      <c r="AS1342">
        <v>25</v>
      </c>
      <c r="AT1342">
        <v>640</v>
      </c>
      <c r="BB1342">
        <v>1200</v>
      </c>
      <c r="BC1342">
        <v>1</v>
      </c>
      <c r="BD1342" t="str">
        <f t="shared" si="647"/>
        <v xml:space="preserve">N46PD   </v>
      </c>
      <c r="BE1342">
        <v>1</v>
      </c>
      <c r="BG1342">
        <v>0</v>
      </c>
      <c r="BH1342">
        <v>0</v>
      </c>
      <c r="BI1342">
        <v>0</v>
      </c>
      <c r="BJ1342">
        <v>250</v>
      </c>
      <c r="BK1342">
        <v>-125</v>
      </c>
      <c r="BL1342" t="s">
        <v>239</v>
      </c>
      <c r="BM1342">
        <v>1</v>
      </c>
      <c r="BN1342">
        <v>1</v>
      </c>
      <c r="BO1342">
        <v>1</v>
      </c>
      <c r="BP1342">
        <v>0</v>
      </c>
      <c r="BS1342">
        <v>0.04</v>
      </c>
      <c r="BT1342">
        <v>0</v>
      </c>
      <c r="BU1342">
        <v>0</v>
      </c>
      <c r="CE1342" t="str">
        <f t="shared" si="676"/>
        <v>16:23:53.387</v>
      </c>
      <c r="CF1342">
        <v>386666824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1</v>
      </c>
      <c r="CY1342">
        <v>7</v>
      </c>
      <c r="CZ1342" t="s">
        <v>131</v>
      </c>
      <c r="DA1342">
        <v>80</v>
      </c>
      <c r="DB1342">
        <v>3</v>
      </c>
      <c r="DC1342" t="s">
        <v>132</v>
      </c>
      <c r="DD1342" t="s">
        <v>133</v>
      </c>
      <c r="DG1342">
        <v>7364924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 t="shared" ref="A1343:A1349" si="677">"10/06/2022 16:23:55.508"</f>
        <v>10/06/2022 16:23:55.508</v>
      </c>
      <c r="C1343" t="str">
        <f t="shared" si="645"/>
        <v>FFDFD3C0</v>
      </c>
      <c r="D1343" t="s">
        <v>139</v>
      </c>
      <c r="E1343">
        <v>2</v>
      </c>
      <c r="F1343">
        <v>1002</v>
      </c>
      <c r="G1343" t="s">
        <v>124</v>
      </c>
      <c r="J1343" t="s">
        <v>141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ref="S1343:S1349" si="678">"16:23:55.242"</f>
        <v>16:23:55.242</v>
      </c>
      <c r="T1343" t="str">
        <f t="shared" ref="T1343:T1349" si="679">"16:23:54.842"</f>
        <v>16:23:54.842</v>
      </c>
      <c r="U1343" t="str">
        <f t="shared" si="646"/>
        <v>A5988B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125</v>
      </c>
      <c r="AG1343">
        <v>0</v>
      </c>
      <c r="AH1343">
        <v>3</v>
      </c>
      <c r="AI1343">
        <v>2</v>
      </c>
      <c r="AJ1343">
        <v>1</v>
      </c>
      <c r="AK1343" t="s">
        <v>506</v>
      </c>
      <c r="AL1343">
        <v>40.939821999999999</v>
      </c>
      <c r="AM1343" t="s">
        <v>507</v>
      </c>
      <c r="AN1343">
        <v>-72.187257000000002</v>
      </c>
      <c r="AO1343">
        <v>25</v>
      </c>
      <c r="AP1343">
        <v>375</v>
      </c>
      <c r="AQ1343" t="s">
        <v>129</v>
      </c>
      <c r="AR1343">
        <v>48</v>
      </c>
      <c r="AS1343">
        <v>33</v>
      </c>
      <c r="AT1343">
        <v>512</v>
      </c>
      <c r="BB1343">
        <v>1200</v>
      </c>
      <c r="BC1343">
        <v>1</v>
      </c>
      <c r="BD1343" t="str">
        <f t="shared" si="647"/>
        <v xml:space="preserve">N46PD   </v>
      </c>
      <c r="BE1343">
        <v>1</v>
      </c>
      <c r="BG1343">
        <v>0</v>
      </c>
      <c r="BH1343">
        <v>0</v>
      </c>
      <c r="BI1343">
        <v>0</v>
      </c>
      <c r="BJ1343">
        <v>275</v>
      </c>
      <c r="BK1343">
        <v>-100</v>
      </c>
      <c r="BL1343" t="s">
        <v>239</v>
      </c>
      <c r="BM1343">
        <v>1</v>
      </c>
      <c r="BN1343">
        <v>1</v>
      </c>
      <c r="BO1343">
        <v>1</v>
      </c>
      <c r="BP1343">
        <v>0</v>
      </c>
      <c r="BS1343">
        <v>0.04</v>
      </c>
      <c r="BT1343">
        <v>0</v>
      </c>
      <c r="BU1343">
        <v>0</v>
      </c>
      <c r="CE1343" t="str">
        <f t="shared" ref="CE1343:CE1349" si="680">"16:23:55.245"</f>
        <v>16:23:55.245</v>
      </c>
      <c r="CF1343">
        <v>244647079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7</v>
      </c>
      <c r="CY1343">
        <v>7</v>
      </c>
      <c r="CZ1343" t="s">
        <v>131</v>
      </c>
      <c r="DA1343">
        <v>80</v>
      </c>
      <c r="DB1343">
        <v>1</v>
      </c>
      <c r="DC1343" t="s">
        <v>132</v>
      </c>
      <c r="DD1343" t="s">
        <v>133</v>
      </c>
      <c r="DG1343">
        <v>15371766</v>
      </c>
      <c r="DI1343">
        <v>1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 t="shared" si="677"/>
        <v>10/06/2022 16:23:55.508</v>
      </c>
      <c r="C1344" t="str">
        <f t="shared" si="645"/>
        <v>FFDFD3C0</v>
      </c>
      <c r="D1344" t="s">
        <v>139</v>
      </c>
      <c r="E1344">
        <v>3</v>
      </c>
      <c r="F1344">
        <v>1003</v>
      </c>
      <c r="G1344" t="s">
        <v>146</v>
      </c>
      <c r="J1344" t="s">
        <v>141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678"/>
        <v>16:23:55.242</v>
      </c>
      <c r="T1344" t="str">
        <f t="shared" si="679"/>
        <v>16:23:54.842</v>
      </c>
      <c r="U1344" t="str">
        <f t="shared" si="646"/>
        <v>A5988B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125</v>
      </c>
      <c r="AG1344">
        <v>0</v>
      </c>
      <c r="AH1344">
        <v>3</v>
      </c>
      <c r="AI1344">
        <v>2</v>
      </c>
      <c r="AJ1344">
        <v>1</v>
      </c>
      <c r="AK1344" t="s">
        <v>506</v>
      </c>
      <c r="AL1344">
        <v>40.939821999999999</v>
      </c>
      <c r="AM1344" t="s">
        <v>507</v>
      </c>
      <c r="AN1344">
        <v>-72.187257000000002</v>
      </c>
      <c r="AO1344">
        <v>25</v>
      </c>
      <c r="AP1344">
        <v>375</v>
      </c>
      <c r="AQ1344" t="s">
        <v>129</v>
      </c>
      <c r="AR1344">
        <v>48</v>
      </c>
      <c r="AS1344">
        <v>33</v>
      </c>
      <c r="AT1344">
        <v>512</v>
      </c>
      <c r="BB1344">
        <v>1200</v>
      </c>
      <c r="BC1344">
        <v>1</v>
      </c>
      <c r="BD1344" t="str">
        <f t="shared" si="647"/>
        <v xml:space="preserve">N46PD   </v>
      </c>
      <c r="BE1344">
        <v>1</v>
      </c>
      <c r="BG1344">
        <v>0</v>
      </c>
      <c r="BH1344">
        <v>0</v>
      </c>
      <c r="BI1344">
        <v>0</v>
      </c>
      <c r="BJ1344">
        <v>275</v>
      </c>
      <c r="BK1344">
        <v>-100</v>
      </c>
      <c r="BL1344" t="s">
        <v>239</v>
      </c>
      <c r="BM1344">
        <v>1</v>
      </c>
      <c r="BN1344">
        <v>1</v>
      </c>
      <c r="BO1344">
        <v>1</v>
      </c>
      <c r="BP1344">
        <v>0</v>
      </c>
      <c r="BS1344">
        <v>0.04</v>
      </c>
      <c r="BT1344">
        <v>0</v>
      </c>
      <c r="BU1344">
        <v>0</v>
      </c>
      <c r="CE1344" t="str">
        <f t="shared" si="680"/>
        <v>16:23:55.245</v>
      </c>
      <c r="CF1344">
        <v>244647079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7</v>
      </c>
      <c r="CY1344">
        <v>7</v>
      </c>
      <c r="CZ1344" t="s">
        <v>131</v>
      </c>
      <c r="DA1344">
        <v>80</v>
      </c>
      <c r="DB1344">
        <v>1</v>
      </c>
      <c r="DC1344" t="s">
        <v>132</v>
      </c>
      <c r="DD1344" t="s">
        <v>133</v>
      </c>
      <c r="DG1344">
        <v>15371766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 t="shared" si="677"/>
        <v>10/06/2022 16:23:55.508</v>
      </c>
      <c r="C1345" t="str">
        <f t="shared" si="645"/>
        <v>FFDFD3C0</v>
      </c>
      <c r="D1345" t="s">
        <v>134</v>
      </c>
      <c r="E1345">
        <v>33</v>
      </c>
      <c r="H1345">
        <v>112</v>
      </c>
      <c r="I1345" t="s">
        <v>135</v>
      </c>
      <c r="J1345" t="s">
        <v>136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678"/>
        <v>16:23:55.242</v>
      </c>
      <c r="T1345" t="str">
        <f t="shared" si="679"/>
        <v>16:23:54.842</v>
      </c>
      <c r="U1345" t="str">
        <f t="shared" si="646"/>
        <v>A5988B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125</v>
      </c>
      <c r="AG1345">
        <v>0</v>
      </c>
      <c r="AH1345">
        <v>3</v>
      </c>
      <c r="AI1345">
        <v>2</v>
      </c>
      <c r="AJ1345">
        <v>1</v>
      </c>
      <c r="AK1345" t="s">
        <v>506</v>
      </c>
      <c r="AL1345">
        <v>40.939821999999999</v>
      </c>
      <c r="AM1345" t="s">
        <v>507</v>
      </c>
      <c r="AN1345">
        <v>-72.187257000000002</v>
      </c>
      <c r="AO1345">
        <v>25</v>
      </c>
      <c r="AP1345">
        <v>375</v>
      </c>
      <c r="AQ1345" t="s">
        <v>129</v>
      </c>
      <c r="AR1345">
        <v>48</v>
      </c>
      <c r="AS1345">
        <v>33</v>
      </c>
      <c r="AT1345">
        <v>512</v>
      </c>
      <c r="BB1345">
        <v>1200</v>
      </c>
      <c r="BC1345">
        <v>1</v>
      </c>
      <c r="BD1345" t="str">
        <f t="shared" si="647"/>
        <v xml:space="preserve">N46PD   </v>
      </c>
      <c r="BE1345">
        <v>1</v>
      </c>
      <c r="BG1345">
        <v>0</v>
      </c>
      <c r="BH1345">
        <v>0</v>
      </c>
      <c r="BI1345">
        <v>0</v>
      </c>
      <c r="BJ1345">
        <v>275</v>
      </c>
      <c r="BK1345">
        <v>-100</v>
      </c>
      <c r="BL1345" t="s">
        <v>239</v>
      </c>
      <c r="BM1345">
        <v>1</v>
      </c>
      <c r="BN1345">
        <v>1</v>
      </c>
      <c r="BO1345">
        <v>1</v>
      </c>
      <c r="BP1345">
        <v>0</v>
      </c>
      <c r="BS1345">
        <v>0.04</v>
      </c>
      <c r="BT1345">
        <v>0</v>
      </c>
      <c r="BU1345">
        <v>0</v>
      </c>
      <c r="CE1345" t="str">
        <f t="shared" si="680"/>
        <v>16:23:55.245</v>
      </c>
      <c r="CF1345">
        <v>244647079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7</v>
      </c>
      <c r="CY1345">
        <v>7</v>
      </c>
      <c r="CZ1345" t="s">
        <v>131</v>
      </c>
      <c r="DA1345">
        <v>80</v>
      </c>
      <c r="DB1345">
        <v>1</v>
      </c>
      <c r="DC1345" t="s">
        <v>132</v>
      </c>
      <c r="DD1345" t="s">
        <v>133</v>
      </c>
      <c r="DG1345">
        <v>15371766</v>
      </c>
      <c r="DI1345">
        <v>1</v>
      </c>
      <c r="DJ1345">
        <v>0</v>
      </c>
      <c r="DK1345">
        <v>1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 t="shared" si="677"/>
        <v>10/06/2022 16:23:55.508</v>
      </c>
      <c r="C1346" t="str">
        <f t="shared" ref="C1346:C1409" si="681">"FFDFD3C0"</f>
        <v>FFDFD3C0</v>
      </c>
      <c r="D1346" t="s">
        <v>143</v>
      </c>
      <c r="E1346">
        <v>15</v>
      </c>
      <c r="F1346">
        <v>2015</v>
      </c>
      <c r="G1346" t="s">
        <v>144</v>
      </c>
      <c r="J1346" t="s">
        <v>145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678"/>
        <v>16:23:55.242</v>
      </c>
      <c r="T1346" t="str">
        <f t="shared" si="679"/>
        <v>16:23:54.842</v>
      </c>
      <c r="U1346" t="str">
        <f t="shared" ref="U1346:U1409" si="682">"A5988B"</f>
        <v>A5988B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125</v>
      </c>
      <c r="AG1346">
        <v>0</v>
      </c>
      <c r="AH1346">
        <v>3</v>
      </c>
      <c r="AI1346">
        <v>2</v>
      </c>
      <c r="AJ1346">
        <v>1</v>
      </c>
      <c r="AK1346" t="s">
        <v>506</v>
      </c>
      <c r="AL1346">
        <v>40.939821999999999</v>
      </c>
      <c r="AM1346" t="s">
        <v>507</v>
      </c>
      <c r="AN1346">
        <v>-72.187257000000002</v>
      </c>
      <c r="AO1346">
        <v>25</v>
      </c>
      <c r="AP1346">
        <v>375</v>
      </c>
      <c r="AQ1346" t="s">
        <v>129</v>
      </c>
      <c r="AR1346">
        <v>48</v>
      </c>
      <c r="AS1346">
        <v>33</v>
      </c>
      <c r="AT1346">
        <v>512</v>
      </c>
      <c r="BB1346">
        <v>1200</v>
      </c>
      <c r="BC1346">
        <v>1</v>
      </c>
      <c r="BD1346" t="str">
        <f t="shared" ref="BD1346:BD1409" si="683">"N46PD   "</f>
        <v xml:space="preserve">N46PD   </v>
      </c>
      <c r="BE1346">
        <v>1</v>
      </c>
      <c r="BG1346">
        <v>0</v>
      </c>
      <c r="BH1346">
        <v>0</v>
      </c>
      <c r="BI1346">
        <v>0</v>
      </c>
      <c r="BJ1346">
        <v>275</v>
      </c>
      <c r="BK1346">
        <v>-100</v>
      </c>
      <c r="BL1346" t="s">
        <v>239</v>
      </c>
      <c r="BM1346">
        <v>1</v>
      </c>
      <c r="BN1346">
        <v>1</v>
      </c>
      <c r="BO1346">
        <v>1</v>
      </c>
      <c r="BP1346">
        <v>0</v>
      </c>
      <c r="BS1346">
        <v>0.04</v>
      </c>
      <c r="BT1346">
        <v>0</v>
      </c>
      <c r="BU1346">
        <v>0</v>
      </c>
      <c r="CE1346" t="str">
        <f t="shared" si="680"/>
        <v>16:23:55.245</v>
      </c>
      <c r="CF1346">
        <v>244647079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7</v>
      </c>
      <c r="CY1346">
        <v>7</v>
      </c>
      <c r="CZ1346" t="s">
        <v>131</v>
      </c>
      <c r="DA1346">
        <v>80</v>
      </c>
      <c r="DB1346">
        <v>1</v>
      </c>
      <c r="DC1346" t="s">
        <v>132</v>
      </c>
      <c r="DD1346" t="s">
        <v>133</v>
      </c>
      <c r="DG1346">
        <v>15371766</v>
      </c>
      <c r="DI1346">
        <v>1</v>
      </c>
      <c r="DJ1346">
        <v>0</v>
      </c>
      <c r="DK1346">
        <v>1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 t="shared" si="677"/>
        <v>10/06/2022 16:23:55.508</v>
      </c>
      <c r="C1347" t="str">
        <f t="shared" si="681"/>
        <v>FFDFD3C0</v>
      </c>
      <c r="D1347" t="s">
        <v>123</v>
      </c>
      <c r="E1347">
        <v>1</v>
      </c>
      <c r="H1347">
        <v>157</v>
      </c>
      <c r="I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678"/>
        <v>16:23:55.242</v>
      </c>
      <c r="T1347" t="str">
        <f t="shared" si="679"/>
        <v>16:23:54.842</v>
      </c>
      <c r="U1347" t="str">
        <f t="shared" si="682"/>
        <v>A5988B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125</v>
      </c>
      <c r="AG1347">
        <v>0</v>
      </c>
      <c r="AH1347">
        <v>3</v>
      </c>
      <c r="AI1347">
        <v>2</v>
      </c>
      <c r="AJ1347">
        <v>1</v>
      </c>
      <c r="AK1347" t="s">
        <v>506</v>
      </c>
      <c r="AL1347">
        <v>40.939821999999999</v>
      </c>
      <c r="AM1347" t="s">
        <v>507</v>
      </c>
      <c r="AN1347">
        <v>-72.187257000000002</v>
      </c>
      <c r="AO1347">
        <v>25</v>
      </c>
      <c r="AP1347">
        <v>375</v>
      </c>
      <c r="AQ1347" t="s">
        <v>129</v>
      </c>
      <c r="AR1347">
        <v>48</v>
      </c>
      <c r="AS1347">
        <v>33</v>
      </c>
      <c r="AT1347">
        <v>512</v>
      </c>
      <c r="BB1347">
        <v>1200</v>
      </c>
      <c r="BC1347">
        <v>1</v>
      </c>
      <c r="BD1347" t="str">
        <f t="shared" si="683"/>
        <v xml:space="preserve">N46PD   </v>
      </c>
      <c r="BE1347">
        <v>1</v>
      </c>
      <c r="BG1347">
        <v>0</v>
      </c>
      <c r="BH1347">
        <v>0</v>
      </c>
      <c r="BI1347">
        <v>0</v>
      </c>
      <c r="BJ1347">
        <v>275</v>
      </c>
      <c r="BK1347">
        <v>-100</v>
      </c>
      <c r="BL1347" t="s">
        <v>239</v>
      </c>
      <c r="BM1347">
        <v>1</v>
      </c>
      <c r="BN1347">
        <v>1</v>
      </c>
      <c r="BO1347">
        <v>1</v>
      </c>
      <c r="BP1347">
        <v>0</v>
      </c>
      <c r="BS1347">
        <v>0.04</v>
      </c>
      <c r="BT1347">
        <v>0</v>
      </c>
      <c r="BU1347">
        <v>0</v>
      </c>
      <c r="CE1347" t="str">
        <f t="shared" si="680"/>
        <v>16:23:55.245</v>
      </c>
      <c r="CF1347">
        <v>244647079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7</v>
      </c>
      <c r="CY1347">
        <v>7</v>
      </c>
      <c r="CZ1347" t="s">
        <v>131</v>
      </c>
      <c r="DA1347">
        <v>80</v>
      </c>
      <c r="DB1347">
        <v>1</v>
      </c>
      <c r="DC1347" t="s">
        <v>132</v>
      </c>
      <c r="DD1347" t="s">
        <v>133</v>
      </c>
      <c r="DG1347">
        <v>15371766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 t="shared" si="677"/>
        <v>10/06/2022 16:23:55.508</v>
      </c>
      <c r="C1348" t="str">
        <f t="shared" si="681"/>
        <v>FFDFD3C0</v>
      </c>
      <c r="D1348" t="s">
        <v>134</v>
      </c>
      <c r="E1348">
        <v>38</v>
      </c>
      <c r="H1348">
        <v>125</v>
      </c>
      <c r="I1348" t="s">
        <v>142</v>
      </c>
      <c r="J1348" t="s">
        <v>136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678"/>
        <v>16:23:55.242</v>
      </c>
      <c r="T1348" t="str">
        <f t="shared" si="679"/>
        <v>16:23:54.842</v>
      </c>
      <c r="U1348" t="str">
        <f t="shared" si="682"/>
        <v>A5988B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125</v>
      </c>
      <c r="AG1348">
        <v>0</v>
      </c>
      <c r="AH1348">
        <v>3</v>
      </c>
      <c r="AI1348">
        <v>2</v>
      </c>
      <c r="AJ1348">
        <v>1</v>
      </c>
      <c r="AK1348" t="s">
        <v>506</v>
      </c>
      <c r="AL1348">
        <v>40.939821999999999</v>
      </c>
      <c r="AM1348" t="s">
        <v>507</v>
      </c>
      <c r="AN1348">
        <v>-72.187257000000002</v>
      </c>
      <c r="AO1348">
        <v>25</v>
      </c>
      <c r="AP1348">
        <v>375</v>
      </c>
      <c r="AQ1348" t="s">
        <v>129</v>
      </c>
      <c r="AR1348">
        <v>48</v>
      </c>
      <c r="AS1348">
        <v>33</v>
      </c>
      <c r="AT1348">
        <v>512</v>
      </c>
      <c r="BB1348">
        <v>1200</v>
      </c>
      <c r="BC1348">
        <v>1</v>
      </c>
      <c r="BD1348" t="str">
        <f t="shared" si="683"/>
        <v xml:space="preserve">N46PD   </v>
      </c>
      <c r="BE1348">
        <v>1</v>
      </c>
      <c r="BG1348">
        <v>0</v>
      </c>
      <c r="BH1348">
        <v>0</v>
      </c>
      <c r="BI1348">
        <v>0</v>
      </c>
      <c r="BJ1348">
        <v>275</v>
      </c>
      <c r="BK1348">
        <v>-100</v>
      </c>
      <c r="BL1348" t="s">
        <v>239</v>
      </c>
      <c r="BM1348">
        <v>1</v>
      </c>
      <c r="BN1348">
        <v>1</v>
      </c>
      <c r="BO1348">
        <v>1</v>
      </c>
      <c r="BP1348">
        <v>0</v>
      </c>
      <c r="BS1348">
        <v>0.04</v>
      </c>
      <c r="BT1348">
        <v>0</v>
      </c>
      <c r="BU1348">
        <v>0</v>
      </c>
      <c r="CE1348" t="str">
        <f t="shared" si="680"/>
        <v>16:23:55.245</v>
      </c>
      <c r="CF1348">
        <v>244647079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7</v>
      </c>
      <c r="CY1348">
        <v>7</v>
      </c>
      <c r="CZ1348" t="s">
        <v>131</v>
      </c>
      <c r="DA1348">
        <v>80</v>
      </c>
      <c r="DB1348">
        <v>1</v>
      </c>
      <c r="DC1348" t="s">
        <v>132</v>
      </c>
      <c r="DD1348" t="s">
        <v>133</v>
      </c>
      <c r="DG1348">
        <v>15371766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 t="shared" si="677"/>
        <v>10/06/2022 16:23:55.508</v>
      </c>
      <c r="C1349" t="str">
        <f t="shared" si="681"/>
        <v>FFDFD3C0</v>
      </c>
      <c r="D1349" t="s">
        <v>143</v>
      </c>
      <c r="E1349">
        <v>1</v>
      </c>
      <c r="F1349">
        <v>2001</v>
      </c>
      <c r="G1349" t="s">
        <v>147</v>
      </c>
      <c r="J1349" t="s">
        <v>145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678"/>
        <v>16:23:55.242</v>
      </c>
      <c r="T1349" t="str">
        <f t="shared" si="679"/>
        <v>16:23:54.842</v>
      </c>
      <c r="U1349" t="str">
        <f t="shared" si="682"/>
        <v>A5988B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125</v>
      </c>
      <c r="AG1349">
        <v>0</v>
      </c>
      <c r="AH1349">
        <v>3</v>
      </c>
      <c r="AI1349">
        <v>2</v>
      </c>
      <c r="AJ1349">
        <v>1</v>
      </c>
      <c r="AK1349" t="s">
        <v>506</v>
      </c>
      <c r="AL1349">
        <v>40.939821999999999</v>
      </c>
      <c r="AM1349" t="s">
        <v>507</v>
      </c>
      <c r="AN1349">
        <v>-72.187257000000002</v>
      </c>
      <c r="AO1349">
        <v>25</v>
      </c>
      <c r="AP1349">
        <v>375</v>
      </c>
      <c r="AQ1349" t="s">
        <v>129</v>
      </c>
      <c r="AR1349">
        <v>48</v>
      </c>
      <c r="AS1349">
        <v>33</v>
      </c>
      <c r="AT1349">
        <v>512</v>
      </c>
      <c r="BB1349">
        <v>1200</v>
      </c>
      <c r="BC1349">
        <v>1</v>
      </c>
      <c r="BD1349" t="str">
        <f t="shared" si="683"/>
        <v xml:space="preserve">N46PD   </v>
      </c>
      <c r="BE1349">
        <v>1</v>
      </c>
      <c r="BG1349">
        <v>0</v>
      </c>
      <c r="BH1349">
        <v>0</v>
      </c>
      <c r="BI1349">
        <v>0</v>
      </c>
      <c r="BJ1349">
        <v>275</v>
      </c>
      <c r="BK1349">
        <v>-100</v>
      </c>
      <c r="BL1349" t="s">
        <v>239</v>
      </c>
      <c r="BM1349">
        <v>1</v>
      </c>
      <c r="BN1349">
        <v>1</v>
      </c>
      <c r="BO1349">
        <v>1</v>
      </c>
      <c r="BP1349">
        <v>0</v>
      </c>
      <c r="BS1349">
        <v>0.04</v>
      </c>
      <c r="BT1349">
        <v>0</v>
      </c>
      <c r="BU1349">
        <v>0</v>
      </c>
      <c r="CE1349" t="str">
        <f t="shared" si="680"/>
        <v>16:23:55.245</v>
      </c>
      <c r="CF1349">
        <v>244647079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7</v>
      </c>
      <c r="CY1349">
        <v>7</v>
      </c>
      <c r="CZ1349" t="s">
        <v>131</v>
      </c>
      <c r="DA1349">
        <v>80</v>
      </c>
      <c r="DB1349">
        <v>1</v>
      </c>
      <c r="DC1349" t="s">
        <v>132</v>
      </c>
      <c r="DD1349" t="s">
        <v>133</v>
      </c>
      <c r="DG1349">
        <v>15371766</v>
      </c>
      <c r="DI1349">
        <v>1</v>
      </c>
      <c r="DJ1349">
        <v>0</v>
      </c>
      <c r="DK1349">
        <v>1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"10/06/2022 16:23:56.414"</f>
        <v>10/06/2022 16:23:56.414</v>
      </c>
      <c r="C1350" t="str">
        <f t="shared" si="681"/>
        <v>FFDFD3C0</v>
      </c>
      <c r="D1350" t="s">
        <v>139</v>
      </c>
      <c r="E1350">
        <v>3</v>
      </c>
      <c r="F1350">
        <v>1003</v>
      </c>
      <c r="G1350" t="s">
        <v>146</v>
      </c>
      <c r="J1350" t="s">
        <v>141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ref="S1350:S1356" si="684">"16:23:56.258"</f>
        <v>16:23:56.258</v>
      </c>
      <c r="T1350" t="str">
        <f t="shared" ref="T1350:T1356" si="685">"16:23:55.758"</f>
        <v>16:23:55.758</v>
      </c>
      <c r="U1350" t="str">
        <f t="shared" si="682"/>
        <v>A5988B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125</v>
      </c>
      <c r="AG1350">
        <v>0</v>
      </c>
      <c r="AH1350">
        <v>3</v>
      </c>
      <c r="AI1350">
        <v>2</v>
      </c>
      <c r="AJ1350">
        <v>1</v>
      </c>
      <c r="AK1350" t="s">
        <v>508</v>
      </c>
      <c r="AL1350">
        <v>40.939993999999999</v>
      </c>
      <c r="AM1350" t="s">
        <v>509</v>
      </c>
      <c r="AN1350">
        <v>-72.187021000000001</v>
      </c>
      <c r="AO1350">
        <v>25</v>
      </c>
      <c r="AP1350">
        <v>375</v>
      </c>
      <c r="AQ1350" t="s">
        <v>129</v>
      </c>
      <c r="AR1350">
        <v>47</v>
      </c>
      <c r="AS1350">
        <v>35</v>
      </c>
      <c r="AT1350">
        <v>256</v>
      </c>
      <c r="BB1350">
        <v>1200</v>
      </c>
      <c r="BC1350">
        <v>1</v>
      </c>
      <c r="BD1350" t="str">
        <f t="shared" si="683"/>
        <v xml:space="preserve">N46PD   </v>
      </c>
      <c r="BE1350">
        <v>1</v>
      </c>
      <c r="BG1350">
        <v>0</v>
      </c>
      <c r="BH1350">
        <v>0</v>
      </c>
      <c r="BI1350">
        <v>0</v>
      </c>
      <c r="BJ1350">
        <v>275</v>
      </c>
      <c r="BK1350">
        <v>-100</v>
      </c>
      <c r="BL1350" t="s">
        <v>239</v>
      </c>
      <c r="BM1350">
        <v>1</v>
      </c>
      <c r="BN1350">
        <v>1</v>
      </c>
      <c r="BO1350">
        <v>1</v>
      </c>
      <c r="BP1350">
        <v>0</v>
      </c>
      <c r="BS1350">
        <v>0.04</v>
      </c>
      <c r="BT1350">
        <v>0</v>
      </c>
      <c r="BU1350">
        <v>0</v>
      </c>
      <c r="CE1350" t="str">
        <f t="shared" ref="CE1350:CE1356" si="686">"16:23:56.265"</f>
        <v>16:23:56.265</v>
      </c>
      <c r="CF1350">
        <v>265389263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7</v>
      </c>
      <c r="CY1350">
        <v>7</v>
      </c>
      <c r="CZ1350" t="s">
        <v>131</v>
      </c>
      <c r="DA1350">
        <v>80</v>
      </c>
      <c r="DB1350">
        <v>1</v>
      </c>
      <c r="DC1350" t="s">
        <v>132</v>
      </c>
      <c r="DD1350" t="s">
        <v>133</v>
      </c>
      <c r="DG1350">
        <v>15372796</v>
      </c>
      <c r="DI1350">
        <v>1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"10/06/2022 16:23:56.430"</f>
        <v>10/06/2022 16:23:56.430</v>
      </c>
      <c r="C1351" t="str">
        <f t="shared" si="681"/>
        <v>FFDFD3C0</v>
      </c>
      <c r="D1351" t="s">
        <v>139</v>
      </c>
      <c r="E1351">
        <v>2</v>
      </c>
      <c r="F1351">
        <v>1002</v>
      </c>
      <c r="G1351" t="s">
        <v>124</v>
      </c>
      <c r="J1351" t="s">
        <v>141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684"/>
        <v>16:23:56.258</v>
      </c>
      <c r="T1351" t="str">
        <f t="shared" si="685"/>
        <v>16:23:55.758</v>
      </c>
      <c r="U1351" t="str">
        <f t="shared" si="682"/>
        <v>A5988B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125</v>
      </c>
      <c r="AG1351">
        <v>0</v>
      </c>
      <c r="AH1351">
        <v>3</v>
      </c>
      <c r="AI1351">
        <v>2</v>
      </c>
      <c r="AJ1351">
        <v>1</v>
      </c>
      <c r="AK1351" t="s">
        <v>508</v>
      </c>
      <c r="AL1351">
        <v>40.939993999999999</v>
      </c>
      <c r="AM1351" t="s">
        <v>509</v>
      </c>
      <c r="AN1351">
        <v>-72.187021000000001</v>
      </c>
      <c r="AO1351">
        <v>25</v>
      </c>
      <c r="AP1351">
        <v>375</v>
      </c>
      <c r="AQ1351" t="s">
        <v>129</v>
      </c>
      <c r="AR1351">
        <v>47</v>
      </c>
      <c r="AS1351">
        <v>35</v>
      </c>
      <c r="AT1351">
        <v>256</v>
      </c>
      <c r="BB1351">
        <v>1200</v>
      </c>
      <c r="BC1351">
        <v>1</v>
      </c>
      <c r="BD1351" t="str">
        <f t="shared" si="683"/>
        <v xml:space="preserve">N46PD   </v>
      </c>
      <c r="BE1351">
        <v>1</v>
      </c>
      <c r="BG1351">
        <v>0</v>
      </c>
      <c r="BH1351">
        <v>0</v>
      </c>
      <c r="BI1351">
        <v>0</v>
      </c>
      <c r="BJ1351">
        <v>275</v>
      </c>
      <c r="BK1351">
        <v>-100</v>
      </c>
      <c r="BL1351" t="s">
        <v>239</v>
      </c>
      <c r="BM1351">
        <v>1</v>
      </c>
      <c r="BN1351">
        <v>1</v>
      </c>
      <c r="BO1351">
        <v>1</v>
      </c>
      <c r="BP1351">
        <v>0</v>
      </c>
      <c r="BS1351">
        <v>0.04</v>
      </c>
      <c r="BT1351">
        <v>0</v>
      </c>
      <c r="BU1351">
        <v>0</v>
      </c>
      <c r="CE1351" t="str">
        <f t="shared" si="686"/>
        <v>16:23:56.265</v>
      </c>
      <c r="CF1351">
        <v>265389263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7</v>
      </c>
      <c r="CY1351">
        <v>7</v>
      </c>
      <c r="CZ1351" t="s">
        <v>131</v>
      </c>
      <c r="DA1351">
        <v>80</v>
      </c>
      <c r="DB1351">
        <v>1</v>
      </c>
      <c r="DC1351" t="s">
        <v>132</v>
      </c>
      <c r="DD1351" t="s">
        <v>133</v>
      </c>
      <c r="DG1351">
        <v>15372796</v>
      </c>
      <c r="DI1351">
        <v>1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>"10/06/2022 16:23:56.461"</f>
        <v>10/06/2022 16:23:56.461</v>
      </c>
      <c r="C1352" t="str">
        <f t="shared" si="681"/>
        <v>FFDFD3C0</v>
      </c>
      <c r="D1352" t="s">
        <v>134</v>
      </c>
      <c r="E1352">
        <v>33</v>
      </c>
      <c r="H1352">
        <v>112</v>
      </c>
      <c r="I1352" t="s">
        <v>135</v>
      </c>
      <c r="J1352" t="s">
        <v>136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684"/>
        <v>16:23:56.258</v>
      </c>
      <c r="T1352" t="str">
        <f t="shared" si="685"/>
        <v>16:23:55.758</v>
      </c>
      <c r="U1352" t="str">
        <f t="shared" si="682"/>
        <v>A5988B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125</v>
      </c>
      <c r="AG1352">
        <v>0</v>
      </c>
      <c r="AH1352">
        <v>3</v>
      </c>
      <c r="AI1352">
        <v>2</v>
      </c>
      <c r="AJ1352">
        <v>1</v>
      </c>
      <c r="AK1352" t="s">
        <v>508</v>
      </c>
      <c r="AL1352">
        <v>40.939993999999999</v>
      </c>
      <c r="AM1352" t="s">
        <v>509</v>
      </c>
      <c r="AN1352">
        <v>-72.187021000000001</v>
      </c>
      <c r="AO1352">
        <v>25</v>
      </c>
      <c r="AP1352">
        <v>375</v>
      </c>
      <c r="AQ1352" t="s">
        <v>129</v>
      </c>
      <c r="AR1352">
        <v>47</v>
      </c>
      <c r="AS1352">
        <v>35</v>
      </c>
      <c r="AT1352">
        <v>256</v>
      </c>
      <c r="BB1352">
        <v>1200</v>
      </c>
      <c r="BC1352">
        <v>1</v>
      </c>
      <c r="BD1352" t="str">
        <f t="shared" si="683"/>
        <v xml:space="preserve">N46PD   </v>
      </c>
      <c r="BE1352">
        <v>1</v>
      </c>
      <c r="BG1352">
        <v>0</v>
      </c>
      <c r="BH1352">
        <v>0</v>
      </c>
      <c r="BI1352">
        <v>0</v>
      </c>
      <c r="BJ1352">
        <v>275</v>
      </c>
      <c r="BK1352">
        <v>-100</v>
      </c>
      <c r="BL1352" t="s">
        <v>239</v>
      </c>
      <c r="BM1352">
        <v>1</v>
      </c>
      <c r="BN1352">
        <v>1</v>
      </c>
      <c r="BO1352">
        <v>1</v>
      </c>
      <c r="BP1352">
        <v>0</v>
      </c>
      <c r="BS1352">
        <v>0.04</v>
      </c>
      <c r="BT1352">
        <v>0</v>
      </c>
      <c r="BU1352">
        <v>0</v>
      </c>
      <c r="CE1352" t="str">
        <f t="shared" si="686"/>
        <v>16:23:56.265</v>
      </c>
      <c r="CF1352">
        <v>265389263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7</v>
      </c>
      <c r="CY1352">
        <v>7</v>
      </c>
      <c r="CZ1352" t="s">
        <v>131</v>
      </c>
      <c r="DA1352">
        <v>80</v>
      </c>
      <c r="DB1352">
        <v>1</v>
      </c>
      <c r="DC1352" t="s">
        <v>132</v>
      </c>
      <c r="DD1352" t="s">
        <v>133</v>
      </c>
      <c r="DG1352">
        <v>15372796</v>
      </c>
      <c r="DI1352">
        <v>1</v>
      </c>
      <c r="DJ1352">
        <v>0</v>
      </c>
      <c r="DK1352">
        <v>1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>"10/06/2022 16:23:56.461"</f>
        <v>10/06/2022 16:23:56.461</v>
      </c>
      <c r="C1353" t="str">
        <f t="shared" si="681"/>
        <v>FFDFD3C0</v>
      </c>
      <c r="D1353" t="s">
        <v>143</v>
      </c>
      <c r="E1353">
        <v>15</v>
      </c>
      <c r="F1353">
        <v>2015</v>
      </c>
      <c r="G1353" t="s">
        <v>144</v>
      </c>
      <c r="J1353" t="s">
        <v>145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si="684"/>
        <v>16:23:56.258</v>
      </c>
      <c r="T1353" t="str">
        <f t="shared" si="685"/>
        <v>16:23:55.758</v>
      </c>
      <c r="U1353" t="str">
        <f t="shared" si="682"/>
        <v>A5988B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125</v>
      </c>
      <c r="AG1353">
        <v>0</v>
      </c>
      <c r="AH1353">
        <v>3</v>
      </c>
      <c r="AI1353">
        <v>2</v>
      </c>
      <c r="AJ1353">
        <v>1</v>
      </c>
      <c r="AK1353" t="s">
        <v>508</v>
      </c>
      <c r="AL1353">
        <v>40.939993999999999</v>
      </c>
      <c r="AM1353" t="s">
        <v>509</v>
      </c>
      <c r="AN1353">
        <v>-72.187021000000001</v>
      </c>
      <c r="AO1353">
        <v>25</v>
      </c>
      <c r="AP1353">
        <v>375</v>
      </c>
      <c r="AQ1353" t="s">
        <v>129</v>
      </c>
      <c r="AR1353">
        <v>47</v>
      </c>
      <c r="AS1353">
        <v>35</v>
      </c>
      <c r="AT1353">
        <v>256</v>
      </c>
      <c r="BB1353">
        <v>1200</v>
      </c>
      <c r="BC1353">
        <v>1</v>
      </c>
      <c r="BD1353" t="str">
        <f t="shared" si="683"/>
        <v xml:space="preserve">N46PD   </v>
      </c>
      <c r="BE1353">
        <v>1</v>
      </c>
      <c r="BG1353">
        <v>0</v>
      </c>
      <c r="BH1353">
        <v>0</v>
      </c>
      <c r="BI1353">
        <v>0</v>
      </c>
      <c r="BJ1353">
        <v>275</v>
      </c>
      <c r="BK1353">
        <v>-100</v>
      </c>
      <c r="BL1353" t="s">
        <v>239</v>
      </c>
      <c r="BM1353">
        <v>1</v>
      </c>
      <c r="BN1353">
        <v>1</v>
      </c>
      <c r="BO1353">
        <v>1</v>
      </c>
      <c r="BP1353">
        <v>0</v>
      </c>
      <c r="BS1353">
        <v>0.04</v>
      </c>
      <c r="BT1353">
        <v>0</v>
      </c>
      <c r="BU1353">
        <v>0</v>
      </c>
      <c r="CE1353" t="str">
        <f t="shared" si="686"/>
        <v>16:23:56.265</v>
      </c>
      <c r="CF1353">
        <v>265389263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7</v>
      </c>
      <c r="CY1353">
        <v>7</v>
      </c>
      <c r="CZ1353" t="s">
        <v>131</v>
      </c>
      <c r="DA1353">
        <v>80</v>
      </c>
      <c r="DB1353">
        <v>1</v>
      </c>
      <c r="DC1353" t="s">
        <v>132</v>
      </c>
      <c r="DD1353" t="s">
        <v>133</v>
      </c>
      <c r="DG1353">
        <v>15372796</v>
      </c>
      <c r="DI1353">
        <v>1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>"10/06/2022 16:23:56.461"</f>
        <v>10/06/2022 16:23:56.461</v>
      </c>
      <c r="C1354" t="str">
        <f t="shared" si="681"/>
        <v>FFDFD3C0</v>
      </c>
      <c r="D1354" t="s">
        <v>123</v>
      </c>
      <c r="E1354">
        <v>1</v>
      </c>
      <c r="H1354">
        <v>157</v>
      </c>
      <c r="I1354" t="s">
        <v>124</v>
      </c>
      <c r="J1354" t="s">
        <v>125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684"/>
        <v>16:23:56.258</v>
      </c>
      <c r="T1354" t="str">
        <f t="shared" si="685"/>
        <v>16:23:55.758</v>
      </c>
      <c r="U1354" t="str">
        <f t="shared" si="682"/>
        <v>A5988B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125</v>
      </c>
      <c r="AG1354">
        <v>0</v>
      </c>
      <c r="AH1354">
        <v>3</v>
      </c>
      <c r="AI1354">
        <v>2</v>
      </c>
      <c r="AJ1354">
        <v>1</v>
      </c>
      <c r="AK1354" t="s">
        <v>508</v>
      </c>
      <c r="AL1354">
        <v>40.939993999999999</v>
      </c>
      <c r="AM1354" t="s">
        <v>509</v>
      </c>
      <c r="AN1354">
        <v>-72.187021000000001</v>
      </c>
      <c r="AO1354">
        <v>25</v>
      </c>
      <c r="AP1354">
        <v>375</v>
      </c>
      <c r="AQ1354" t="s">
        <v>129</v>
      </c>
      <c r="AR1354">
        <v>47</v>
      </c>
      <c r="AS1354">
        <v>35</v>
      </c>
      <c r="AT1354">
        <v>256</v>
      </c>
      <c r="BB1354">
        <v>1200</v>
      </c>
      <c r="BC1354">
        <v>1</v>
      </c>
      <c r="BD1354" t="str">
        <f t="shared" si="683"/>
        <v xml:space="preserve">N46PD   </v>
      </c>
      <c r="BE1354">
        <v>1</v>
      </c>
      <c r="BG1354">
        <v>0</v>
      </c>
      <c r="BH1354">
        <v>0</v>
      </c>
      <c r="BI1354">
        <v>0</v>
      </c>
      <c r="BJ1354">
        <v>275</v>
      </c>
      <c r="BK1354">
        <v>-100</v>
      </c>
      <c r="BL1354" t="s">
        <v>239</v>
      </c>
      <c r="BM1354">
        <v>1</v>
      </c>
      <c r="BN1354">
        <v>1</v>
      </c>
      <c r="BO1354">
        <v>1</v>
      </c>
      <c r="BP1354">
        <v>0</v>
      </c>
      <c r="BS1354">
        <v>0.04</v>
      </c>
      <c r="BT1354">
        <v>0</v>
      </c>
      <c r="BU1354">
        <v>0</v>
      </c>
      <c r="CE1354" t="str">
        <f t="shared" si="686"/>
        <v>16:23:56.265</v>
      </c>
      <c r="CF1354">
        <v>265389263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7</v>
      </c>
      <c r="CY1354">
        <v>7</v>
      </c>
      <c r="CZ1354" t="s">
        <v>131</v>
      </c>
      <c r="DA1354">
        <v>80</v>
      </c>
      <c r="DB1354">
        <v>1</v>
      </c>
      <c r="DC1354" t="s">
        <v>132</v>
      </c>
      <c r="DD1354" t="s">
        <v>133</v>
      </c>
      <c r="DG1354">
        <v>15372796</v>
      </c>
      <c r="DI1354">
        <v>1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>"10/06/2022 16:23:56.477"</f>
        <v>10/06/2022 16:23:56.477</v>
      </c>
      <c r="C1355" t="str">
        <f t="shared" si="681"/>
        <v>FFDFD3C0</v>
      </c>
      <c r="D1355" t="s">
        <v>134</v>
      </c>
      <c r="E1355">
        <v>38</v>
      </c>
      <c r="H1355">
        <v>125</v>
      </c>
      <c r="I1355" t="s">
        <v>142</v>
      </c>
      <c r="J1355" t="s">
        <v>136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684"/>
        <v>16:23:56.258</v>
      </c>
      <c r="T1355" t="str">
        <f t="shared" si="685"/>
        <v>16:23:55.758</v>
      </c>
      <c r="U1355" t="str">
        <f t="shared" si="682"/>
        <v>A5988B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125</v>
      </c>
      <c r="AG1355">
        <v>0</v>
      </c>
      <c r="AH1355">
        <v>3</v>
      </c>
      <c r="AI1355">
        <v>2</v>
      </c>
      <c r="AJ1355">
        <v>1</v>
      </c>
      <c r="AK1355" t="s">
        <v>508</v>
      </c>
      <c r="AL1355">
        <v>40.939993999999999</v>
      </c>
      <c r="AM1355" t="s">
        <v>509</v>
      </c>
      <c r="AN1355">
        <v>-72.187021000000001</v>
      </c>
      <c r="AO1355">
        <v>25</v>
      </c>
      <c r="AP1355">
        <v>375</v>
      </c>
      <c r="AQ1355" t="s">
        <v>129</v>
      </c>
      <c r="AR1355">
        <v>47</v>
      </c>
      <c r="AS1355">
        <v>35</v>
      </c>
      <c r="AT1355">
        <v>256</v>
      </c>
      <c r="BB1355">
        <v>1200</v>
      </c>
      <c r="BC1355">
        <v>1</v>
      </c>
      <c r="BD1355" t="str">
        <f t="shared" si="683"/>
        <v xml:space="preserve">N46PD   </v>
      </c>
      <c r="BE1355">
        <v>1</v>
      </c>
      <c r="BG1355">
        <v>0</v>
      </c>
      <c r="BH1355">
        <v>0</v>
      </c>
      <c r="BI1355">
        <v>0</v>
      </c>
      <c r="BJ1355">
        <v>275</v>
      </c>
      <c r="BK1355">
        <v>-100</v>
      </c>
      <c r="BL1355" t="s">
        <v>239</v>
      </c>
      <c r="BM1355">
        <v>1</v>
      </c>
      <c r="BN1355">
        <v>1</v>
      </c>
      <c r="BO1355">
        <v>1</v>
      </c>
      <c r="BP1355">
        <v>0</v>
      </c>
      <c r="BS1355">
        <v>0.04</v>
      </c>
      <c r="BT1355">
        <v>0</v>
      </c>
      <c r="BU1355">
        <v>0</v>
      </c>
      <c r="CE1355" t="str">
        <f t="shared" si="686"/>
        <v>16:23:56.265</v>
      </c>
      <c r="CF1355">
        <v>265389263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7</v>
      </c>
      <c r="CY1355">
        <v>7</v>
      </c>
      <c r="CZ1355" t="s">
        <v>131</v>
      </c>
      <c r="DA1355">
        <v>80</v>
      </c>
      <c r="DB1355">
        <v>1</v>
      </c>
      <c r="DC1355" t="s">
        <v>132</v>
      </c>
      <c r="DD1355" t="s">
        <v>133</v>
      </c>
      <c r="DG1355">
        <v>15372796</v>
      </c>
      <c r="DI1355">
        <v>1</v>
      </c>
      <c r="DJ1355">
        <v>0</v>
      </c>
      <c r="DK1355">
        <v>1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>"10/06/2022 16:23:56.492"</f>
        <v>10/06/2022 16:23:56.492</v>
      </c>
      <c r="C1356" t="str">
        <f t="shared" si="681"/>
        <v>FFDFD3C0</v>
      </c>
      <c r="D1356" t="s">
        <v>143</v>
      </c>
      <c r="E1356">
        <v>1</v>
      </c>
      <c r="F1356">
        <v>2001</v>
      </c>
      <c r="G1356" t="s">
        <v>147</v>
      </c>
      <c r="J1356" t="s">
        <v>145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684"/>
        <v>16:23:56.258</v>
      </c>
      <c r="T1356" t="str">
        <f t="shared" si="685"/>
        <v>16:23:55.758</v>
      </c>
      <c r="U1356" t="str">
        <f t="shared" si="682"/>
        <v>A5988B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125</v>
      </c>
      <c r="AG1356">
        <v>0</v>
      </c>
      <c r="AH1356">
        <v>3</v>
      </c>
      <c r="AI1356">
        <v>2</v>
      </c>
      <c r="AJ1356">
        <v>1</v>
      </c>
      <c r="AK1356" t="s">
        <v>508</v>
      </c>
      <c r="AL1356">
        <v>40.939993999999999</v>
      </c>
      <c r="AM1356" t="s">
        <v>509</v>
      </c>
      <c r="AN1356">
        <v>-72.187021000000001</v>
      </c>
      <c r="AO1356">
        <v>25</v>
      </c>
      <c r="AP1356">
        <v>375</v>
      </c>
      <c r="AQ1356" t="s">
        <v>129</v>
      </c>
      <c r="AR1356">
        <v>47</v>
      </c>
      <c r="AS1356">
        <v>35</v>
      </c>
      <c r="AT1356">
        <v>256</v>
      </c>
      <c r="BB1356">
        <v>1200</v>
      </c>
      <c r="BC1356">
        <v>1</v>
      </c>
      <c r="BD1356" t="str">
        <f t="shared" si="683"/>
        <v xml:space="preserve">N46PD   </v>
      </c>
      <c r="BE1356">
        <v>1</v>
      </c>
      <c r="BG1356">
        <v>0</v>
      </c>
      <c r="BH1356">
        <v>0</v>
      </c>
      <c r="BI1356">
        <v>0</v>
      </c>
      <c r="BJ1356">
        <v>275</v>
      </c>
      <c r="BK1356">
        <v>-100</v>
      </c>
      <c r="BL1356" t="s">
        <v>239</v>
      </c>
      <c r="BM1356">
        <v>1</v>
      </c>
      <c r="BN1356">
        <v>1</v>
      </c>
      <c r="BO1356">
        <v>1</v>
      </c>
      <c r="BP1356">
        <v>0</v>
      </c>
      <c r="BS1356">
        <v>0.04</v>
      </c>
      <c r="BT1356">
        <v>0</v>
      </c>
      <c r="BU1356">
        <v>0</v>
      </c>
      <c r="CE1356" t="str">
        <f t="shared" si="686"/>
        <v>16:23:56.265</v>
      </c>
      <c r="CF1356">
        <v>265389263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7</v>
      </c>
      <c r="CY1356">
        <v>7</v>
      </c>
      <c r="CZ1356" t="s">
        <v>131</v>
      </c>
      <c r="DA1356">
        <v>80</v>
      </c>
      <c r="DB1356">
        <v>1</v>
      </c>
      <c r="DC1356" t="s">
        <v>132</v>
      </c>
      <c r="DD1356" t="s">
        <v>133</v>
      </c>
      <c r="DG1356">
        <v>15372796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>"10/06/2022 16:23:57.506"</f>
        <v>10/06/2022 16:23:57.506</v>
      </c>
      <c r="C1357" t="str">
        <f t="shared" si="681"/>
        <v>FFDFD3C0</v>
      </c>
      <c r="D1357" t="s">
        <v>143</v>
      </c>
      <c r="E1357">
        <v>15</v>
      </c>
      <c r="F1357">
        <v>2015</v>
      </c>
      <c r="G1357" t="s">
        <v>144</v>
      </c>
      <c r="J1357" t="s">
        <v>145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ref="S1357:S1363" si="687">"16:23:57.227"</f>
        <v>16:23:57.227</v>
      </c>
      <c r="T1357" t="str">
        <f t="shared" ref="T1357:T1363" si="688">"16:23:56.827"</f>
        <v>16:23:56.827</v>
      </c>
      <c r="U1357" t="str">
        <f t="shared" si="682"/>
        <v>A5988B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125</v>
      </c>
      <c r="AG1357">
        <v>0</v>
      </c>
      <c r="AH1357">
        <v>3</v>
      </c>
      <c r="AI1357">
        <v>2</v>
      </c>
      <c r="AJ1357">
        <v>1</v>
      </c>
      <c r="AK1357" t="s">
        <v>510</v>
      </c>
      <c r="AL1357">
        <v>40.940123</v>
      </c>
      <c r="AM1357" t="s">
        <v>511</v>
      </c>
      <c r="AN1357">
        <v>-72.186719999999994</v>
      </c>
      <c r="AO1357">
        <v>25</v>
      </c>
      <c r="AP1357">
        <v>375</v>
      </c>
      <c r="AQ1357" t="s">
        <v>129</v>
      </c>
      <c r="AR1357">
        <v>47</v>
      </c>
      <c r="AS1357">
        <v>36</v>
      </c>
      <c r="AT1357">
        <v>192</v>
      </c>
      <c r="BB1357">
        <v>1200</v>
      </c>
      <c r="BC1357">
        <v>1</v>
      </c>
      <c r="BD1357" t="str">
        <f t="shared" si="683"/>
        <v xml:space="preserve">N46PD   </v>
      </c>
      <c r="BE1357">
        <v>1</v>
      </c>
      <c r="BG1357">
        <v>0</v>
      </c>
      <c r="BH1357">
        <v>0</v>
      </c>
      <c r="BI1357">
        <v>0</v>
      </c>
      <c r="BJ1357">
        <v>275</v>
      </c>
      <c r="BK1357">
        <v>-100</v>
      </c>
      <c r="BL1357" t="s">
        <v>239</v>
      </c>
      <c r="BM1357">
        <v>1</v>
      </c>
      <c r="BN1357">
        <v>1</v>
      </c>
      <c r="BO1357">
        <v>1</v>
      </c>
      <c r="BP1357">
        <v>0</v>
      </c>
      <c r="BS1357">
        <v>0.08</v>
      </c>
      <c r="BT1357">
        <v>0</v>
      </c>
      <c r="BU1357">
        <v>0</v>
      </c>
      <c r="CE1357" t="str">
        <f t="shared" ref="CE1357:CE1363" si="689">"16:23:57.232"</f>
        <v>16:23:57.232</v>
      </c>
      <c r="CF1357">
        <v>232063293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6</v>
      </c>
      <c r="CY1357">
        <v>7</v>
      </c>
      <c r="CZ1357" t="s">
        <v>131</v>
      </c>
      <c r="DA1357">
        <v>80</v>
      </c>
      <c r="DB1357">
        <v>1</v>
      </c>
      <c r="DC1357" t="s">
        <v>132</v>
      </c>
      <c r="DD1357" t="s">
        <v>133</v>
      </c>
      <c r="DG1357">
        <v>15373886</v>
      </c>
      <c r="DI1357">
        <v>1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>"10/06/2022 16:23:57.506"</f>
        <v>10/06/2022 16:23:57.506</v>
      </c>
      <c r="C1358" t="str">
        <f t="shared" si="681"/>
        <v>FFDFD3C0</v>
      </c>
      <c r="D1358" t="s">
        <v>123</v>
      </c>
      <c r="E1358">
        <v>1</v>
      </c>
      <c r="H1358">
        <v>157</v>
      </c>
      <c r="I1358" t="s">
        <v>124</v>
      </c>
      <c r="J1358" t="s">
        <v>125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687"/>
        <v>16:23:57.227</v>
      </c>
      <c r="T1358" t="str">
        <f t="shared" si="688"/>
        <v>16:23:56.827</v>
      </c>
      <c r="U1358" t="str">
        <f t="shared" si="682"/>
        <v>A5988B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125</v>
      </c>
      <c r="AG1358">
        <v>0</v>
      </c>
      <c r="AH1358">
        <v>3</v>
      </c>
      <c r="AI1358">
        <v>2</v>
      </c>
      <c r="AJ1358">
        <v>1</v>
      </c>
      <c r="AK1358" t="s">
        <v>510</v>
      </c>
      <c r="AL1358">
        <v>40.940123</v>
      </c>
      <c r="AM1358" t="s">
        <v>511</v>
      </c>
      <c r="AN1358">
        <v>-72.186719999999994</v>
      </c>
      <c r="AO1358">
        <v>25</v>
      </c>
      <c r="AP1358">
        <v>375</v>
      </c>
      <c r="AQ1358" t="s">
        <v>129</v>
      </c>
      <c r="AR1358">
        <v>47</v>
      </c>
      <c r="AS1358">
        <v>36</v>
      </c>
      <c r="AT1358">
        <v>192</v>
      </c>
      <c r="BB1358">
        <v>1200</v>
      </c>
      <c r="BC1358">
        <v>1</v>
      </c>
      <c r="BD1358" t="str">
        <f t="shared" si="683"/>
        <v xml:space="preserve">N46PD   </v>
      </c>
      <c r="BE1358">
        <v>1</v>
      </c>
      <c r="BG1358">
        <v>0</v>
      </c>
      <c r="BH1358">
        <v>0</v>
      </c>
      <c r="BI1358">
        <v>0</v>
      </c>
      <c r="BJ1358">
        <v>275</v>
      </c>
      <c r="BK1358">
        <v>-100</v>
      </c>
      <c r="BL1358" t="s">
        <v>239</v>
      </c>
      <c r="BM1358">
        <v>1</v>
      </c>
      <c r="BN1358">
        <v>1</v>
      </c>
      <c r="BO1358">
        <v>1</v>
      </c>
      <c r="BP1358">
        <v>0</v>
      </c>
      <c r="BS1358">
        <v>0.08</v>
      </c>
      <c r="BT1358">
        <v>0</v>
      </c>
      <c r="BU1358">
        <v>0</v>
      </c>
      <c r="CE1358" t="str">
        <f t="shared" si="689"/>
        <v>16:23:57.232</v>
      </c>
      <c r="CF1358">
        <v>232063293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6</v>
      </c>
      <c r="CY1358">
        <v>7</v>
      </c>
      <c r="CZ1358" t="s">
        <v>131</v>
      </c>
      <c r="DA1358">
        <v>80</v>
      </c>
      <c r="DB1358">
        <v>1</v>
      </c>
      <c r="DC1358" t="s">
        <v>132</v>
      </c>
      <c r="DD1358" t="s">
        <v>133</v>
      </c>
      <c r="DG1358">
        <v>15373886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"10/06/2022 16:23:57.506"</f>
        <v>10/06/2022 16:23:57.506</v>
      </c>
      <c r="C1359" t="str">
        <f t="shared" si="681"/>
        <v>FFDFD3C0</v>
      </c>
      <c r="D1359" t="s">
        <v>134</v>
      </c>
      <c r="E1359">
        <v>38</v>
      </c>
      <c r="H1359">
        <v>125</v>
      </c>
      <c r="I1359" t="s">
        <v>142</v>
      </c>
      <c r="J1359" t="s">
        <v>136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687"/>
        <v>16:23:57.227</v>
      </c>
      <c r="T1359" t="str">
        <f t="shared" si="688"/>
        <v>16:23:56.827</v>
      </c>
      <c r="U1359" t="str">
        <f t="shared" si="682"/>
        <v>A5988B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125</v>
      </c>
      <c r="AG1359">
        <v>0</v>
      </c>
      <c r="AH1359">
        <v>3</v>
      </c>
      <c r="AI1359">
        <v>2</v>
      </c>
      <c r="AJ1359">
        <v>1</v>
      </c>
      <c r="AK1359" t="s">
        <v>510</v>
      </c>
      <c r="AL1359">
        <v>40.940123</v>
      </c>
      <c r="AM1359" t="s">
        <v>511</v>
      </c>
      <c r="AN1359">
        <v>-72.186719999999994</v>
      </c>
      <c r="AO1359">
        <v>25</v>
      </c>
      <c r="AP1359">
        <v>375</v>
      </c>
      <c r="AQ1359" t="s">
        <v>129</v>
      </c>
      <c r="AR1359">
        <v>47</v>
      </c>
      <c r="AS1359">
        <v>36</v>
      </c>
      <c r="AT1359">
        <v>192</v>
      </c>
      <c r="BB1359">
        <v>1200</v>
      </c>
      <c r="BC1359">
        <v>1</v>
      </c>
      <c r="BD1359" t="str">
        <f t="shared" si="683"/>
        <v xml:space="preserve">N46PD   </v>
      </c>
      <c r="BE1359">
        <v>1</v>
      </c>
      <c r="BG1359">
        <v>0</v>
      </c>
      <c r="BH1359">
        <v>0</v>
      </c>
      <c r="BI1359">
        <v>0</v>
      </c>
      <c r="BJ1359">
        <v>275</v>
      </c>
      <c r="BK1359">
        <v>-100</v>
      </c>
      <c r="BL1359" t="s">
        <v>239</v>
      </c>
      <c r="BM1359">
        <v>1</v>
      </c>
      <c r="BN1359">
        <v>1</v>
      </c>
      <c r="BO1359">
        <v>1</v>
      </c>
      <c r="BP1359">
        <v>0</v>
      </c>
      <c r="BS1359">
        <v>0.08</v>
      </c>
      <c r="BT1359">
        <v>0</v>
      </c>
      <c r="BU1359">
        <v>0</v>
      </c>
      <c r="CE1359" t="str">
        <f t="shared" si="689"/>
        <v>16:23:57.232</v>
      </c>
      <c r="CF1359">
        <v>232063293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6</v>
      </c>
      <c r="CY1359">
        <v>7</v>
      </c>
      <c r="CZ1359" t="s">
        <v>131</v>
      </c>
      <c r="DA1359">
        <v>80</v>
      </c>
      <c r="DB1359">
        <v>1</v>
      </c>
      <c r="DC1359" t="s">
        <v>132</v>
      </c>
      <c r="DD1359" t="s">
        <v>133</v>
      </c>
      <c r="DG1359">
        <v>15373886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"10/06/2022 16:23:57.506"</f>
        <v>10/06/2022 16:23:57.506</v>
      </c>
      <c r="C1360" t="str">
        <f t="shared" si="681"/>
        <v>FFDFD3C0</v>
      </c>
      <c r="D1360" t="s">
        <v>143</v>
      </c>
      <c r="E1360">
        <v>1</v>
      </c>
      <c r="F1360">
        <v>2001</v>
      </c>
      <c r="G1360" t="s">
        <v>147</v>
      </c>
      <c r="J1360" t="s">
        <v>145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687"/>
        <v>16:23:57.227</v>
      </c>
      <c r="T1360" t="str">
        <f t="shared" si="688"/>
        <v>16:23:56.827</v>
      </c>
      <c r="U1360" t="str">
        <f t="shared" si="682"/>
        <v>A5988B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125</v>
      </c>
      <c r="AG1360">
        <v>0</v>
      </c>
      <c r="AH1360">
        <v>3</v>
      </c>
      <c r="AI1360">
        <v>2</v>
      </c>
      <c r="AJ1360">
        <v>1</v>
      </c>
      <c r="AK1360" t="s">
        <v>510</v>
      </c>
      <c r="AL1360">
        <v>40.940123</v>
      </c>
      <c r="AM1360" t="s">
        <v>511</v>
      </c>
      <c r="AN1360">
        <v>-72.186719999999994</v>
      </c>
      <c r="AO1360">
        <v>25</v>
      </c>
      <c r="AP1360">
        <v>375</v>
      </c>
      <c r="AQ1360" t="s">
        <v>129</v>
      </c>
      <c r="AR1360">
        <v>47</v>
      </c>
      <c r="AS1360">
        <v>36</v>
      </c>
      <c r="AT1360">
        <v>192</v>
      </c>
      <c r="BB1360">
        <v>1200</v>
      </c>
      <c r="BC1360">
        <v>1</v>
      </c>
      <c r="BD1360" t="str">
        <f t="shared" si="683"/>
        <v xml:space="preserve">N46PD   </v>
      </c>
      <c r="BE1360">
        <v>1</v>
      </c>
      <c r="BG1360">
        <v>0</v>
      </c>
      <c r="BH1360">
        <v>0</v>
      </c>
      <c r="BI1360">
        <v>0</v>
      </c>
      <c r="BJ1360">
        <v>275</v>
      </c>
      <c r="BK1360">
        <v>-100</v>
      </c>
      <c r="BL1360" t="s">
        <v>239</v>
      </c>
      <c r="BM1360">
        <v>1</v>
      </c>
      <c r="BN1360">
        <v>1</v>
      </c>
      <c r="BO1360">
        <v>1</v>
      </c>
      <c r="BP1360">
        <v>0</v>
      </c>
      <c r="BS1360">
        <v>0.08</v>
      </c>
      <c r="BT1360">
        <v>0</v>
      </c>
      <c r="BU1360">
        <v>0</v>
      </c>
      <c r="CE1360" t="str">
        <f t="shared" si="689"/>
        <v>16:23:57.232</v>
      </c>
      <c r="CF1360">
        <v>232063293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6</v>
      </c>
      <c r="CY1360">
        <v>7</v>
      </c>
      <c r="CZ1360" t="s">
        <v>131</v>
      </c>
      <c r="DA1360">
        <v>80</v>
      </c>
      <c r="DB1360">
        <v>1</v>
      </c>
      <c r="DC1360" t="s">
        <v>132</v>
      </c>
      <c r="DD1360" t="s">
        <v>133</v>
      </c>
      <c r="DG1360">
        <v>15373886</v>
      </c>
      <c r="DI1360">
        <v>1</v>
      </c>
      <c r="DJ1360">
        <v>0</v>
      </c>
      <c r="DK1360">
        <v>1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"10/06/2022 16:23:57.550"</f>
        <v>10/06/2022 16:23:57.550</v>
      </c>
      <c r="C1361" t="str">
        <f t="shared" si="681"/>
        <v>FFDFD3C0</v>
      </c>
      <c r="D1361" t="s">
        <v>139</v>
      </c>
      <c r="E1361">
        <v>3</v>
      </c>
      <c r="F1361">
        <v>1003</v>
      </c>
      <c r="G1361" t="s">
        <v>146</v>
      </c>
      <c r="J1361" t="s">
        <v>141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687"/>
        <v>16:23:57.227</v>
      </c>
      <c r="T1361" t="str">
        <f t="shared" si="688"/>
        <v>16:23:56.827</v>
      </c>
      <c r="U1361" t="str">
        <f t="shared" si="682"/>
        <v>A5988B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125</v>
      </c>
      <c r="AG1361">
        <v>0</v>
      </c>
      <c r="AH1361">
        <v>3</v>
      </c>
      <c r="AI1361">
        <v>2</v>
      </c>
      <c r="AJ1361">
        <v>1</v>
      </c>
      <c r="AK1361" t="s">
        <v>510</v>
      </c>
      <c r="AL1361">
        <v>40.940123</v>
      </c>
      <c r="AM1361" t="s">
        <v>511</v>
      </c>
      <c r="AN1361">
        <v>-72.186719999999994</v>
      </c>
      <c r="AO1361">
        <v>25</v>
      </c>
      <c r="AP1361">
        <v>375</v>
      </c>
      <c r="AQ1361" t="s">
        <v>129</v>
      </c>
      <c r="AR1361">
        <v>47</v>
      </c>
      <c r="AS1361">
        <v>36</v>
      </c>
      <c r="AT1361">
        <v>192</v>
      </c>
      <c r="BB1361">
        <v>1200</v>
      </c>
      <c r="BC1361">
        <v>1</v>
      </c>
      <c r="BD1361" t="str">
        <f t="shared" si="683"/>
        <v xml:space="preserve">N46PD   </v>
      </c>
      <c r="BE1361">
        <v>1</v>
      </c>
      <c r="BG1361">
        <v>0</v>
      </c>
      <c r="BH1361">
        <v>0</v>
      </c>
      <c r="BI1361">
        <v>0</v>
      </c>
      <c r="BJ1361">
        <v>275</v>
      </c>
      <c r="BK1361">
        <v>-100</v>
      </c>
      <c r="BL1361" t="s">
        <v>239</v>
      </c>
      <c r="BM1361">
        <v>1</v>
      </c>
      <c r="BN1361">
        <v>1</v>
      </c>
      <c r="BO1361">
        <v>1</v>
      </c>
      <c r="BP1361">
        <v>0</v>
      </c>
      <c r="BS1361">
        <v>0.08</v>
      </c>
      <c r="BT1361">
        <v>0</v>
      </c>
      <c r="BU1361">
        <v>0</v>
      </c>
      <c r="CE1361" t="str">
        <f t="shared" si="689"/>
        <v>16:23:57.232</v>
      </c>
      <c r="CF1361">
        <v>232063293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6</v>
      </c>
      <c r="CY1361">
        <v>7</v>
      </c>
      <c r="CZ1361" t="s">
        <v>131</v>
      </c>
      <c r="DA1361">
        <v>80</v>
      </c>
      <c r="DB1361">
        <v>1</v>
      </c>
      <c r="DC1361" t="s">
        <v>132</v>
      </c>
      <c r="DD1361" t="s">
        <v>133</v>
      </c>
      <c r="DG1361">
        <v>15373886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"10/06/2022 16:23:57.554"</f>
        <v>10/06/2022 16:23:57.554</v>
      </c>
      <c r="C1362" t="str">
        <f t="shared" si="681"/>
        <v>FFDFD3C0</v>
      </c>
      <c r="D1362" t="s">
        <v>139</v>
      </c>
      <c r="E1362">
        <v>2</v>
      </c>
      <c r="F1362">
        <v>1002</v>
      </c>
      <c r="G1362" t="s">
        <v>124</v>
      </c>
      <c r="J1362" t="s">
        <v>141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687"/>
        <v>16:23:57.227</v>
      </c>
      <c r="T1362" t="str">
        <f t="shared" si="688"/>
        <v>16:23:56.827</v>
      </c>
      <c r="U1362" t="str">
        <f t="shared" si="682"/>
        <v>A5988B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125</v>
      </c>
      <c r="AG1362">
        <v>0</v>
      </c>
      <c r="AH1362">
        <v>3</v>
      </c>
      <c r="AI1362">
        <v>2</v>
      </c>
      <c r="AJ1362">
        <v>1</v>
      </c>
      <c r="AK1362" t="s">
        <v>510</v>
      </c>
      <c r="AL1362">
        <v>40.940123</v>
      </c>
      <c r="AM1362" t="s">
        <v>511</v>
      </c>
      <c r="AN1362">
        <v>-72.186719999999994</v>
      </c>
      <c r="AO1362">
        <v>25</v>
      </c>
      <c r="AP1362">
        <v>375</v>
      </c>
      <c r="AQ1362" t="s">
        <v>129</v>
      </c>
      <c r="AR1362">
        <v>47</v>
      </c>
      <c r="AS1362">
        <v>36</v>
      </c>
      <c r="AT1362">
        <v>192</v>
      </c>
      <c r="BB1362">
        <v>1200</v>
      </c>
      <c r="BC1362">
        <v>1</v>
      </c>
      <c r="BD1362" t="str">
        <f t="shared" si="683"/>
        <v xml:space="preserve">N46PD   </v>
      </c>
      <c r="BE1362">
        <v>1</v>
      </c>
      <c r="BG1362">
        <v>0</v>
      </c>
      <c r="BH1362">
        <v>0</v>
      </c>
      <c r="BI1362">
        <v>0</v>
      </c>
      <c r="BJ1362">
        <v>275</v>
      </c>
      <c r="BK1362">
        <v>-100</v>
      </c>
      <c r="BL1362" t="s">
        <v>239</v>
      </c>
      <c r="BM1362">
        <v>1</v>
      </c>
      <c r="BN1362">
        <v>1</v>
      </c>
      <c r="BO1362">
        <v>1</v>
      </c>
      <c r="BP1362">
        <v>0</v>
      </c>
      <c r="BS1362">
        <v>0.08</v>
      </c>
      <c r="BT1362">
        <v>0</v>
      </c>
      <c r="BU1362">
        <v>0</v>
      </c>
      <c r="CE1362" t="str">
        <f t="shared" si="689"/>
        <v>16:23:57.232</v>
      </c>
      <c r="CF1362">
        <v>232063293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6</v>
      </c>
      <c r="CY1362">
        <v>7</v>
      </c>
      <c r="CZ1362" t="s">
        <v>131</v>
      </c>
      <c r="DA1362">
        <v>80</v>
      </c>
      <c r="DB1362">
        <v>1</v>
      </c>
      <c r="DC1362" t="s">
        <v>132</v>
      </c>
      <c r="DD1362" t="s">
        <v>133</v>
      </c>
      <c r="DG1362">
        <v>15373886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"10/06/2022 16:23:57.589"</f>
        <v>10/06/2022 16:23:57.589</v>
      </c>
      <c r="C1363" t="str">
        <f t="shared" si="681"/>
        <v>FFDFD3C0</v>
      </c>
      <c r="D1363" t="s">
        <v>134</v>
      </c>
      <c r="E1363">
        <v>33</v>
      </c>
      <c r="H1363">
        <v>112</v>
      </c>
      <c r="I1363" t="s">
        <v>135</v>
      </c>
      <c r="J1363" t="s">
        <v>136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687"/>
        <v>16:23:57.227</v>
      </c>
      <c r="T1363" t="str">
        <f t="shared" si="688"/>
        <v>16:23:56.827</v>
      </c>
      <c r="U1363" t="str">
        <f t="shared" si="682"/>
        <v>A5988B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125</v>
      </c>
      <c r="AG1363">
        <v>0</v>
      </c>
      <c r="AH1363">
        <v>3</v>
      </c>
      <c r="AI1363">
        <v>2</v>
      </c>
      <c r="AJ1363">
        <v>1</v>
      </c>
      <c r="AK1363" t="s">
        <v>510</v>
      </c>
      <c r="AL1363">
        <v>40.940123</v>
      </c>
      <c r="AM1363" t="s">
        <v>511</v>
      </c>
      <c r="AN1363">
        <v>-72.186719999999994</v>
      </c>
      <c r="AO1363">
        <v>25</v>
      </c>
      <c r="AP1363">
        <v>375</v>
      </c>
      <c r="AQ1363" t="s">
        <v>129</v>
      </c>
      <c r="AR1363">
        <v>47</v>
      </c>
      <c r="AS1363">
        <v>36</v>
      </c>
      <c r="AT1363">
        <v>192</v>
      </c>
      <c r="BB1363">
        <v>1200</v>
      </c>
      <c r="BC1363">
        <v>1</v>
      </c>
      <c r="BD1363" t="str">
        <f t="shared" si="683"/>
        <v xml:space="preserve">N46PD   </v>
      </c>
      <c r="BE1363">
        <v>1</v>
      </c>
      <c r="BG1363">
        <v>0</v>
      </c>
      <c r="BH1363">
        <v>0</v>
      </c>
      <c r="BI1363">
        <v>0</v>
      </c>
      <c r="BJ1363">
        <v>275</v>
      </c>
      <c r="BK1363">
        <v>-100</v>
      </c>
      <c r="BL1363" t="s">
        <v>239</v>
      </c>
      <c r="BM1363">
        <v>1</v>
      </c>
      <c r="BN1363">
        <v>1</v>
      </c>
      <c r="BO1363">
        <v>1</v>
      </c>
      <c r="BP1363">
        <v>0</v>
      </c>
      <c r="BS1363">
        <v>0.08</v>
      </c>
      <c r="BT1363">
        <v>0</v>
      </c>
      <c r="BU1363">
        <v>0</v>
      </c>
      <c r="CE1363" t="str">
        <f t="shared" si="689"/>
        <v>16:23:57.232</v>
      </c>
      <c r="CF1363">
        <v>232063293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6</v>
      </c>
      <c r="CY1363">
        <v>7</v>
      </c>
      <c r="CZ1363" t="s">
        <v>131</v>
      </c>
      <c r="DA1363">
        <v>80</v>
      </c>
      <c r="DB1363">
        <v>1</v>
      </c>
      <c r="DC1363" t="s">
        <v>132</v>
      </c>
      <c r="DD1363" t="s">
        <v>133</v>
      </c>
      <c r="DG1363">
        <v>15373886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 t="shared" ref="A1364:A1370" si="690">"10/06/2022 16:23:58.569"</f>
        <v>10/06/2022 16:23:58.569</v>
      </c>
      <c r="C1364" t="str">
        <f t="shared" si="681"/>
        <v>FFDFD3C0</v>
      </c>
      <c r="D1364" t="s">
        <v>139</v>
      </c>
      <c r="E1364">
        <v>3</v>
      </c>
      <c r="F1364">
        <v>1003</v>
      </c>
      <c r="G1364" t="s">
        <v>146</v>
      </c>
      <c r="J1364" t="s">
        <v>141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ref="S1364:S1370" si="691">"16:23:58.250"</f>
        <v>16:23:58.250</v>
      </c>
      <c r="T1364" t="str">
        <f t="shared" ref="T1364:T1370" si="692">"16:23:57.850"</f>
        <v>16:23:57.850</v>
      </c>
      <c r="U1364" t="str">
        <f t="shared" si="682"/>
        <v>A5988B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125</v>
      </c>
      <c r="AG1364">
        <v>0</v>
      </c>
      <c r="AH1364">
        <v>3</v>
      </c>
      <c r="AI1364">
        <v>2</v>
      </c>
      <c r="AJ1364">
        <v>1</v>
      </c>
      <c r="AK1364" t="s">
        <v>512</v>
      </c>
      <c r="AL1364">
        <v>40.940316000000003</v>
      </c>
      <c r="AM1364" t="s">
        <v>513</v>
      </c>
      <c r="AN1364">
        <v>-72.186398999999994</v>
      </c>
      <c r="AO1364">
        <v>25</v>
      </c>
      <c r="AP1364">
        <v>375</v>
      </c>
      <c r="AQ1364" t="s">
        <v>129</v>
      </c>
      <c r="AR1364">
        <v>47</v>
      </c>
      <c r="AS1364">
        <v>35</v>
      </c>
      <c r="AT1364">
        <v>448</v>
      </c>
      <c r="BB1364">
        <v>1200</v>
      </c>
      <c r="BC1364">
        <v>1</v>
      </c>
      <c r="BD1364" t="str">
        <f t="shared" si="683"/>
        <v xml:space="preserve">N46PD   </v>
      </c>
      <c r="BE1364">
        <v>1</v>
      </c>
      <c r="BG1364">
        <v>0</v>
      </c>
      <c r="BH1364">
        <v>0</v>
      </c>
      <c r="BI1364">
        <v>0</v>
      </c>
      <c r="BJ1364">
        <v>275</v>
      </c>
      <c r="BK1364">
        <v>-100</v>
      </c>
      <c r="BL1364" t="s">
        <v>239</v>
      </c>
      <c r="BM1364">
        <v>1</v>
      </c>
      <c r="BN1364">
        <v>1</v>
      </c>
      <c r="BO1364">
        <v>1</v>
      </c>
      <c r="BP1364">
        <v>0</v>
      </c>
      <c r="BS1364">
        <v>0.08</v>
      </c>
      <c r="BT1364">
        <v>0</v>
      </c>
      <c r="BU1364">
        <v>0</v>
      </c>
      <c r="CE1364" t="str">
        <f t="shared" ref="CE1364:CE1370" si="693">"16:23:58.256"</f>
        <v>16:23:58.256</v>
      </c>
      <c r="CF1364">
        <v>256082297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6</v>
      </c>
      <c r="CY1364">
        <v>7</v>
      </c>
      <c r="CZ1364" t="s">
        <v>131</v>
      </c>
      <c r="DA1364">
        <v>80</v>
      </c>
      <c r="DB1364">
        <v>1</v>
      </c>
      <c r="DC1364" t="s">
        <v>132</v>
      </c>
      <c r="DD1364" t="s">
        <v>133</v>
      </c>
      <c r="DG1364">
        <v>15374884</v>
      </c>
      <c r="DI1364">
        <v>1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 t="shared" si="690"/>
        <v>10/06/2022 16:23:58.569</v>
      </c>
      <c r="C1365" t="str">
        <f t="shared" si="681"/>
        <v>FFDFD3C0</v>
      </c>
      <c r="D1365" t="s">
        <v>139</v>
      </c>
      <c r="E1365">
        <v>2</v>
      </c>
      <c r="F1365">
        <v>1002</v>
      </c>
      <c r="G1365" t="s">
        <v>124</v>
      </c>
      <c r="J1365" t="s">
        <v>141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691"/>
        <v>16:23:58.250</v>
      </c>
      <c r="T1365" t="str">
        <f t="shared" si="692"/>
        <v>16:23:57.850</v>
      </c>
      <c r="U1365" t="str">
        <f t="shared" si="682"/>
        <v>A5988B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125</v>
      </c>
      <c r="AG1365">
        <v>0</v>
      </c>
      <c r="AH1365">
        <v>3</v>
      </c>
      <c r="AI1365">
        <v>2</v>
      </c>
      <c r="AJ1365">
        <v>1</v>
      </c>
      <c r="AK1365" t="s">
        <v>512</v>
      </c>
      <c r="AL1365">
        <v>40.940316000000003</v>
      </c>
      <c r="AM1365" t="s">
        <v>513</v>
      </c>
      <c r="AN1365">
        <v>-72.186398999999994</v>
      </c>
      <c r="AO1365">
        <v>25</v>
      </c>
      <c r="AP1365">
        <v>375</v>
      </c>
      <c r="AQ1365" t="s">
        <v>129</v>
      </c>
      <c r="AR1365">
        <v>47</v>
      </c>
      <c r="AS1365">
        <v>35</v>
      </c>
      <c r="AT1365">
        <v>448</v>
      </c>
      <c r="BB1365">
        <v>1200</v>
      </c>
      <c r="BC1365">
        <v>1</v>
      </c>
      <c r="BD1365" t="str">
        <f t="shared" si="683"/>
        <v xml:space="preserve">N46PD   </v>
      </c>
      <c r="BE1365">
        <v>1</v>
      </c>
      <c r="BG1365">
        <v>0</v>
      </c>
      <c r="BH1365">
        <v>0</v>
      </c>
      <c r="BI1365">
        <v>0</v>
      </c>
      <c r="BJ1365">
        <v>275</v>
      </c>
      <c r="BK1365">
        <v>-100</v>
      </c>
      <c r="BL1365" t="s">
        <v>239</v>
      </c>
      <c r="BM1365">
        <v>1</v>
      </c>
      <c r="BN1365">
        <v>1</v>
      </c>
      <c r="BO1365">
        <v>1</v>
      </c>
      <c r="BP1365">
        <v>0</v>
      </c>
      <c r="BS1365">
        <v>0.08</v>
      </c>
      <c r="BT1365">
        <v>0</v>
      </c>
      <c r="BU1365">
        <v>0</v>
      </c>
      <c r="CE1365" t="str">
        <f t="shared" si="693"/>
        <v>16:23:58.256</v>
      </c>
      <c r="CF1365">
        <v>256082297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6</v>
      </c>
      <c r="CY1365">
        <v>7</v>
      </c>
      <c r="CZ1365" t="s">
        <v>131</v>
      </c>
      <c r="DA1365">
        <v>80</v>
      </c>
      <c r="DB1365">
        <v>1</v>
      </c>
      <c r="DC1365" t="s">
        <v>132</v>
      </c>
      <c r="DD1365" t="s">
        <v>133</v>
      </c>
      <c r="DG1365">
        <v>15374884</v>
      </c>
      <c r="DI1365">
        <v>1</v>
      </c>
      <c r="DJ1365">
        <v>0</v>
      </c>
      <c r="DK1365">
        <v>1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 t="shared" si="690"/>
        <v>10/06/2022 16:23:58.569</v>
      </c>
      <c r="C1366" t="str">
        <f t="shared" si="681"/>
        <v>FFDFD3C0</v>
      </c>
      <c r="D1366" t="s">
        <v>134</v>
      </c>
      <c r="E1366">
        <v>33</v>
      </c>
      <c r="H1366">
        <v>112</v>
      </c>
      <c r="I1366" t="s">
        <v>135</v>
      </c>
      <c r="J1366" t="s">
        <v>136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691"/>
        <v>16:23:58.250</v>
      </c>
      <c r="T1366" t="str">
        <f t="shared" si="692"/>
        <v>16:23:57.850</v>
      </c>
      <c r="U1366" t="str">
        <f t="shared" si="682"/>
        <v>A5988B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125</v>
      </c>
      <c r="AG1366">
        <v>0</v>
      </c>
      <c r="AH1366">
        <v>3</v>
      </c>
      <c r="AI1366">
        <v>2</v>
      </c>
      <c r="AJ1366">
        <v>1</v>
      </c>
      <c r="AK1366" t="s">
        <v>512</v>
      </c>
      <c r="AL1366">
        <v>40.940316000000003</v>
      </c>
      <c r="AM1366" t="s">
        <v>513</v>
      </c>
      <c r="AN1366">
        <v>-72.186398999999994</v>
      </c>
      <c r="AO1366">
        <v>25</v>
      </c>
      <c r="AP1366">
        <v>375</v>
      </c>
      <c r="AQ1366" t="s">
        <v>129</v>
      </c>
      <c r="AR1366">
        <v>47</v>
      </c>
      <c r="AS1366">
        <v>35</v>
      </c>
      <c r="AT1366">
        <v>448</v>
      </c>
      <c r="BB1366">
        <v>1200</v>
      </c>
      <c r="BC1366">
        <v>1</v>
      </c>
      <c r="BD1366" t="str">
        <f t="shared" si="683"/>
        <v xml:space="preserve">N46PD   </v>
      </c>
      <c r="BE1366">
        <v>1</v>
      </c>
      <c r="BG1366">
        <v>0</v>
      </c>
      <c r="BH1366">
        <v>0</v>
      </c>
      <c r="BI1366">
        <v>0</v>
      </c>
      <c r="BJ1366">
        <v>275</v>
      </c>
      <c r="BK1366">
        <v>-100</v>
      </c>
      <c r="BL1366" t="s">
        <v>239</v>
      </c>
      <c r="BM1366">
        <v>1</v>
      </c>
      <c r="BN1366">
        <v>1</v>
      </c>
      <c r="BO1366">
        <v>1</v>
      </c>
      <c r="BP1366">
        <v>0</v>
      </c>
      <c r="BS1366">
        <v>0.08</v>
      </c>
      <c r="BT1366">
        <v>0</v>
      </c>
      <c r="BU1366">
        <v>0</v>
      </c>
      <c r="CE1366" t="str">
        <f t="shared" si="693"/>
        <v>16:23:58.256</v>
      </c>
      <c r="CF1366">
        <v>256082297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6</v>
      </c>
      <c r="CY1366">
        <v>7</v>
      </c>
      <c r="CZ1366" t="s">
        <v>131</v>
      </c>
      <c r="DA1366">
        <v>80</v>
      </c>
      <c r="DB1366">
        <v>1</v>
      </c>
      <c r="DC1366" t="s">
        <v>132</v>
      </c>
      <c r="DD1366" t="s">
        <v>133</v>
      </c>
      <c r="DG1366">
        <v>15374884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 t="shared" si="690"/>
        <v>10/06/2022 16:23:58.569</v>
      </c>
      <c r="C1367" t="str">
        <f t="shared" si="681"/>
        <v>FFDFD3C0</v>
      </c>
      <c r="D1367" t="s">
        <v>143</v>
      </c>
      <c r="E1367">
        <v>15</v>
      </c>
      <c r="F1367">
        <v>2015</v>
      </c>
      <c r="G1367" t="s">
        <v>144</v>
      </c>
      <c r="J1367" t="s">
        <v>145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si="691"/>
        <v>16:23:58.250</v>
      </c>
      <c r="T1367" t="str">
        <f t="shared" si="692"/>
        <v>16:23:57.850</v>
      </c>
      <c r="U1367" t="str">
        <f t="shared" si="682"/>
        <v>A5988B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125</v>
      </c>
      <c r="AG1367">
        <v>0</v>
      </c>
      <c r="AH1367">
        <v>3</v>
      </c>
      <c r="AI1367">
        <v>2</v>
      </c>
      <c r="AJ1367">
        <v>1</v>
      </c>
      <c r="AK1367" t="s">
        <v>512</v>
      </c>
      <c r="AL1367">
        <v>40.940316000000003</v>
      </c>
      <c r="AM1367" t="s">
        <v>513</v>
      </c>
      <c r="AN1367">
        <v>-72.186398999999994</v>
      </c>
      <c r="AO1367">
        <v>25</v>
      </c>
      <c r="AP1367">
        <v>375</v>
      </c>
      <c r="AQ1367" t="s">
        <v>129</v>
      </c>
      <c r="AR1367">
        <v>47</v>
      </c>
      <c r="AS1367">
        <v>35</v>
      </c>
      <c r="AT1367">
        <v>448</v>
      </c>
      <c r="BB1367">
        <v>1200</v>
      </c>
      <c r="BC1367">
        <v>1</v>
      </c>
      <c r="BD1367" t="str">
        <f t="shared" si="683"/>
        <v xml:space="preserve">N46PD   </v>
      </c>
      <c r="BE1367">
        <v>1</v>
      </c>
      <c r="BG1367">
        <v>0</v>
      </c>
      <c r="BH1367">
        <v>0</v>
      </c>
      <c r="BI1367">
        <v>0</v>
      </c>
      <c r="BJ1367">
        <v>275</v>
      </c>
      <c r="BK1367">
        <v>-100</v>
      </c>
      <c r="BL1367" t="s">
        <v>239</v>
      </c>
      <c r="BM1367">
        <v>1</v>
      </c>
      <c r="BN1367">
        <v>1</v>
      </c>
      <c r="BO1367">
        <v>1</v>
      </c>
      <c r="BP1367">
        <v>0</v>
      </c>
      <c r="BS1367">
        <v>0.08</v>
      </c>
      <c r="BT1367">
        <v>0</v>
      </c>
      <c r="BU1367">
        <v>0</v>
      </c>
      <c r="CE1367" t="str">
        <f t="shared" si="693"/>
        <v>16:23:58.256</v>
      </c>
      <c r="CF1367">
        <v>256082297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6</v>
      </c>
      <c r="CY1367">
        <v>7</v>
      </c>
      <c r="CZ1367" t="s">
        <v>131</v>
      </c>
      <c r="DA1367">
        <v>80</v>
      </c>
      <c r="DB1367">
        <v>1</v>
      </c>
      <c r="DC1367" t="s">
        <v>132</v>
      </c>
      <c r="DD1367" t="s">
        <v>133</v>
      </c>
      <c r="DG1367">
        <v>15374884</v>
      </c>
      <c r="DI1367">
        <v>1</v>
      </c>
      <c r="DJ1367">
        <v>0</v>
      </c>
      <c r="DK1367">
        <v>1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 t="shared" si="690"/>
        <v>10/06/2022 16:23:58.569</v>
      </c>
      <c r="C1368" t="str">
        <f t="shared" si="681"/>
        <v>FFDFD3C0</v>
      </c>
      <c r="D1368" t="s">
        <v>123</v>
      </c>
      <c r="E1368">
        <v>1</v>
      </c>
      <c r="H1368">
        <v>157</v>
      </c>
      <c r="I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691"/>
        <v>16:23:58.250</v>
      </c>
      <c r="T1368" t="str">
        <f t="shared" si="692"/>
        <v>16:23:57.850</v>
      </c>
      <c r="U1368" t="str">
        <f t="shared" si="682"/>
        <v>A5988B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125</v>
      </c>
      <c r="AG1368">
        <v>0</v>
      </c>
      <c r="AH1368">
        <v>3</v>
      </c>
      <c r="AI1368">
        <v>2</v>
      </c>
      <c r="AJ1368">
        <v>1</v>
      </c>
      <c r="AK1368" t="s">
        <v>512</v>
      </c>
      <c r="AL1368">
        <v>40.940316000000003</v>
      </c>
      <c r="AM1368" t="s">
        <v>513</v>
      </c>
      <c r="AN1368">
        <v>-72.186398999999994</v>
      </c>
      <c r="AO1368">
        <v>25</v>
      </c>
      <c r="AP1368">
        <v>375</v>
      </c>
      <c r="AQ1368" t="s">
        <v>129</v>
      </c>
      <c r="AR1368">
        <v>47</v>
      </c>
      <c r="AS1368">
        <v>35</v>
      </c>
      <c r="AT1368">
        <v>448</v>
      </c>
      <c r="BB1368">
        <v>1200</v>
      </c>
      <c r="BC1368">
        <v>1</v>
      </c>
      <c r="BD1368" t="str">
        <f t="shared" si="683"/>
        <v xml:space="preserve">N46PD   </v>
      </c>
      <c r="BE1368">
        <v>1</v>
      </c>
      <c r="BG1368">
        <v>0</v>
      </c>
      <c r="BH1368">
        <v>0</v>
      </c>
      <c r="BI1368">
        <v>0</v>
      </c>
      <c r="BJ1368">
        <v>275</v>
      </c>
      <c r="BK1368">
        <v>-100</v>
      </c>
      <c r="BL1368" t="s">
        <v>239</v>
      </c>
      <c r="BM1368">
        <v>1</v>
      </c>
      <c r="BN1368">
        <v>1</v>
      </c>
      <c r="BO1368">
        <v>1</v>
      </c>
      <c r="BP1368">
        <v>0</v>
      </c>
      <c r="BS1368">
        <v>0.08</v>
      </c>
      <c r="BT1368">
        <v>0</v>
      </c>
      <c r="BU1368">
        <v>0</v>
      </c>
      <c r="CE1368" t="str">
        <f t="shared" si="693"/>
        <v>16:23:58.256</v>
      </c>
      <c r="CF1368">
        <v>256082297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6</v>
      </c>
      <c r="CY1368">
        <v>7</v>
      </c>
      <c r="CZ1368" t="s">
        <v>131</v>
      </c>
      <c r="DA1368">
        <v>80</v>
      </c>
      <c r="DB1368">
        <v>1</v>
      </c>
      <c r="DC1368" t="s">
        <v>132</v>
      </c>
      <c r="DD1368" t="s">
        <v>133</v>
      </c>
      <c r="DG1368">
        <v>15374884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 t="shared" si="690"/>
        <v>10/06/2022 16:23:58.569</v>
      </c>
      <c r="C1369" t="str">
        <f t="shared" si="681"/>
        <v>FFDFD3C0</v>
      </c>
      <c r="D1369" t="s">
        <v>134</v>
      </c>
      <c r="E1369">
        <v>38</v>
      </c>
      <c r="H1369">
        <v>125</v>
      </c>
      <c r="I1369" t="s">
        <v>142</v>
      </c>
      <c r="J1369" t="s">
        <v>136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691"/>
        <v>16:23:58.250</v>
      </c>
      <c r="T1369" t="str">
        <f t="shared" si="692"/>
        <v>16:23:57.850</v>
      </c>
      <c r="U1369" t="str">
        <f t="shared" si="682"/>
        <v>A5988B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125</v>
      </c>
      <c r="AG1369">
        <v>0</v>
      </c>
      <c r="AH1369">
        <v>3</v>
      </c>
      <c r="AI1369">
        <v>2</v>
      </c>
      <c r="AJ1369">
        <v>1</v>
      </c>
      <c r="AK1369" t="s">
        <v>512</v>
      </c>
      <c r="AL1369">
        <v>40.940316000000003</v>
      </c>
      <c r="AM1369" t="s">
        <v>513</v>
      </c>
      <c r="AN1369">
        <v>-72.186398999999994</v>
      </c>
      <c r="AO1369">
        <v>25</v>
      </c>
      <c r="AP1369">
        <v>375</v>
      </c>
      <c r="AQ1369" t="s">
        <v>129</v>
      </c>
      <c r="AR1369">
        <v>47</v>
      </c>
      <c r="AS1369">
        <v>35</v>
      </c>
      <c r="AT1369">
        <v>448</v>
      </c>
      <c r="BB1369">
        <v>1200</v>
      </c>
      <c r="BC1369">
        <v>1</v>
      </c>
      <c r="BD1369" t="str">
        <f t="shared" si="683"/>
        <v xml:space="preserve">N46PD   </v>
      </c>
      <c r="BE1369">
        <v>1</v>
      </c>
      <c r="BG1369">
        <v>0</v>
      </c>
      <c r="BH1369">
        <v>0</v>
      </c>
      <c r="BI1369">
        <v>0</v>
      </c>
      <c r="BJ1369">
        <v>275</v>
      </c>
      <c r="BK1369">
        <v>-100</v>
      </c>
      <c r="BL1369" t="s">
        <v>239</v>
      </c>
      <c r="BM1369">
        <v>1</v>
      </c>
      <c r="BN1369">
        <v>1</v>
      </c>
      <c r="BO1369">
        <v>1</v>
      </c>
      <c r="BP1369">
        <v>0</v>
      </c>
      <c r="BS1369">
        <v>0.08</v>
      </c>
      <c r="BT1369">
        <v>0</v>
      </c>
      <c r="BU1369">
        <v>0</v>
      </c>
      <c r="CE1369" t="str">
        <f t="shared" si="693"/>
        <v>16:23:58.256</v>
      </c>
      <c r="CF1369">
        <v>256082297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6</v>
      </c>
      <c r="CY1369">
        <v>7</v>
      </c>
      <c r="CZ1369" t="s">
        <v>131</v>
      </c>
      <c r="DA1369">
        <v>80</v>
      </c>
      <c r="DB1369">
        <v>1</v>
      </c>
      <c r="DC1369" t="s">
        <v>132</v>
      </c>
      <c r="DD1369" t="s">
        <v>133</v>
      </c>
      <c r="DG1369">
        <v>15374884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 t="shared" si="690"/>
        <v>10/06/2022 16:23:58.569</v>
      </c>
      <c r="C1370" t="str">
        <f t="shared" si="681"/>
        <v>FFDFD3C0</v>
      </c>
      <c r="D1370" t="s">
        <v>143</v>
      </c>
      <c r="E1370">
        <v>1</v>
      </c>
      <c r="F1370">
        <v>2001</v>
      </c>
      <c r="G1370" t="s">
        <v>147</v>
      </c>
      <c r="J1370" t="s">
        <v>145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691"/>
        <v>16:23:58.250</v>
      </c>
      <c r="T1370" t="str">
        <f t="shared" si="692"/>
        <v>16:23:57.850</v>
      </c>
      <c r="U1370" t="str">
        <f t="shared" si="682"/>
        <v>A5988B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125</v>
      </c>
      <c r="AG1370">
        <v>0</v>
      </c>
      <c r="AH1370">
        <v>3</v>
      </c>
      <c r="AI1370">
        <v>2</v>
      </c>
      <c r="AJ1370">
        <v>1</v>
      </c>
      <c r="AK1370" t="s">
        <v>512</v>
      </c>
      <c r="AL1370">
        <v>40.940316000000003</v>
      </c>
      <c r="AM1370" t="s">
        <v>513</v>
      </c>
      <c r="AN1370">
        <v>-72.186398999999994</v>
      </c>
      <c r="AO1370">
        <v>25</v>
      </c>
      <c r="AP1370">
        <v>375</v>
      </c>
      <c r="AQ1370" t="s">
        <v>129</v>
      </c>
      <c r="AR1370">
        <v>47</v>
      </c>
      <c r="AS1370">
        <v>35</v>
      </c>
      <c r="AT1370">
        <v>448</v>
      </c>
      <c r="BB1370">
        <v>1200</v>
      </c>
      <c r="BC1370">
        <v>1</v>
      </c>
      <c r="BD1370" t="str">
        <f t="shared" si="683"/>
        <v xml:space="preserve">N46PD   </v>
      </c>
      <c r="BE1370">
        <v>1</v>
      </c>
      <c r="BG1370">
        <v>0</v>
      </c>
      <c r="BH1370">
        <v>0</v>
      </c>
      <c r="BI1370">
        <v>0</v>
      </c>
      <c r="BJ1370">
        <v>275</v>
      </c>
      <c r="BK1370">
        <v>-100</v>
      </c>
      <c r="BL1370" t="s">
        <v>239</v>
      </c>
      <c r="BM1370">
        <v>1</v>
      </c>
      <c r="BN1370">
        <v>1</v>
      </c>
      <c r="BO1370">
        <v>1</v>
      </c>
      <c r="BP1370">
        <v>0</v>
      </c>
      <c r="BS1370">
        <v>0.08</v>
      </c>
      <c r="BT1370">
        <v>0</v>
      </c>
      <c r="BU1370">
        <v>0</v>
      </c>
      <c r="CE1370" t="str">
        <f t="shared" si="693"/>
        <v>16:23:58.256</v>
      </c>
      <c r="CF1370">
        <v>256082297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6</v>
      </c>
      <c r="CY1370">
        <v>7</v>
      </c>
      <c r="CZ1370" t="s">
        <v>131</v>
      </c>
      <c r="DA1370">
        <v>80</v>
      </c>
      <c r="DB1370">
        <v>1</v>
      </c>
      <c r="DC1370" t="s">
        <v>132</v>
      </c>
      <c r="DD1370" t="s">
        <v>133</v>
      </c>
      <c r="DG1370">
        <v>15374884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 t="shared" ref="A1371:A1377" si="694">"10/06/2022 16:23:59.633"</f>
        <v>10/06/2022 16:23:59.633</v>
      </c>
      <c r="C1371" t="str">
        <f t="shared" si="681"/>
        <v>FFDFD3C0</v>
      </c>
      <c r="D1371" t="s">
        <v>134</v>
      </c>
      <c r="E1371">
        <v>33</v>
      </c>
      <c r="H1371">
        <v>112</v>
      </c>
      <c r="I1371" t="s">
        <v>135</v>
      </c>
      <c r="J1371" t="s">
        <v>136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ref="S1371:S1377" si="695">"16:23:59.320"</f>
        <v>16:23:59.320</v>
      </c>
      <c r="T1371" t="str">
        <f t="shared" ref="T1371:T1377" si="696">"16:23:58.820"</f>
        <v>16:23:58.820</v>
      </c>
      <c r="U1371" t="str">
        <f t="shared" si="682"/>
        <v>A5988B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125</v>
      </c>
      <c r="AG1371">
        <v>0</v>
      </c>
      <c r="AH1371">
        <v>3</v>
      </c>
      <c r="AI1371">
        <v>2</v>
      </c>
      <c r="AJ1371">
        <v>1</v>
      </c>
      <c r="AK1371" t="s">
        <v>514</v>
      </c>
      <c r="AL1371">
        <v>40.940466000000001</v>
      </c>
      <c r="AM1371" t="s">
        <v>515</v>
      </c>
      <c r="AN1371">
        <v>-72.186161999999996</v>
      </c>
      <c r="AO1371">
        <v>25</v>
      </c>
      <c r="AP1371">
        <v>400</v>
      </c>
      <c r="AQ1371" t="s">
        <v>129</v>
      </c>
      <c r="AR1371">
        <v>48</v>
      </c>
      <c r="AS1371">
        <v>34</v>
      </c>
      <c r="AT1371">
        <v>448</v>
      </c>
      <c r="BB1371">
        <v>1200</v>
      </c>
      <c r="BC1371">
        <v>1</v>
      </c>
      <c r="BD1371" t="str">
        <f t="shared" si="683"/>
        <v xml:space="preserve">N46PD   </v>
      </c>
      <c r="BE1371">
        <v>1</v>
      </c>
      <c r="BG1371">
        <v>0</v>
      </c>
      <c r="BH1371">
        <v>0</v>
      </c>
      <c r="BI1371">
        <v>0</v>
      </c>
      <c r="BJ1371">
        <v>300</v>
      </c>
      <c r="BK1371">
        <v>-100</v>
      </c>
      <c r="BL1371" t="s">
        <v>239</v>
      </c>
      <c r="BM1371">
        <v>1</v>
      </c>
      <c r="BN1371">
        <v>1</v>
      </c>
      <c r="BO1371">
        <v>1</v>
      </c>
      <c r="BP1371">
        <v>0</v>
      </c>
      <c r="BS1371">
        <v>0.08</v>
      </c>
      <c r="BT1371">
        <v>0</v>
      </c>
      <c r="BU1371">
        <v>0</v>
      </c>
      <c r="CE1371" t="str">
        <f t="shared" ref="CE1371:CE1377" si="697">"16:23:59.323"</f>
        <v>16:23:59.323</v>
      </c>
      <c r="CF1371">
        <v>322700695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7</v>
      </c>
      <c r="CY1371">
        <v>7</v>
      </c>
      <c r="CZ1371" t="s">
        <v>131</v>
      </c>
      <c r="DA1371">
        <v>80</v>
      </c>
      <c r="DB1371">
        <v>1</v>
      </c>
      <c r="DC1371" t="s">
        <v>132</v>
      </c>
      <c r="DD1371" t="s">
        <v>133</v>
      </c>
      <c r="DG1371">
        <v>15376010</v>
      </c>
      <c r="DI1371">
        <v>1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 t="shared" si="694"/>
        <v>10/06/2022 16:23:59.633</v>
      </c>
      <c r="C1372" t="str">
        <f t="shared" si="681"/>
        <v>FFDFD3C0</v>
      </c>
      <c r="D1372" t="s">
        <v>143</v>
      </c>
      <c r="E1372">
        <v>15</v>
      </c>
      <c r="F1372">
        <v>2015</v>
      </c>
      <c r="G1372" t="s">
        <v>144</v>
      </c>
      <c r="J1372" t="s">
        <v>145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695"/>
        <v>16:23:59.320</v>
      </c>
      <c r="T1372" t="str">
        <f t="shared" si="696"/>
        <v>16:23:58.820</v>
      </c>
      <c r="U1372" t="str">
        <f t="shared" si="682"/>
        <v>A5988B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125</v>
      </c>
      <c r="AG1372">
        <v>0</v>
      </c>
      <c r="AH1372">
        <v>3</v>
      </c>
      <c r="AI1372">
        <v>2</v>
      </c>
      <c r="AJ1372">
        <v>1</v>
      </c>
      <c r="AK1372" t="s">
        <v>514</v>
      </c>
      <c r="AL1372">
        <v>40.940466000000001</v>
      </c>
      <c r="AM1372" t="s">
        <v>515</v>
      </c>
      <c r="AN1372">
        <v>-72.186161999999996</v>
      </c>
      <c r="AO1372">
        <v>25</v>
      </c>
      <c r="AP1372">
        <v>400</v>
      </c>
      <c r="AQ1372" t="s">
        <v>129</v>
      </c>
      <c r="AR1372">
        <v>48</v>
      </c>
      <c r="AS1372">
        <v>34</v>
      </c>
      <c r="AT1372">
        <v>448</v>
      </c>
      <c r="BB1372">
        <v>1200</v>
      </c>
      <c r="BC1372">
        <v>1</v>
      </c>
      <c r="BD1372" t="str">
        <f t="shared" si="683"/>
        <v xml:space="preserve">N46PD   </v>
      </c>
      <c r="BE1372">
        <v>1</v>
      </c>
      <c r="BG1372">
        <v>0</v>
      </c>
      <c r="BH1372">
        <v>0</v>
      </c>
      <c r="BI1372">
        <v>0</v>
      </c>
      <c r="BJ1372">
        <v>300</v>
      </c>
      <c r="BK1372">
        <v>-100</v>
      </c>
      <c r="BL1372" t="s">
        <v>239</v>
      </c>
      <c r="BM1372">
        <v>1</v>
      </c>
      <c r="BN1372">
        <v>1</v>
      </c>
      <c r="BO1372">
        <v>1</v>
      </c>
      <c r="BP1372">
        <v>0</v>
      </c>
      <c r="BS1372">
        <v>0.08</v>
      </c>
      <c r="BT1372">
        <v>0</v>
      </c>
      <c r="BU1372">
        <v>0</v>
      </c>
      <c r="CE1372" t="str">
        <f t="shared" si="697"/>
        <v>16:23:59.323</v>
      </c>
      <c r="CF1372">
        <v>322700695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131</v>
      </c>
      <c r="DA1372">
        <v>80</v>
      </c>
      <c r="DB1372">
        <v>1</v>
      </c>
      <c r="DC1372" t="s">
        <v>132</v>
      </c>
      <c r="DD1372" t="s">
        <v>133</v>
      </c>
      <c r="DG1372">
        <v>15376010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 t="shared" si="694"/>
        <v>10/06/2022 16:23:59.633</v>
      </c>
      <c r="C1373" t="str">
        <f t="shared" si="681"/>
        <v>FFDFD3C0</v>
      </c>
      <c r="D1373" t="s">
        <v>143</v>
      </c>
      <c r="E1373">
        <v>1</v>
      </c>
      <c r="F1373">
        <v>2001</v>
      </c>
      <c r="G1373" t="s">
        <v>147</v>
      </c>
      <c r="J1373" t="s">
        <v>145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si="695"/>
        <v>16:23:59.320</v>
      </c>
      <c r="T1373" t="str">
        <f t="shared" si="696"/>
        <v>16:23:58.820</v>
      </c>
      <c r="U1373" t="str">
        <f t="shared" si="682"/>
        <v>A5988B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125</v>
      </c>
      <c r="AG1373">
        <v>0</v>
      </c>
      <c r="AH1373">
        <v>3</v>
      </c>
      <c r="AI1373">
        <v>2</v>
      </c>
      <c r="AJ1373">
        <v>1</v>
      </c>
      <c r="AK1373" t="s">
        <v>514</v>
      </c>
      <c r="AL1373">
        <v>40.940466000000001</v>
      </c>
      <c r="AM1373" t="s">
        <v>515</v>
      </c>
      <c r="AN1373">
        <v>-72.186161999999996</v>
      </c>
      <c r="AO1373">
        <v>25</v>
      </c>
      <c r="AP1373">
        <v>400</v>
      </c>
      <c r="AQ1373" t="s">
        <v>129</v>
      </c>
      <c r="AR1373">
        <v>48</v>
      </c>
      <c r="AS1373">
        <v>34</v>
      </c>
      <c r="AT1373">
        <v>448</v>
      </c>
      <c r="BB1373">
        <v>1200</v>
      </c>
      <c r="BC1373">
        <v>1</v>
      </c>
      <c r="BD1373" t="str">
        <f t="shared" si="683"/>
        <v xml:space="preserve">N46PD   </v>
      </c>
      <c r="BE1373">
        <v>1</v>
      </c>
      <c r="BG1373">
        <v>0</v>
      </c>
      <c r="BH1373">
        <v>0</v>
      </c>
      <c r="BI1373">
        <v>0</v>
      </c>
      <c r="BJ1373">
        <v>300</v>
      </c>
      <c r="BK1373">
        <v>-100</v>
      </c>
      <c r="BL1373" t="s">
        <v>239</v>
      </c>
      <c r="BM1373">
        <v>1</v>
      </c>
      <c r="BN1373">
        <v>1</v>
      </c>
      <c r="BO1373">
        <v>1</v>
      </c>
      <c r="BP1373">
        <v>0</v>
      </c>
      <c r="BS1373">
        <v>0.08</v>
      </c>
      <c r="BT1373">
        <v>0</v>
      </c>
      <c r="BU1373">
        <v>0</v>
      </c>
      <c r="CE1373" t="str">
        <f t="shared" si="697"/>
        <v>16:23:59.323</v>
      </c>
      <c r="CF1373">
        <v>322700695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7</v>
      </c>
      <c r="CY1373">
        <v>7</v>
      </c>
      <c r="CZ1373" t="s">
        <v>131</v>
      </c>
      <c r="DA1373">
        <v>80</v>
      </c>
      <c r="DB1373">
        <v>1</v>
      </c>
      <c r="DC1373" t="s">
        <v>132</v>
      </c>
      <c r="DD1373" t="s">
        <v>133</v>
      </c>
      <c r="DG1373">
        <v>15376010</v>
      </c>
      <c r="DI1373">
        <v>1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 t="shared" si="694"/>
        <v>10/06/2022 16:23:59.633</v>
      </c>
      <c r="C1374" t="str">
        <f t="shared" si="681"/>
        <v>FFDFD3C0</v>
      </c>
      <c r="D1374" t="s">
        <v>123</v>
      </c>
      <c r="E1374">
        <v>1</v>
      </c>
      <c r="H1374">
        <v>157</v>
      </c>
      <c r="I1374" t="s">
        <v>124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695"/>
        <v>16:23:59.320</v>
      </c>
      <c r="T1374" t="str">
        <f t="shared" si="696"/>
        <v>16:23:58.820</v>
      </c>
      <c r="U1374" t="str">
        <f t="shared" si="682"/>
        <v>A5988B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125</v>
      </c>
      <c r="AG1374">
        <v>0</v>
      </c>
      <c r="AH1374">
        <v>3</v>
      </c>
      <c r="AI1374">
        <v>2</v>
      </c>
      <c r="AJ1374">
        <v>1</v>
      </c>
      <c r="AK1374" t="s">
        <v>514</v>
      </c>
      <c r="AL1374">
        <v>40.940466000000001</v>
      </c>
      <c r="AM1374" t="s">
        <v>515</v>
      </c>
      <c r="AN1374">
        <v>-72.186161999999996</v>
      </c>
      <c r="AO1374">
        <v>25</v>
      </c>
      <c r="AP1374">
        <v>400</v>
      </c>
      <c r="AQ1374" t="s">
        <v>129</v>
      </c>
      <c r="AR1374">
        <v>48</v>
      </c>
      <c r="AS1374">
        <v>34</v>
      </c>
      <c r="AT1374">
        <v>448</v>
      </c>
      <c r="BB1374">
        <v>1200</v>
      </c>
      <c r="BC1374">
        <v>1</v>
      </c>
      <c r="BD1374" t="str">
        <f t="shared" si="683"/>
        <v xml:space="preserve">N46PD   </v>
      </c>
      <c r="BE1374">
        <v>1</v>
      </c>
      <c r="BG1374">
        <v>0</v>
      </c>
      <c r="BH1374">
        <v>0</v>
      </c>
      <c r="BI1374">
        <v>0</v>
      </c>
      <c r="BJ1374">
        <v>300</v>
      </c>
      <c r="BK1374">
        <v>-100</v>
      </c>
      <c r="BL1374" t="s">
        <v>239</v>
      </c>
      <c r="BM1374">
        <v>1</v>
      </c>
      <c r="BN1374">
        <v>1</v>
      </c>
      <c r="BO1374">
        <v>1</v>
      </c>
      <c r="BP1374">
        <v>0</v>
      </c>
      <c r="BS1374">
        <v>0.08</v>
      </c>
      <c r="BT1374">
        <v>0</v>
      </c>
      <c r="BU1374">
        <v>0</v>
      </c>
      <c r="CE1374" t="str">
        <f t="shared" si="697"/>
        <v>16:23:59.323</v>
      </c>
      <c r="CF1374">
        <v>322700695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7</v>
      </c>
      <c r="CY1374">
        <v>7</v>
      </c>
      <c r="CZ1374" t="s">
        <v>131</v>
      </c>
      <c r="DA1374">
        <v>80</v>
      </c>
      <c r="DB1374">
        <v>1</v>
      </c>
      <c r="DC1374" t="s">
        <v>132</v>
      </c>
      <c r="DD1374" t="s">
        <v>133</v>
      </c>
      <c r="DG1374">
        <v>15376010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 t="shared" si="694"/>
        <v>10/06/2022 16:23:59.633</v>
      </c>
      <c r="C1375" t="str">
        <f t="shared" si="681"/>
        <v>FFDFD3C0</v>
      </c>
      <c r="D1375" t="s">
        <v>134</v>
      </c>
      <c r="E1375">
        <v>38</v>
      </c>
      <c r="H1375">
        <v>125</v>
      </c>
      <c r="I1375" t="s">
        <v>142</v>
      </c>
      <c r="J1375" t="s">
        <v>136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695"/>
        <v>16:23:59.320</v>
      </c>
      <c r="T1375" t="str">
        <f t="shared" si="696"/>
        <v>16:23:58.820</v>
      </c>
      <c r="U1375" t="str">
        <f t="shared" si="682"/>
        <v>A5988B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125</v>
      </c>
      <c r="AG1375">
        <v>0</v>
      </c>
      <c r="AH1375">
        <v>3</v>
      </c>
      <c r="AI1375">
        <v>2</v>
      </c>
      <c r="AJ1375">
        <v>1</v>
      </c>
      <c r="AK1375" t="s">
        <v>514</v>
      </c>
      <c r="AL1375">
        <v>40.940466000000001</v>
      </c>
      <c r="AM1375" t="s">
        <v>515</v>
      </c>
      <c r="AN1375">
        <v>-72.186161999999996</v>
      </c>
      <c r="AO1375">
        <v>25</v>
      </c>
      <c r="AP1375">
        <v>400</v>
      </c>
      <c r="AQ1375" t="s">
        <v>129</v>
      </c>
      <c r="AR1375">
        <v>48</v>
      </c>
      <c r="AS1375">
        <v>34</v>
      </c>
      <c r="AT1375">
        <v>448</v>
      </c>
      <c r="BB1375">
        <v>1200</v>
      </c>
      <c r="BC1375">
        <v>1</v>
      </c>
      <c r="BD1375" t="str">
        <f t="shared" si="683"/>
        <v xml:space="preserve">N46PD   </v>
      </c>
      <c r="BE1375">
        <v>1</v>
      </c>
      <c r="BG1375">
        <v>0</v>
      </c>
      <c r="BH1375">
        <v>0</v>
      </c>
      <c r="BI1375">
        <v>0</v>
      </c>
      <c r="BJ1375">
        <v>300</v>
      </c>
      <c r="BK1375">
        <v>-100</v>
      </c>
      <c r="BL1375" t="s">
        <v>239</v>
      </c>
      <c r="BM1375">
        <v>1</v>
      </c>
      <c r="BN1375">
        <v>1</v>
      </c>
      <c r="BO1375">
        <v>1</v>
      </c>
      <c r="BP1375">
        <v>0</v>
      </c>
      <c r="BS1375">
        <v>0.08</v>
      </c>
      <c r="BT1375">
        <v>0</v>
      </c>
      <c r="BU1375">
        <v>0</v>
      </c>
      <c r="CE1375" t="str">
        <f t="shared" si="697"/>
        <v>16:23:59.323</v>
      </c>
      <c r="CF1375">
        <v>322700695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7</v>
      </c>
      <c r="CY1375">
        <v>7</v>
      </c>
      <c r="CZ1375" t="s">
        <v>131</v>
      </c>
      <c r="DA1375">
        <v>80</v>
      </c>
      <c r="DB1375">
        <v>1</v>
      </c>
      <c r="DC1375" t="s">
        <v>132</v>
      </c>
      <c r="DD1375" t="s">
        <v>133</v>
      </c>
      <c r="DG1375">
        <v>15376010</v>
      </c>
      <c r="DI1375">
        <v>1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 t="shared" si="694"/>
        <v>10/06/2022 16:23:59.633</v>
      </c>
      <c r="C1376" t="str">
        <f t="shared" si="681"/>
        <v>FFDFD3C0</v>
      </c>
      <c r="D1376" t="s">
        <v>139</v>
      </c>
      <c r="E1376">
        <v>2</v>
      </c>
      <c r="F1376">
        <v>1002</v>
      </c>
      <c r="G1376" t="s">
        <v>124</v>
      </c>
      <c r="J1376" t="s">
        <v>141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695"/>
        <v>16:23:59.320</v>
      </c>
      <c r="T1376" t="str">
        <f t="shared" si="696"/>
        <v>16:23:58.820</v>
      </c>
      <c r="U1376" t="str">
        <f t="shared" si="682"/>
        <v>A5988B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125</v>
      </c>
      <c r="AG1376">
        <v>0</v>
      </c>
      <c r="AH1376">
        <v>3</v>
      </c>
      <c r="AI1376">
        <v>2</v>
      </c>
      <c r="AJ1376">
        <v>1</v>
      </c>
      <c r="AK1376" t="s">
        <v>514</v>
      </c>
      <c r="AL1376">
        <v>40.940466000000001</v>
      </c>
      <c r="AM1376" t="s">
        <v>515</v>
      </c>
      <c r="AN1376">
        <v>-72.186161999999996</v>
      </c>
      <c r="AO1376">
        <v>25</v>
      </c>
      <c r="AP1376">
        <v>400</v>
      </c>
      <c r="AQ1376" t="s">
        <v>129</v>
      </c>
      <c r="AR1376">
        <v>48</v>
      </c>
      <c r="AS1376">
        <v>34</v>
      </c>
      <c r="AT1376">
        <v>448</v>
      </c>
      <c r="BB1376">
        <v>1200</v>
      </c>
      <c r="BC1376">
        <v>1</v>
      </c>
      <c r="BD1376" t="str">
        <f t="shared" si="683"/>
        <v xml:space="preserve">N46PD   </v>
      </c>
      <c r="BE1376">
        <v>1</v>
      </c>
      <c r="BG1376">
        <v>0</v>
      </c>
      <c r="BH1376">
        <v>0</v>
      </c>
      <c r="BI1376">
        <v>0</v>
      </c>
      <c r="BJ1376">
        <v>300</v>
      </c>
      <c r="BK1376">
        <v>-100</v>
      </c>
      <c r="BL1376" t="s">
        <v>239</v>
      </c>
      <c r="BM1376">
        <v>1</v>
      </c>
      <c r="BN1376">
        <v>1</v>
      </c>
      <c r="BO1376">
        <v>1</v>
      </c>
      <c r="BP1376">
        <v>0</v>
      </c>
      <c r="BS1376">
        <v>0.08</v>
      </c>
      <c r="BT1376">
        <v>0</v>
      </c>
      <c r="BU1376">
        <v>0</v>
      </c>
      <c r="CE1376" t="str">
        <f t="shared" si="697"/>
        <v>16:23:59.323</v>
      </c>
      <c r="CF1376">
        <v>322700695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7</v>
      </c>
      <c r="CY1376">
        <v>7</v>
      </c>
      <c r="CZ1376" t="s">
        <v>131</v>
      </c>
      <c r="DA1376">
        <v>80</v>
      </c>
      <c r="DB1376">
        <v>1</v>
      </c>
      <c r="DC1376" t="s">
        <v>132</v>
      </c>
      <c r="DD1376" t="s">
        <v>133</v>
      </c>
      <c r="DG1376">
        <v>15376010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 t="shared" si="694"/>
        <v>10/06/2022 16:23:59.633</v>
      </c>
      <c r="C1377" t="str">
        <f t="shared" si="681"/>
        <v>FFDFD3C0</v>
      </c>
      <c r="D1377" t="s">
        <v>139</v>
      </c>
      <c r="E1377">
        <v>3</v>
      </c>
      <c r="F1377">
        <v>1003</v>
      </c>
      <c r="G1377" t="s">
        <v>146</v>
      </c>
      <c r="J1377" t="s">
        <v>141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695"/>
        <v>16:23:59.320</v>
      </c>
      <c r="T1377" t="str">
        <f t="shared" si="696"/>
        <v>16:23:58.820</v>
      </c>
      <c r="U1377" t="str">
        <f t="shared" si="682"/>
        <v>A5988B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125</v>
      </c>
      <c r="AG1377">
        <v>0</v>
      </c>
      <c r="AH1377">
        <v>3</v>
      </c>
      <c r="AI1377">
        <v>2</v>
      </c>
      <c r="AJ1377">
        <v>1</v>
      </c>
      <c r="AK1377" t="s">
        <v>514</v>
      </c>
      <c r="AL1377">
        <v>40.940466000000001</v>
      </c>
      <c r="AM1377" t="s">
        <v>515</v>
      </c>
      <c r="AN1377">
        <v>-72.186161999999996</v>
      </c>
      <c r="AO1377">
        <v>25</v>
      </c>
      <c r="AP1377">
        <v>400</v>
      </c>
      <c r="AQ1377" t="s">
        <v>129</v>
      </c>
      <c r="AR1377">
        <v>48</v>
      </c>
      <c r="AS1377">
        <v>34</v>
      </c>
      <c r="AT1377">
        <v>448</v>
      </c>
      <c r="BB1377">
        <v>1200</v>
      </c>
      <c r="BC1377">
        <v>1</v>
      </c>
      <c r="BD1377" t="str">
        <f t="shared" si="683"/>
        <v xml:space="preserve">N46PD   </v>
      </c>
      <c r="BE1377">
        <v>1</v>
      </c>
      <c r="BG1377">
        <v>0</v>
      </c>
      <c r="BH1377">
        <v>0</v>
      </c>
      <c r="BI1377">
        <v>0</v>
      </c>
      <c r="BJ1377">
        <v>300</v>
      </c>
      <c r="BK1377">
        <v>-100</v>
      </c>
      <c r="BL1377" t="s">
        <v>239</v>
      </c>
      <c r="BM1377">
        <v>1</v>
      </c>
      <c r="BN1377">
        <v>1</v>
      </c>
      <c r="BO1377">
        <v>1</v>
      </c>
      <c r="BP1377">
        <v>0</v>
      </c>
      <c r="BS1377">
        <v>0.08</v>
      </c>
      <c r="BT1377">
        <v>0</v>
      </c>
      <c r="BU1377">
        <v>0</v>
      </c>
      <c r="CE1377" t="str">
        <f t="shared" si="697"/>
        <v>16:23:59.323</v>
      </c>
      <c r="CF1377">
        <v>322700695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7</v>
      </c>
      <c r="CY1377">
        <v>7</v>
      </c>
      <c r="CZ1377" t="s">
        <v>131</v>
      </c>
      <c r="DA1377">
        <v>80</v>
      </c>
      <c r="DB1377">
        <v>1</v>
      </c>
      <c r="DC1377" t="s">
        <v>132</v>
      </c>
      <c r="DD1377" t="s">
        <v>133</v>
      </c>
      <c r="DG1377">
        <v>15376010</v>
      </c>
      <c r="DI1377">
        <v>1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>"10/06/2022 16:24:00.633"</f>
        <v>10/06/2022 16:24:00.633</v>
      </c>
      <c r="C1378" t="str">
        <f t="shared" si="681"/>
        <v>FFDFD3C0</v>
      </c>
      <c r="D1378" t="s">
        <v>139</v>
      </c>
      <c r="E1378">
        <v>2</v>
      </c>
      <c r="F1378">
        <v>1002</v>
      </c>
      <c r="G1378" t="s">
        <v>124</v>
      </c>
      <c r="J1378" t="s">
        <v>141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"16:24:00.359"</f>
        <v>16:24:00.359</v>
      </c>
      <c r="T1378" t="str">
        <f>"16:23:59.959"</f>
        <v>16:23:59.959</v>
      </c>
      <c r="U1378" t="str">
        <f t="shared" si="682"/>
        <v>A5988B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125</v>
      </c>
      <c r="AG1378">
        <v>0</v>
      </c>
      <c r="AH1378">
        <v>3</v>
      </c>
      <c r="AI1378">
        <v>2</v>
      </c>
      <c r="AJ1378">
        <v>1</v>
      </c>
      <c r="AK1378" t="s">
        <v>258</v>
      </c>
      <c r="AL1378">
        <v>40.940638</v>
      </c>
      <c r="AM1378" t="s">
        <v>516</v>
      </c>
      <c r="AN1378">
        <v>-72.185798000000005</v>
      </c>
      <c r="AO1378">
        <v>25</v>
      </c>
      <c r="AP1378">
        <v>400</v>
      </c>
      <c r="AQ1378" t="s">
        <v>129</v>
      </c>
      <c r="AR1378">
        <v>48</v>
      </c>
      <c r="AS1378">
        <v>34</v>
      </c>
      <c r="AT1378">
        <v>256</v>
      </c>
      <c r="BB1378">
        <v>1200</v>
      </c>
      <c r="BC1378">
        <v>1</v>
      </c>
      <c r="BD1378" t="str">
        <f t="shared" si="683"/>
        <v xml:space="preserve">N46PD   </v>
      </c>
      <c r="BE1378">
        <v>1</v>
      </c>
      <c r="BG1378">
        <v>0</v>
      </c>
      <c r="BH1378">
        <v>0</v>
      </c>
      <c r="BI1378">
        <v>0</v>
      </c>
      <c r="BJ1378">
        <v>300</v>
      </c>
      <c r="BK1378">
        <v>-100</v>
      </c>
      <c r="BL1378" t="s">
        <v>239</v>
      </c>
      <c r="BM1378">
        <v>1</v>
      </c>
      <c r="BN1378">
        <v>1</v>
      </c>
      <c r="BO1378">
        <v>1</v>
      </c>
      <c r="BP1378">
        <v>0</v>
      </c>
      <c r="BS1378">
        <v>0.08</v>
      </c>
      <c r="BT1378">
        <v>0</v>
      </c>
      <c r="BU1378">
        <v>0</v>
      </c>
      <c r="CE1378" t="str">
        <f>"16:24:00.360"</f>
        <v>16:24:00.360</v>
      </c>
      <c r="CF1378">
        <v>359827244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7</v>
      </c>
      <c r="CY1378">
        <v>7</v>
      </c>
      <c r="CZ1378" t="s">
        <v>131</v>
      </c>
      <c r="DA1378">
        <v>80</v>
      </c>
      <c r="DB1378">
        <v>1</v>
      </c>
      <c r="DC1378" t="s">
        <v>132</v>
      </c>
      <c r="DD1378" t="s">
        <v>133</v>
      </c>
      <c r="DG1378">
        <v>15376935</v>
      </c>
      <c r="DI1378">
        <v>1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"10/06/2022 16:24:00.633"</f>
        <v>10/06/2022 16:24:00.633</v>
      </c>
      <c r="C1379" t="str">
        <f t="shared" si="681"/>
        <v>FFDFD3C0</v>
      </c>
      <c r="D1379" t="s">
        <v>134</v>
      </c>
      <c r="E1379">
        <v>33</v>
      </c>
      <c r="H1379">
        <v>112</v>
      </c>
      <c r="I1379" t="s">
        <v>135</v>
      </c>
      <c r="J1379" t="s">
        <v>136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"16:24:00.359"</f>
        <v>16:24:00.359</v>
      </c>
      <c r="T1379" t="str">
        <f>"16:23:59.959"</f>
        <v>16:23:59.959</v>
      </c>
      <c r="U1379" t="str">
        <f t="shared" si="682"/>
        <v>A5988B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125</v>
      </c>
      <c r="AG1379">
        <v>0</v>
      </c>
      <c r="AH1379">
        <v>3</v>
      </c>
      <c r="AI1379">
        <v>2</v>
      </c>
      <c r="AJ1379">
        <v>1</v>
      </c>
      <c r="AK1379" t="s">
        <v>258</v>
      </c>
      <c r="AL1379">
        <v>40.940638</v>
      </c>
      <c r="AM1379" t="s">
        <v>516</v>
      </c>
      <c r="AN1379">
        <v>-72.185798000000005</v>
      </c>
      <c r="AO1379">
        <v>25</v>
      </c>
      <c r="AP1379">
        <v>400</v>
      </c>
      <c r="AQ1379" t="s">
        <v>129</v>
      </c>
      <c r="AR1379">
        <v>48</v>
      </c>
      <c r="AS1379">
        <v>34</v>
      </c>
      <c r="AT1379">
        <v>256</v>
      </c>
      <c r="BB1379">
        <v>1200</v>
      </c>
      <c r="BC1379">
        <v>1</v>
      </c>
      <c r="BD1379" t="str">
        <f t="shared" si="683"/>
        <v xml:space="preserve">N46PD   </v>
      </c>
      <c r="BE1379">
        <v>1</v>
      </c>
      <c r="BG1379">
        <v>0</v>
      </c>
      <c r="BH1379">
        <v>0</v>
      </c>
      <c r="BI1379">
        <v>0</v>
      </c>
      <c r="BJ1379">
        <v>300</v>
      </c>
      <c r="BK1379">
        <v>-100</v>
      </c>
      <c r="BL1379" t="s">
        <v>239</v>
      </c>
      <c r="BM1379">
        <v>1</v>
      </c>
      <c r="BN1379">
        <v>1</v>
      </c>
      <c r="BO1379">
        <v>1</v>
      </c>
      <c r="BP1379">
        <v>0</v>
      </c>
      <c r="BS1379">
        <v>0.08</v>
      </c>
      <c r="BT1379">
        <v>0</v>
      </c>
      <c r="BU1379">
        <v>0</v>
      </c>
      <c r="CE1379" t="str">
        <f>"16:24:00.360"</f>
        <v>16:24:00.360</v>
      </c>
      <c r="CF1379">
        <v>359827244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7</v>
      </c>
      <c r="CY1379">
        <v>7</v>
      </c>
      <c r="CZ1379" t="s">
        <v>131</v>
      </c>
      <c r="DA1379">
        <v>80</v>
      </c>
      <c r="DB1379">
        <v>1</v>
      </c>
      <c r="DC1379" t="s">
        <v>132</v>
      </c>
      <c r="DD1379" t="s">
        <v>133</v>
      </c>
      <c r="DG1379">
        <v>15376935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"10/06/2022 16:24:00.633"</f>
        <v>10/06/2022 16:24:00.633</v>
      </c>
      <c r="C1380" t="str">
        <f t="shared" si="681"/>
        <v>FFDFD3C0</v>
      </c>
      <c r="D1380" t="s">
        <v>143</v>
      </c>
      <c r="E1380">
        <v>15</v>
      </c>
      <c r="F1380">
        <v>2015</v>
      </c>
      <c r="G1380" t="s">
        <v>144</v>
      </c>
      <c r="J1380" t="s">
        <v>145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"16:24:00.359"</f>
        <v>16:24:00.359</v>
      </c>
      <c r="T1380" t="str">
        <f>"16:23:59.959"</f>
        <v>16:23:59.959</v>
      </c>
      <c r="U1380" t="str">
        <f t="shared" si="682"/>
        <v>A5988B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125</v>
      </c>
      <c r="AG1380">
        <v>0</v>
      </c>
      <c r="AH1380">
        <v>3</v>
      </c>
      <c r="AI1380">
        <v>2</v>
      </c>
      <c r="AJ1380">
        <v>1</v>
      </c>
      <c r="AK1380" t="s">
        <v>258</v>
      </c>
      <c r="AL1380">
        <v>40.940638</v>
      </c>
      <c r="AM1380" t="s">
        <v>516</v>
      </c>
      <c r="AN1380">
        <v>-72.185798000000005</v>
      </c>
      <c r="AO1380">
        <v>25</v>
      </c>
      <c r="AP1380">
        <v>400</v>
      </c>
      <c r="AQ1380" t="s">
        <v>129</v>
      </c>
      <c r="AR1380">
        <v>48</v>
      </c>
      <c r="AS1380">
        <v>34</v>
      </c>
      <c r="AT1380">
        <v>256</v>
      </c>
      <c r="BB1380">
        <v>1200</v>
      </c>
      <c r="BC1380">
        <v>1</v>
      </c>
      <c r="BD1380" t="str">
        <f t="shared" si="683"/>
        <v xml:space="preserve">N46PD   </v>
      </c>
      <c r="BE1380">
        <v>1</v>
      </c>
      <c r="BG1380">
        <v>0</v>
      </c>
      <c r="BH1380">
        <v>0</v>
      </c>
      <c r="BI1380">
        <v>0</v>
      </c>
      <c r="BJ1380">
        <v>300</v>
      </c>
      <c r="BK1380">
        <v>-100</v>
      </c>
      <c r="BL1380" t="s">
        <v>239</v>
      </c>
      <c r="BM1380">
        <v>1</v>
      </c>
      <c r="BN1380">
        <v>1</v>
      </c>
      <c r="BO1380">
        <v>1</v>
      </c>
      <c r="BP1380">
        <v>0</v>
      </c>
      <c r="BS1380">
        <v>0.08</v>
      </c>
      <c r="BT1380">
        <v>0</v>
      </c>
      <c r="BU1380">
        <v>0</v>
      </c>
      <c r="CE1380" t="str">
        <f>"16:24:00.360"</f>
        <v>16:24:00.360</v>
      </c>
      <c r="CF1380">
        <v>359827244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7</v>
      </c>
      <c r="CY1380">
        <v>7</v>
      </c>
      <c r="CZ1380" t="s">
        <v>131</v>
      </c>
      <c r="DA1380">
        <v>80</v>
      </c>
      <c r="DB1380">
        <v>1</v>
      </c>
      <c r="DC1380" t="s">
        <v>132</v>
      </c>
      <c r="DD1380" t="s">
        <v>133</v>
      </c>
      <c r="DG1380">
        <v>15376935</v>
      </c>
      <c r="DI1380">
        <v>1</v>
      </c>
      <c r="DJ1380">
        <v>0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"10/06/2022 16:24:00.742"</f>
        <v>10/06/2022 16:24:00.742</v>
      </c>
      <c r="C1381" t="str">
        <f t="shared" si="681"/>
        <v>FFDFD3C0</v>
      </c>
      <c r="D1381" t="s">
        <v>123</v>
      </c>
      <c r="E1381">
        <v>1</v>
      </c>
      <c r="H1381">
        <v>157</v>
      </c>
      <c r="I1381" t="s">
        <v>124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"16:24:00.359"</f>
        <v>16:24:00.359</v>
      </c>
      <c r="T1381" t="str">
        <f>"16:23:59.959"</f>
        <v>16:23:59.959</v>
      </c>
      <c r="U1381" t="str">
        <f t="shared" si="682"/>
        <v>A5988B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125</v>
      </c>
      <c r="AG1381">
        <v>0</v>
      </c>
      <c r="AH1381">
        <v>3</v>
      </c>
      <c r="AI1381">
        <v>2</v>
      </c>
      <c r="AJ1381">
        <v>1</v>
      </c>
      <c r="AK1381" t="s">
        <v>258</v>
      </c>
      <c r="AL1381">
        <v>40.940638</v>
      </c>
      <c r="AM1381" t="s">
        <v>516</v>
      </c>
      <c r="AN1381">
        <v>-72.185798000000005</v>
      </c>
      <c r="AO1381">
        <v>25</v>
      </c>
      <c r="AP1381">
        <v>400</v>
      </c>
      <c r="AQ1381" t="s">
        <v>129</v>
      </c>
      <c r="AR1381">
        <v>48</v>
      </c>
      <c r="AS1381">
        <v>34</v>
      </c>
      <c r="AT1381">
        <v>256</v>
      </c>
      <c r="BB1381">
        <v>1200</v>
      </c>
      <c r="BC1381">
        <v>1</v>
      </c>
      <c r="BD1381" t="str">
        <f t="shared" si="683"/>
        <v xml:space="preserve">N46PD   </v>
      </c>
      <c r="BE1381">
        <v>1</v>
      </c>
      <c r="BG1381">
        <v>0</v>
      </c>
      <c r="BH1381">
        <v>0</v>
      </c>
      <c r="BI1381">
        <v>0</v>
      </c>
      <c r="BJ1381">
        <v>300</v>
      </c>
      <c r="BK1381">
        <v>-100</v>
      </c>
      <c r="BL1381" t="s">
        <v>239</v>
      </c>
      <c r="BM1381">
        <v>1</v>
      </c>
      <c r="BN1381">
        <v>1</v>
      </c>
      <c r="BO1381">
        <v>1</v>
      </c>
      <c r="BP1381">
        <v>0</v>
      </c>
      <c r="BS1381">
        <v>0.08</v>
      </c>
      <c r="BT1381">
        <v>0</v>
      </c>
      <c r="BU1381">
        <v>0</v>
      </c>
      <c r="CE1381" t="str">
        <f>"16:24:00.360"</f>
        <v>16:24:00.360</v>
      </c>
      <c r="CF1381">
        <v>359827244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7</v>
      </c>
      <c r="CY1381">
        <v>7</v>
      </c>
      <c r="CZ1381" t="s">
        <v>131</v>
      </c>
      <c r="DA1381">
        <v>80</v>
      </c>
      <c r="DB1381">
        <v>1</v>
      </c>
      <c r="DC1381" t="s">
        <v>132</v>
      </c>
      <c r="DD1381" t="s">
        <v>133</v>
      </c>
      <c r="DG1381">
        <v>15376935</v>
      </c>
      <c r="DI1381">
        <v>1</v>
      </c>
      <c r="DJ1381">
        <v>0</v>
      </c>
      <c r="DK1381">
        <v>1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>"10/06/2022 16:24:01.652"</f>
        <v>10/06/2022 16:24:01.652</v>
      </c>
      <c r="C1382" t="str">
        <f t="shared" si="681"/>
        <v>FFDFD3C0</v>
      </c>
      <c r="D1382" t="s">
        <v>139</v>
      </c>
      <c r="E1382">
        <v>2</v>
      </c>
      <c r="F1382">
        <v>1002</v>
      </c>
      <c r="G1382" t="s">
        <v>124</v>
      </c>
      <c r="J1382" t="s">
        <v>141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ref="S1382:S1388" si="698">"16:24:01.281"</f>
        <v>16:24:01.281</v>
      </c>
      <c r="T1382" t="str">
        <f t="shared" ref="T1382:T1388" si="699">"16:24:00.781"</f>
        <v>16:24:00.781</v>
      </c>
      <c r="U1382" t="str">
        <f t="shared" si="682"/>
        <v>A5988B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125</v>
      </c>
      <c r="AG1382">
        <v>0</v>
      </c>
      <c r="AH1382">
        <v>3</v>
      </c>
      <c r="AI1382">
        <v>2</v>
      </c>
      <c r="AJ1382">
        <v>1</v>
      </c>
      <c r="AK1382" t="s">
        <v>517</v>
      </c>
      <c r="AL1382">
        <v>40.940787999999998</v>
      </c>
      <c r="AM1382" t="s">
        <v>518</v>
      </c>
      <c r="AN1382">
        <v>-72.185540000000003</v>
      </c>
      <c r="AO1382">
        <v>25</v>
      </c>
      <c r="AP1382">
        <v>400</v>
      </c>
      <c r="AQ1382" t="s">
        <v>129</v>
      </c>
      <c r="AR1382">
        <v>49</v>
      </c>
      <c r="AS1382">
        <v>33</v>
      </c>
      <c r="AT1382">
        <v>-64</v>
      </c>
      <c r="BB1382">
        <v>1200</v>
      </c>
      <c r="BC1382">
        <v>1</v>
      </c>
      <c r="BD1382" t="str">
        <f t="shared" si="683"/>
        <v xml:space="preserve">N46PD   </v>
      </c>
      <c r="BE1382">
        <v>1</v>
      </c>
      <c r="BG1382">
        <v>0</v>
      </c>
      <c r="BH1382">
        <v>0</v>
      </c>
      <c r="BI1382">
        <v>0</v>
      </c>
      <c r="BJ1382">
        <v>300</v>
      </c>
      <c r="BK1382">
        <v>-100</v>
      </c>
      <c r="BL1382" t="s">
        <v>239</v>
      </c>
      <c r="BM1382">
        <v>1</v>
      </c>
      <c r="BN1382">
        <v>1</v>
      </c>
      <c r="BO1382">
        <v>1</v>
      </c>
      <c r="BP1382">
        <v>0</v>
      </c>
      <c r="BS1382">
        <v>0.08</v>
      </c>
      <c r="BT1382">
        <v>0</v>
      </c>
      <c r="BU1382">
        <v>0</v>
      </c>
      <c r="CE1382" t="str">
        <f t="shared" ref="CE1382:CE1388" si="700">"16:24:01.286"</f>
        <v>16:24:01.286</v>
      </c>
      <c r="CF1382">
        <v>285540509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7</v>
      </c>
      <c r="CY1382">
        <v>7</v>
      </c>
      <c r="CZ1382" t="s">
        <v>131</v>
      </c>
      <c r="DA1382">
        <v>80</v>
      </c>
      <c r="DB1382">
        <v>1</v>
      </c>
      <c r="DC1382" t="s">
        <v>132</v>
      </c>
      <c r="DD1382" t="s">
        <v>133</v>
      </c>
      <c r="DG1382">
        <v>15377979</v>
      </c>
      <c r="DI1382">
        <v>1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>"10/06/2022 16:24:01.652"</f>
        <v>10/06/2022 16:24:01.652</v>
      </c>
      <c r="C1383" t="str">
        <f t="shared" si="681"/>
        <v>FFDFD3C0</v>
      </c>
      <c r="D1383" t="s">
        <v>134</v>
      </c>
      <c r="E1383">
        <v>33</v>
      </c>
      <c r="H1383">
        <v>112</v>
      </c>
      <c r="I1383" t="s">
        <v>135</v>
      </c>
      <c r="J1383" t="s">
        <v>136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698"/>
        <v>16:24:01.281</v>
      </c>
      <c r="T1383" t="str">
        <f t="shared" si="699"/>
        <v>16:24:00.781</v>
      </c>
      <c r="U1383" t="str">
        <f t="shared" si="682"/>
        <v>A5988B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125</v>
      </c>
      <c r="AG1383">
        <v>0</v>
      </c>
      <c r="AH1383">
        <v>3</v>
      </c>
      <c r="AI1383">
        <v>2</v>
      </c>
      <c r="AJ1383">
        <v>1</v>
      </c>
      <c r="AK1383" t="s">
        <v>517</v>
      </c>
      <c r="AL1383">
        <v>40.940787999999998</v>
      </c>
      <c r="AM1383" t="s">
        <v>518</v>
      </c>
      <c r="AN1383">
        <v>-72.185540000000003</v>
      </c>
      <c r="AO1383">
        <v>25</v>
      </c>
      <c r="AP1383">
        <v>400</v>
      </c>
      <c r="AQ1383" t="s">
        <v>129</v>
      </c>
      <c r="AR1383">
        <v>49</v>
      </c>
      <c r="AS1383">
        <v>33</v>
      </c>
      <c r="AT1383">
        <v>-64</v>
      </c>
      <c r="BB1383">
        <v>1200</v>
      </c>
      <c r="BC1383">
        <v>1</v>
      </c>
      <c r="BD1383" t="str">
        <f t="shared" si="683"/>
        <v xml:space="preserve">N46PD   </v>
      </c>
      <c r="BE1383">
        <v>1</v>
      </c>
      <c r="BG1383">
        <v>0</v>
      </c>
      <c r="BH1383">
        <v>0</v>
      </c>
      <c r="BI1383">
        <v>0</v>
      </c>
      <c r="BJ1383">
        <v>300</v>
      </c>
      <c r="BK1383">
        <v>-100</v>
      </c>
      <c r="BL1383" t="s">
        <v>239</v>
      </c>
      <c r="BM1383">
        <v>1</v>
      </c>
      <c r="BN1383">
        <v>1</v>
      </c>
      <c r="BO1383">
        <v>1</v>
      </c>
      <c r="BP1383">
        <v>0</v>
      </c>
      <c r="BS1383">
        <v>0.08</v>
      </c>
      <c r="BT1383">
        <v>0</v>
      </c>
      <c r="BU1383">
        <v>0</v>
      </c>
      <c r="CE1383" t="str">
        <f t="shared" si="700"/>
        <v>16:24:01.286</v>
      </c>
      <c r="CF1383">
        <v>285540509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7</v>
      </c>
      <c r="CY1383">
        <v>7</v>
      </c>
      <c r="CZ1383" t="s">
        <v>131</v>
      </c>
      <c r="DA1383">
        <v>80</v>
      </c>
      <c r="DB1383">
        <v>1</v>
      </c>
      <c r="DC1383" t="s">
        <v>132</v>
      </c>
      <c r="DD1383" t="s">
        <v>133</v>
      </c>
      <c r="DG1383">
        <v>15377979</v>
      </c>
      <c r="DI1383">
        <v>1</v>
      </c>
      <c r="DJ1383">
        <v>0</v>
      </c>
      <c r="DK1383">
        <v>1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>"10/06/2022 16:24:01.652"</f>
        <v>10/06/2022 16:24:01.652</v>
      </c>
      <c r="C1384" t="str">
        <f t="shared" si="681"/>
        <v>FFDFD3C0</v>
      </c>
      <c r="D1384" t="s">
        <v>143</v>
      </c>
      <c r="E1384">
        <v>15</v>
      </c>
      <c r="F1384">
        <v>2015</v>
      </c>
      <c r="G1384" t="s">
        <v>144</v>
      </c>
      <c r="J1384" t="s">
        <v>145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698"/>
        <v>16:24:01.281</v>
      </c>
      <c r="T1384" t="str">
        <f t="shared" si="699"/>
        <v>16:24:00.781</v>
      </c>
      <c r="U1384" t="str">
        <f t="shared" si="682"/>
        <v>A5988B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125</v>
      </c>
      <c r="AG1384">
        <v>0</v>
      </c>
      <c r="AH1384">
        <v>3</v>
      </c>
      <c r="AI1384">
        <v>2</v>
      </c>
      <c r="AJ1384">
        <v>1</v>
      </c>
      <c r="AK1384" t="s">
        <v>517</v>
      </c>
      <c r="AL1384">
        <v>40.940787999999998</v>
      </c>
      <c r="AM1384" t="s">
        <v>518</v>
      </c>
      <c r="AN1384">
        <v>-72.185540000000003</v>
      </c>
      <c r="AO1384">
        <v>25</v>
      </c>
      <c r="AP1384">
        <v>400</v>
      </c>
      <c r="AQ1384" t="s">
        <v>129</v>
      </c>
      <c r="AR1384">
        <v>49</v>
      </c>
      <c r="AS1384">
        <v>33</v>
      </c>
      <c r="AT1384">
        <v>-64</v>
      </c>
      <c r="BB1384">
        <v>1200</v>
      </c>
      <c r="BC1384">
        <v>1</v>
      </c>
      <c r="BD1384" t="str">
        <f t="shared" si="683"/>
        <v xml:space="preserve">N46PD   </v>
      </c>
      <c r="BE1384">
        <v>1</v>
      </c>
      <c r="BG1384">
        <v>0</v>
      </c>
      <c r="BH1384">
        <v>0</v>
      </c>
      <c r="BI1384">
        <v>0</v>
      </c>
      <c r="BJ1384">
        <v>300</v>
      </c>
      <c r="BK1384">
        <v>-100</v>
      </c>
      <c r="BL1384" t="s">
        <v>239</v>
      </c>
      <c r="BM1384">
        <v>1</v>
      </c>
      <c r="BN1384">
        <v>1</v>
      </c>
      <c r="BO1384">
        <v>1</v>
      </c>
      <c r="BP1384">
        <v>0</v>
      </c>
      <c r="BS1384">
        <v>0.08</v>
      </c>
      <c r="BT1384">
        <v>0</v>
      </c>
      <c r="BU1384">
        <v>0</v>
      </c>
      <c r="CE1384" t="str">
        <f t="shared" si="700"/>
        <v>16:24:01.286</v>
      </c>
      <c r="CF1384">
        <v>285540509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7</v>
      </c>
      <c r="CY1384">
        <v>7</v>
      </c>
      <c r="CZ1384" t="s">
        <v>131</v>
      </c>
      <c r="DA1384">
        <v>80</v>
      </c>
      <c r="DB1384">
        <v>1</v>
      </c>
      <c r="DC1384" t="s">
        <v>132</v>
      </c>
      <c r="DD1384" t="s">
        <v>133</v>
      </c>
      <c r="DG1384">
        <v>15377979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>"10/06/2022 16:24:01.668"</f>
        <v>10/06/2022 16:24:01.668</v>
      </c>
      <c r="C1385" t="str">
        <f t="shared" si="681"/>
        <v>FFDFD3C0</v>
      </c>
      <c r="D1385" t="s">
        <v>143</v>
      </c>
      <c r="E1385">
        <v>1</v>
      </c>
      <c r="F1385">
        <v>2001</v>
      </c>
      <c r="G1385" t="s">
        <v>147</v>
      </c>
      <c r="J1385" t="s">
        <v>145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698"/>
        <v>16:24:01.281</v>
      </c>
      <c r="T1385" t="str">
        <f t="shared" si="699"/>
        <v>16:24:00.781</v>
      </c>
      <c r="U1385" t="str">
        <f t="shared" si="682"/>
        <v>A5988B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125</v>
      </c>
      <c r="AG1385">
        <v>0</v>
      </c>
      <c r="AH1385">
        <v>3</v>
      </c>
      <c r="AI1385">
        <v>2</v>
      </c>
      <c r="AJ1385">
        <v>1</v>
      </c>
      <c r="AK1385" t="s">
        <v>517</v>
      </c>
      <c r="AL1385">
        <v>40.940787999999998</v>
      </c>
      <c r="AM1385" t="s">
        <v>518</v>
      </c>
      <c r="AN1385">
        <v>-72.185540000000003</v>
      </c>
      <c r="AO1385">
        <v>25</v>
      </c>
      <c r="AP1385">
        <v>400</v>
      </c>
      <c r="AQ1385" t="s">
        <v>129</v>
      </c>
      <c r="AR1385">
        <v>49</v>
      </c>
      <c r="AS1385">
        <v>33</v>
      </c>
      <c r="AT1385">
        <v>-64</v>
      </c>
      <c r="BB1385">
        <v>1200</v>
      </c>
      <c r="BC1385">
        <v>1</v>
      </c>
      <c r="BD1385" t="str">
        <f t="shared" si="683"/>
        <v xml:space="preserve">N46PD   </v>
      </c>
      <c r="BE1385">
        <v>1</v>
      </c>
      <c r="BG1385">
        <v>0</v>
      </c>
      <c r="BH1385">
        <v>0</v>
      </c>
      <c r="BI1385">
        <v>0</v>
      </c>
      <c r="BJ1385">
        <v>300</v>
      </c>
      <c r="BK1385">
        <v>-100</v>
      </c>
      <c r="BL1385" t="s">
        <v>239</v>
      </c>
      <c r="BM1385">
        <v>1</v>
      </c>
      <c r="BN1385">
        <v>1</v>
      </c>
      <c r="BO1385">
        <v>1</v>
      </c>
      <c r="BP1385">
        <v>0</v>
      </c>
      <c r="BS1385">
        <v>0.08</v>
      </c>
      <c r="BT1385">
        <v>0</v>
      </c>
      <c r="BU1385">
        <v>0</v>
      </c>
      <c r="CE1385" t="str">
        <f t="shared" si="700"/>
        <v>16:24:01.286</v>
      </c>
      <c r="CF1385">
        <v>285540509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7</v>
      </c>
      <c r="CY1385">
        <v>7</v>
      </c>
      <c r="CZ1385" t="s">
        <v>131</v>
      </c>
      <c r="DA1385">
        <v>80</v>
      </c>
      <c r="DB1385">
        <v>1</v>
      </c>
      <c r="DC1385" t="s">
        <v>132</v>
      </c>
      <c r="DD1385" t="s">
        <v>133</v>
      </c>
      <c r="DG1385">
        <v>15377979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>"10/06/2022 16:24:01.668"</f>
        <v>10/06/2022 16:24:01.668</v>
      </c>
      <c r="C1386" t="str">
        <f t="shared" si="681"/>
        <v>FFDFD3C0</v>
      </c>
      <c r="D1386" t="s">
        <v>123</v>
      </c>
      <c r="E1386">
        <v>1</v>
      </c>
      <c r="H1386">
        <v>157</v>
      </c>
      <c r="I1386" t="s">
        <v>124</v>
      </c>
      <c r="J1386" t="s">
        <v>125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698"/>
        <v>16:24:01.281</v>
      </c>
      <c r="T1386" t="str">
        <f t="shared" si="699"/>
        <v>16:24:00.781</v>
      </c>
      <c r="U1386" t="str">
        <f t="shared" si="682"/>
        <v>A5988B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125</v>
      </c>
      <c r="AG1386">
        <v>0</v>
      </c>
      <c r="AH1386">
        <v>3</v>
      </c>
      <c r="AI1386">
        <v>2</v>
      </c>
      <c r="AJ1386">
        <v>1</v>
      </c>
      <c r="AK1386" t="s">
        <v>517</v>
      </c>
      <c r="AL1386">
        <v>40.940787999999998</v>
      </c>
      <c r="AM1386" t="s">
        <v>518</v>
      </c>
      <c r="AN1386">
        <v>-72.185540000000003</v>
      </c>
      <c r="AO1386">
        <v>25</v>
      </c>
      <c r="AP1386">
        <v>400</v>
      </c>
      <c r="AQ1386" t="s">
        <v>129</v>
      </c>
      <c r="AR1386">
        <v>49</v>
      </c>
      <c r="AS1386">
        <v>33</v>
      </c>
      <c r="AT1386">
        <v>-64</v>
      </c>
      <c r="BB1386">
        <v>1200</v>
      </c>
      <c r="BC1386">
        <v>1</v>
      </c>
      <c r="BD1386" t="str">
        <f t="shared" si="683"/>
        <v xml:space="preserve">N46PD   </v>
      </c>
      <c r="BE1386">
        <v>1</v>
      </c>
      <c r="BG1386">
        <v>0</v>
      </c>
      <c r="BH1386">
        <v>0</v>
      </c>
      <c r="BI1386">
        <v>0</v>
      </c>
      <c r="BJ1386">
        <v>300</v>
      </c>
      <c r="BK1386">
        <v>-100</v>
      </c>
      <c r="BL1386" t="s">
        <v>239</v>
      </c>
      <c r="BM1386">
        <v>1</v>
      </c>
      <c r="BN1386">
        <v>1</v>
      </c>
      <c r="BO1386">
        <v>1</v>
      </c>
      <c r="BP1386">
        <v>0</v>
      </c>
      <c r="BS1386">
        <v>0.08</v>
      </c>
      <c r="BT1386">
        <v>0</v>
      </c>
      <c r="BU1386">
        <v>0</v>
      </c>
      <c r="CE1386" t="str">
        <f t="shared" si="700"/>
        <v>16:24:01.286</v>
      </c>
      <c r="CF1386">
        <v>285540509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7</v>
      </c>
      <c r="CY1386">
        <v>7</v>
      </c>
      <c r="CZ1386" t="s">
        <v>131</v>
      </c>
      <c r="DA1386">
        <v>80</v>
      </c>
      <c r="DB1386">
        <v>1</v>
      </c>
      <c r="DC1386" t="s">
        <v>132</v>
      </c>
      <c r="DD1386" t="s">
        <v>133</v>
      </c>
      <c r="DG1386">
        <v>15377979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>"10/06/2022 16:24:01.668"</f>
        <v>10/06/2022 16:24:01.668</v>
      </c>
      <c r="C1387" t="str">
        <f t="shared" si="681"/>
        <v>FFDFD3C0</v>
      </c>
      <c r="D1387" t="s">
        <v>134</v>
      </c>
      <c r="E1387">
        <v>38</v>
      </c>
      <c r="H1387">
        <v>125</v>
      </c>
      <c r="I1387" t="s">
        <v>142</v>
      </c>
      <c r="J1387" t="s">
        <v>136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698"/>
        <v>16:24:01.281</v>
      </c>
      <c r="T1387" t="str">
        <f t="shared" si="699"/>
        <v>16:24:00.781</v>
      </c>
      <c r="U1387" t="str">
        <f t="shared" si="682"/>
        <v>A5988B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125</v>
      </c>
      <c r="AG1387">
        <v>0</v>
      </c>
      <c r="AH1387">
        <v>3</v>
      </c>
      <c r="AI1387">
        <v>2</v>
      </c>
      <c r="AJ1387">
        <v>1</v>
      </c>
      <c r="AK1387" t="s">
        <v>517</v>
      </c>
      <c r="AL1387">
        <v>40.940787999999998</v>
      </c>
      <c r="AM1387" t="s">
        <v>518</v>
      </c>
      <c r="AN1387">
        <v>-72.185540000000003</v>
      </c>
      <c r="AO1387">
        <v>25</v>
      </c>
      <c r="AP1387">
        <v>400</v>
      </c>
      <c r="AQ1387" t="s">
        <v>129</v>
      </c>
      <c r="AR1387">
        <v>49</v>
      </c>
      <c r="AS1387">
        <v>33</v>
      </c>
      <c r="AT1387">
        <v>-64</v>
      </c>
      <c r="BB1387">
        <v>1200</v>
      </c>
      <c r="BC1387">
        <v>1</v>
      </c>
      <c r="BD1387" t="str">
        <f t="shared" si="683"/>
        <v xml:space="preserve">N46PD   </v>
      </c>
      <c r="BE1387">
        <v>1</v>
      </c>
      <c r="BG1387">
        <v>0</v>
      </c>
      <c r="BH1387">
        <v>0</v>
      </c>
      <c r="BI1387">
        <v>0</v>
      </c>
      <c r="BJ1387">
        <v>300</v>
      </c>
      <c r="BK1387">
        <v>-100</v>
      </c>
      <c r="BL1387" t="s">
        <v>239</v>
      </c>
      <c r="BM1387">
        <v>1</v>
      </c>
      <c r="BN1387">
        <v>1</v>
      </c>
      <c r="BO1387">
        <v>1</v>
      </c>
      <c r="BP1387">
        <v>0</v>
      </c>
      <c r="BS1387">
        <v>0.08</v>
      </c>
      <c r="BT1387">
        <v>0</v>
      </c>
      <c r="BU1387">
        <v>0</v>
      </c>
      <c r="CE1387" t="str">
        <f t="shared" si="700"/>
        <v>16:24:01.286</v>
      </c>
      <c r="CF1387">
        <v>285540509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7</v>
      </c>
      <c r="CY1387">
        <v>7</v>
      </c>
      <c r="CZ1387" t="s">
        <v>131</v>
      </c>
      <c r="DA1387">
        <v>80</v>
      </c>
      <c r="DB1387">
        <v>1</v>
      </c>
      <c r="DC1387" t="s">
        <v>132</v>
      </c>
      <c r="DD1387" t="s">
        <v>133</v>
      </c>
      <c r="DG1387">
        <v>15377979</v>
      </c>
      <c r="DI1387">
        <v>1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>"10/06/2022 16:24:01.668"</f>
        <v>10/06/2022 16:24:01.668</v>
      </c>
      <c r="C1388" t="str">
        <f t="shared" si="681"/>
        <v>FFDFD3C0</v>
      </c>
      <c r="D1388" t="s">
        <v>139</v>
      </c>
      <c r="E1388">
        <v>3</v>
      </c>
      <c r="F1388">
        <v>1003</v>
      </c>
      <c r="G1388" t="s">
        <v>146</v>
      </c>
      <c r="J1388" t="s">
        <v>141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698"/>
        <v>16:24:01.281</v>
      </c>
      <c r="T1388" t="str">
        <f t="shared" si="699"/>
        <v>16:24:00.781</v>
      </c>
      <c r="U1388" t="str">
        <f t="shared" si="682"/>
        <v>A5988B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125</v>
      </c>
      <c r="AG1388">
        <v>0</v>
      </c>
      <c r="AH1388">
        <v>3</v>
      </c>
      <c r="AI1388">
        <v>2</v>
      </c>
      <c r="AJ1388">
        <v>1</v>
      </c>
      <c r="AK1388" t="s">
        <v>517</v>
      </c>
      <c r="AL1388">
        <v>40.940787999999998</v>
      </c>
      <c r="AM1388" t="s">
        <v>518</v>
      </c>
      <c r="AN1388">
        <v>-72.185540000000003</v>
      </c>
      <c r="AO1388">
        <v>25</v>
      </c>
      <c r="AP1388">
        <v>400</v>
      </c>
      <c r="AQ1388" t="s">
        <v>129</v>
      </c>
      <c r="AR1388">
        <v>49</v>
      </c>
      <c r="AS1388">
        <v>33</v>
      </c>
      <c r="AT1388">
        <v>-64</v>
      </c>
      <c r="BB1388">
        <v>1200</v>
      </c>
      <c r="BC1388">
        <v>1</v>
      </c>
      <c r="BD1388" t="str">
        <f t="shared" si="683"/>
        <v xml:space="preserve">N46PD   </v>
      </c>
      <c r="BE1388">
        <v>1</v>
      </c>
      <c r="BG1388">
        <v>0</v>
      </c>
      <c r="BH1388">
        <v>0</v>
      </c>
      <c r="BI1388">
        <v>0</v>
      </c>
      <c r="BJ1388">
        <v>300</v>
      </c>
      <c r="BK1388">
        <v>-100</v>
      </c>
      <c r="BL1388" t="s">
        <v>239</v>
      </c>
      <c r="BM1388">
        <v>1</v>
      </c>
      <c r="BN1388">
        <v>1</v>
      </c>
      <c r="BO1388">
        <v>1</v>
      </c>
      <c r="BP1388">
        <v>0</v>
      </c>
      <c r="BS1388">
        <v>0.08</v>
      </c>
      <c r="BT1388">
        <v>0</v>
      </c>
      <c r="BU1388">
        <v>0</v>
      </c>
      <c r="CE1388" t="str">
        <f t="shared" si="700"/>
        <v>16:24:01.286</v>
      </c>
      <c r="CF1388">
        <v>285540509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7</v>
      </c>
      <c r="CY1388">
        <v>7</v>
      </c>
      <c r="CZ1388" t="s">
        <v>131</v>
      </c>
      <c r="DA1388">
        <v>80</v>
      </c>
      <c r="DB1388">
        <v>1</v>
      </c>
      <c r="DC1388" t="s">
        <v>132</v>
      </c>
      <c r="DD1388" t="s">
        <v>133</v>
      </c>
      <c r="DG1388">
        <v>15377979</v>
      </c>
      <c r="DI1388">
        <v>1</v>
      </c>
      <c r="DJ1388">
        <v>0</v>
      </c>
      <c r="DK1388">
        <v>1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>"10/06/2022 16:24:02.632"</f>
        <v>10/06/2022 16:24:02.632</v>
      </c>
      <c r="C1389" t="str">
        <f t="shared" si="681"/>
        <v>FFDFD3C0</v>
      </c>
      <c r="D1389" t="s">
        <v>143</v>
      </c>
      <c r="E1389">
        <v>15</v>
      </c>
      <c r="F1389">
        <v>2015</v>
      </c>
      <c r="G1389" t="s">
        <v>144</v>
      </c>
      <c r="J1389" t="s">
        <v>145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ref="S1389:S1395" si="701">"16:24:02.367"</f>
        <v>16:24:02.367</v>
      </c>
      <c r="T1389" t="str">
        <f t="shared" ref="T1389:T1395" si="702">"16:24:01.867"</f>
        <v>16:24:01.867</v>
      </c>
      <c r="U1389" t="str">
        <f t="shared" si="682"/>
        <v>A5988B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125</v>
      </c>
      <c r="AG1389">
        <v>0</v>
      </c>
      <c r="AH1389">
        <v>3</v>
      </c>
      <c r="AI1389">
        <v>2</v>
      </c>
      <c r="AJ1389">
        <v>1</v>
      </c>
      <c r="AK1389" t="s">
        <v>256</v>
      </c>
      <c r="AL1389">
        <v>40.940916999999999</v>
      </c>
      <c r="AM1389" t="s">
        <v>519</v>
      </c>
      <c r="AN1389">
        <v>-72.185239999999993</v>
      </c>
      <c r="AO1389">
        <v>25</v>
      </c>
      <c r="AP1389">
        <v>400</v>
      </c>
      <c r="AQ1389" t="s">
        <v>129</v>
      </c>
      <c r="AR1389">
        <v>51</v>
      </c>
      <c r="AS1389">
        <v>31</v>
      </c>
      <c r="AT1389">
        <v>0</v>
      </c>
      <c r="BB1389">
        <v>1200</v>
      </c>
      <c r="BC1389">
        <v>1</v>
      </c>
      <c r="BD1389" t="str">
        <f t="shared" si="683"/>
        <v xml:space="preserve">N46PD   </v>
      </c>
      <c r="BE1389">
        <v>1</v>
      </c>
      <c r="BG1389">
        <v>0</v>
      </c>
      <c r="BH1389">
        <v>0</v>
      </c>
      <c r="BI1389">
        <v>0</v>
      </c>
      <c r="BJ1389">
        <v>300</v>
      </c>
      <c r="BK1389">
        <v>-100</v>
      </c>
      <c r="BL1389" t="s">
        <v>239</v>
      </c>
      <c r="BM1389">
        <v>1</v>
      </c>
      <c r="BN1389">
        <v>1</v>
      </c>
      <c r="BO1389">
        <v>1</v>
      </c>
      <c r="BP1389">
        <v>0</v>
      </c>
      <c r="BS1389">
        <v>0.08</v>
      </c>
      <c r="BT1389">
        <v>0</v>
      </c>
      <c r="BU1389">
        <v>0</v>
      </c>
      <c r="CE1389" t="str">
        <f t="shared" ref="CE1389:CE1395" si="703">"16:24:02.373"</f>
        <v>16:24:02.373</v>
      </c>
      <c r="CF1389">
        <v>373458459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7</v>
      </c>
      <c r="CY1389">
        <v>7</v>
      </c>
      <c r="CZ1389" t="s">
        <v>131</v>
      </c>
      <c r="DA1389">
        <v>80</v>
      </c>
      <c r="DB1389">
        <v>1</v>
      </c>
      <c r="DC1389" t="s">
        <v>132</v>
      </c>
      <c r="DD1389" t="s">
        <v>133</v>
      </c>
      <c r="DG1389">
        <v>15378999</v>
      </c>
      <c r="DI1389">
        <v>1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"10/06/2022 16:24:02.632"</f>
        <v>10/06/2022 16:24:02.632</v>
      </c>
      <c r="C1390" t="str">
        <f t="shared" si="681"/>
        <v>FFDFD3C0</v>
      </c>
      <c r="D1390" t="s">
        <v>134</v>
      </c>
      <c r="E1390">
        <v>33</v>
      </c>
      <c r="H1390">
        <v>112</v>
      </c>
      <c r="I1390" t="s">
        <v>135</v>
      </c>
      <c r="J1390" t="s">
        <v>136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701"/>
        <v>16:24:02.367</v>
      </c>
      <c r="T1390" t="str">
        <f t="shared" si="702"/>
        <v>16:24:01.867</v>
      </c>
      <c r="U1390" t="str">
        <f t="shared" si="682"/>
        <v>A5988B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125</v>
      </c>
      <c r="AG1390">
        <v>0</v>
      </c>
      <c r="AH1390">
        <v>3</v>
      </c>
      <c r="AI1390">
        <v>2</v>
      </c>
      <c r="AJ1390">
        <v>1</v>
      </c>
      <c r="AK1390" t="s">
        <v>256</v>
      </c>
      <c r="AL1390">
        <v>40.940916999999999</v>
      </c>
      <c r="AM1390" t="s">
        <v>519</v>
      </c>
      <c r="AN1390">
        <v>-72.185239999999993</v>
      </c>
      <c r="AO1390">
        <v>25</v>
      </c>
      <c r="AP1390">
        <v>400</v>
      </c>
      <c r="AQ1390" t="s">
        <v>129</v>
      </c>
      <c r="AR1390">
        <v>51</v>
      </c>
      <c r="AS1390">
        <v>31</v>
      </c>
      <c r="AT1390">
        <v>0</v>
      </c>
      <c r="BB1390">
        <v>1200</v>
      </c>
      <c r="BC1390">
        <v>1</v>
      </c>
      <c r="BD1390" t="str">
        <f t="shared" si="683"/>
        <v xml:space="preserve">N46PD   </v>
      </c>
      <c r="BE1390">
        <v>1</v>
      </c>
      <c r="BG1390">
        <v>0</v>
      </c>
      <c r="BH1390">
        <v>0</v>
      </c>
      <c r="BI1390">
        <v>0</v>
      </c>
      <c r="BJ1390">
        <v>300</v>
      </c>
      <c r="BK1390">
        <v>-100</v>
      </c>
      <c r="BL1390" t="s">
        <v>239</v>
      </c>
      <c r="BM1390">
        <v>1</v>
      </c>
      <c r="BN1390">
        <v>1</v>
      </c>
      <c r="BO1390">
        <v>1</v>
      </c>
      <c r="BP1390">
        <v>0</v>
      </c>
      <c r="BS1390">
        <v>0.08</v>
      </c>
      <c r="BT1390">
        <v>0</v>
      </c>
      <c r="BU1390">
        <v>0</v>
      </c>
      <c r="CE1390" t="str">
        <f t="shared" si="703"/>
        <v>16:24:02.373</v>
      </c>
      <c r="CF1390">
        <v>373458459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7</v>
      </c>
      <c r="CY1390">
        <v>7</v>
      </c>
      <c r="CZ1390" t="s">
        <v>131</v>
      </c>
      <c r="DA1390">
        <v>80</v>
      </c>
      <c r="DB1390">
        <v>1</v>
      </c>
      <c r="DC1390" t="s">
        <v>132</v>
      </c>
      <c r="DD1390" t="s">
        <v>133</v>
      </c>
      <c r="DG1390">
        <v>15378999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"10/06/2022 16:24:02.632"</f>
        <v>10/06/2022 16:24:02.632</v>
      </c>
      <c r="C1391" t="str">
        <f t="shared" si="681"/>
        <v>FFDFD3C0</v>
      </c>
      <c r="D1391" t="s">
        <v>143</v>
      </c>
      <c r="E1391">
        <v>1</v>
      </c>
      <c r="F1391">
        <v>2001</v>
      </c>
      <c r="G1391" t="s">
        <v>147</v>
      </c>
      <c r="J1391" t="s">
        <v>145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701"/>
        <v>16:24:02.367</v>
      </c>
      <c r="T1391" t="str">
        <f t="shared" si="702"/>
        <v>16:24:01.867</v>
      </c>
      <c r="U1391" t="str">
        <f t="shared" si="682"/>
        <v>A5988B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125</v>
      </c>
      <c r="AG1391">
        <v>0</v>
      </c>
      <c r="AH1391">
        <v>3</v>
      </c>
      <c r="AI1391">
        <v>2</v>
      </c>
      <c r="AJ1391">
        <v>1</v>
      </c>
      <c r="AK1391" t="s">
        <v>256</v>
      </c>
      <c r="AL1391">
        <v>40.940916999999999</v>
      </c>
      <c r="AM1391" t="s">
        <v>519</v>
      </c>
      <c r="AN1391">
        <v>-72.185239999999993</v>
      </c>
      <c r="AO1391">
        <v>25</v>
      </c>
      <c r="AP1391">
        <v>400</v>
      </c>
      <c r="AQ1391" t="s">
        <v>129</v>
      </c>
      <c r="AR1391">
        <v>51</v>
      </c>
      <c r="AS1391">
        <v>31</v>
      </c>
      <c r="AT1391">
        <v>0</v>
      </c>
      <c r="BB1391">
        <v>1200</v>
      </c>
      <c r="BC1391">
        <v>1</v>
      </c>
      <c r="BD1391" t="str">
        <f t="shared" si="683"/>
        <v xml:space="preserve">N46PD   </v>
      </c>
      <c r="BE1391">
        <v>1</v>
      </c>
      <c r="BG1391">
        <v>0</v>
      </c>
      <c r="BH1391">
        <v>0</v>
      </c>
      <c r="BI1391">
        <v>0</v>
      </c>
      <c r="BJ1391">
        <v>300</v>
      </c>
      <c r="BK1391">
        <v>-100</v>
      </c>
      <c r="BL1391" t="s">
        <v>239</v>
      </c>
      <c r="BM1391">
        <v>1</v>
      </c>
      <c r="BN1391">
        <v>1</v>
      </c>
      <c r="BO1391">
        <v>1</v>
      </c>
      <c r="BP1391">
        <v>0</v>
      </c>
      <c r="BS1391">
        <v>0.08</v>
      </c>
      <c r="BT1391">
        <v>0</v>
      </c>
      <c r="BU1391">
        <v>0</v>
      </c>
      <c r="CE1391" t="str">
        <f t="shared" si="703"/>
        <v>16:24:02.373</v>
      </c>
      <c r="CF1391">
        <v>373458459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7</v>
      </c>
      <c r="CY1391">
        <v>7</v>
      </c>
      <c r="CZ1391" t="s">
        <v>131</v>
      </c>
      <c r="DA1391">
        <v>80</v>
      </c>
      <c r="DB1391">
        <v>1</v>
      </c>
      <c r="DC1391" t="s">
        <v>132</v>
      </c>
      <c r="DD1391" t="s">
        <v>133</v>
      </c>
      <c r="DG1391">
        <v>15378999</v>
      </c>
      <c r="DI1391">
        <v>1</v>
      </c>
      <c r="DJ1391">
        <v>0</v>
      </c>
      <c r="DK1391">
        <v>1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"10/06/2022 16:24:02.647"</f>
        <v>10/06/2022 16:24:02.647</v>
      </c>
      <c r="C1392" t="str">
        <f t="shared" si="681"/>
        <v>FFDFD3C0</v>
      </c>
      <c r="D1392" t="s">
        <v>123</v>
      </c>
      <c r="E1392">
        <v>1</v>
      </c>
      <c r="H1392">
        <v>157</v>
      </c>
      <c r="I1392" t="s">
        <v>124</v>
      </c>
      <c r="J1392" t="s">
        <v>125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701"/>
        <v>16:24:02.367</v>
      </c>
      <c r="T1392" t="str">
        <f t="shared" si="702"/>
        <v>16:24:01.867</v>
      </c>
      <c r="U1392" t="str">
        <f t="shared" si="682"/>
        <v>A5988B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125</v>
      </c>
      <c r="AG1392">
        <v>0</v>
      </c>
      <c r="AH1392">
        <v>3</v>
      </c>
      <c r="AI1392">
        <v>2</v>
      </c>
      <c r="AJ1392">
        <v>1</v>
      </c>
      <c r="AK1392" t="s">
        <v>256</v>
      </c>
      <c r="AL1392">
        <v>40.940916999999999</v>
      </c>
      <c r="AM1392" t="s">
        <v>519</v>
      </c>
      <c r="AN1392">
        <v>-72.185239999999993</v>
      </c>
      <c r="AO1392">
        <v>25</v>
      </c>
      <c r="AP1392">
        <v>400</v>
      </c>
      <c r="AQ1392" t="s">
        <v>129</v>
      </c>
      <c r="AR1392">
        <v>51</v>
      </c>
      <c r="AS1392">
        <v>31</v>
      </c>
      <c r="AT1392">
        <v>0</v>
      </c>
      <c r="BB1392">
        <v>1200</v>
      </c>
      <c r="BC1392">
        <v>1</v>
      </c>
      <c r="BD1392" t="str">
        <f t="shared" si="683"/>
        <v xml:space="preserve">N46PD   </v>
      </c>
      <c r="BE1392">
        <v>1</v>
      </c>
      <c r="BG1392">
        <v>0</v>
      </c>
      <c r="BH1392">
        <v>0</v>
      </c>
      <c r="BI1392">
        <v>0</v>
      </c>
      <c r="BJ1392">
        <v>300</v>
      </c>
      <c r="BK1392">
        <v>-100</v>
      </c>
      <c r="BL1392" t="s">
        <v>239</v>
      </c>
      <c r="BM1392">
        <v>1</v>
      </c>
      <c r="BN1392">
        <v>1</v>
      </c>
      <c r="BO1392">
        <v>1</v>
      </c>
      <c r="BP1392">
        <v>0</v>
      </c>
      <c r="BS1392">
        <v>0.08</v>
      </c>
      <c r="BT1392">
        <v>0</v>
      </c>
      <c r="BU1392">
        <v>0</v>
      </c>
      <c r="CE1392" t="str">
        <f t="shared" si="703"/>
        <v>16:24:02.373</v>
      </c>
      <c r="CF1392">
        <v>373458459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7</v>
      </c>
      <c r="CY1392">
        <v>7</v>
      </c>
      <c r="CZ1392" t="s">
        <v>131</v>
      </c>
      <c r="DA1392">
        <v>80</v>
      </c>
      <c r="DB1392">
        <v>1</v>
      </c>
      <c r="DC1392" t="s">
        <v>132</v>
      </c>
      <c r="DD1392" t="s">
        <v>133</v>
      </c>
      <c r="DG1392">
        <v>15378999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"10/06/2022 16:24:02.647"</f>
        <v>10/06/2022 16:24:02.647</v>
      </c>
      <c r="C1393" t="str">
        <f t="shared" si="681"/>
        <v>FFDFD3C0</v>
      </c>
      <c r="D1393" t="s">
        <v>139</v>
      </c>
      <c r="E1393">
        <v>3</v>
      </c>
      <c r="F1393">
        <v>1003</v>
      </c>
      <c r="G1393" t="s">
        <v>146</v>
      </c>
      <c r="J1393" t="s">
        <v>141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701"/>
        <v>16:24:02.367</v>
      </c>
      <c r="T1393" t="str">
        <f t="shared" si="702"/>
        <v>16:24:01.867</v>
      </c>
      <c r="U1393" t="str">
        <f t="shared" si="682"/>
        <v>A5988B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125</v>
      </c>
      <c r="AG1393">
        <v>0</v>
      </c>
      <c r="AH1393">
        <v>3</v>
      </c>
      <c r="AI1393">
        <v>2</v>
      </c>
      <c r="AJ1393">
        <v>1</v>
      </c>
      <c r="AK1393" t="s">
        <v>256</v>
      </c>
      <c r="AL1393">
        <v>40.940916999999999</v>
      </c>
      <c r="AM1393" t="s">
        <v>519</v>
      </c>
      <c r="AN1393">
        <v>-72.185239999999993</v>
      </c>
      <c r="AO1393">
        <v>25</v>
      </c>
      <c r="AP1393">
        <v>400</v>
      </c>
      <c r="AQ1393" t="s">
        <v>129</v>
      </c>
      <c r="AR1393">
        <v>51</v>
      </c>
      <c r="AS1393">
        <v>31</v>
      </c>
      <c r="AT1393">
        <v>0</v>
      </c>
      <c r="BB1393">
        <v>1200</v>
      </c>
      <c r="BC1393">
        <v>1</v>
      </c>
      <c r="BD1393" t="str">
        <f t="shared" si="683"/>
        <v xml:space="preserve">N46PD   </v>
      </c>
      <c r="BE1393">
        <v>1</v>
      </c>
      <c r="BG1393">
        <v>0</v>
      </c>
      <c r="BH1393">
        <v>0</v>
      </c>
      <c r="BI1393">
        <v>0</v>
      </c>
      <c r="BJ1393">
        <v>300</v>
      </c>
      <c r="BK1393">
        <v>-100</v>
      </c>
      <c r="BL1393" t="s">
        <v>239</v>
      </c>
      <c r="BM1393">
        <v>1</v>
      </c>
      <c r="BN1393">
        <v>1</v>
      </c>
      <c r="BO1393">
        <v>1</v>
      </c>
      <c r="BP1393">
        <v>0</v>
      </c>
      <c r="BS1393">
        <v>0.08</v>
      </c>
      <c r="BT1393">
        <v>0</v>
      </c>
      <c r="BU1393">
        <v>0</v>
      </c>
      <c r="CE1393" t="str">
        <f t="shared" si="703"/>
        <v>16:24:02.373</v>
      </c>
      <c r="CF1393">
        <v>373458459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7</v>
      </c>
      <c r="CY1393">
        <v>7</v>
      </c>
      <c r="CZ1393" t="s">
        <v>131</v>
      </c>
      <c r="DA1393">
        <v>80</v>
      </c>
      <c r="DB1393">
        <v>1</v>
      </c>
      <c r="DC1393" t="s">
        <v>132</v>
      </c>
      <c r="DD1393" t="s">
        <v>133</v>
      </c>
      <c r="DG1393">
        <v>15378999</v>
      </c>
      <c r="DI1393">
        <v>1</v>
      </c>
      <c r="DJ1393">
        <v>0</v>
      </c>
      <c r="DK1393">
        <v>1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"10/06/2022 16:24:02.647"</f>
        <v>10/06/2022 16:24:02.647</v>
      </c>
      <c r="C1394" t="str">
        <f t="shared" si="681"/>
        <v>FFDFD3C0</v>
      </c>
      <c r="D1394" t="s">
        <v>134</v>
      </c>
      <c r="E1394">
        <v>38</v>
      </c>
      <c r="H1394">
        <v>125</v>
      </c>
      <c r="I1394" t="s">
        <v>142</v>
      </c>
      <c r="J1394" t="s">
        <v>136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701"/>
        <v>16:24:02.367</v>
      </c>
      <c r="T1394" t="str">
        <f t="shared" si="702"/>
        <v>16:24:01.867</v>
      </c>
      <c r="U1394" t="str">
        <f t="shared" si="682"/>
        <v>A5988B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125</v>
      </c>
      <c r="AG1394">
        <v>0</v>
      </c>
      <c r="AH1394">
        <v>3</v>
      </c>
      <c r="AI1394">
        <v>2</v>
      </c>
      <c r="AJ1394">
        <v>1</v>
      </c>
      <c r="AK1394" t="s">
        <v>256</v>
      </c>
      <c r="AL1394">
        <v>40.940916999999999</v>
      </c>
      <c r="AM1394" t="s">
        <v>519</v>
      </c>
      <c r="AN1394">
        <v>-72.185239999999993</v>
      </c>
      <c r="AO1394">
        <v>25</v>
      </c>
      <c r="AP1394">
        <v>400</v>
      </c>
      <c r="AQ1394" t="s">
        <v>129</v>
      </c>
      <c r="AR1394">
        <v>51</v>
      </c>
      <c r="AS1394">
        <v>31</v>
      </c>
      <c r="AT1394">
        <v>0</v>
      </c>
      <c r="BB1394">
        <v>1200</v>
      </c>
      <c r="BC1394">
        <v>1</v>
      </c>
      <c r="BD1394" t="str">
        <f t="shared" si="683"/>
        <v xml:space="preserve">N46PD   </v>
      </c>
      <c r="BE1394">
        <v>1</v>
      </c>
      <c r="BG1394">
        <v>0</v>
      </c>
      <c r="BH1394">
        <v>0</v>
      </c>
      <c r="BI1394">
        <v>0</v>
      </c>
      <c r="BJ1394">
        <v>300</v>
      </c>
      <c r="BK1394">
        <v>-100</v>
      </c>
      <c r="BL1394" t="s">
        <v>239</v>
      </c>
      <c r="BM1394">
        <v>1</v>
      </c>
      <c r="BN1394">
        <v>1</v>
      </c>
      <c r="BO1394">
        <v>1</v>
      </c>
      <c r="BP1394">
        <v>0</v>
      </c>
      <c r="BS1394">
        <v>0.08</v>
      </c>
      <c r="BT1394">
        <v>0</v>
      </c>
      <c r="BU1394">
        <v>0</v>
      </c>
      <c r="CE1394" t="str">
        <f t="shared" si="703"/>
        <v>16:24:02.373</v>
      </c>
      <c r="CF1394">
        <v>373458459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7</v>
      </c>
      <c r="CY1394">
        <v>7</v>
      </c>
      <c r="CZ1394" t="s">
        <v>131</v>
      </c>
      <c r="DA1394">
        <v>80</v>
      </c>
      <c r="DB1394">
        <v>1</v>
      </c>
      <c r="DC1394" t="s">
        <v>132</v>
      </c>
      <c r="DD1394" t="s">
        <v>133</v>
      </c>
      <c r="DG1394">
        <v>15378999</v>
      </c>
      <c r="DI1394">
        <v>1</v>
      </c>
      <c r="DJ1394">
        <v>0</v>
      </c>
      <c r="DK1394">
        <v>1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>"10/06/2022 16:24:02.647"</f>
        <v>10/06/2022 16:24:02.647</v>
      </c>
      <c r="C1395" t="str">
        <f t="shared" si="681"/>
        <v>FFDFD3C0</v>
      </c>
      <c r="D1395" t="s">
        <v>139</v>
      </c>
      <c r="E1395">
        <v>2</v>
      </c>
      <c r="F1395">
        <v>1002</v>
      </c>
      <c r="G1395" t="s">
        <v>124</v>
      </c>
      <c r="J1395" t="s">
        <v>141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701"/>
        <v>16:24:02.367</v>
      </c>
      <c r="T1395" t="str">
        <f t="shared" si="702"/>
        <v>16:24:01.867</v>
      </c>
      <c r="U1395" t="str">
        <f t="shared" si="682"/>
        <v>A5988B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125</v>
      </c>
      <c r="AG1395">
        <v>0</v>
      </c>
      <c r="AH1395">
        <v>3</v>
      </c>
      <c r="AI1395">
        <v>2</v>
      </c>
      <c r="AJ1395">
        <v>1</v>
      </c>
      <c r="AK1395" t="s">
        <v>256</v>
      </c>
      <c r="AL1395">
        <v>40.940916999999999</v>
      </c>
      <c r="AM1395" t="s">
        <v>519</v>
      </c>
      <c r="AN1395">
        <v>-72.185239999999993</v>
      </c>
      <c r="AO1395">
        <v>25</v>
      </c>
      <c r="AP1395">
        <v>400</v>
      </c>
      <c r="AQ1395" t="s">
        <v>129</v>
      </c>
      <c r="AR1395">
        <v>51</v>
      </c>
      <c r="AS1395">
        <v>31</v>
      </c>
      <c r="AT1395">
        <v>0</v>
      </c>
      <c r="BB1395">
        <v>1200</v>
      </c>
      <c r="BC1395">
        <v>1</v>
      </c>
      <c r="BD1395" t="str">
        <f t="shared" si="683"/>
        <v xml:space="preserve">N46PD   </v>
      </c>
      <c r="BE1395">
        <v>1</v>
      </c>
      <c r="BG1395">
        <v>0</v>
      </c>
      <c r="BH1395">
        <v>0</v>
      </c>
      <c r="BI1395">
        <v>0</v>
      </c>
      <c r="BJ1395">
        <v>300</v>
      </c>
      <c r="BK1395">
        <v>-100</v>
      </c>
      <c r="BL1395" t="s">
        <v>239</v>
      </c>
      <c r="BM1395">
        <v>1</v>
      </c>
      <c r="BN1395">
        <v>1</v>
      </c>
      <c r="BO1395">
        <v>1</v>
      </c>
      <c r="BP1395">
        <v>0</v>
      </c>
      <c r="BS1395">
        <v>0.08</v>
      </c>
      <c r="BT1395">
        <v>0</v>
      </c>
      <c r="BU1395">
        <v>0</v>
      </c>
      <c r="CE1395" t="str">
        <f t="shared" si="703"/>
        <v>16:24:02.373</v>
      </c>
      <c r="CF1395">
        <v>373458459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7</v>
      </c>
      <c r="CY1395">
        <v>7</v>
      </c>
      <c r="CZ1395" t="s">
        <v>131</v>
      </c>
      <c r="DA1395">
        <v>80</v>
      </c>
      <c r="DB1395">
        <v>1</v>
      </c>
      <c r="DC1395" t="s">
        <v>132</v>
      </c>
      <c r="DD1395" t="s">
        <v>133</v>
      </c>
      <c r="DG1395">
        <v>15378999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>"10/06/2022 16:24:03.710"</f>
        <v>10/06/2022 16:24:03.710</v>
      </c>
      <c r="C1396" t="str">
        <f t="shared" si="681"/>
        <v>FFDFD3C0</v>
      </c>
      <c r="D1396" t="s">
        <v>143</v>
      </c>
      <c r="E1396">
        <v>1</v>
      </c>
      <c r="F1396">
        <v>2001</v>
      </c>
      <c r="G1396" t="s">
        <v>147</v>
      </c>
      <c r="J1396" t="s">
        <v>145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ref="S1396:S1402" si="704">"16:24:03.492"</f>
        <v>16:24:03.492</v>
      </c>
      <c r="T1396" t="str">
        <f t="shared" ref="T1396:T1402" si="705">"16:24:02.992"</f>
        <v>16:24:02.992</v>
      </c>
      <c r="U1396" t="str">
        <f t="shared" si="682"/>
        <v>A5988B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125</v>
      </c>
      <c r="AG1396">
        <v>0</v>
      </c>
      <c r="AH1396">
        <v>3</v>
      </c>
      <c r="AI1396">
        <v>2</v>
      </c>
      <c r="AJ1396">
        <v>1</v>
      </c>
      <c r="AK1396" t="s">
        <v>520</v>
      </c>
      <c r="AL1396">
        <v>40.941110000000002</v>
      </c>
      <c r="AM1396" t="s">
        <v>521</v>
      </c>
      <c r="AN1396">
        <v>-72.184875000000005</v>
      </c>
      <c r="AO1396">
        <v>25</v>
      </c>
      <c r="AP1396">
        <v>400</v>
      </c>
      <c r="AQ1396" t="s">
        <v>129</v>
      </c>
      <c r="AR1396">
        <v>51</v>
      </c>
      <c r="AS1396">
        <v>29</v>
      </c>
      <c r="AT1396">
        <v>128</v>
      </c>
      <c r="BB1396">
        <v>1200</v>
      </c>
      <c r="BC1396">
        <v>1</v>
      </c>
      <c r="BD1396" t="str">
        <f t="shared" si="683"/>
        <v xml:space="preserve">N46PD   </v>
      </c>
      <c r="BE1396">
        <v>1</v>
      </c>
      <c r="BG1396">
        <v>0</v>
      </c>
      <c r="BH1396">
        <v>0</v>
      </c>
      <c r="BI1396">
        <v>0</v>
      </c>
      <c r="BJ1396">
        <v>300</v>
      </c>
      <c r="BK1396">
        <v>-100</v>
      </c>
      <c r="BL1396" t="s">
        <v>239</v>
      </c>
      <c r="BM1396">
        <v>1</v>
      </c>
      <c r="BN1396">
        <v>1</v>
      </c>
      <c r="BO1396">
        <v>1</v>
      </c>
      <c r="BP1396">
        <v>0</v>
      </c>
      <c r="BS1396">
        <v>0.08</v>
      </c>
      <c r="BT1396">
        <v>0</v>
      </c>
      <c r="BU1396">
        <v>0</v>
      </c>
      <c r="CE1396" t="str">
        <f t="shared" ref="CE1396:CE1402" si="706">"16:24:03.493"</f>
        <v>16:24:03.493</v>
      </c>
      <c r="CF1396">
        <v>492506546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7</v>
      </c>
      <c r="CY1396">
        <v>7</v>
      </c>
      <c r="CZ1396" t="s">
        <v>131</v>
      </c>
      <c r="DA1396">
        <v>80</v>
      </c>
      <c r="DB1396">
        <v>1</v>
      </c>
      <c r="DC1396" t="s">
        <v>132</v>
      </c>
      <c r="DD1396" t="s">
        <v>133</v>
      </c>
      <c r="DG1396">
        <v>15380165</v>
      </c>
      <c r="DI1396">
        <v>1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"10/06/2022 16:24:03.710"</f>
        <v>10/06/2022 16:24:03.710</v>
      </c>
      <c r="C1397" t="str">
        <f t="shared" si="681"/>
        <v>FFDFD3C0</v>
      </c>
      <c r="D1397" t="s">
        <v>123</v>
      </c>
      <c r="E1397">
        <v>1</v>
      </c>
      <c r="H1397">
        <v>157</v>
      </c>
      <c r="I1397" t="s">
        <v>124</v>
      </c>
      <c r="J1397" t="s">
        <v>125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704"/>
        <v>16:24:03.492</v>
      </c>
      <c r="T1397" t="str">
        <f t="shared" si="705"/>
        <v>16:24:02.992</v>
      </c>
      <c r="U1397" t="str">
        <f t="shared" si="682"/>
        <v>A5988B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125</v>
      </c>
      <c r="AG1397">
        <v>0</v>
      </c>
      <c r="AH1397">
        <v>3</v>
      </c>
      <c r="AI1397">
        <v>2</v>
      </c>
      <c r="AJ1397">
        <v>1</v>
      </c>
      <c r="AK1397" t="s">
        <v>520</v>
      </c>
      <c r="AL1397">
        <v>40.941110000000002</v>
      </c>
      <c r="AM1397" t="s">
        <v>521</v>
      </c>
      <c r="AN1397">
        <v>-72.184875000000005</v>
      </c>
      <c r="AO1397">
        <v>25</v>
      </c>
      <c r="AP1397">
        <v>400</v>
      </c>
      <c r="AQ1397" t="s">
        <v>129</v>
      </c>
      <c r="AR1397">
        <v>51</v>
      </c>
      <c r="AS1397">
        <v>29</v>
      </c>
      <c r="AT1397">
        <v>128</v>
      </c>
      <c r="BB1397">
        <v>1200</v>
      </c>
      <c r="BC1397">
        <v>1</v>
      </c>
      <c r="BD1397" t="str">
        <f t="shared" si="683"/>
        <v xml:space="preserve">N46PD   </v>
      </c>
      <c r="BE1397">
        <v>1</v>
      </c>
      <c r="BG1397">
        <v>0</v>
      </c>
      <c r="BH1397">
        <v>0</v>
      </c>
      <c r="BI1397">
        <v>0</v>
      </c>
      <c r="BJ1397">
        <v>300</v>
      </c>
      <c r="BK1397">
        <v>-100</v>
      </c>
      <c r="BL1397" t="s">
        <v>239</v>
      </c>
      <c r="BM1397">
        <v>1</v>
      </c>
      <c r="BN1397">
        <v>1</v>
      </c>
      <c r="BO1397">
        <v>1</v>
      </c>
      <c r="BP1397">
        <v>0</v>
      </c>
      <c r="BS1397">
        <v>0.08</v>
      </c>
      <c r="BT1397">
        <v>0</v>
      </c>
      <c r="BU1397">
        <v>0</v>
      </c>
      <c r="CE1397" t="str">
        <f t="shared" si="706"/>
        <v>16:24:03.493</v>
      </c>
      <c r="CF1397">
        <v>492506546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131</v>
      </c>
      <c r="DA1397">
        <v>80</v>
      </c>
      <c r="DB1397">
        <v>1</v>
      </c>
      <c r="DC1397" t="s">
        <v>132</v>
      </c>
      <c r="DD1397" t="s">
        <v>133</v>
      </c>
      <c r="DG1397">
        <v>15380165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"10/06/2022 16:24:03.773"</f>
        <v>10/06/2022 16:24:03.773</v>
      </c>
      <c r="C1398" t="str">
        <f t="shared" si="681"/>
        <v>FFDFD3C0</v>
      </c>
      <c r="D1398" t="s">
        <v>134</v>
      </c>
      <c r="E1398">
        <v>38</v>
      </c>
      <c r="H1398">
        <v>125</v>
      </c>
      <c r="I1398" t="s">
        <v>142</v>
      </c>
      <c r="J1398" t="s">
        <v>136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704"/>
        <v>16:24:03.492</v>
      </c>
      <c r="T1398" t="str">
        <f t="shared" si="705"/>
        <v>16:24:02.992</v>
      </c>
      <c r="U1398" t="str">
        <f t="shared" si="682"/>
        <v>A5988B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125</v>
      </c>
      <c r="AG1398">
        <v>0</v>
      </c>
      <c r="AH1398">
        <v>3</v>
      </c>
      <c r="AI1398">
        <v>2</v>
      </c>
      <c r="AJ1398">
        <v>1</v>
      </c>
      <c r="AK1398" t="s">
        <v>520</v>
      </c>
      <c r="AL1398">
        <v>40.941110000000002</v>
      </c>
      <c r="AM1398" t="s">
        <v>521</v>
      </c>
      <c r="AN1398">
        <v>-72.184875000000005</v>
      </c>
      <c r="AO1398">
        <v>25</v>
      </c>
      <c r="AP1398">
        <v>400</v>
      </c>
      <c r="AQ1398" t="s">
        <v>129</v>
      </c>
      <c r="AR1398">
        <v>51</v>
      </c>
      <c r="AS1398">
        <v>29</v>
      </c>
      <c r="AT1398">
        <v>128</v>
      </c>
      <c r="BB1398">
        <v>1200</v>
      </c>
      <c r="BC1398">
        <v>1</v>
      </c>
      <c r="BD1398" t="str">
        <f t="shared" si="683"/>
        <v xml:space="preserve">N46PD   </v>
      </c>
      <c r="BE1398">
        <v>1</v>
      </c>
      <c r="BG1398">
        <v>0</v>
      </c>
      <c r="BH1398">
        <v>0</v>
      </c>
      <c r="BI1398">
        <v>0</v>
      </c>
      <c r="BJ1398">
        <v>300</v>
      </c>
      <c r="BK1398">
        <v>-100</v>
      </c>
      <c r="BL1398" t="s">
        <v>239</v>
      </c>
      <c r="BM1398">
        <v>1</v>
      </c>
      <c r="BN1398">
        <v>1</v>
      </c>
      <c r="BO1398">
        <v>1</v>
      </c>
      <c r="BP1398">
        <v>0</v>
      </c>
      <c r="BS1398">
        <v>0.08</v>
      </c>
      <c r="BT1398">
        <v>0</v>
      </c>
      <c r="BU1398">
        <v>0</v>
      </c>
      <c r="CE1398" t="str">
        <f t="shared" si="706"/>
        <v>16:24:03.493</v>
      </c>
      <c r="CF1398">
        <v>492506546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7</v>
      </c>
      <c r="CY1398">
        <v>7</v>
      </c>
      <c r="CZ1398" t="s">
        <v>131</v>
      </c>
      <c r="DA1398">
        <v>80</v>
      </c>
      <c r="DB1398">
        <v>1</v>
      </c>
      <c r="DC1398" t="s">
        <v>132</v>
      </c>
      <c r="DD1398" t="s">
        <v>133</v>
      </c>
      <c r="DG1398">
        <v>15380165</v>
      </c>
      <c r="DI1398">
        <v>1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"10/06/2022 16:24:03.773"</f>
        <v>10/06/2022 16:24:03.773</v>
      </c>
      <c r="C1399" t="str">
        <f t="shared" si="681"/>
        <v>FFDFD3C0</v>
      </c>
      <c r="D1399" t="s">
        <v>139</v>
      </c>
      <c r="E1399">
        <v>2</v>
      </c>
      <c r="F1399">
        <v>1002</v>
      </c>
      <c r="G1399" t="s">
        <v>124</v>
      </c>
      <c r="J1399" t="s">
        <v>141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704"/>
        <v>16:24:03.492</v>
      </c>
      <c r="T1399" t="str">
        <f t="shared" si="705"/>
        <v>16:24:02.992</v>
      </c>
      <c r="U1399" t="str">
        <f t="shared" si="682"/>
        <v>A5988B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125</v>
      </c>
      <c r="AG1399">
        <v>0</v>
      </c>
      <c r="AH1399">
        <v>3</v>
      </c>
      <c r="AI1399">
        <v>2</v>
      </c>
      <c r="AJ1399">
        <v>1</v>
      </c>
      <c r="AK1399" t="s">
        <v>520</v>
      </c>
      <c r="AL1399">
        <v>40.941110000000002</v>
      </c>
      <c r="AM1399" t="s">
        <v>521</v>
      </c>
      <c r="AN1399">
        <v>-72.184875000000005</v>
      </c>
      <c r="AO1399">
        <v>25</v>
      </c>
      <c r="AP1399">
        <v>400</v>
      </c>
      <c r="AQ1399" t="s">
        <v>129</v>
      </c>
      <c r="AR1399">
        <v>51</v>
      </c>
      <c r="AS1399">
        <v>29</v>
      </c>
      <c r="AT1399">
        <v>128</v>
      </c>
      <c r="BB1399">
        <v>1200</v>
      </c>
      <c r="BC1399">
        <v>1</v>
      </c>
      <c r="BD1399" t="str">
        <f t="shared" si="683"/>
        <v xml:space="preserve">N46PD   </v>
      </c>
      <c r="BE1399">
        <v>1</v>
      </c>
      <c r="BG1399">
        <v>0</v>
      </c>
      <c r="BH1399">
        <v>0</v>
      </c>
      <c r="BI1399">
        <v>0</v>
      </c>
      <c r="BJ1399">
        <v>300</v>
      </c>
      <c r="BK1399">
        <v>-100</v>
      </c>
      <c r="BL1399" t="s">
        <v>239</v>
      </c>
      <c r="BM1399">
        <v>1</v>
      </c>
      <c r="BN1399">
        <v>1</v>
      </c>
      <c r="BO1399">
        <v>1</v>
      </c>
      <c r="BP1399">
        <v>0</v>
      </c>
      <c r="BS1399">
        <v>0.08</v>
      </c>
      <c r="BT1399">
        <v>0</v>
      </c>
      <c r="BU1399">
        <v>0</v>
      </c>
      <c r="CE1399" t="str">
        <f t="shared" si="706"/>
        <v>16:24:03.493</v>
      </c>
      <c r="CF1399">
        <v>492506546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7</v>
      </c>
      <c r="CY1399">
        <v>7</v>
      </c>
      <c r="CZ1399" t="s">
        <v>131</v>
      </c>
      <c r="DA1399">
        <v>80</v>
      </c>
      <c r="DB1399">
        <v>1</v>
      </c>
      <c r="DC1399" t="s">
        <v>132</v>
      </c>
      <c r="DD1399" t="s">
        <v>133</v>
      </c>
      <c r="DG1399">
        <v>15380165</v>
      </c>
      <c r="DI1399">
        <v>1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"10/06/2022 16:24:03.710"</f>
        <v>10/06/2022 16:24:03.710</v>
      </c>
      <c r="C1400" t="str">
        <f t="shared" si="681"/>
        <v>FFDFD3C0</v>
      </c>
      <c r="D1400" t="s">
        <v>139</v>
      </c>
      <c r="E1400">
        <v>3</v>
      </c>
      <c r="F1400">
        <v>1003</v>
      </c>
      <c r="G1400" t="s">
        <v>146</v>
      </c>
      <c r="J1400" t="s">
        <v>141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704"/>
        <v>16:24:03.492</v>
      </c>
      <c r="T1400" t="str">
        <f t="shared" si="705"/>
        <v>16:24:02.992</v>
      </c>
      <c r="U1400" t="str">
        <f t="shared" si="682"/>
        <v>A5988B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125</v>
      </c>
      <c r="AG1400">
        <v>0</v>
      </c>
      <c r="AH1400">
        <v>3</v>
      </c>
      <c r="AI1400">
        <v>2</v>
      </c>
      <c r="AJ1400">
        <v>1</v>
      </c>
      <c r="AK1400" t="s">
        <v>520</v>
      </c>
      <c r="AL1400">
        <v>40.941110000000002</v>
      </c>
      <c r="AM1400" t="s">
        <v>521</v>
      </c>
      <c r="AN1400">
        <v>-72.184875000000005</v>
      </c>
      <c r="AO1400">
        <v>25</v>
      </c>
      <c r="AP1400">
        <v>400</v>
      </c>
      <c r="AQ1400" t="s">
        <v>129</v>
      </c>
      <c r="AR1400">
        <v>51</v>
      </c>
      <c r="AS1400">
        <v>29</v>
      </c>
      <c r="AT1400">
        <v>128</v>
      </c>
      <c r="BB1400">
        <v>1200</v>
      </c>
      <c r="BC1400">
        <v>1</v>
      </c>
      <c r="BD1400" t="str">
        <f t="shared" si="683"/>
        <v xml:space="preserve">N46PD   </v>
      </c>
      <c r="BE1400">
        <v>1</v>
      </c>
      <c r="BG1400">
        <v>0</v>
      </c>
      <c r="BH1400">
        <v>0</v>
      </c>
      <c r="BI1400">
        <v>0</v>
      </c>
      <c r="BJ1400">
        <v>300</v>
      </c>
      <c r="BK1400">
        <v>-100</v>
      </c>
      <c r="BL1400" t="s">
        <v>239</v>
      </c>
      <c r="BM1400">
        <v>1</v>
      </c>
      <c r="BN1400">
        <v>1</v>
      </c>
      <c r="BO1400">
        <v>1</v>
      </c>
      <c r="BP1400">
        <v>0</v>
      </c>
      <c r="BS1400">
        <v>0.08</v>
      </c>
      <c r="BT1400">
        <v>0</v>
      </c>
      <c r="BU1400">
        <v>0</v>
      </c>
      <c r="CE1400" t="str">
        <f t="shared" si="706"/>
        <v>16:24:03.493</v>
      </c>
      <c r="CF1400">
        <v>492506546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7</v>
      </c>
      <c r="CY1400">
        <v>7</v>
      </c>
      <c r="CZ1400" t="s">
        <v>131</v>
      </c>
      <c r="DA1400">
        <v>80</v>
      </c>
      <c r="DB1400">
        <v>1</v>
      </c>
      <c r="DC1400" t="s">
        <v>132</v>
      </c>
      <c r="DD1400" t="s">
        <v>133</v>
      </c>
      <c r="DG1400">
        <v>15380165</v>
      </c>
      <c r="DI1400">
        <v>1</v>
      </c>
      <c r="DJ1400">
        <v>0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"10/06/2022 16:24:03.773"</f>
        <v>10/06/2022 16:24:03.773</v>
      </c>
      <c r="C1401" t="str">
        <f t="shared" si="681"/>
        <v>FFDFD3C0</v>
      </c>
      <c r="D1401" t="s">
        <v>143</v>
      </c>
      <c r="E1401">
        <v>15</v>
      </c>
      <c r="F1401">
        <v>2015</v>
      </c>
      <c r="G1401" t="s">
        <v>144</v>
      </c>
      <c r="J1401" t="s">
        <v>145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704"/>
        <v>16:24:03.492</v>
      </c>
      <c r="T1401" t="str">
        <f t="shared" si="705"/>
        <v>16:24:02.992</v>
      </c>
      <c r="U1401" t="str">
        <f t="shared" si="682"/>
        <v>A5988B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125</v>
      </c>
      <c r="AG1401">
        <v>0</v>
      </c>
      <c r="AH1401">
        <v>3</v>
      </c>
      <c r="AI1401">
        <v>2</v>
      </c>
      <c r="AJ1401">
        <v>1</v>
      </c>
      <c r="AK1401" t="s">
        <v>520</v>
      </c>
      <c r="AL1401">
        <v>40.941110000000002</v>
      </c>
      <c r="AM1401" t="s">
        <v>521</v>
      </c>
      <c r="AN1401">
        <v>-72.184875000000005</v>
      </c>
      <c r="AO1401">
        <v>25</v>
      </c>
      <c r="AP1401">
        <v>400</v>
      </c>
      <c r="AQ1401" t="s">
        <v>129</v>
      </c>
      <c r="AR1401">
        <v>51</v>
      </c>
      <c r="AS1401">
        <v>29</v>
      </c>
      <c r="AT1401">
        <v>128</v>
      </c>
      <c r="BB1401">
        <v>1200</v>
      </c>
      <c r="BC1401">
        <v>1</v>
      </c>
      <c r="BD1401" t="str">
        <f t="shared" si="683"/>
        <v xml:space="preserve">N46PD   </v>
      </c>
      <c r="BE1401">
        <v>1</v>
      </c>
      <c r="BG1401">
        <v>0</v>
      </c>
      <c r="BH1401">
        <v>0</v>
      </c>
      <c r="BI1401">
        <v>0</v>
      </c>
      <c r="BJ1401">
        <v>300</v>
      </c>
      <c r="BK1401">
        <v>-100</v>
      </c>
      <c r="BL1401" t="s">
        <v>239</v>
      </c>
      <c r="BM1401">
        <v>1</v>
      </c>
      <c r="BN1401">
        <v>1</v>
      </c>
      <c r="BO1401">
        <v>1</v>
      </c>
      <c r="BP1401">
        <v>0</v>
      </c>
      <c r="BS1401">
        <v>0.08</v>
      </c>
      <c r="BT1401">
        <v>0</v>
      </c>
      <c r="BU1401">
        <v>0</v>
      </c>
      <c r="CE1401" t="str">
        <f t="shared" si="706"/>
        <v>16:24:03.493</v>
      </c>
      <c r="CF1401">
        <v>492506546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7</v>
      </c>
      <c r="CY1401">
        <v>7</v>
      </c>
      <c r="CZ1401" t="s">
        <v>131</v>
      </c>
      <c r="DA1401">
        <v>80</v>
      </c>
      <c r="DB1401">
        <v>1</v>
      </c>
      <c r="DC1401" t="s">
        <v>132</v>
      </c>
      <c r="DD1401" t="s">
        <v>133</v>
      </c>
      <c r="DG1401">
        <v>15380165</v>
      </c>
      <c r="DI1401">
        <v>1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"10/06/2022 16:24:03.773"</f>
        <v>10/06/2022 16:24:03.773</v>
      </c>
      <c r="C1402" t="str">
        <f t="shared" si="681"/>
        <v>FFDFD3C0</v>
      </c>
      <c r="D1402" t="s">
        <v>134</v>
      </c>
      <c r="E1402">
        <v>33</v>
      </c>
      <c r="H1402">
        <v>112</v>
      </c>
      <c r="I1402" t="s">
        <v>135</v>
      </c>
      <c r="J1402" t="s">
        <v>136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704"/>
        <v>16:24:03.492</v>
      </c>
      <c r="T1402" t="str">
        <f t="shared" si="705"/>
        <v>16:24:02.992</v>
      </c>
      <c r="U1402" t="str">
        <f t="shared" si="682"/>
        <v>A5988B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125</v>
      </c>
      <c r="AG1402">
        <v>0</v>
      </c>
      <c r="AH1402">
        <v>3</v>
      </c>
      <c r="AI1402">
        <v>2</v>
      </c>
      <c r="AJ1402">
        <v>1</v>
      </c>
      <c r="AK1402" t="s">
        <v>520</v>
      </c>
      <c r="AL1402">
        <v>40.941110000000002</v>
      </c>
      <c r="AM1402" t="s">
        <v>521</v>
      </c>
      <c r="AN1402">
        <v>-72.184875000000005</v>
      </c>
      <c r="AO1402">
        <v>25</v>
      </c>
      <c r="AP1402">
        <v>400</v>
      </c>
      <c r="AQ1402" t="s">
        <v>129</v>
      </c>
      <c r="AR1402">
        <v>51</v>
      </c>
      <c r="AS1402">
        <v>29</v>
      </c>
      <c r="AT1402">
        <v>128</v>
      </c>
      <c r="BB1402">
        <v>1200</v>
      </c>
      <c r="BC1402">
        <v>1</v>
      </c>
      <c r="BD1402" t="str">
        <f t="shared" si="683"/>
        <v xml:space="preserve">N46PD   </v>
      </c>
      <c r="BE1402">
        <v>1</v>
      </c>
      <c r="BG1402">
        <v>0</v>
      </c>
      <c r="BH1402">
        <v>0</v>
      </c>
      <c r="BI1402">
        <v>0</v>
      </c>
      <c r="BJ1402">
        <v>300</v>
      </c>
      <c r="BK1402">
        <v>-100</v>
      </c>
      <c r="BL1402" t="s">
        <v>239</v>
      </c>
      <c r="BM1402">
        <v>1</v>
      </c>
      <c r="BN1402">
        <v>1</v>
      </c>
      <c r="BO1402">
        <v>1</v>
      </c>
      <c r="BP1402">
        <v>0</v>
      </c>
      <c r="BS1402">
        <v>0.08</v>
      </c>
      <c r="BT1402">
        <v>0</v>
      </c>
      <c r="BU1402">
        <v>0</v>
      </c>
      <c r="CE1402" t="str">
        <f t="shared" si="706"/>
        <v>16:24:03.493</v>
      </c>
      <c r="CF1402">
        <v>492506546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7</v>
      </c>
      <c r="CY1402">
        <v>7</v>
      </c>
      <c r="CZ1402" t="s">
        <v>131</v>
      </c>
      <c r="DA1402">
        <v>80</v>
      </c>
      <c r="DB1402">
        <v>1</v>
      </c>
      <c r="DC1402" t="s">
        <v>132</v>
      </c>
      <c r="DD1402" t="s">
        <v>133</v>
      </c>
      <c r="DG1402">
        <v>15380165</v>
      </c>
      <c r="DI1402">
        <v>1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 t="shared" ref="A1403:A1409" si="707">"10/06/2022 16:24:04.789"</f>
        <v>10/06/2022 16:24:04.789</v>
      </c>
      <c r="C1403" t="str">
        <f t="shared" si="681"/>
        <v>FFDFD3C0</v>
      </c>
      <c r="D1403" t="s">
        <v>134</v>
      </c>
      <c r="E1403">
        <v>33</v>
      </c>
      <c r="H1403">
        <v>112</v>
      </c>
      <c r="I1403" t="s">
        <v>135</v>
      </c>
      <c r="J1403" t="s">
        <v>136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ref="S1403:S1409" si="708">"16:24:04.469"</f>
        <v>16:24:04.469</v>
      </c>
      <c r="T1403" t="str">
        <f t="shared" ref="T1403:T1409" si="709">"16:24:03.569"</f>
        <v>16:24:03.569</v>
      </c>
      <c r="U1403" t="str">
        <f t="shared" si="682"/>
        <v>A5988B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125</v>
      </c>
      <c r="AG1403">
        <v>0</v>
      </c>
      <c r="AH1403">
        <v>3</v>
      </c>
      <c r="AI1403">
        <v>2</v>
      </c>
      <c r="AJ1403">
        <v>1</v>
      </c>
      <c r="AK1403" t="s">
        <v>522</v>
      </c>
      <c r="AL1403">
        <v>40.941195</v>
      </c>
      <c r="AM1403" t="s">
        <v>523</v>
      </c>
      <c r="AN1403">
        <v>-72.184574999999995</v>
      </c>
      <c r="AO1403">
        <v>25</v>
      </c>
      <c r="AP1403">
        <v>400</v>
      </c>
      <c r="AQ1403" t="s">
        <v>129</v>
      </c>
      <c r="AR1403">
        <v>52</v>
      </c>
      <c r="AS1403">
        <v>28</v>
      </c>
      <c r="AT1403">
        <v>128</v>
      </c>
      <c r="BB1403">
        <v>1200</v>
      </c>
      <c r="BC1403">
        <v>1</v>
      </c>
      <c r="BD1403" t="str">
        <f t="shared" si="683"/>
        <v xml:space="preserve">N46PD   </v>
      </c>
      <c r="BE1403">
        <v>1</v>
      </c>
      <c r="BG1403">
        <v>0</v>
      </c>
      <c r="BH1403">
        <v>0</v>
      </c>
      <c r="BI1403">
        <v>0</v>
      </c>
      <c r="BJ1403">
        <v>300</v>
      </c>
      <c r="BK1403">
        <v>-100</v>
      </c>
      <c r="BL1403" t="s">
        <v>239</v>
      </c>
      <c r="BM1403">
        <v>1</v>
      </c>
      <c r="BN1403">
        <v>1</v>
      </c>
      <c r="BO1403">
        <v>1</v>
      </c>
      <c r="BP1403">
        <v>0</v>
      </c>
      <c r="BS1403">
        <v>0.12</v>
      </c>
      <c r="BT1403">
        <v>0</v>
      </c>
      <c r="BU1403">
        <v>0</v>
      </c>
      <c r="CE1403" t="str">
        <f t="shared" ref="CE1403:CE1409" si="710">"16:24:04.476"</f>
        <v>16:24:04.476</v>
      </c>
      <c r="CF1403">
        <v>475564838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7</v>
      </c>
      <c r="CY1403">
        <v>7</v>
      </c>
      <c r="CZ1403" t="s">
        <v>131</v>
      </c>
      <c r="DA1403">
        <v>80</v>
      </c>
      <c r="DB1403">
        <v>1</v>
      </c>
      <c r="DC1403" t="s">
        <v>132</v>
      </c>
      <c r="DD1403" t="s">
        <v>133</v>
      </c>
      <c r="DG1403">
        <v>15381252</v>
      </c>
      <c r="DI1403">
        <v>1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 t="shared" si="707"/>
        <v>10/06/2022 16:24:04.789</v>
      </c>
      <c r="C1404" t="str">
        <f t="shared" si="681"/>
        <v>FFDFD3C0</v>
      </c>
      <c r="D1404" t="s">
        <v>143</v>
      </c>
      <c r="E1404">
        <v>1</v>
      </c>
      <c r="F1404">
        <v>2001</v>
      </c>
      <c r="G1404" t="s">
        <v>147</v>
      </c>
      <c r="J1404" t="s">
        <v>145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708"/>
        <v>16:24:04.469</v>
      </c>
      <c r="T1404" t="str">
        <f t="shared" si="709"/>
        <v>16:24:03.569</v>
      </c>
      <c r="U1404" t="str">
        <f t="shared" si="682"/>
        <v>A5988B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125</v>
      </c>
      <c r="AG1404">
        <v>0</v>
      </c>
      <c r="AH1404">
        <v>3</v>
      </c>
      <c r="AI1404">
        <v>2</v>
      </c>
      <c r="AJ1404">
        <v>1</v>
      </c>
      <c r="AK1404" t="s">
        <v>522</v>
      </c>
      <c r="AL1404">
        <v>40.941195</v>
      </c>
      <c r="AM1404" t="s">
        <v>523</v>
      </c>
      <c r="AN1404">
        <v>-72.184574999999995</v>
      </c>
      <c r="AO1404">
        <v>25</v>
      </c>
      <c r="AP1404">
        <v>400</v>
      </c>
      <c r="AQ1404" t="s">
        <v>129</v>
      </c>
      <c r="AR1404">
        <v>52</v>
      </c>
      <c r="AS1404">
        <v>28</v>
      </c>
      <c r="AT1404">
        <v>128</v>
      </c>
      <c r="BB1404">
        <v>1200</v>
      </c>
      <c r="BC1404">
        <v>1</v>
      </c>
      <c r="BD1404" t="str">
        <f t="shared" si="683"/>
        <v xml:space="preserve">N46PD   </v>
      </c>
      <c r="BE1404">
        <v>1</v>
      </c>
      <c r="BG1404">
        <v>0</v>
      </c>
      <c r="BH1404">
        <v>0</v>
      </c>
      <c r="BI1404">
        <v>0</v>
      </c>
      <c r="BJ1404">
        <v>300</v>
      </c>
      <c r="BK1404">
        <v>-100</v>
      </c>
      <c r="BL1404" t="s">
        <v>239</v>
      </c>
      <c r="BM1404">
        <v>1</v>
      </c>
      <c r="BN1404">
        <v>1</v>
      </c>
      <c r="BO1404">
        <v>1</v>
      </c>
      <c r="BP1404">
        <v>0</v>
      </c>
      <c r="BS1404">
        <v>0.12</v>
      </c>
      <c r="BT1404">
        <v>0</v>
      </c>
      <c r="BU1404">
        <v>0</v>
      </c>
      <c r="CE1404" t="str">
        <f t="shared" si="710"/>
        <v>16:24:04.476</v>
      </c>
      <c r="CF1404">
        <v>475564838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7</v>
      </c>
      <c r="CY1404">
        <v>7</v>
      </c>
      <c r="CZ1404" t="s">
        <v>131</v>
      </c>
      <c r="DA1404">
        <v>80</v>
      </c>
      <c r="DB1404">
        <v>1</v>
      </c>
      <c r="DC1404" t="s">
        <v>132</v>
      </c>
      <c r="DD1404" t="s">
        <v>133</v>
      </c>
      <c r="DG1404">
        <v>15381252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 t="shared" si="707"/>
        <v>10/06/2022 16:24:04.789</v>
      </c>
      <c r="C1405" t="str">
        <f t="shared" si="681"/>
        <v>FFDFD3C0</v>
      </c>
      <c r="D1405" t="s">
        <v>139</v>
      </c>
      <c r="E1405">
        <v>3</v>
      </c>
      <c r="F1405">
        <v>1003</v>
      </c>
      <c r="G1405" t="s">
        <v>146</v>
      </c>
      <c r="J1405" t="s">
        <v>141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708"/>
        <v>16:24:04.469</v>
      </c>
      <c r="T1405" t="str">
        <f t="shared" si="709"/>
        <v>16:24:03.569</v>
      </c>
      <c r="U1405" t="str">
        <f t="shared" si="682"/>
        <v>A5988B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125</v>
      </c>
      <c r="AG1405">
        <v>0</v>
      </c>
      <c r="AH1405">
        <v>3</v>
      </c>
      <c r="AI1405">
        <v>2</v>
      </c>
      <c r="AJ1405">
        <v>1</v>
      </c>
      <c r="AK1405" t="s">
        <v>522</v>
      </c>
      <c r="AL1405">
        <v>40.941195</v>
      </c>
      <c r="AM1405" t="s">
        <v>523</v>
      </c>
      <c r="AN1405">
        <v>-72.184574999999995</v>
      </c>
      <c r="AO1405">
        <v>25</v>
      </c>
      <c r="AP1405">
        <v>400</v>
      </c>
      <c r="AQ1405" t="s">
        <v>129</v>
      </c>
      <c r="AR1405">
        <v>52</v>
      </c>
      <c r="AS1405">
        <v>28</v>
      </c>
      <c r="AT1405">
        <v>128</v>
      </c>
      <c r="BB1405">
        <v>1200</v>
      </c>
      <c r="BC1405">
        <v>1</v>
      </c>
      <c r="BD1405" t="str">
        <f t="shared" si="683"/>
        <v xml:space="preserve">N46PD   </v>
      </c>
      <c r="BE1405">
        <v>1</v>
      </c>
      <c r="BG1405">
        <v>0</v>
      </c>
      <c r="BH1405">
        <v>0</v>
      </c>
      <c r="BI1405">
        <v>0</v>
      </c>
      <c r="BJ1405">
        <v>300</v>
      </c>
      <c r="BK1405">
        <v>-100</v>
      </c>
      <c r="BL1405" t="s">
        <v>239</v>
      </c>
      <c r="BM1405">
        <v>1</v>
      </c>
      <c r="BN1405">
        <v>1</v>
      </c>
      <c r="BO1405">
        <v>1</v>
      </c>
      <c r="BP1405">
        <v>0</v>
      </c>
      <c r="BS1405">
        <v>0.12</v>
      </c>
      <c r="BT1405">
        <v>0</v>
      </c>
      <c r="BU1405">
        <v>0</v>
      </c>
      <c r="CE1405" t="str">
        <f t="shared" si="710"/>
        <v>16:24:04.476</v>
      </c>
      <c r="CF1405">
        <v>475564838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7</v>
      </c>
      <c r="CY1405">
        <v>7</v>
      </c>
      <c r="CZ1405" t="s">
        <v>131</v>
      </c>
      <c r="DA1405">
        <v>80</v>
      </c>
      <c r="DB1405">
        <v>1</v>
      </c>
      <c r="DC1405" t="s">
        <v>132</v>
      </c>
      <c r="DD1405" t="s">
        <v>133</v>
      </c>
      <c r="DG1405">
        <v>15381252</v>
      </c>
      <c r="DI1405">
        <v>1</v>
      </c>
      <c r="DJ1405">
        <v>0</v>
      </c>
      <c r="DK1405">
        <v>1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 t="shared" si="707"/>
        <v>10/06/2022 16:24:04.789</v>
      </c>
      <c r="C1406" t="str">
        <f t="shared" si="681"/>
        <v>FFDFD3C0</v>
      </c>
      <c r="D1406" t="s">
        <v>123</v>
      </c>
      <c r="E1406">
        <v>1</v>
      </c>
      <c r="H1406">
        <v>157</v>
      </c>
      <c r="I1406" t="s">
        <v>124</v>
      </c>
      <c r="J1406" t="s">
        <v>125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708"/>
        <v>16:24:04.469</v>
      </c>
      <c r="T1406" t="str">
        <f t="shared" si="709"/>
        <v>16:24:03.569</v>
      </c>
      <c r="U1406" t="str">
        <f t="shared" si="682"/>
        <v>A5988B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125</v>
      </c>
      <c r="AG1406">
        <v>0</v>
      </c>
      <c r="AH1406">
        <v>3</v>
      </c>
      <c r="AI1406">
        <v>2</v>
      </c>
      <c r="AJ1406">
        <v>1</v>
      </c>
      <c r="AK1406" t="s">
        <v>522</v>
      </c>
      <c r="AL1406">
        <v>40.941195</v>
      </c>
      <c r="AM1406" t="s">
        <v>523</v>
      </c>
      <c r="AN1406">
        <v>-72.184574999999995</v>
      </c>
      <c r="AO1406">
        <v>25</v>
      </c>
      <c r="AP1406">
        <v>400</v>
      </c>
      <c r="AQ1406" t="s">
        <v>129</v>
      </c>
      <c r="AR1406">
        <v>52</v>
      </c>
      <c r="AS1406">
        <v>28</v>
      </c>
      <c r="AT1406">
        <v>128</v>
      </c>
      <c r="BB1406">
        <v>1200</v>
      </c>
      <c r="BC1406">
        <v>1</v>
      </c>
      <c r="BD1406" t="str">
        <f t="shared" si="683"/>
        <v xml:space="preserve">N46PD   </v>
      </c>
      <c r="BE1406">
        <v>1</v>
      </c>
      <c r="BG1406">
        <v>0</v>
      </c>
      <c r="BH1406">
        <v>0</v>
      </c>
      <c r="BI1406">
        <v>0</v>
      </c>
      <c r="BJ1406">
        <v>300</v>
      </c>
      <c r="BK1406">
        <v>-100</v>
      </c>
      <c r="BL1406" t="s">
        <v>239</v>
      </c>
      <c r="BM1406">
        <v>1</v>
      </c>
      <c r="BN1406">
        <v>1</v>
      </c>
      <c r="BO1406">
        <v>1</v>
      </c>
      <c r="BP1406">
        <v>0</v>
      </c>
      <c r="BS1406">
        <v>0.12</v>
      </c>
      <c r="BT1406">
        <v>0</v>
      </c>
      <c r="BU1406">
        <v>0</v>
      </c>
      <c r="CE1406" t="str">
        <f t="shared" si="710"/>
        <v>16:24:04.476</v>
      </c>
      <c r="CF1406">
        <v>475564838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7</v>
      </c>
      <c r="CY1406">
        <v>7</v>
      </c>
      <c r="CZ1406" t="s">
        <v>131</v>
      </c>
      <c r="DA1406">
        <v>80</v>
      </c>
      <c r="DB1406">
        <v>1</v>
      </c>
      <c r="DC1406" t="s">
        <v>132</v>
      </c>
      <c r="DD1406" t="s">
        <v>133</v>
      </c>
      <c r="DG1406">
        <v>15381252</v>
      </c>
      <c r="DI1406">
        <v>1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 t="shared" si="707"/>
        <v>10/06/2022 16:24:04.789</v>
      </c>
      <c r="C1407" t="str">
        <f t="shared" si="681"/>
        <v>FFDFD3C0</v>
      </c>
      <c r="D1407" t="s">
        <v>139</v>
      </c>
      <c r="E1407">
        <v>2</v>
      </c>
      <c r="F1407">
        <v>1002</v>
      </c>
      <c r="G1407" t="s">
        <v>124</v>
      </c>
      <c r="J1407" t="s">
        <v>141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708"/>
        <v>16:24:04.469</v>
      </c>
      <c r="T1407" t="str">
        <f t="shared" si="709"/>
        <v>16:24:03.569</v>
      </c>
      <c r="U1407" t="str">
        <f t="shared" si="682"/>
        <v>A5988B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125</v>
      </c>
      <c r="AG1407">
        <v>0</v>
      </c>
      <c r="AH1407">
        <v>3</v>
      </c>
      <c r="AI1407">
        <v>2</v>
      </c>
      <c r="AJ1407">
        <v>1</v>
      </c>
      <c r="AK1407" t="s">
        <v>522</v>
      </c>
      <c r="AL1407">
        <v>40.941195</v>
      </c>
      <c r="AM1407" t="s">
        <v>523</v>
      </c>
      <c r="AN1407">
        <v>-72.184574999999995</v>
      </c>
      <c r="AO1407">
        <v>25</v>
      </c>
      <c r="AP1407">
        <v>400</v>
      </c>
      <c r="AQ1407" t="s">
        <v>129</v>
      </c>
      <c r="AR1407">
        <v>52</v>
      </c>
      <c r="AS1407">
        <v>28</v>
      </c>
      <c r="AT1407">
        <v>128</v>
      </c>
      <c r="BB1407">
        <v>1200</v>
      </c>
      <c r="BC1407">
        <v>1</v>
      </c>
      <c r="BD1407" t="str">
        <f t="shared" si="683"/>
        <v xml:space="preserve">N46PD   </v>
      </c>
      <c r="BE1407">
        <v>1</v>
      </c>
      <c r="BG1407">
        <v>0</v>
      </c>
      <c r="BH1407">
        <v>0</v>
      </c>
      <c r="BI1407">
        <v>0</v>
      </c>
      <c r="BJ1407">
        <v>300</v>
      </c>
      <c r="BK1407">
        <v>-100</v>
      </c>
      <c r="BL1407" t="s">
        <v>239</v>
      </c>
      <c r="BM1407">
        <v>1</v>
      </c>
      <c r="BN1407">
        <v>1</v>
      </c>
      <c r="BO1407">
        <v>1</v>
      </c>
      <c r="BP1407">
        <v>0</v>
      </c>
      <c r="BS1407">
        <v>0.12</v>
      </c>
      <c r="BT1407">
        <v>0</v>
      </c>
      <c r="BU1407">
        <v>0</v>
      </c>
      <c r="CE1407" t="str">
        <f t="shared" si="710"/>
        <v>16:24:04.476</v>
      </c>
      <c r="CF1407">
        <v>475564838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7</v>
      </c>
      <c r="CY1407">
        <v>7</v>
      </c>
      <c r="CZ1407" t="s">
        <v>131</v>
      </c>
      <c r="DA1407">
        <v>80</v>
      </c>
      <c r="DB1407">
        <v>1</v>
      </c>
      <c r="DC1407" t="s">
        <v>132</v>
      </c>
      <c r="DD1407" t="s">
        <v>133</v>
      </c>
      <c r="DG1407">
        <v>15381252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 t="shared" si="707"/>
        <v>10/06/2022 16:24:04.789</v>
      </c>
      <c r="C1408" t="str">
        <f t="shared" si="681"/>
        <v>FFDFD3C0</v>
      </c>
      <c r="D1408" t="s">
        <v>134</v>
      </c>
      <c r="E1408">
        <v>38</v>
      </c>
      <c r="H1408">
        <v>125</v>
      </c>
      <c r="I1408" t="s">
        <v>142</v>
      </c>
      <c r="J1408" t="s">
        <v>136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708"/>
        <v>16:24:04.469</v>
      </c>
      <c r="T1408" t="str">
        <f t="shared" si="709"/>
        <v>16:24:03.569</v>
      </c>
      <c r="U1408" t="str">
        <f t="shared" si="682"/>
        <v>A5988B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125</v>
      </c>
      <c r="AG1408">
        <v>0</v>
      </c>
      <c r="AH1408">
        <v>3</v>
      </c>
      <c r="AI1408">
        <v>2</v>
      </c>
      <c r="AJ1408">
        <v>1</v>
      </c>
      <c r="AK1408" t="s">
        <v>522</v>
      </c>
      <c r="AL1408">
        <v>40.941195</v>
      </c>
      <c r="AM1408" t="s">
        <v>523</v>
      </c>
      <c r="AN1408">
        <v>-72.184574999999995</v>
      </c>
      <c r="AO1408">
        <v>25</v>
      </c>
      <c r="AP1408">
        <v>400</v>
      </c>
      <c r="AQ1408" t="s">
        <v>129</v>
      </c>
      <c r="AR1408">
        <v>52</v>
      </c>
      <c r="AS1408">
        <v>28</v>
      </c>
      <c r="AT1408">
        <v>128</v>
      </c>
      <c r="BB1408">
        <v>1200</v>
      </c>
      <c r="BC1408">
        <v>1</v>
      </c>
      <c r="BD1408" t="str">
        <f t="shared" si="683"/>
        <v xml:space="preserve">N46PD   </v>
      </c>
      <c r="BE1408">
        <v>1</v>
      </c>
      <c r="BG1408">
        <v>0</v>
      </c>
      <c r="BH1408">
        <v>0</v>
      </c>
      <c r="BI1408">
        <v>0</v>
      </c>
      <c r="BJ1408">
        <v>300</v>
      </c>
      <c r="BK1408">
        <v>-100</v>
      </c>
      <c r="BL1408" t="s">
        <v>239</v>
      </c>
      <c r="BM1408">
        <v>1</v>
      </c>
      <c r="BN1408">
        <v>1</v>
      </c>
      <c r="BO1408">
        <v>1</v>
      </c>
      <c r="BP1408">
        <v>0</v>
      </c>
      <c r="BS1408">
        <v>0.12</v>
      </c>
      <c r="BT1408">
        <v>0</v>
      </c>
      <c r="BU1408">
        <v>0</v>
      </c>
      <c r="CE1408" t="str">
        <f t="shared" si="710"/>
        <v>16:24:04.476</v>
      </c>
      <c r="CF1408">
        <v>475564838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7</v>
      </c>
      <c r="CY1408">
        <v>7</v>
      </c>
      <c r="CZ1408" t="s">
        <v>131</v>
      </c>
      <c r="DA1408">
        <v>80</v>
      </c>
      <c r="DB1408">
        <v>1</v>
      </c>
      <c r="DC1408" t="s">
        <v>132</v>
      </c>
      <c r="DD1408" t="s">
        <v>133</v>
      </c>
      <c r="DG1408">
        <v>15381252</v>
      </c>
      <c r="DI1408">
        <v>1</v>
      </c>
      <c r="DJ1408">
        <v>0</v>
      </c>
      <c r="DK1408">
        <v>1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 t="shared" si="707"/>
        <v>10/06/2022 16:24:04.789</v>
      </c>
      <c r="C1409" t="str">
        <f t="shared" si="681"/>
        <v>FFDFD3C0</v>
      </c>
      <c r="D1409" t="s">
        <v>143</v>
      </c>
      <c r="E1409">
        <v>15</v>
      </c>
      <c r="F1409">
        <v>2015</v>
      </c>
      <c r="G1409" t="s">
        <v>144</v>
      </c>
      <c r="J1409" t="s">
        <v>145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si="708"/>
        <v>16:24:04.469</v>
      </c>
      <c r="T1409" t="str">
        <f t="shared" si="709"/>
        <v>16:24:03.569</v>
      </c>
      <c r="U1409" t="str">
        <f t="shared" si="682"/>
        <v>A5988B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125</v>
      </c>
      <c r="AG1409">
        <v>0</v>
      </c>
      <c r="AH1409">
        <v>3</v>
      </c>
      <c r="AI1409">
        <v>2</v>
      </c>
      <c r="AJ1409">
        <v>1</v>
      </c>
      <c r="AK1409" t="s">
        <v>522</v>
      </c>
      <c r="AL1409">
        <v>40.941195</v>
      </c>
      <c r="AM1409" t="s">
        <v>523</v>
      </c>
      <c r="AN1409">
        <v>-72.184574999999995</v>
      </c>
      <c r="AO1409">
        <v>25</v>
      </c>
      <c r="AP1409">
        <v>400</v>
      </c>
      <c r="AQ1409" t="s">
        <v>129</v>
      </c>
      <c r="AR1409">
        <v>52</v>
      </c>
      <c r="AS1409">
        <v>28</v>
      </c>
      <c r="AT1409">
        <v>128</v>
      </c>
      <c r="BB1409">
        <v>1200</v>
      </c>
      <c r="BC1409">
        <v>1</v>
      </c>
      <c r="BD1409" t="str">
        <f t="shared" si="683"/>
        <v xml:space="preserve">N46PD   </v>
      </c>
      <c r="BE1409">
        <v>1</v>
      </c>
      <c r="BG1409">
        <v>0</v>
      </c>
      <c r="BH1409">
        <v>0</v>
      </c>
      <c r="BI1409">
        <v>0</v>
      </c>
      <c r="BJ1409">
        <v>300</v>
      </c>
      <c r="BK1409">
        <v>-100</v>
      </c>
      <c r="BL1409" t="s">
        <v>239</v>
      </c>
      <c r="BM1409">
        <v>1</v>
      </c>
      <c r="BN1409">
        <v>1</v>
      </c>
      <c r="BO1409">
        <v>1</v>
      </c>
      <c r="BP1409">
        <v>0</v>
      </c>
      <c r="BS1409">
        <v>0.12</v>
      </c>
      <c r="BT1409">
        <v>0</v>
      </c>
      <c r="BU1409">
        <v>0</v>
      </c>
      <c r="CE1409" t="str">
        <f t="shared" si="710"/>
        <v>16:24:04.476</v>
      </c>
      <c r="CF1409">
        <v>475564838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7</v>
      </c>
      <c r="CY1409">
        <v>7</v>
      </c>
      <c r="CZ1409" t="s">
        <v>131</v>
      </c>
      <c r="DA1409">
        <v>80</v>
      </c>
      <c r="DB1409">
        <v>1</v>
      </c>
      <c r="DC1409" t="s">
        <v>132</v>
      </c>
      <c r="DD1409" t="s">
        <v>133</v>
      </c>
      <c r="DG1409">
        <v>15381252</v>
      </c>
      <c r="DI1409">
        <v>1</v>
      </c>
      <c r="DJ1409">
        <v>0</v>
      </c>
      <c r="DK1409">
        <v>1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"10/06/2022 16:24:05.934"</f>
        <v>10/06/2022 16:24:05.934</v>
      </c>
      <c r="C1410" t="str">
        <f t="shared" ref="C1410:C1473" si="711">"FFDFD3C0"</f>
        <v>FFDFD3C0</v>
      </c>
      <c r="D1410" t="s">
        <v>139</v>
      </c>
      <c r="E1410">
        <v>3</v>
      </c>
      <c r="F1410">
        <v>1003</v>
      </c>
      <c r="G1410" t="s">
        <v>146</v>
      </c>
      <c r="J1410" t="s">
        <v>141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"16:24:05.641"</f>
        <v>16:24:05.641</v>
      </c>
      <c r="T1410" t="str">
        <f>"16:24:05.141"</f>
        <v>16:24:05.141</v>
      </c>
      <c r="U1410" t="str">
        <f t="shared" ref="U1410:U1473" si="712">"A5988B"</f>
        <v>A5988B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125</v>
      </c>
      <c r="AG1410">
        <v>0</v>
      </c>
      <c r="AH1410">
        <v>3</v>
      </c>
      <c r="AI1410">
        <v>2</v>
      </c>
      <c r="AJ1410">
        <v>1</v>
      </c>
      <c r="AK1410" t="s">
        <v>524</v>
      </c>
      <c r="AL1410">
        <v>40.941346000000003</v>
      </c>
      <c r="AM1410" t="s">
        <v>525</v>
      </c>
      <c r="AN1410">
        <v>-72.184167000000002</v>
      </c>
      <c r="AO1410">
        <v>25</v>
      </c>
      <c r="AP1410">
        <v>400</v>
      </c>
      <c r="AQ1410" t="s">
        <v>129</v>
      </c>
      <c r="AR1410">
        <v>53</v>
      </c>
      <c r="AS1410">
        <v>27</v>
      </c>
      <c r="AT1410">
        <v>128</v>
      </c>
      <c r="BB1410">
        <v>1200</v>
      </c>
      <c r="BC1410">
        <v>1</v>
      </c>
      <c r="BD1410" t="str">
        <f t="shared" ref="BD1410:BD1473" si="713">"N46PD   "</f>
        <v xml:space="preserve">N46PD   </v>
      </c>
      <c r="BE1410">
        <v>1</v>
      </c>
      <c r="BG1410">
        <v>0</v>
      </c>
      <c r="BH1410">
        <v>0</v>
      </c>
      <c r="BI1410">
        <v>0</v>
      </c>
      <c r="BJ1410">
        <v>300</v>
      </c>
      <c r="BK1410">
        <v>-100</v>
      </c>
      <c r="BL1410" t="s">
        <v>239</v>
      </c>
      <c r="BM1410">
        <v>1</v>
      </c>
      <c r="BN1410">
        <v>1</v>
      </c>
      <c r="BO1410">
        <v>1</v>
      </c>
      <c r="BP1410">
        <v>0</v>
      </c>
      <c r="BS1410">
        <v>0.12</v>
      </c>
      <c r="BT1410">
        <v>0</v>
      </c>
      <c r="BU1410">
        <v>0</v>
      </c>
      <c r="CE1410" t="str">
        <f>"16:24:05.644"</f>
        <v>16:24:05.644</v>
      </c>
      <c r="CF1410">
        <v>643765815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7</v>
      </c>
      <c r="CY1410">
        <v>7</v>
      </c>
      <c r="CZ1410" t="s">
        <v>131</v>
      </c>
      <c r="DA1410">
        <v>80</v>
      </c>
      <c r="DB1410">
        <v>1</v>
      </c>
      <c r="DC1410" t="s">
        <v>132</v>
      </c>
      <c r="DD1410" t="s">
        <v>133</v>
      </c>
      <c r="DG1410">
        <v>15382369</v>
      </c>
      <c r="DI1410">
        <v>1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"10/06/2022 16:24:05.934"</f>
        <v>10/06/2022 16:24:05.934</v>
      </c>
      <c r="C1411" t="str">
        <f t="shared" si="711"/>
        <v>FFDFD3C0</v>
      </c>
      <c r="D1411" t="s">
        <v>123</v>
      </c>
      <c r="E1411">
        <v>1</v>
      </c>
      <c r="H1411">
        <v>157</v>
      </c>
      <c r="I1411" t="s">
        <v>124</v>
      </c>
      <c r="J1411" t="s">
        <v>125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"16:24:05.641"</f>
        <v>16:24:05.641</v>
      </c>
      <c r="T1411" t="str">
        <f>"16:24:05.141"</f>
        <v>16:24:05.141</v>
      </c>
      <c r="U1411" t="str">
        <f t="shared" si="712"/>
        <v>A5988B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125</v>
      </c>
      <c r="AG1411">
        <v>0</v>
      </c>
      <c r="AH1411">
        <v>3</v>
      </c>
      <c r="AI1411">
        <v>2</v>
      </c>
      <c r="AJ1411">
        <v>1</v>
      </c>
      <c r="AK1411" t="s">
        <v>524</v>
      </c>
      <c r="AL1411">
        <v>40.941346000000003</v>
      </c>
      <c r="AM1411" t="s">
        <v>525</v>
      </c>
      <c r="AN1411">
        <v>-72.184167000000002</v>
      </c>
      <c r="AO1411">
        <v>25</v>
      </c>
      <c r="AP1411">
        <v>400</v>
      </c>
      <c r="AQ1411" t="s">
        <v>129</v>
      </c>
      <c r="AR1411">
        <v>53</v>
      </c>
      <c r="AS1411">
        <v>27</v>
      </c>
      <c r="AT1411">
        <v>128</v>
      </c>
      <c r="BB1411">
        <v>1200</v>
      </c>
      <c r="BC1411">
        <v>1</v>
      </c>
      <c r="BD1411" t="str">
        <f t="shared" si="713"/>
        <v xml:space="preserve">N46PD   </v>
      </c>
      <c r="BE1411">
        <v>1</v>
      </c>
      <c r="BG1411">
        <v>0</v>
      </c>
      <c r="BH1411">
        <v>0</v>
      </c>
      <c r="BI1411">
        <v>0</v>
      </c>
      <c r="BJ1411">
        <v>300</v>
      </c>
      <c r="BK1411">
        <v>-100</v>
      </c>
      <c r="BL1411" t="s">
        <v>239</v>
      </c>
      <c r="BM1411">
        <v>1</v>
      </c>
      <c r="BN1411">
        <v>1</v>
      </c>
      <c r="BO1411">
        <v>1</v>
      </c>
      <c r="BP1411">
        <v>0</v>
      </c>
      <c r="BS1411">
        <v>0.12</v>
      </c>
      <c r="BT1411">
        <v>0</v>
      </c>
      <c r="BU1411">
        <v>0</v>
      </c>
      <c r="CE1411" t="str">
        <f>"16:24:05.644"</f>
        <v>16:24:05.644</v>
      </c>
      <c r="CF1411">
        <v>643765815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7</v>
      </c>
      <c r="CY1411">
        <v>7</v>
      </c>
      <c r="CZ1411" t="s">
        <v>131</v>
      </c>
      <c r="DA1411">
        <v>80</v>
      </c>
      <c r="DB1411">
        <v>1</v>
      </c>
      <c r="DC1411" t="s">
        <v>132</v>
      </c>
      <c r="DD1411" t="s">
        <v>133</v>
      </c>
      <c r="DG1411">
        <v>15382369</v>
      </c>
      <c r="DI1411">
        <v>1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"10/06/2022 16:24:05.934"</f>
        <v>10/06/2022 16:24:05.934</v>
      </c>
      <c r="C1412" t="str">
        <f t="shared" si="711"/>
        <v>FFDFD3C0</v>
      </c>
      <c r="D1412" t="s">
        <v>139</v>
      </c>
      <c r="E1412">
        <v>2</v>
      </c>
      <c r="F1412">
        <v>1002</v>
      </c>
      <c r="G1412" t="s">
        <v>124</v>
      </c>
      <c r="J1412" t="s">
        <v>141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"16:24:05.641"</f>
        <v>16:24:05.641</v>
      </c>
      <c r="T1412" t="str">
        <f>"16:24:05.141"</f>
        <v>16:24:05.141</v>
      </c>
      <c r="U1412" t="str">
        <f t="shared" si="712"/>
        <v>A5988B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125</v>
      </c>
      <c r="AG1412">
        <v>0</v>
      </c>
      <c r="AH1412">
        <v>3</v>
      </c>
      <c r="AI1412">
        <v>2</v>
      </c>
      <c r="AJ1412">
        <v>1</v>
      </c>
      <c r="AK1412" t="s">
        <v>524</v>
      </c>
      <c r="AL1412">
        <v>40.941346000000003</v>
      </c>
      <c r="AM1412" t="s">
        <v>525</v>
      </c>
      <c r="AN1412">
        <v>-72.184167000000002</v>
      </c>
      <c r="AO1412">
        <v>25</v>
      </c>
      <c r="AP1412">
        <v>400</v>
      </c>
      <c r="AQ1412" t="s">
        <v>129</v>
      </c>
      <c r="AR1412">
        <v>53</v>
      </c>
      <c r="AS1412">
        <v>27</v>
      </c>
      <c r="AT1412">
        <v>128</v>
      </c>
      <c r="BB1412">
        <v>1200</v>
      </c>
      <c r="BC1412">
        <v>1</v>
      </c>
      <c r="BD1412" t="str">
        <f t="shared" si="713"/>
        <v xml:space="preserve">N46PD   </v>
      </c>
      <c r="BE1412">
        <v>1</v>
      </c>
      <c r="BG1412">
        <v>0</v>
      </c>
      <c r="BH1412">
        <v>0</v>
      </c>
      <c r="BI1412">
        <v>0</v>
      </c>
      <c r="BJ1412">
        <v>300</v>
      </c>
      <c r="BK1412">
        <v>-100</v>
      </c>
      <c r="BL1412" t="s">
        <v>239</v>
      </c>
      <c r="BM1412">
        <v>1</v>
      </c>
      <c r="BN1412">
        <v>1</v>
      </c>
      <c r="BO1412">
        <v>1</v>
      </c>
      <c r="BP1412">
        <v>0</v>
      </c>
      <c r="BS1412">
        <v>0.12</v>
      </c>
      <c r="BT1412">
        <v>0</v>
      </c>
      <c r="BU1412">
        <v>0</v>
      </c>
      <c r="CE1412" t="str">
        <f>"16:24:05.644"</f>
        <v>16:24:05.644</v>
      </c>
      <c r="CF1412">
        <v>643765815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7</v>
      </c>
      <c r="CY1412">
        <v>7</v>
      </c>
      <c r="CZ1412" t="s">
        <v>131</v>
      </c>
      <c r="DA1412">
        <v>80</v>
      </c>
      <c r="DB1412">
        <v>1</v>
      </c>
      <c r="DC1412" t="s">
        <v>132</v>
      </c>
      <c r="DD1412" t="s">
        <v>133</v>
      </c>
      <c r="DG1412">
        <v>15382369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"10/06/2022 16:24:05.934"</f>
        <v>10/06/2022 16:24:05.934</v>
      </c>
      <c r="C1413" t="str">
        <f t="shared" si="711"/>
        <v>FFDFD3C0</v>
      </c>
      <c r="D1413" t="s">
        <v>134</v>
      </c>
      <c r="E1413">
        <v>38</v>
      </c>
      <c r="H1413">
        <v>125</v>
      </c>
      <c r="I1413" t="s">
        <v>142</v>
      </c>
      <c r="J1413" t="s">
        <v>136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"16:24:05.641"</f>
        <v>16:24:05.641</v>
      </c>
      <c r="T1413" t="str">
        <f>"16:24:05.141"</f>
        <v>16:24:05.141</v>
      </c>
      <c r="U1413" t="str">
        <f t="shared" si="712"/>
        <v>A5988B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125</v>
      </c>
      <c r="AG1413">
        <v>0</v>
      </c>
      <c r="AH1413">
        <v>3</v>
      </c>
      <c r="AI1413">
        <v>2</v>
      </c>
      <c r="AJ1413">
        <v>1</v>
      </c>
      <c r="AK1413" t="s">
        <v>524</v>
      </c>
      <c r="AL1413">
        <v>40.941346000000003</v>
      </c>
      <c r="AM1413" t="s">
        <v>525</v>
      </c>
      <c r="AN1413">
        <v>-72.184167000000002</v>
      </c>
      <c r="AO1413">
        <v>25</v>
      </c>
      <c r="AP1413">
        <v>400</v>
      </c>
      <c r="AQ1413" t="s">
        <v>129</v>
      </c>
      <c r="AR1413">
        <v>53</v>
      </c>
      <c r="AS1413">
        <v>27</v>
      </c>
      <c r="AT1413">
        <v>128</v>
      </c>
      <c r="BB1413">
        <v>1200</v>
      </c>
      <c r="BC1413">
        <v>1</v>
      </c>
      <c r="BD1413" t="str">
        <f t="shared" si="713"/>
        <v xml:space="preserve">N46PD   </v>
      </c>
      <c r="BE1413">
        <v>1</v>
      </c>
      <c r="BG1413">
        <v>0</v>
      </c>
      <c r="BH1413">
        <v>0</v>
      </c>
      <c r="BI1413">
        <v>0</v>
      </c>
      <c r="BJ1413">
        <v>300</v>
      </c>
      <c r="BK1413">
        <v>-100</v>
      </c>
      <c r="BL1413" t="s">
        <v>239</v>
      </c>
      <c r="BM1413">
        <v>1</v>
      </c>
      <c r="BN1413">
        <v>1</v>
      </c>
      <c r="BO1413">
        <v>1</v>
      </c>
      <c r="BP1413">
        <v>0</v>
      </c>
      <c r="BS1413">
        <v>0.12</v>
      </c>
      <c r="BT1413">
        <v>0</v>
      </c>
      <c r="BU1413">
        <v>0</v>
      </c>
      <c r="CE1413" t="str">
        <f>"16:24:05.644"</f>
        <v>16:24:05.644</v>
      </c>
      <c r="CF1413">
        <v>643765815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7</v>
      </c>
      <c r="CY1413">
        <v>7</v>
      </c>
      <c r="CZ1413" t="s">
        <v>131</v>
      </c>
      <c r="DA1413">
        <v>80</v>
      </c>
      <c r="DB1413">
        <v>1</v>
      </c>
      <c r="DC1413" t="s">
        <v>132</v>
      </c>
      <c r="DD1413" t="s">
        <v>133</v>
      </c>
      <c r="DG1413">
        <v>15382369</v>
      </c>
      <c r="DI1413">
        <v>1</v>
      </c>
      <c r="DJ1413">
        <v>0</v>
      </c>
      <c r="DK1413">
        <v>1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"10/06/2022 16:24:06.934"</f>
        <v>10/06/2022 16:24:06.934</v>
      </c>
      <c r="C1414" t="str">
        <f t="shared" si="711"/>
        <v>FFDFD3C0</v>
      </c>
      <c r="D1414" t="s">
        <v>143</v>
      </c>
      <c r="E1414">
        <v>15</v>
      </c>
      <c r="F1414">
        <v>2015</v>
      </c>
      <c r="G1414" t="s">
        <v>144</v>
      </c>
      <c r="J1414" t="s">
        <v>145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ref="S1414:S1420" si="714">"16:24:06.594"</f>
        <v>16:24:06.594</v>
      </c>
      <c r="T1414" t="str">
        <f t="shared" ref="T1414:T1420" si="715">"16:24:06.194"</f>
        <v>16:24:06.194</v>
      </c>
      <c r="U1414" t="str">
        <f t="shared" si="712"/>
        <v>A5988B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125</v>
      </c>
      <c r="AG1414">
        <v>0</v>
      </c>
      <c r="AH1414">
        <v>3</v>
      </c>
      <c r="AI1414">
        <v>2</v>
      </c>
      <c r="AJ1414">
        <v>1</v>
      </c>
      <c r="AK1414" t="s">
        <v>526</v>
      </c>
      <c r="AL1414">
        <v>40.941473999999999</v>
      </c>
      <c r="AM1414" t="s">
        <v>527</v>
      </c>
      <c r="AN1414">
        <v>-72.183867000000006</v>
      </c>
      <c r="AO1414">
        <v>25</v>
      </c>
      <c r="AP1414">
        <v>400</v>
      </c>
      <c r="AQ1414" t="s">
        <v>129</v>
      </c>
      <c r="AR1414">
        <v>52</v>
      </c>
      <c r="AS1414">
        <v>27</v>
      </c>
      <c r="AT1414">
        <v>128</v>
      </c>
      <c r="BB1414">
        <v>1200</v>
      </c>
      <c r="BC1414">
        <v>1</v>
      </c>
      <c r="BD1414" t="str">
        <f t="shared" si="713"/>
        <v xml:space="preserve">N46PD   </v>
      </c>
      <c r="BE1414">
        <v>1</v>
      </c>
      <c r="BG1414">
        <v>0</v>
      </c>
      <c r="BH1414">
        <v>0</v>
      </c>
      <c r="BI1414">
        <v>0</v>
      </c>
      <c r="BJ1414">
        <v>300</v>
      </c>
      <c r="BK1414">
        <v>-100</v>
      </c>
      <c r="BL1414" t="s">
        <v>239</v>
      </c>
      <c r="BM1414">
        <v>1</v>
      </c>
      <c r="BN1414">
        <v>1</v>
      </c>
      <c r="BO1414">
        <v>1</v>
      </c>
      <c r="BP1414">
        <v>0</v>
      </c>
      <c r="BS1414">
        <v>0.12</v>
      </c>
      <c r="BT1414">
        <v>0</v>
      </c>
      <c r="BU1414">
        <v>0</v>
      </c>
      <c r="CE1414" t="str">
        <f t="shared" ref="CE1414:CE1420" si="716">"16:24:06.597"</f>
        <v>16:24:06.597</v>
      </c>
      <c r="CF1414">
        <v>597332487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7</v>
      </c>
      <c r="CY1414">
        <v>7</v>
      </c>
      <c r="CZ1414" t="s">
        <v>131</v>
      </c>
      <c r="DA1414">
        <v>80</v>
      </c>
      <c r="DB1414">
        <v>1</v>
      </c>
      <c r="DC1414" t="s">
        <v>132</v>
      </c>
      <c r="DD1414" t="s">
        <v>133</v>
      </c>
      <c r="DG1414">
        <v>15383375</v>
      </c>
      <c r="DI1414">
        <v>1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"10/06/2022 16:24:06.934"</f>
        <v>10/06/2022 16:24:06.934</v>
      </c>
      <c r="C1415" t="str">
        <f t="shared" si="711"/>
        <v>FFDFD3C0</v>
      </c>
      <c r="D1415" t="s">
        <v>134</v>
      </c>
      <c r="E1415">
        <v>33</v>
      </c>
      <c r="H1415">
        <v>112</v>
      </c>
      <c r="I1415" t="s">
        <v>135</v>
      </c>
      <c r="J1415" t="s">
        <v>136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si="714"/>
        <v>16:24:06.594</v>
      </c>
      <c r="T1415" t="str">
        <f t="shared" si="715"/>
        <v>16:24:06.194</v>
      </c>
      <c r="U1415" t="str">
        <f t="shared" si="712"/>
        <v>A5988B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125</v>
      </c>
      <c r="AG1415">
        <v>0</v>
      </c>
      <c r="AH1415">
        <v>3</v>
      </c>
      <c r="AI1415">
        <v>2</v>
      </c>
      <c r="AJ1415">
        <v>1</v>
      </c>
      <c r="AK1415" t="s">
        <v>526</v>
      </c>
      <c r="AL1415">
        <v>40.941473999999999</v>
      </c>
      <c r="AM1415" t="s">
        <v>527</v>
      </c>
      <c r="AN1415">
        <v>-72.183867000000006</v>
      </c>
      <c r="AO1415">
        <v>25</v>
      </c>
      <c r="AP1415">
        <v>400</v>
      </c>
      <c r="AQ1415" t="s">
        <v>129</v>
      </c>
      <c r="AR1415">
        <v>52</v>
      </c>
      <c r="AS1415">
        <v>27</v>
      </c>
      <c r="AT1415">
        <v>128</v>
      </c>
      <c r="BB1415">
        <v>1200</v>
      </c>
      <c r="BC1415">
        <v>1</v>
      </c>
      <c r="BD1415" t="str">
        <f t="shared" si="713"/>
        <v xml:space="preserve">N46PD   </v>
      </c>
      <c r="BE1415">
        <v>1</v>
      </c>
      <c r="BG1415">
        <v>0</v>
      </c>
      <c r="BH1415">
        <v>0</v>
      </c>
      <c r="BI1415">
        <v>0</v>
      </c>
      <c r="BJ1415">
        <v>300</v>
      </c>
      <c r="BK1415">
        <v>-100</v>
      </c>
      <c r="BL1415" t="s">
        <v>239</v>
      </c>
      <c r="BM1415">
        <v>1</v>
      </c>
      <c r="BN1415">
        <v>1</v>
      </c>
      <c r="BO1415">
        <v>1</v>
      </c>
      <c r="BP1415">
        <v>0</v>
      </c>
      <c r="BS1415">
        <v>0.12</v>
      </c>
      <c r="BT1415">
        <v>0</v>
      </c>
      <c r="BU1415">
        <v>0</v>
      </c>
      <c r="CE1415" t="str">
        <f t="shared" si="716"/>
        <v>16:24:06.597</v>
      </c>
      <c r="CF1415">
        <v>597332487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7</v>
      </c>
      <c r="CY1415">
        <v>7</v>
      </c>
      <c r="CZ1415" t="s">
        <v>131</v>
      </c>
      <c r="DA1415">
        <v>80</v>
      </c>
      <c r="DB1415">
        <v>1</v>
      </c>
      <c r="DC1415" t="s">
        <v>132</v>
      </c>
      <c r="DD1415" t="s">
        <v>133</v>
      </c>
      <c r="DG1415">
        <v>15383375</v>
      </c>
      <c r="DI1415">
        <v>1</v>
      </c>
      <c r="DJ1415">
        <v>0</v>
      </c>
      <c r="DK1415">
        <v>1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"10/06/2022 16:24:06.981"</f>
        <v>10/06/2022 16:24:06.981</v>
      </c>
      <c r="C1416" t="str">
        <f t="shared" si="711"/>
        <v>FFDFD3C0</v>
      </c>
      <c r="D1416" t="s">
        <v>143</v>
      </c>
      <c r="E1416">
        <v>1</v>
      </c>
      <c r="F1416">
        <v>2001</v>
      </c>
      <c r="G1416" t="s">
        <v>147</v>
      </c>
      <c r="J1416" t="s">
        <v>145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714"/>
        <v>16:24:06.594</v>
      </c>
      <c r="T1416" t="str">
        <f t="shared" si="715"/>
        <v>16:24:06.194</v>
      </c>
      <c r="U1416" t="str">
        <f t="shared" si="712"/>
        <v>A5988B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125</v>
      </c>
      <c r="AG1416">
        <v>0</v>
      </c>
      <c r="AH1416">
        <v>3</v>
      </c>
      <c r="AI1416">
        <v>2</v>
      </c>
      <c r="AJ1416">
        <v>1</v>
      </c>
      <c r="AK1416" t="s">
        <v>526</v>
      </c>
      <c r="AL1416">
        <v>40.941473999999999</v>
      </c>
      <c r="AM1416" t="s">
        <v>527</v>
      </c>
      <c r="AN1416">
        <v>-72.183867000000006</v>
      </c>
      <c r="AO1416">
        <v>25</v>
      </c>
      <c r="AP1416">
        <v>400</v>
      </c>
      <c r="AQ1416" t="s">
        <v>129</v>
      </c>
      <c r="AR1416">
        <v>52</v>
      </c>
      <c r="AS1416">
        <v>27</v>
      </c>
      <c r="AT1416">
        <v>128</v>
      </c>
      <c r="BB1416">
        <v>1200</v>
      </c>
      <c r="BC1416">
        <v>1</v>
      </c>
      <c r="BD1416" t="str">
        <f t="shared" si="713"/>
        <v xml:space="preserve">N46PD   </v>
      </c>
      <c r="BE1416">
        <v>1</v>
      </c>
      <c r="BG1416">
        <v>0</v>
      </c>
      <c r="BH1416">
        <v>0</v>
      </c>
      <c r="BI1416">
        <v>0</v>
      </c>
      <c r="BJ1416">
        <v>300</v>
      </c>
      <c r="BK1416">
        <v>-100</v>
      </c>
      <c r="BL1416" t="s">
        <v>239</v>
      </c>
      <c r="BM1416">
        <v>1</v>
      </c>
      <c r="BN1416">
        <v>1</v>
      </c>
      <c r="BO1416">
        <v>1</v>
      </c>
      <c r="BP1416">
        <v>0</v>
      </c>
      <c r="BS1416">
        <v>0.12</v>
      </c>
      <c r="BT1416">
        <v>0</v>
      </c>
      <c r="BU1416">
        <v>0</v>
      </c>
      <c r="CE1416" t="str">
        <f t="shared" si="716"/>
        <v>16:24:06.597</v>
      </c>
      <c r="CF1416">
        <v>597332487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7</v>
      </c>
      <c r="CY1416">
        <v>7</v>
      </c>
      <c r="CZ1416" t="s">
        <v>131</v>
      </c>
      <c r="DA1416">
        <v>80</v>
      </c>
      <c r="DB1416">
        <v>1</v>
      </c>
      <c r="DC1416" t="s">
        <v>132</v>
      </c>
      <c r="DD1416" t="s">
        <v>133</v>
      </c>
      <c r="DG1416">
        <v>15383375</v>
      </c>
      <c r="DI1416">
        <v>1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"10/06/2022 16:24:06.981"</f>
        <v>10/06/2022 16:24:06.981</v>
      </c>
      <c r="C1417" t="str">
        <f t="shared" si="711"/>
        <v>FFDFD3C0</v>
      </c>
      <c r="D1417" t="s">
        <v>139</v>
      </c>
      <c r="E1417">
        <v>3</v>
      </c>
      <c r="F1417">
        <v>1003</v>
      </c>
      <c r="G1417" t="s">
        <v>146</v>
      </c>
      <c r="J1417" t="s">
        <v>141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714"/>
        <v>16:24:06.594</v>
      </c>
      <c r="T1417" t="str">
        <f t="shared" si="715"/>
        <v>16:24:06.194</v>
      </c>
      <c r="U1417" t="str">
        <f t="shared" si="712"/>
        <v>A5988B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125</v>
      </c>
      <c r="AG1417">
        <v>0</v>
      </c>
      <c r="AH1417">
        <v>3</v>
      </c>
      <c r="AI1417">
        <v>2</v>
      </c>
      <c r="AJ1417">
        <v>1</v>
      </c>
      <c r="AK1417" t="s">
        <v>526</v>
      </c>
      <c r="AL1417">
        <v>40.941473999999999</v>
      </c>
      <c r="AM1417" t="s">
        <v>527</v>
      </c>
      <c r="AN1417">
        <v>-72.183867000000006</v>
      </c>
      <c r="AO1417">
        <v>25</v>
      </c>
      <c r="AP1417">
        <v>400</v>
      </c>
      <c r="AQ1417" t="s">
        <v>129</v>
      </c>
      <c r="AR1417">
        <v>52</v>
      </c>
      <c r="AS1417">
        <v>27</v>
      </c>
      <c r="AT1417">
        <v>128</v>
      </c>
      <c r="BB1417">
        <v>1200</v>
      </c>
      <c r="BC1417">
        <v>1</v>
      </c>
      <c r="BD1417" t="str">
        <f t="shared" si="713"/>
        <v xml:space="preserve">N46PD   </v>
      </c>
      <c r="BE1417">
        <v>1</v>
      </c>
      <c r="BG1417">
        <v>0</v>
      </c>
      <c r="BH1417">
        <v>0</v>
      </c>
      <c r="BI1417">
        <v>0</v>
      </c>
      <c r="BJ1417">
        <v>300</v>
      </c>
      <c r="BK1417">
        <v>-100</v>
      </c>
      <c r="BL1417" t="s">
        <v>239</v>
      </c>
      <c r="BM1417">
        <v>1</v>
      </c>
      <c r="BN1417">
        <v>1</v>
      </c>
      <c r="BO1417">
        <v>1</v>
      </c>
      <c r="BP1417">
        <v>0</v>
      </c>
      <c r="BS1417">
        <v>0.12</v>
      </c>
      <c r="BT1417">
        <v>0</v>
      </c>
      <c r="BU1417">
        <v>0</v>
      </c>
      <c r="CE1417" t="str">
        <f t="shared" si="716"/>
        <v>16:24:06.597</v>
      </c>
      <c r="CF1417">
        <v>597332487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7</v>
      </c>
      <c r="CY1417">
        <v>7</v>
      </c>
      <c r="CZ1417" t="s">
        <v>131</v>
      </c>
      <c r="DA1417">
        <v>80</v>
      </c>
      <c r="DB1417">
        <v>1</v>
      </c>
      <c r="DC1417" t="s">
        <v>132</v>
      </c>
      <c r="DD1417" t="s">
        <v>133</v>
      </c>
      <c r="DG1417">
        <v>15383375</v>
      </c>
      <c r="DI1417">
        <v>1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"10/06/2022 16:24:06.981"</f>
        <v>10/06/2022 16:24:06.981</v>
      </c>
      <c r="C1418" t="str">
        <f t="shared" si="711"/>
        <v>FFDFD3C0</v>
      </c>
      <c r="D1418" t="s">
        <v>123</v>
      </c>
      <c r="E1418">
        <v>1</v>
      </c>
      <c r="H1418">
        <v>157</v>
      </c>
      <c r="I1418" t="s">
        <v>124</v>
      </c>
      <c r="J1418" t="s">
        <v>125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714"/>
        <v>16:24:06.594</v>
      </c>
      <c r="T1418" t="str">
        <f t="shared" si="715"/>
        <v>16:24:06.194</v>
      </c>
      <c r="U1418" t="str">
        <f t="shared" si="712"/>
        <v>A5988B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125</v>
      </c>
      <c r="AG1418">
        <v>0</v>
      </c>
      <c r="AH1418">
        <v>3</v>
      </c>
      <c r="AI1418">
        <v>2</v>
      </c>
      <c r="AJ1418">
        <v>1</v>
      </c>
      <c r="AK1418" t="s">
        <v>526</v>
      </c>
      <c r="AL1418">
        <v>40.941473999999999</v>
      </c>
      <c r="AM1418" t="s">
        <v>527</v>
      </c>
      <c r="AN1418">
        <v>-72.183867000000006</v>
      </c>
      <c r="AO1418">
        <v>25</v>
      </c>
      <c r="AP1418">
        <v>400</v>
      </c>
      <c r="AQ1418" t="s">
        <v>129</v>
      </c>
      <c r="AR1418">
        <v>52</v>
      </c>
      <c r="AS1418">
        <v>27</v>
      </c>
      <c r="AT1418">
        <v>128</v>
      </c>
      <c r="BB1418">
        <v>1200</v>
      </c>
      <c r="BC1418">
        <v>1</v>
      </c>
      <c r="BD1418" t="str">
        <f t="shared" si="713"/>
        <v xml:space="preserve">N46PD   </v>
      </c>
      <c r="BE1418">
        <v>1</v>
      </c>
      <c r="BG1418">
        <v>0</v>
      </c>
      <c r="BH1418">
        <v>0</v>
      </c>
      <c r="BI1418">
        <v>0</v>
      </c>
      <c r="BJ1418">
        <v>300</v>
      </c>
      <c r="BK1418">
        <v>-100</v>
      </c>
      <c r="BL1418" t="s">
        <v>239</v>
      </c>
      <c r="BM1418">
        <v>1</v>
      </c>
      <c r="BN1418">
        <v>1</v>
      </c>
      <c r="BO1418">
        <v>1</v>
      </c>
      <c r="BP1418">
        <v>0</v>
      </c>
      <c r="BS1418">
        <v>0.12</v>
      </c>
      <c r="BT1418">
        <v>0</v>
      </c>
      <c r="BU1418">
        <v>0</v>
      </c>
      <c r="CE1418" t="str">
        <f t="shared" si="716"/>
        <v>16:24:06.597</v>
      </c>
      <c r="CF1418">
        <v>597332487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7</v>
      </c>
      <c r="CY1418">
        <v>7</v>
      </c>
      <c r="CZ1418" t="s">
        <v>131</v>
      </c>
      <c r="DA1418">
        <v>80</v>
      </c>
      <c r="DB1418">
        <v>1</v>
      </c>
      <c r="DC1418" t="s">
        <v>132</v>
      </c>
      <c r="DD1418" t="s">
        <v>133</v>
      </c>
      <c r="DG1418">
        <v>15383375</v>
      </c>
      <c r="DI1418">
        <v>1</v>
      </c>
      <c r="DJ1418">
        <v>0</v>
      </c>
      <c r="DK1418">
        <v>1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"10/06/2022 16:24:06.981"</f>
        <v>10/06/2022 16:24:06.981</v>
      </c>
      <c r="C1419" t="str">
        <f t="shared" si="711"/>
        <v>FFDFD3C0</v>
      </c>
      <c r="D1419" t="s">
        <v>139</v>
      </c>
      <c r="E1419">
        <v>2</v>
      </c>
      <c r="F1419">
        <v>1002</v>
      </c>
      <c r="G1419" t="s">
        <v>124</v>
      </c>
      <c r="J1419" t="s">
        <v>141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714"/>
        <v>16:24:06.594</v>
      </c>
      <c r="T1419" t="str">
        <f t="shared" si="715"/>
        <v>16:24:06.194</v>
      </c>
      <c r="U1419" t="str">
        <f t="shared" si="712"/>
        <v>A5988B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125</v>
      </c>
      <c r="AG1419">
        <v>0</v>
      </c>
      <c r="AH1419">
        <v>3</v>
      </c>
      <c r="AI1419">
        <v>2</v>
      </c>
      <c r="AJ1419">
        <v>1</v>
      </c>
      <c r="AK1419" t="s">
        <v>526</v>
      </c>
      <c r="AL1419">
        <v>40.941473999999999</v>
      </c>
      <c r="AM1419" t="s">
        <v>527</v>
      </c>
      <c r="AN1419">
        <v>-72.183867000000006</v>
      </c>
      <c r="AO1419">
        <v>25</v>
      </c>
      <c r="AP1419">
        <v>400</v>
      </c>
      <c r="AQ1419" t="s">
        <v>129</v>
      </c>
      <c r="AR1419">
        <v>52</v>
      </c>
      <c r="AS1419">
        <v>27</v>
      </c>
      <c r="AT1419">
        <v>128</v>
      </c>
      <c r="BB1419">
        <v>1200</v>
      </c>
      <c r="BC1419">
        <v>1</v>
      </c>
      <c r="BD1419" t="str">
        <f t="shared" si="713"/>
        <v xml:space="preserve">N46PD   </v>
      </c>
      <c r="BE1419">
        <v>1</v>
      </c>
      <c r="BG1419">
        <v>0</v>
      </c>
      <c r="BH1419">
        <v>0</v>
      </c>
      <c r="BI1419">
        <v>0</v>
      </c>
      <c r="BJ1419">
        <v>300</v>
      </c>
      <c r="BK1419">
        <v>-100</v>
      </c>
      <c r="BL1419" t="s">
        <v>239</v>
      </c>
      <c r="BM1419">
        <v>1</v>
      </c>
      <c r="BN1419">
        <v>1</v>
      </c>
      <c r="BO1419">
        <v>1</v>
      </c>
      <c r="BP1419">
        <v>0</v>
      </c>
      <c r="BS1419">
        <v>0.12</v>
      </c>
      <c r="BT1419">
        <v>0</v>
      </c>
      <c r="BU1419">
        <v>0</v>
      </c>
      <c r="CE1419" t="str">
        <f t="shared" si="716"/>
        <v>16:24:06.597</v>
      </c>
      <c r="CF1419">
        <v>597332487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7</v>
      </c>
      <c r="CY1419">
        <v>7</v>
      </c>
      <c r="CZ1419" t="s">
        <v>131</v>
      </c>
      <c r="DA1419">
        <v>80</v>
      </c>
      <c r="DB1419">
        <v>1</v>
      </c>
      <c r="DC1419" t="s">
        <v>132</v>
      </c>
      <c r="DD1419" t="s">
        <v>133</v>
      </c>
      <c r="DG1419">
        <v>15383375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"10/06/2022 16:24:06.981"</f>
        <v>10/06/2022 16:24:06.981</v>
      </c>
      <c r="C1420" t="str">
        <f t="shared" si="711"/>
        <v>FFDFD3C0</v>
      </c>
      <c r="D1420" t="s">
        <v>134</v>
      </c>
      <c r="E1420">
        <v>38</v>
      </c>
      <c r="H1420">
        <v>125</v>
      </c>
      <c r="I1420" t="s">
        <v>142</v>
      </c>
      <c r="J1420" t="s">
        <v>136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714"/>
        <v>16:24:06.594</v>
      </c>
      <c r="T1420" t="str">
        <f t="shared" si="715"/>
        <v>16:24:06.194</v>
      </c>
      <c r="U1420" t="str">
        <f t="shared" si="712"/>
        <v>A5988B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125</v>
      </c>
      <c r="AG1420">
        <v>0</v>
      </c>
      <c r="AH1420">
        <v>3</v>
      </c>
      <c r="AI1420">
        <v>2</v>
      </c>
      <c r="AJ1420">
        <v>1</v>
      </c>
      <c r="AK1420" t="s">
        <v>526</v>
      </c>
      <c r="AL1420">
        <v>40.941473999999999</v>
      </c>
      <c r="AM1420" t="s">
        <v>527</v>
      </c>
      <c r="AN1420">
        <v>-72.183867000000006</v>
      </c>
      <c r="AO1420">
        <v>25</v>
      </c>
      <c r="AP1420">
        <v>400</v>
      </c>
      <c r="AQ1420" t="s">
        <v>129</v>
      </c>
      <c r="AR1420">
        <v>52</v>
      </c>
      <c r="AS1420">
        <v>27</v>
      </c>
      <c r="AT1420">
        <v>128</v>
      </c>
      <c r="BB1420">
        <v>1200</v>
      </c>
      <c r="BC1420">
        <v>1</v>
      </c>
      <c r="BD1420" t="str">
        <f t="shared" si="713"/>
        <v xml:space="preserve">N46PD   </v>
      </c>
      <c r="BE1420">
        <v>1</v>
      </c>
      <c r="BG1420">
        <v>0</v>
      </c>
      <c r="BH1420">
        <v>0</v>
      </c>
      <c r="BI1420">
        <v>0</v>
      </c>
      <c r="BJ1420">
        <v>300</v>
      </c>
      <c r="BK1420">
        <v>-100</v>
      </c>
      <c r="BL1420" t="s">
        <v>239</v>
      </c>
      <c r="BM1420">
        <v>1</v>
      </c>
      <c r="BN1420">
        <v>1</v>
      </c>
      <c r="BO1420">
        <v>1</v>
      </c>
      <c r="BP1420">
        <v>0</v>
      </c>
      <c r="BS1420">
        <v>0.12</v>
      </c>
      <c r="BT1420">
        <v>0</v>
      </c>
      <c r="BU1420">
        <v>0</v>
      </c>
      <c r="CE1420" t="str">
        <f t="shared" si="716"/>
        <v>16:24:06.597</v>
      </c>
      <c r="CF1420">
        <v>597332487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7</v>
      </c>
      <c r="CY1420">
        <v>7</v>
      </c>
      <c r="CZ1420" t="s">
        <v>131</v>
      </c>
      <c r="DA1420">
        <v>80</v>
      </c>
      <c r="DB1420">
        <v>1</v>
      </c>
      <c r="DC1420" t="s">
        <v>132</v>
      </c>
      <c r="DD1420" t="s">
        <v>133</v>
      </c>
      <c r="DG1420">
        <v>15383375</v>
      </c>
      <c r="DI1420">
        <v>1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"10/06/2022 16:24:07.788"</f>
        <v>10/06/2022 16:24:07.788</v>
      </c>
      <c r="C1421" t="str">
        <f t="shared" si="711"/>
        <v>FFDFD3C0</v>
      </c>
      <c r="D1421" t="s">
        <v>139</v>
      </c>
      <c r="E1421">
        <v>2</v>
      </c>
      <c r="F1421">
        <v>1002</v>
      </c>
      <c r="G1421" t="s">
        <v>124</v>
      </c>
      <c r="J1421" t="s">
        <v>141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ref="S1421:S1427" si="717">"16:24:07.453"</f>
        <v>16:24:07.453</v>
      </c>
      <c r="T1421" t="str">
        <f t="shared" ref="T1421:T1427" si="718">"16:24:07.053"</f>
        <v>16:24:07.053</v>
      </c>
      <c r="U1421" t="str">
        <f t="shared" si="712"/>
        <v>A5988B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125</v>
      </c>
      <c r="AG1421">
        <v>0</v>
      </c>
      <c r="AH1421">
        <v>3</v>
      </c>
      <c r="AI1421">
        <v>2</v>
      </c>
      <c r="AJ1421">
        <v>1</v>
      </c>
      <c r="AK1421" t="s">
        <v>528</v>
      </c>
      <c r="AL1421">
        <v>40.941603000000001</v>
      </c>
      <c r="AM1421" t="s">
        <v>529</v>
      </c>
      <c r="AN1421">
        <v>-72.183588</v>
      </c>
      <c r="AO1421">
        <v>25</v>
      </c>
      <c r="AP1421">
        <v>400</v>
      </c>
      <c r="AQ1421" t="s">
        <v>129</v>
      </c>
      <c r="AR1421">
        <v>52</v>
      </c>
      <c r="AS1421">
        <v>28</v>
      </c>
      <c r="AT1421">
        <v>64</v>
      </c>
      <c r="BB1421">
        <v>1200</v>
      </c>
      <c r="BC1421">
        <v>1</v>
      </c>
      <c r="BD1421" t="str">
        <f t="shared" si="713"/>
        <v xml:space="preserve">N46PD   </v>
      </c>
      <c r="BE1421">
        <v>1</v>
      </c>
      <c r="BG1421">
        <v>0</v>
      </c>
      <c r="BH1421">
        <v>0</v>
      </c>
      <c r="BI1421">
        <v>0</v>
      </c>
      <c r="BJ1421">
        <v>300</v>
      </c>
      <c r="BK1421">
        <v>-100</v>
      </c>
      <c r="BL1421" t="s">
        <v>239</v>
      </c>
      <c r="BM1421">
        <v>1</v>
      </c>
      <c r="BN1421">
        <v>1</v>
      </c>
      <c r="BO1421">
        <v>1</v>
      </c>
      <c r="BP1421">
        <v>0</v>
      </c>
      <c r="BS1421">
        <v>0.12</v>
      </c>
      <c r="BT1421">
        <v>0</v>
      </c>
      <c r="BU1421">
        <v>0</v>
      </c>
      <c r="CE1421" t="str">
        <f t="shared" ref="CE1421:CE1427" si="719">"16:24:07.459"</f>
        <v>16:24:07.459</v>
      </c>
      <c r="CF1421">
        <v>459146916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7</v>
      </c>
      <c r="CY1421">
        <v>7</v>
      </c>
      <c r="CZ1421" t="s">
        <v>131</v>
      </c>
      <c r="DA1421">
        <v>80</v>
      </c>
      <c r="DB1421">
        <v>1</v>
      </c>
      <c r="DC1421" t="s">
        <v>132</v>
      </c>
      <c r="DD1421" t="s">
        <v>133</v>
      </c>
      <c r="DG1421">
        <v>15384193</v>
      </c>
      <c r="DI1421">
        <v>1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"10/06/2022 16:24:07.803"</f>
        <v>10/06/2022 16:24:07.803</v>
      </c>
      <c r="C1422" t="str">
        <f t="shared" si="711"/>
        <v>FFDFD3C0</v>
      </c>
      <c r="D1422" t="s">
        <v>134</v>
      </c>
      <c r="E1422">
        <v>38</v>
      </c>
      <c r="H1422">
        <v>125</v>
      </c>
      <c r="I1422" t="s">
        <v>142</v>
      </c>
      <c r="J1422" t="s">
        <v>136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717"/>
        <v>16:24:07.453</v>
      </c>
      <c r="T1422" t="str">
        <f t="shared" si="718"/>
        <v>16:24:07.053</v>
      </c>
      <c r="U1422" t="str">
        <f t="shared" si="712"/>
        <v>A5988B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125</v>
      </c>
      <c r="AG1422">
        <v>0</v>
      </c>
      <c r="AH1422">
        <v>3</v>
      </c>
      <c r="AI1422">
        <v>2</v>
      </c>
      <c r="AJ1422">
        <v>1</v>
      </c>
      <c r="AK1422" t="s">
        <v>528</v>
      </c>
      <c r="AL1422">
        <v>40.941603000000001</v>
      </c>
      <c r="AM1422" t="s">
        <v>529</v>
      </c>
      <c r="AN1422">
        <v>-72.183588</v>
      </c>
      <c r="AO1422">
        <v>25</v>
      </c>
      <c r="AP1422">
        <v>400</v>
      </c>
      <c r="AQ1422" t="s">
        <v>129</v>
      </c>
      <c r="AR1422">
        <v>52</v>
      </c>
      <c r="AS1422">
        <v>28</v>
      </c>
      <c r="AT1422">
        <v>64</v>
      </c>
      <c r="BB1422">
        <v>1200</v>
      </c>
      <c r="BC1422">
        <v>1</v>
      </c>
      <c r="BD1422" t="str">
        <f t="shared" si="713"/>
        <v xml:space="preserve">N46PD   </v>
      </c>
      <c r="BE1422">
        <v>1</v>
      </c>
      <c r="BG1422">
        <v>0</v>
      </c>
      <c r="BH1422">
        <v>0</v>
      </c>
      <c r="BI1422">
        <v>0</v>
      </c>
      <c r="BJ1422">
        <v>300</v>
      </c>
      <c r="BK1422">
        <v>-100</v>
      </c>
      <c r="BL1422" t="s">
        <v>239</v>
      </c>
      <c r="BM1422">
        <v>1</v>
      </c>
      <c r="BN1422">
        <v>1</v>
      </c>
      <c r="BO1422">
        <v>1</v>
      </c>
      <c r="BP1422">
        <v>0</v>
      </c>
      <c r="BS1422">
        <v>0.12</v>
      </c>
      <c r="BT1422">
        <v>0</v>
      </c>
      <c r="BU1422">
        <v>0</v>
      </c>
      <c r="CE1422" t="str">
        <f t="shared" si="719"/>
        <v>16:24:07.459</v>
      </c>
      <c r="CF1422">
        <v>459146916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7</v>
      </c>
      <c r="CY1422">
        <v>7</v>
      </c>
      <c r="CZ1422" t="s">
        <v>131</v>
      </c>
      <c r="DA1422">
        <v>80</v>
      </c>
      <c r="DB1422">
        <v>1</v>
      </c>
      <c r="DC1422" t="s">
        <v>132</v>
      </c>
      <c r="DD1422" t="s">
        <v>133</v>
      </c>
      <c r="DG1422">
        <v>15384193</v>
      </c>
      <c r="DI1422">
        <v>1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"10/06/2022 16:24:07.819"</f>
        <v>10/06/2022 16:24:07.819</v>
      </c>
      <c r="C1423" t="str">
        <f t="shared" si="711"/>
        <v>FFDFD3C0</v>
      </c>
      <c r="D1423" t="s">
        <v>143</v>
      </c>
      <c r="E1423">
        <v>15</v>
      </c>
      <c r="F1423">
        <v>2015</v>
      </c>
      <c r="G1423" t="s">
        <v>144</v>
      </c>
      <c r="J1423" t="s">
        <v>145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si="717"/>
        <v>16:24:07.453</v>
      </c>
      <c r="T1423" t="str">
        <f t="shared" si="718"/>
        <v>16:24:07.053</v>
      </c>
      <c r="U1423" t="str">
        <f t="shared" si="712"/>
        <v>A5988B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125</v>
      </c>
      <c r="AG1423">
        <v>0</v>
      </c>
      <c r="AH1423">
        <v>3</v>
      </c>
      <c r="AI1423">
        <v>2</v>
      </c>
      <c r="AJ1423">
        <v>1</v>
      </c>
      <c r="AK1423" t="s">
        <v>528</v>
      </c>
      <c r="AL1423">
        <v>40.941603000000001</v>
      </c>
      <c r="AM1423" t="s">
        <v>529</v>
      </c>
      <c r="AN1423">
        <v>-72.183588</v>
      </c>
      <c r="AO1423">
        <v>25</v>
      </c>
      <c r="AP1423">
        <v>400</v>
      </c>
      <c r="AQ1423" t="s">
        <v>129</v>
      </c>
      <c r="AR1423">
        <v>52</v>
      </c>
      <c r="AS1423">
        <v>28</v>
      </c>
      <c r="AT1423">
        <v>64</v>
      </c>
      <c r="BB1423">
        <v>1200</v>
      </c>
      <c r="BC1423">
        <v>1</v>
      </c>
      <c r="BD1423" t="str">
        <f t="shared" si="713"/>
        <v xml:space="preserve">N46PD   </v>
      </c>
      <c r="BE1423">
        <v>1</v>
      </c>
      <c r="BG1423">
        <v>0</v>
      </c>
      <c r="BH1423">
        <v>0</v>
      </c>
      <c r="BI1423">
        <v>0</v>
      </c>
      <c r="BJ1423">
        <v>300</v>
      </c>
      <c r="BK1423">
        <v>-100</v>
      </c>
      <c r="BL1423" t="s">
        <v>239</v>
      </c>
      <c r="BM1423">
        <v>1</v>
      </c>
      <c r="BN1423">
        <v>1</v>
      </c>
      <c r="BO1423">
        <v>1</v>
      </c>
      <c r="BP1423">
        <v>0</v>
      </c>
      <c r="BS1423">
        <v>0.12</v>
      </c>
      <c r="BT1423">
        <v>0</v>
      </c>
      <c r="BU1423">
        <v>0</v>
      </c>
      <c r="CE1423" t="str">
        <f t="shared" si="719"/>
        <v>16:24:07.459</v>
      </c>
      <c r="CF1423">
        <v>459146916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7</v>
      </c>
      <c r="CY1423">
        <v>7</v>
      </c>
      <c r="CZ1423" t="s">
        <v>131</v>
      </c>
      <c r="DA1423">
        <v>80</v>
      </c>
      <c r="DB1423">
        <v>1</v>
      </c>
      <c r="DC1423" t="s">
        <v>132</v>
      </c>
      <c r="DD1423" t="s">
        <v>133</v>
      </c>
      <c r="DG1423">
        <v>15384193</v>
      </c>
      <c r="DI1423">
        <v>1</v>
      </c>
      <c r="DJ1423">
        <v>0</v>
      </c>
      <c r="DK1423">
        <v>1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"10/06/2022 16:24:07.819"</f>
        <v>10/06/2022 16:24:07.819</v>
      </c>
      <c r="C1424" t="str">
        <f t="shared" si="711"/>
        <v>FFDFD3C0</v>
      </c>
      <c r="D1424" t="s">
        <v>134</v>
      </c>
      <c r="E1424">
        <v>33</v>
      </c>
      <c r="H1424">
        <v>112</v>
      </c>
      <c r="I1424" t="s">
        <v>135</v>
      </c>
      <c r="J1424" t="s">
        <v>136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717"/>
        <v>16:24:07.453</v>
      </c>
      <c r="T1424" t="str">
        <f t="shared" si="718"/>
        <v>16:24:07.053</v>
      </c>
      <c r="U1424" t="str">
        <f t="shared" si="712"/>
        <v>A5988B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125</v>
      </c>
      <c r="AG1424">
        <v>0</v>
      </c>
      <c r="AH1424">
        <v>3</v>
      </c>
      <c r="AI1424">
        <v>2</v>
      </c>
      <c r="AJ1424">
        <v>1</v>
      </c>
      <c r="AK1424" t="s">
        <v>528</v>
      </c>
      <c r="AL1424">
        <v>40.941603000000001</v>
      </c>
      <c r="AM1424" t="s">
        <v>529</v>
      </c>
      <c r="AN1424">
        <v>-72.183588</v>
      </c>
      <c r="AO1424">
        <v>25</v>
      </c>
      <c r="AP1424">
        <v>400</v>
      </c>
      <c r="AQ1424" t="s">
        <v>129</v>
      </c>
      <c r="AR1424">
        <v>52</v>
      </c>
      <c r="AS1424">
        <v>28</v>
      </c>
      <c r="AT1424">
        <v>64</v>
      </c>
      <c r="BB1424">
        <v>1200</v>
      </c>
      <c r="BC1424">
        <v>1</v>
      </c>
      <c r="BD1424" t="str">
        <f t="shared" si="713"/>
        <v xml:space="preserve">N46PD   </v>
      </c>
      <c r="BE1424">
        <v>1</v>
      </c>
      <c r="BG1424">
        <v>0</v>
      </c>
      <c r="BH1424">
        <v>0</v>
      </c>
      <c r="BI1424">
        <v>0</v>
      </c>
      <c r="BJ1424">
        <v>300</v>
      </c>
      <c r="BK1424">
        <v>-100</v>
      </c>
      <c r="BL1424" t="s">
        <v>239</v>
      </c>
      <c r="BM1424">
        <v>1</v>
      </c>
      <c r="BN1424">
        <v>1</v>
      </c>
      <c r="BO1424">
        <v>1</v>
      </c>
      <c r="BP1424">
        <v>0</v>
      </c>
      <c r="BS1424">
        <v>0.12</v>
      </c>
      <c r="BT1424">
        <v>0</v>
      </c>
      <c r="BU1424">
        <v>0</v>
      </c>
      <c r="CE1424" t="str">
        <f t="shared" si="719"/>
        <v>16:24:07.459</v>
      </c>
      <c r="CF1424">
        <v>459146916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7</v>
      </c>
      <c r="CY1424">
        <v>7</v>
      </c>
      <c r="CZ1424" t="s">
        <v>131</v>
      </c>
      <c r="DA1424">
        <v>80</v>
      </c>
      <c r="DB1424">
        <v>1</v>
      </c>
      <c r="DC1424" t="s">
        <v>132</v>
      </c>
      <c r="DD1424" t="s">
        <v>133</v>
      </c>
      <c r="DG1424">
        <v>15384193</v>
      </c>
      <c r="DI1424">
        <v>1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"10/06/2022 16:24:07.834"</f>
        <v>10/06/2022 16:24:07.834</v>
      </c>
      <c r="C1425" t="str">
        <f t="shared" si="711"/>
        <v>FFDFD3C0</v>
      </c>
      <c r="D1425" t="s">
        <v>143</v>
      </c>
      <c r="E1425">
        <v>1</v>
      </c>
      <c r="F1425">
        <v>2001</v>
      </c>
      <c r="G1425" t="s">
        <v>147</v>
      </c>
      <c r="J1425" t="s">
        <v>145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717"/>
        <v>16:24:07.453</v>
      </c>
      <c r="T1425" t="str">
        <f t="shared" si="718"/>
        <v>16:24:07.053</v>
      </c>
      <c r="U1425" t="str">
        <f t="shared" si="712"/>
        <v>A5988B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125</v>
      </c>
      <c r="AG1425">
        <v>0</v>
      </c>
      <c r="AH1425">
        <v>3</v>
      </c>
      <c r="AI1425">
        <v>2</v>
      </c>
      <c r="AJ1425">
        <v>1</v>
      </c>
      <c r="AK1425" t="s">
        <v>528</v>
      </c>
      <c r="AL1425">
        <v>40.941603000000001</v>
      </c>
      <c r="AM1425" t="s">
        <v>529</v>
      </c>
      <c r="AN1425">
        <v>-72.183588</v>
      </c>
      <c r="AO1425">
        <v>25</v>
      </c>
      <c r="AP1425">
        <v>400</v>
      </c>
      <c r="AQ1425" t="s">
        <v>129</v>
      </c>
      <c r="AR1425">
        <v>52</v>
      </c>
      <c r="AS1425">
        <v>28</v>
      </c>
      <c r="AT1425">
        <v>64</v>
      </c>
      <c r="BB1425">
        <v>1200</v>
      </c>
      <c r="BC1425">
        <v>1</v>
      </c>
      <c r="BD1425" t="str">
        <f t="shared" si="713"/>
        <v xml:space="preserve">N46PD   </v>
      </c>
      <c r="BE1425">
        <v>1</v>
      </c>
      <c r="BG1425">
        <v>0</v>
      </c>
      <c r="BH1425">
        <v>0</v>
      </c>
      <c r="BI1425">
        <v>0</v>
      </c>
      <c r="BJ1425">
        <v>300</v>
      </c>
      <c r="BK1425">
        <v>-100</v>
      </c>
      <c r="BL1425" t="s">
        <v>239</v>
      </c>
      <c r="BM1425">
        <v>1</v>
      </c>
      <c r="BN1425">
        <v>1</v>
      </c>
      <c r="BO1425">
        <v>1</v>
      </c>
      <c r="BP1425">
        <v>0</v>
      </c>
      <c r="BS1425">
        <v>0.12</v>
      </c>
      <c r="BT1425">
        <v>0</v>
      </c>
      <c r="BU1425">
        <v>0</v>
      </c>
      <c r="CE1425" t="str">
        <f t="shared" si="719"/>
        <v>16:24:07.459</v>
      </c>
      <c r="CF1425">
        <v>459146916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7</v>
      </c>
      <c r="CY1425">
        <v>7</v>
      </c>
      <c r="CZ1425" t="s">
        <v>131</v>
      </c>
      <c r="DA1425">
        <v>80</v>
      </c>
      <c r="DB1425">
        <v>1</v>
      </c>
      <c r="DC1425" t="s">
        <v>132</v>
      </c>
      <c r="DD1425" t="s">
        <v>133</v>
      </c>
      <c r="DG1425">
        <v>15384193</v>
      </c>
      <c r="DI1425">
        <v>1</v>
      </c>
      <c r="DJ1425">
        <v>0</v>
      </c>
      <c r="DK1425">
        <v>1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"10/06/2022 16:24:07.834"</f>
        <v>10/06/2022 16:24:07.834</v>
      </c>
      <c r="C1426" t="str">
        <f t="shared" si="711"/>
        <v>FFDFD3C0</v>
      </c>
      <c r="D1426" t="s">
        <v>139</v>
      </c>
      <c r="E1426">
        <v>3</v>
      </c>
      <c r="F1426">
        <v>1003</v>
      </c>
      <c r="G1426" t="s">
        <v>146</v>
      </c>
      <c r="J1426" t="s">
        <v>141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717"/>
        <v>16:24:07.453</v>
      </c>
      <c r="T1426" t="str">
        <f t="shared" si="718"/>
        <v>16:24:07.053</v>
      </c>
      <c r="U1426" t="str">
        <f t="shared" si="712"/>
        <v>A5988B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125</v>
      </c>
      <c r="AG1426">
        <v>0</v>
      </c>
      <c r="AH1426">
        <v>3</v>
      </c>
      <c r="AI1426">
        <v>2</v>
      </c>
      <c r="AJ1426">
        <v>1</v>
      </c>
      <c r="AK1426" t="s">
        <v>528</v>
      </c>
      <c r="AL1426">
        <v>40.941603000000001</v>
      </c>
      <c r="AM1426" t="s">
        <v>529</v>
      </c>
      <c r="AN1426">
        <v>-72.183588</v>
      </c>
      <c r="AO1426">
        <v>25</v>
      </c>
      <c r="AP1426">
        <v>400</v>
      </c>
      <c r="AQ1426" t="s">
        <v>129</v>
      </c>
      <c r="AR1426">
        <v>52</v>
      </c>
      <c r="AS1426">
        <v>28</v>
      </c>
      <c r="AT1426">
        <v>64</v>
      </c>
      <c r="BB1426">
        <v>1200</v>
      </c>
      <c r="BC1426">
        <v>1</v>
      </c>
      <c r="BD1426" t="str">
        <f t="shared" si="713"/>
        <v xml:space="preserve">N46PD   </v>
      </c>
      <c r="BE1426">
        <v>1</v>
      </c>
      <c r="BG1426">
        <v>0</v>
      </c>
      <c r="BH1426">
        <v>0</v>
      </c>
      <c r="BI1426">
        <v>0</v>
      </c>
      <c r="BJ1426">
        <v>300</v>
      </c>
      <c r="BK1426">
        <v>-100</v>
      </c>
      <c r="BL1426" t="s">
        <v>239</v>
      </c>
      <c r="BM1426">
        <v>1</v>
      </c>
      <c r="BN1426">
        <v>1</v>
      </c>
      <c r="BO1426">
        <v>1</v>
      </c>
      <c r="BP1426">
        <v>0</v>
      </c>
      <c r="BS1426">
        <v>0.12</v>
      </c>
      <c r="BT1426">
        <v>0</v>
      </c>
      <c r="BU1426">
        <v>0</v>
      </c>
      <c r="CE1426" t="str">
        <f t="shared" si="719"/>
        <v>16:24:07.459</v>
      </c>
      <c r="CF1426">
        <v>459146916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7</v>
      </c>
      <c r="CY1426">
        <v>7</v>
      </c>
      <c r="CZ1426" t="s">
        <v>131</v>
      </c>
      <c r="DA1426">
        <v>80</v>
      </c>
      <c r="DB1426">
        <v>1</v>
      </c>
      <c r="DC1426" t="s">
        <v>132</v>
      </c>
      <c r="DD1426" t="s">
        <v>133</v>
      </c>
      <c r="DG1426">
        <v>15384193</v>
      </c>
      <c r="DI1426">
        <v>1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"10/06/2022 16:24:07.834"</f>
        <v>10/06/2022 16:24:07.834</v>
      </c>
      <c r="C1427" t="str">
        <f t="shared" si="711"/>
        <v>FFDFD3C0</v>
      </c>
      <c r="D1427" t="s">
        <v>123</v>
      </c>
      <c r="E1427">
        <v>1</v>
      </c>
      <c r="H1427">
        <v>157</v>
      </c>
      <c r="I1427" t="s">
        <v>124</v>
      </c>
      <c r="J1427" t="s">
        <v>125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si="717"/>
        <v>16:24:07.453</v>
      </c>
      <c r="T1427" t="str">
        <f t="shared" si="718"/>
        <v>16:24:07.053</v>
      </c>
      <c r="U1427" t="str">
        <f t="shared" si="712"/>
        <v>A5988B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125</v>
      </c>
      <c r="AG1427">
        <v>0</v>
      </c>
      <c r="AH1427">
        <v>3</v>
      </c>
      <c r="AI1427">
        <v>2</v>
      </c>
      <c r="AJ1427">
        <v>1</v>
      </c>
      <c r="AK1427" t="s">
        <v>528</v>
      </c>
      <c r="AL1427">
        <v>40.941603000000001</v>
      </c>
      <c r="AM1427" t="s">
        <v>529</v>
      </c>
      <c r="AN1427">
        <v>-72.183588</v>
      </c>
      <c r="AO1427">
        <v>25</v>
      </c>
      <c r="AP1427">
        <v>400</v>
      </c>
      <c r="AQ1427" t="s">
        <v>129</v>
      </c>
      <c r="AR1427">
        <v>52</v>
      </c>
      <c r="AS1427">
        <v>28</v>
      </c>
      <c r="AT1427">
        <v>64</v>
      </c>
      <c r="BB1427">
        <v>1200</v>
      </c>
      <c r="BC1427">
        <v>1</v>
      </c>
      <c r="BD1427" t="str">
        <f t="shared" si="713"/>
        <v xml:space="preserve">N46PD   </v>
      </c>
      <c r="BE1427">
        <v>1</v>
      </c>
      <c r="BG1427">
        <v>0</v>
      </c>
      <c r="BH1427">
        <v>0</v>
      </c>
      <c r="BI1427">
        <v>0</v>
      </c>
      <c r="BJ1427">
        <v>300</v>
      </c>
      <c r="BK1427">
        <v>-100</v>
      </c>
      <c r="BL1427" t="s">
        <v>239</v>
      </c>
      <c r="BM1427">
        <v>1</v>
      </c>
      <c r="BN1427">
        <v>1</v>
      </c>
      <c r="BO1427">
        <v>1</v>
      </c>
      <c r="BP1427">
        <v>0</v>
      </c>
      <c r="BS1427">
        <v>0.12</v>
      </c>
      <c r="BT1427">
        <v>0</v>
      </c>
      <c r="BU1427">
        <v>0</v>
      </c>
      <c r="CE1427" t="str">
        <f t="shared" si="719"/>
        <v>16:24:07.459</v>
      </c>
      <c r="CF1427">
        <v>459146916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7</v>
      </c>
      <c r="CY1427">
        <v>7</v>
      </c>
      <c r="CZ1427" t="s">
        <v>131</v>
      </c>
      <c r="DA1427">
        <v>80</v>
      </c>
      <c r="DB1427">
        <v>1</v>
      </c>
      <c r="DC1427" t="s">
        <v>132</v>
      </c>
      <c r="DD1427" t="s">
        <v>133</v>
      </c>
      <c r="DG1427">
        <v>15384193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 t="shared" ref="A1428:A1434" si="720">"10/06/2022 16:24:08.772"</f>
        <v>10/06/2022 16:24:08.772</v>
      </c>
      <c r="C1428" t="str">
        <f t="shared" si="711"/>
        <v>FFDFD3C0</v>
      </c>
      <c r="D1428" t="s">
        <v>134</v>
      </c>
      <c r="E1428">
        <v>38</v>
      </c>
      <c r="H1428">
        <v>125</v>
      </c>
      <c r="I1428" t="s">
        <v>142</v>
      </c>
      <c r="J1428" t="s">
        <v>136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ref="S1428:S1434" si="721">"16:24:08.438"</f>
        <v>16:24:08.438</v>
      </c>
      <c r="T1428" t="str">
        <f t="shared" ref="T1428:T1434" si="722">"16:24:08.038"</f>
        <v>16:24:08.038</v>
      </c>
      <c r="U1428" t="str">
        <f t="shared" si="712"/>
        <v>A5988B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125</v>
      </c>
      <c r="AG1428">
        <v>0</v>
      </c>
      <c r="AH1428">
        <v>3</v>
      </c>
      <c r="AI1428">
        <v>2</v>
      </c>
      <c r="AJ1428">
        <v>1</v>
      </c>
      <c r="AK1428" t="s">
        <v>530</v>
      </c>
      <c r="AL1428">
        <v>40.94171</v>
      </c>
      <c r="AM1428" t="s">
        <v>531</v>
      </c>
      <c r="AN1428">
        <v>-72.183287000000007</v>
      </c>
      <c r="AO1428">
        <v>25</v>
      </c>
      <c r="AP1428">
        <v>400</v>
      </c>
      <c r="AQ1428" t="s">
        <v>129</v>
      </c>
      <c r="AR1428">
        <v>50</v>
      </c>
      <c r="AS1428">
        <v>30</v>
      </c>
      <c r="AT1428">
        <v>128</v>
      </c>
      <c r="BB1428">
        <v>1200</v>
      </c>
      <c r="BC1428">
        <v>1</v>
      </c>
      <c r="BD1428" t="str">
        <f t="shared" si="713"/>
        <v xml:space="preserve">N46PD   </v>
      </c>
      <c r="BE1428">
        <v>1</v>
      </c>
      <c r="BG1428">
        <v>0</v>
      </c>
      <c r="BH1428">
        <v>0</v>
      </c>
      <c r="BI1428">
        <v>0</v>
      </c>
      <c r="BJ1428">
        <v>300</v>
      </c>
      <c r="BK1428">
        <v>-100</v>
      </c>
      <c r="BL1428" t="s">
        <v>239</v>
      </c>
      <c r="BM1428">
        <v>1</v>
      </c>
      <c r="BN1428">
        <v>1</v>
      </c>
      <c r="BO1428">
        <v>1</v>
      </c>
      <c r="BP1428">
        <v>0</v>
      </c>
      <c r="BS1428">
        <v>0.12</v>
      </c>
      <c r="BT1428">
        <v>0</v>
      </c>
      <c r="BU1428">
        <v>0</v>
      </c>
      <c r="CE1428" t="str">
        <f t="shared" ref="CE1428:CE1434" si="723">"16:24:08.444"</f>
        <v>16:24:08.444</v>
      </c>
      <c r="CF1428">
        <v>443843797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7</v>
      </c>
      <c r="CY1428">
        <v>7</v>
      </c>
      <c r="CZ1428" t="s">
        <v>131</v>
      </c>
      <c r="DA1428">
        <v>80</v>
      </c>
      <c r="DB1428">
        <v>1</v>
      </c>
      <c r="DC1428" t="s">
        <v>132</v>
      </c>
      <c r="DD1428" t="s">
        <v>133</v>
      </c>
      <c r="DG1428">
        <v>15385340</v>
      </c>
      <c r="DI1428">
        <v>1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 t="shared" si="720"/>
        <v>10/06/2022 16:24:08.772</v>
      </c>
      <c r="C1429" t="str">
        <f t="shared" si="711"/>
        <v>FFDFD3C0</v>
      </c>
      <c r="D1429" t="s">
        <v>143</v>
      </c>
      <c r="E1429">
        <v>15</v>
      </c>
      <c r="F1429">
        <v>2015</v>
      </c>
      <c r="G1429" t="s">
        <v>144</v>
      </c>
      <c r="J1429" t="s">
        <v>145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si="721"/>
        <v>16:24:08.438</v>
      </c>
      <c r="T1429" t="str">
        <f t="shared" si="722"/>
        <v>16:24:08.038</v>
      </c>
      <c r="U1429" t="str">
        <f t="shared" si="712"/>
        <v>A5988B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125</v>
      </c>
      <c r="AG1429">
        <v>0</v>
      </c>
      <c r="AH1429">
        <v>3</v>
      </c>
      <c r="AI1429">
        <v>2</v>
      </c>
      <c r="AJ1429">
        <v>1</v>
      </c>
      <c r="AK1429" t="s">
        <v>530</v>
      </c>
      <c r="AL1429">
        <v>40.94171</v>
      </c>
      <c r="AM1429" t="s">
        <v>531</v>
      </c>
      <c r="AN1429">
        <v>-72.183287000000007</v>
      </c>
      <c r="AO1429">
        <v>25</v>
      </c>
      <c r="AP1429">
        <v>400</v>
      </c>
      <c r="AQ1429" t="s">
        <v>129</v>
      </c>
      <c r="AR1429">
        <v>50</v>
      </c>
      <c r="AS1429">
        <v>30</v>
      </c>
      <c r="AT1429">
        <v>128</v>
      </c>
      <c r="BB1429">
        <v>1200</v>
      </c>
      <c r="BC1429">
        <v>1</v>
      </c>
      <c r="BD1429" t="str">
        <f t="shared" si="713"/>
        <v xml:space="preserve">N46PD   </v>
      </c>
      <c r="BE1429">
        <v>1</v>
      </c>
      <c r="BG1429">
        <v>0</v>
      </c>
      <c r="BH1429">
        <v>0</v>
      </c>
      <c r="BI1429">
        <v>0</v>
      </c>
      <c r="BJ1429">
        <v>300</v>
      </c>
      <c r="BK1429">
        <v>-100</v>
      </c>
      <c r="BL1429" t="s">
        <v>239</v>
      </c>
      <c r="BM1429">
        <v>1</v>
      </c>
      <c r="BN1429">
        <v>1</v>
      </c>
      <c r="BO1429">
        <v>1</v>
      </c>
      <c r="BP1429">
        <v>0</v>
      </c>
      <c r="BS1429">
        <v>0.12</v>
      </c>
      <c r="BT1429">
        <v>0</v>
      </c>
      <c r="BU1429">
        <v>0</v>
      </c>
      <c r="CE1429" t="str">
        <f t="shared" si="723"/>
        <v>16:24:08.444</v>
      </c>
      <c r="CF1429">
        <v>443843797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7</v>
      </c>
      <c r="CY1429">
        <v>7</v>
      </c>
      <c r="CZ1429" t="s">
        <v>131</v>
      </c>
      <c r="DA1429">
        <v>80</v>
      </c>
      <c r="DB1429">
        <v>1</v>
      </c>
      <c r="DC1429" t="s">
        <v>132</v>
      </c>
      <c r="DD1429" t="s">
        <v>133</v>
      </c>
      <c r="DG1429">
        <v>15385340</v>
      </c>
      <c r="DI1429">
        <v>1</v>
      </c>
      <c r="DJ1429">
        <v>0</v>
      </c>
      <c r="DK1429">
        <v>1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 t="shared" si="720"/>
        <v>10/06/2022 16:24:08.772</v>
      </c>
      <c r="C1430" t="str">
        <f t="shared" si="711"/>
        <v>FFDFD3C0</v>
      </c>
      <c r="D1430" t="s">
        <v>134</v>
      </c>
      <c r="E1430">
        <v>33</v>
      </c>
      <c r="H1430">
        <v>112</v>
      </c>
      <c r="I1430" t="s">
        <v>135</v>
      </c>
      <c r="J1430" t="s">
        <v>136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721"/>
        <v>16:24:08.438</v>
      </c>
      <c r="T1430" t="str">
        <f t="shared" si="722"/>
        <v>16:24:08.038</v>
      </c>
      <c r="U1430" t="str">
        <f t="shared" si="712"/>
        <v>A5988B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125</v>
      </c>
      <c r="AG1430">
        <v>0</v>
      </c>
      <c r="AH1430">
        <v>3</v>
      </c>
      <c r="AI1430">
        <v>2</v>
      </c>
      <c r="AJ1430">
        <v>1</v>
      </c>
      <c r="AK1430" t="s">
        <v>530</v>
      </c>
      <c r="AL1430">
        <v>40.94171</v>
      </c>
      <c r="AM1430" t="s">
        <v>531</v>
      </c>
      <c r="AN1430">
        <v>-72.183287000000007</v>
      </c>
      <c r="AO1430">
        <v>25</v>
      </c>
      <c r="AP1430">
        <v>400</v>
      </c>
      <c r="AQ1430" t="s">
        <v>129</v>
      </c>
      <c r="AR1430">
        <v>50</v>
      </c>
      <c r="AS1430">
        <v>30</v>
      </c>
      <c r="AT1430">
        <v>128</v>
      </c>
      <c r="BB1430">
        <v>1200</v>
      </c>
      <c r="BC1430">
        <v>1</v>
      </c>
      <c r="BD1430" t="str">
        <f t="shared" si="713"/>
        <v xml:space="preserve">N46PD   </v>
      </c>
      <c r="BE1430">
        <v>1</v>
      </c>
      <c r="BG1430">
        <v>0</v>
      </c>
      <c r="BH1430">
        <v>0</v>
      </c>
      <c r="BI1430">
        <v>0</v>
      </c>
      <c r="BJ1430">
        <v>300</v>
      </c>
      <c r="BK1430">
        <v>-100</v>
      </c>
      <c r="BL1430" t="s">
        <v>239</v>
      </c>
      <c r="BM1430">
        <v>1</v>
      </c>
      <c r="BN1430">
        <v>1</v>
      </c>
      <c r="BO1430">
        <v>1</v>
      </c>
      <c r="BP1430">
        <v>0</v>
      </c>
      <c r="BS1430">
        <v>0.12</v>
      </c>
      <c r="BT1430">
        <v>0</v>
      </c>
      <c r="BU1430">
        <v>0</v>
      </c>
      <c r="CE1430" t="str">
        <f t="shared" si="723"/>
        <v>16:24:08.444</v>
      </c>
      <c r="CF1430">
        <v>443843797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7</v>
      </c>
      <c r="CY1430">
        <v>7</v>
      </c>
      <c r="CZ1430" t="s">
        <v>131</v>
      </c>
      <c r="DA1430">
        <v>80</v>
      </c>
      <c r="DB1430">
        <v>1</v>
      </c>
      <c r="DC1430" t="s">
        <v>132</v>
      </c>
      <c r="DD1430" t="s">
        <v>133</v>
      </c>
      <c r="DG1430">
        <v>15385340</v>
      </c>
      <c r="DI1430">
        <v>1</v>
      </c>
      <c r="DJ1430">
        <v>0</v>
      </c>
      <c r="DK1430">
        <v>1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 t="shared" si="720"/>
        <v>10/06/2022 16:24:08.772</v>
      </c>
      <c r="C1431" t="str">
        <f t="shared" si="711"/>
        <v>FFDFD3C0</v>
      </c>
      <c r="D1431" t="s">
        <v>143</v>
      </c>
      <c r="E1431">
        <v>1</v>
      </c>
      <c r="F1431">
        <v>2001</v>
      </c>
      <c r="G1431" t="s">
        <v>147</v>
      </c>
      <c r="J1431" t="s">
        <v>145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721"/>
        <v>16:24:08.438</v>
      </c>
      <c r="T1431" t="str">
        <f t="shared" si="722"/>
        <v>16:24:08.038</v>
      </c>
      <c r="U1431" t="str">
        <f t="shared" si="712"/>
        <v>A5988B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125</v>
      </c>
      <c r="AG1431">
        <v>0</v>
      </c>
      <c r="AH1431">
        <v>3</v>
      </c>
      <c r="AI1431">
        <v>2</v>
      </c>
      <c r="AJ1431">
        <v>1</v>
      </c>
      <c r="AK1431" t="s">
        <v>530</v>
      </c>
      <c r="AL1431">
        <v>40.94171</v>
      </c>
      <c r="AM1431" t="s">
        <v>531</v>
      </c>
      <c r="AN1431">
        <v>-72.183287000000007</v>
      </c>
      <c r="AO1431">
        <v>25</v>
      </c>
      <c r="AP1431">
        <v>400</v>
      </c>
      <c r="AQ1431" t="s">
        <v>129</v>
      </c>
      <c r="AR1431">
        <v>50</v>
      </c>
      <c r="AS1431">
        <v>30</v>
      </c>
      <c r="AT1431">
        <v>128</v>
      </c>
      <c r="BB1431">
        <v>1200</v>
      </c>
      <c r="BC1431">
        <v>1</v>
      </c>
      <c r="BD1431" t="str">
        <f t="shared" si="713"/>
        <v xml:space="preserve">N46PD   </v>
      </c>
      <c r="BE1431">
        <v>1</v>
      </c>
      <c r="BG1431">
        <v>0</v>
      </c>
      <c r="BH1431">
        <v>0</v>
      </c>
      <c r="BI1431">
        <v>0</v>
      </c>
      <c r="BJ1431">
        <v>300</v>
      </c>
      <c r="BK1431">
        <v>-100</v>
      </c>
      <c r="BL1431" t="s">
        <v>239</v>
      </c>
      <c r="BM1431">
        <v>1</v>
      </c>
      <c r="BN1431">
        <v>1</v>
      </c>
      <c r="BO1431">
        <v>1</v>
      </c>
      <c r="BP1431">
        <v>0</v>
      </c>
      <c r="BS1431">
        <v>0.12</v>
      </c>
      <c r="BT1431">
        <v>0</v>
      </c>
      <c r="BU1431">
        <v>0</v>
      </c>
      <c r="CE1431" t="str">
        <f t="shared" si="723"/>
        <v>16:24:08.444</v>
      </c>
      <c r="CF1431">
        <v>443843797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7</v>
      </c>
      <c r="CY1431">
        <v>7</v>
      </c>
      <c r="CZ1431" t="s">
        <v>131</v>
      </c>
      <c r="DA1431">
        <v>80</v>
      </c>
      <c r="DB1431">
        <v>1</v>
      </c>
      <c r="DC1431" t="s">
        <v>132</v>
      </c>
      <c r="DD1431" t="s">
        <v>133</v>
      </c>
      <c r="DG1431">
        <v>15385340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 t="shared" si="720"/>
        <v>10/06/2022 16:24:08.772</v>
      </c>
      <c r="C1432" t="str">
        <f t="shared" si="711"/>
        <v>FFDFD3C0</v>
      </c>
      <c r="D1432" t="s">
        <v>139</v>
      </c>
      <c r="E1432">
        <v>3</v>
      </c>
      <c r="F1432">
        <v>1003</v>
      </c>
      <c r="G1432" t="s">
        <v>146</v>
      </c>
      <c r="J1432" t="s">
        <v>141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721"/>
        <v>16:24:08.438</v>
      </c>
      <c r="T1432" t="str">
        <f t="shared" si="722"/>
        <v>16:24:08.038</v>
      </c>
      <c r="U1432" t="str">
        <f t="shared" si="712"/>
        <v>A5988B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125</v>
      </c>
      <c r="AG1432">
        <v>0</v>
      </c>
      <c r="AH1432">
        <v>3</v>
      </c>
      <c r="AI1432">
        <v>2</v>
      </c>
      <c r="AJ1432">
        <v>1</v>
      </c>
      <c r="AK1432" t="s">
        <v>530</v>
      </c>
      <c r="AL1432">
        <v>40.94171</v>
      </c>
      <c r="AM1432" t="s">
        <v>531</v>
      </c>
      <c r="AN1432">
        <v>-72.183287000000007</v>
      </c>
      <c r="AO1432">
        <v>25</v>
      </c>
      <c r="AP1432">
        <v>400</v>
      </c>
      <c r="AQ1432" t="s">
        <v>129</v>
      </c>
      <c r="AR1432">
        <v>50</v>
      </c>
      <c r="AS1432">
        <v>30</v>
      </c>
      <c r="AT1432">
        <v>128</v>
      </c>
      <c r="BB1432">
        <v>1200</v>
      </c>
      <c r="BC1432">
        <v>1</v>
      </c>
      <c r="BD1432" t="str">
        <f t="shared" si="713"/>
        <v xml:space="preserve">N46PD   </v>
      </c>
      <c r="BE1432">
        <v>1</v>
      </c>
      <c r="BG1432">
        <v>0</v>
      </c>
      <c r="BH1432">
        <v>0</v>
      </c>
      <c r="BI1432">
        <v>0</v>
      </c>
      <c r="BJ1432">
        <v>300</v>
      </c>
      <c r="BK1432">
        <v>-100</v>
      </c>
      <c r="BL1432" t="s">
        <v>239</v>
      </c>
      <c r="BM1432">
        <v>1</v>
      </c>
      <c r="BN1432">
        <v>1</v>
      </c>
      <c r="BO1432">
        <v>1</v>
      </c>
      <c r="BP1432">
        <v>0</v>
      </c>
      <c r="BS1432">
        <v>0.12</v>
      </c>
      <c r="BT1432">
        <v>0</v>
      </c>
      <c r="BU1432">
        <v>0</v>
      </c>
      <c r="CE1432" t="str">
        <f t="shared" si="723"/>
        <v>16:24:08.444</v>
      </c>
      <c r="CF1432">
        <v>443843797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7</v>
      </c>
      <c r="CY1432">
        <v>7</v>
      </c>
      <c r="CZ1432" t="s">
        <v>131</v>
      </c>
      <c r="DA1432">
        <v>80</v>
      </c>
      <c r="DB1432">
        <v>1</v>
      </c>
      <c r="DC1432" t="s">
        <v>132</v>
      </c>
      <c r="DD1432" t="s">
        <v>133</v>
      </c>
      <c r="DG1432">
        <v>15385340</v>
      </c>
      <c r="DI1432">
        <v>1</v>
      </c>
      <c r="DJ1432">
        <v>0</v>
      </c>
      <c r="DK1432">
        <v>1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 t="shared" si="720"/>
        <v>10/06/2022 16:24:08.772</v>
      </c>
      <c r="C1433" t="str">
        <f t="shared" si="711"/>
        <v>FFDFD3C0</v>
      </c>
      <c r="D1433" t="s">
        <v>139</v>
      </c>
      <c r="E1433">
        <v>2</v>
      </c>
      <c r="F1433">
        <v>1002</v>
      </c>
      <c r="G1433" t="s">
        <v>124</v>
      </c>
      <c r="J1433" t="s">
        <v>141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721"/>
        <v>16:24:08.438</v>
      </c>
      <c r="T1433" t="str">
        <f t="shared" si="722"/>
        <v>16:24:08.038</v>
      </c>
      <c r="U1433" t="str">
        <f t="shared" si="712"/>
        <v>A5988B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125</v>
      </c>
      <c r="AG1433">
        <v>0</v>
      </c>
      <c r="AH1433">
        <v>3</v>
      </c>
      <c r="AI1433">
        <v>2</v>
      </c>
      <c r="AJ1433">
        <v>1</v>
      </c>
      <c r="AK1433" t="s">
        <v>530</v>
      </c>
      <c r="AL1433">
        <v>40.94171</v>
      </c>
      <c r="AM1433" t="s">
        <v>531</v>
      </c>
      <c r="AN1433">
        <v>-72.183287000000007</v>
      </c>
      <c r="AO1433">
        <v>25</v>
      </c>
      <c r="AP1433">
        <v>400</v>
      </c>
      <c r="AQ1433" t="s">
        <v>129</v>
      </c>
      <c r="AR1433">
        <v>50</v>
      </c>
      <c r="AS1433">
        <v>30</v>
      </c>
      <c r="AT1433">
        <v>128</v>
      </c>
      <c r="BB1433">
        <v>1200</v>
      </c>
      <c r="BC1433">
        <v>1</v>
      </c>
      <c r="BD1433" t="str">
        <f t="shared" si="713"/>
        <v xml:space="preserve">N46PD   </v>
      </c>
      <c r="BE1433">
        <v>1</v>
      </c>
      <c r="BG1433">
        <v>0</v>
      </c>
      <c r="BH1433">
        <v>0</v>
      </c>
      <c r="BI1433">
        <v>0</v>
      </c>
      <c r="BJ1433">
        <v>300</v>
      </c>
      <c r="BK1433">
        <v>-100</v>
      </c>
      <c r="BL1433" t="s">
        <v>239</v>
      </c>
      <c r="BM1433">
        <v>1</v>
      </c>
      <c r="BN1433">
        <v>1</v>
      </c>
      <c r="BO1433">
        <v>1</v>
      </c>
      <c r="BP1433">
        <v>0</v>
      </c>
      <c r="BS1433">
        <v>0.12</v>
      </c>
      <c r="BT1433">
        <v>0</v>
      </c>
      <c r="BU1433">
        <v>0</v>
      </c>
      <c r="CE1433" t="str">
        <f t="shared" si="723"/>
        <v>16:24:08.444</v>
      </c>
      <c r="CF1433">
        <v>443843797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7</v>
      </c>
      <c r="CY1433">
        <v>7</v>
      </c>
      <c r="CZ1433" t="s">
        <v>131</v>
      </c>
      <c r="DA1433">
        <v>80</v>
      </c>
      <c r="DB1433">
        <v>1</v>
      </c>
      <c r="DC1433" t="s">
        <v>132</v>
      </c>
      <c r="DD1433" t="s">
        <v>133</v>
      </c>
      <c r="DG1433">
        <v>15385340</v>
      </c>
      <c r="DI1433">
        <v>1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 t="shared" si="720"/>
        <v>10/06/2022 16:24:08.772</v>
      </c>
      <c r="C1434" t="str">
        <f t="shared" si="711"/>
        <v>FFDFD3C0</v>
      </c>
      <c r="D1434" t="s">
        <v>123</v>
      </c>
      <c r="E1434">
        <v>1</v>
      </c>
      <c r="H1434">
        <v>157</v>
      </c>
      <c r="I1434" t="s">
        <v>124</v>
      </c>
      <c r="J1434" t="s">
        <v>125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721"/>
        <v>16:24:08.438</v>
      </c>
      <c r="T1434" t="str">
        <f t="shared" si="722"/>
        <v>16:24:08.038</v>
      </c>
      <c r="U1434" t="str">
        <f t="shared" si="712"/>
        <v>A5988B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125</v>
      </c>
      <c r="AG1434">
        <v>0</v>
      </c>
      <c r="AH1434">
        <v>3</v>
      </c>
      <c r="AI1434">
        <v>2</v>
      </c>
      <c r="AJ1434">
        <v>1</v>
      </c>
      <c r="AK1434" t="s">
        <v>530</v>
      </c>
      <c r="AL1434">
        <v>40.94171</v>
      </c>
      <c r="AM1434" t="s">
        <v>531</v>
      </c>
      <c r="AN1434">
        <v>-72.183287000000007</v>
      </c>
      <c r="AO1434">
        <v>25</v>
      </c>
      <c r="AP1434">
        <v>400</v>
      </c>
      <c r="AQ1434" t="s">
        <v>129</v>
      </c>
      <c r="AR1434">
        <v>50</v>
      </c>
      <c r="AS1434">
        <v>30</v>
      </c>
      <c r="AT1434">
        <v>128</v>
      </c>
      <c r="BB1434">
        <v>1200</v>
      </c>
      <c r="BC1434">
        <v>1</v>
      </c>
      <c r="BD1434" t="str">
        <f t="shared" si="713"/>
        <v xml:space="preserve">N46PD   </v>
      </c>
      <c r="BE1434">
        <v>1</v>
      </c>
      <c r="BG1434">
        <v>0</v>
      </c>
      <c r="BH1434">
        <v>0</v>
      </c>
      <c r="BI1434">
        <v>0</v>
      </c>
      <c r="BJ1434">
        <v>300</v>
      </c>
      <c r="BK1434">
        <v>-100</v>
      </c>
      <c r="BL1434" t="s">
        <v>239</v>
      </c>
      <c r="BM1434">
        <v>1</v>
      </c>
      <c r="BN1434">
        <v>1</v>
      </c>
      <c r="BO1434">
        <v>1</v>
      </c>
      <c r="BP1434">
        <v>0</v>
      </c>
      <c r="BS1434">
        <v>0.12</v>
      </c>
      <c r="BT1434">
        <v>0</v>
      </c>
      <c r="BU1434">
        <v>0</v>
      </c>
      <c r="CE1434" t="str">
        <f t="shared" si="723"/>
        <v>16:24:08.444</v>
      </c>
      <c r="CF1434">
        <v>443843797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7</v>
      </c>
      <c r="CY1434">
        <v>7</v>
      </c>
      <c r="CZ1434" t="s">
        <v>131</v>
      </c>
      <c r="DA1434">
        <v>80</v>
      </c>
      <c r="DB1434">
        <v>1</v>
      </c>
      <c r="DC1434" t="s">
        <v>132</v>
      </c>
      <c r="DD1434" t="s">
        <v>133</v>
      </c>
      <c r="DG1434">
        <v>15385340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 t="shared" ref="A1435:A1441" si="724">"10/06/2022 16:24:09.695"</f>
        <v>10/06/2022 16:24:09.695</v>
      </c>
      <c r="C1435" t="str">
        <f t="shared" si="711"/>
        <v>FFDFD3C0</v>
      </c>
      <c r="D1435" t="s">
        <v>134</v>
      </c>
      <c r="E1435">
        <v>38</v>
      </c>
      <c r="H1435">
        <v>125</v>
      </c>
      <c r="I1435" t="s">
        <v>142</v>
      </c>
      <c r="J1435" t="s">
        <v>136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ref="S1435:S1441" si="725">"16:24:09.430"</f>
        <v>16:24:09.430</v>
      </c>
      <c r="T1435" t="str">
        <f t="shared" ref="T1435:T1441" si="726">"16:24:08.930"</f>
        <v>16:24:08.930</v>
      </c>
      <c r="U1435" t="str">
        <f t="shared" si="712"/>
        <v>A5988B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125</v>
      </c>
      <c r="AG1435">
        <v>0</v>
      </c>
      <c r="AH1435">
        <v>3</v>
      </c>
      <c r="AI1435">
        <v>2</v>
      </c>
      <c r="AJ1435">
        <v>1</v>
      </c>
      <c r="AK1435" t="s">
        <v>532</v>
      </c>
      <c r="AL1435">
        <v>40.941861000000003</v>
      </c>
      <c r="AM1435" t="s">
        <v>533</v>
      </c>
      <c r="AN1435">
        <v>-72.182986999999997</v>
      </c>
      <c r="AO1435">
        <v>25</v>
      </c>
      <c r="AP1435">
        <v>400</v>
      </c>
      <c r="AQ1435" t="s">
        <v>129</v>
      </c>
      <c r="AR1435">
        <v>49</v>
      </c>
      <c r="AS1435">
        <v>31</v>
      </c>
      <c r="AT1435">
        <v>128</v>
      </c>
      <c r="BB1435">
        <v>1200</v>
      </c>
      <c r="BC1435">
        <v>1</v>
      </c>
      <c r="BD1435" t="str">
        <f t="shared" si="713"/>
        <v xml:space="preserve">N46PD   </v>
      </c>
      <c r="BE1435">
        <v>1</v>
      </c>
      <c r="BG1435">
        <v>0</v>
      </c>
      <c r="BH1435">
        <v>0</v>
      </c>
      <c r="BI1435">
        <v>0</v>
      </c>
      <c r="BJ1435">
        <v>300</v>
      </c>
      <c r="BK1435">
        <v>-100</v>
      </c>
      <c r="BL1435" t="s">
        <v>239</v>
      </c>
      <c r="BM1435">
        <v>1</v>
      </c>
      <c r="BN1435">
        <v>1</v>
      </c>
      <c r="BO1435">
        <v>1</v>
      </c>
      <c r="BP1435">
        <v>0</v>
      </c>
      <c r="BS1435">
        <v>0.12</v>
      </c>
      <c r="BT1435">
        <v>0</v>
      </c>
      <c r="BU1435">
        <v>0</v>
      </c>
      <c r="CE1435" t="str">
        <f t="shared" ref="CE1435:CE1441" si="727">"16:24:09.437"</f>
        <v>16:24:09.437</v>
      </c>
      <c r="CF1435">
        <v>436732625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6</v>
      </c>
      <c r="CY1435">
        <v>7</v>
      </c>
      <c r="CZ1435" t="s">
        <v>131</v>
      </c>
      <c r="DA1435">
        <v>80</v>
      </c>
      <c r="DB1435">
        <v>1</v>
      </c>
      <c r="DC1435" t="s">
        <v>132</v>
      </c>
      <c r="DD1435" t="s">
        <v>133</v>
      </c>
      <c r="DG1435">
        <v>15386288</v>
      </c>
      <c r="DI1435">
        <v>1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 t="shared" si="724"/>
        <v>10/06/2022 16:24:09.695</v>
      </c>
      <c r="C1436" t="str">
        <f t="shared" si="711"/>
        <v>FFDFD3C0</v>
      </c>
      <c r="D1436" t="s">
        <v>134</v>
      </c>
      <c r="E1436">
        <v>33</v>
      </c>
      <c r="H1436">
        <v>112</v>
      </c>
      <c r="I1436" t="s">
        <v>135</v>
      </c>
      <c r="J1436" t="s">
        <v>136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725"/>
        <v>16:24:09.430</v>
      </c>
      <c r="T1436" t="str">
        <f t="shared" si="726"/>
        <v>16:24:08.930</v>
      </c>
      <c r="U1436" t="str">
        <f t="shared" si="712"/>
        <v>A5988B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125</v>
      </c>
      <c r="AG1436">
        <v>0</v>
      </c>
      <c r="AH1436">
        <v>3</v>
      </c>
      <c r="AI1436">
        <v>2</v>
      </c>
      <c r="AJ1436">
        <v>1</v>
      </c>
      <c r="AK1436" t="s">
        <v>532</v>
      </c>
      <c r="AL1436">
        <v>40.941861000000003</v>
      </c>
      <c r="AM1436" t="s">
        <v>533</v>
      </c>
      <c r="AN1436">
        <v>-72.182986999999997</v>
      </c>
      <c r="AO1436">
        <v>25</v>
      </c>
      <c r="AP1436">
        <v>400</v>
      </c>
      <c r="AQ1436" t="s">
        <v>129</v>
      </c>
      <c r="AR1436">
        <v>49</v>
      </c>
      <c r="AS1436">
        <v>31</v>
      </c>
      <c r="AT1436">
        <v>128</v>
      </c>
      <c r="BB1436">
        <v>1200</v>
      </c>
      <c r="BC1436">
        <v>1</v>
      </c>
      <c r="BD1436" t="str">
        <f t="shared" si="713"/>
        <v xml:space="preserve">N46PD   </v>
      </c>
      <c r="BE1436">
        <v>1</v>
      </c>
      <c r="BG1436">
        <v>0</v>
      </c>
      <c r="BH1436">
        <v>0</v>
      </c>
      <c r="BI1436">
        <v>0</v>
      </c>
      <c r="BJ1436">
        <v>300</v>
      </c>
      <c r="BK1436">
        <v>-100</v>
      </c>
      <c r="BL1436" t="s">
        <v>239</v>
      </c>
      <c r="BM1436">
        <v>1</v>
      </c>
      <c r="BN1436">
        <v>1</v>
      </c>
      <c r="BO1436">
        <v>1</v>
      </c>
      <c r="BP1436">
        <v>0</v>
      </c>
      <c r="BS1436">
        <v>0.12</v>
      </c>
      <c r="BT1436">
        <v>0</v>
      </c>
      <c r="BU1436">
        <v>0</v>
      </c>
      <c r="CE1436" t="str">
        <f t="shared" si="727"/>
        <v>16:24:09.437</v>
      </c>
      <c r="CF1436">
        <v>436732625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6</v>
      </c>
      <c r="CY1436">
        <v>7</v>
      </c>
      <c r="CZ1436" t="s">
        <v>131</v>
      </c>
      <c r="DA1436">
        <v>80</v>
      </c>
      <c r="DB1436">
        <v>1</v>
      </c>
      <c r="DC1436" t="s">
        <v>132</v>
      </c>
      <c r="DD1436" t="s">
        <v>133</v>
      </c>
      <c r="DG1436">
        <v>15386288</v>
      </c>
      <c r="DI1436">
        <v>1</v>
      </c>
      <c r="DJ1436">
        <v>0</v>
      </c>
      <c r="DK1436">
        <v>1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 t="shared" si="724"/>
        <v>10/06/2022 16:24:09.695</v>
      </c>
      <c r="C1437" t="str">
        <f t="shared" si="711"/>
        <v>FFDFD3C0</v>
      </c>
      <c r="D1437" t="s">
        <v>139</v>
      </c>
      <c r="E1437">
        <v>3</v>
      </c>
      <c r="F1437">
        <v>1003</v>
      </c>
      <c r="G1437" t="s">
        <v>146</v>
      </c>
      <c r="J1437" t="s">
        <v>141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725"/>
        <v>16:24:09.430</v>
      </c>
      <c r="T1437" t="str">
        <f t="shared" si="726"/>
        <v>16:24:08.930</v>
      </c>
      <c r="U1437" t="str">
        <f t="shared" si="712"/>
        <v>A5988B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125</v>
      </c>
      <c r="AG1437">
        <v>0</v>
      </c>
      <c r="AH1437">
        <v>3</v>
      </c>
      <c r="AI1437">
        <v>2</v>
      </c>
      <c r="AJ1437">
        <v>1</v>
      </c>
      <c r="AK1437" t="s">
        <v>532</v>
      </c>
      <c r="AL1437">
        <v>40.941861000000003</v>
      </c>
      <c r="AM1437" t="s">
        <v>533</v>
      </c>
      <c r="AN1437">
        <v>-72.182986999999997</v>
      </c>
      <c r="AO1437">
        <v>25</v>
      </c>
      <c r="AP1437">
        <v>400</v>
      </c>
      <c r="AQ1437" t="s">
        <v>129</v>
      </c>
      <c r="AR1437">
        <v>49</v>
      </c>
      <c r="AS1437">
        <v>31</v>
      </c>
      <c r="AT1437">
        <v>128</v>
      </c>
      <c r="BB1437">
        <v>1200</v>
      </c>
      <c r="BC1437">
        <v>1</v>
      </c>
      <c r="BD1437" t="str">
        <f t="shared" si="713"/>
        <v xml:space="preserve">N46PD   </v>
      </c>
      <c r="BE1437">
        <v>1</v>
      </c>
      <c r="BG1437">
        <v>0</v>
      </c>
      <c r="BH1437">
        <v>0</v>
      </c>
      <c r="BI1437">
        <v>0</v>
      </c>
      <c r="BJ1437">
        <v>300</v>
      </c>
      <c r="BK1437">
        <v>-100</v>
      </c>
      <c r="BL1437" t="s">
        <v>239</v>
      </c>
      <c r="BM1437">
        <v>1</v>
      </c>
      <c r="BN1437">
        <v>1</v>
      </c>
      <c r="BO1437">
        <v>1</v>
      </c>
      <c r="BP1437">
        <v>0</v>
      </c>
      <c r="BS1437">
        <v>0.12</v>
      </c>
      <c r="BT1437">
        <v>0</v>
      </c>
      <c r="BU1437">
        <v>0</v>
      </c>
      <c r="CE1437" t="str">
        <f t="shared" si="727"/>
        <v>16:24:09.437</v>
      </c>
      <c r="CF1437">
        <v>436732625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6</v>
      </c>
      <c r="CY1437">
        <v>7</v>
      </c>
      <c r="CZ1437" t="s">
        <v>131</v>
      </c>
      <c r="DA1437">
        <v>80</v>
      </c>
      <c r="DB1437">
        <v>1</v>
      </c>
      <c r="DC1437" t="s">
        <v>132</v>
      </c>
      <c r="DD1437" t="s">
        <v>133</v>
      </c>
      <c r="DG1437">
        <v>15386288</v>
      </c>
      <c r="DI1437">
        <v>1</v>
      </c>
      <c r="DJ1437">
        <v>0</v>
      </c>
      <c r="DK1437">
        <v>1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 t="shared" si="724"/>
        <v>10/06/2022 16:24:09.695</v>
      </c>
      <c r="C1438" t="str">
        <f t="shared" si="711"/>
        <v>FFDFD3C0</v>
      </c>
      <c r="D1438" t="s">
        <v>143</v>
      </c>
      <c r="E1438">
        <v>1</v>
      </c>
      <c r="F1438">
        <v>2001</v>
      </c>
      <c r="G1438" t="s">
        <v>147</v>
      </c>
      <c r="J1438" t="s">
        <v>145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725"/>
        <v>16:24:09.430</v>
      </c>
      <c r="T1438" t="str">
        <f t="shared" si="726"/>
        <v>16:24:08.930</v>
      </c>
      <c r="U1438" t="str">
        <f t="shared" si="712"/>
        <v>A5988B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125</v>
      </c>
      <c r="AG1438">
        <v>0</v>
      </c>
      <c r="AH1438">
        <v>3</v>
      </c>
      <c r="AI1438">
        <v>2</v>
      </c>
      <c r="AJ1438">
        <v>1</v>
      </c>
      <c r="AK1438" t="s">
        <v>532</v>
      </c>
      <c r="AL1438">
        <v>40.941861000000003</v>
      </c>
      <c r="AM1438" t="s">
        <v>533</v>
      </c>
      <c r="AN1438">
        <v>-72.182986999999997</v>
      </c>
      <c r="AO1438">
        <v>25</v>
      </c>
      <c r="AP1438">
        <v>400</v>
      </c>
      <c r="AQ1438" t="s">
        <v>129</v>
      </c>
      <c r="AR1438">
        <v>49</v>
      </c>
      <c r="AS1438">
        <v>31</v>
      </c>
      <c r="AT1438">
        <v>128</v>
      </c>
      <c r="BB1438">
        <v>1200</v>
      </c>
      <c r="BC1438">
        <v>1</v>
      </c>
      <c r="BD1438" t="str">
        <f t="shared" si="713"/>
        <v xml:space="preserve">N46PD   </v>
      </c>
      <c r="BE1438">
        <v>1</v>
      </c>
      <c r="BG1438">
        <v>0</v>
      </c>
      <c r="BH1438">
        <v>0</v>
      </c>
      <c r="BI1438">
        <v>0</v>
      </c>
      <c r="BJ1438">
        <v>300</v>
      </c>
      <c r="BK1438">
        <v>-100</v>
      </c>
      <c r="BL1438" t="s">
        <v>239</v>
      </c>
      <c r="BM1438">
        <v>1</v>
      </c>
      <c r="BN1438">
        <v>1</v>
      </c>
      <c r="BO1438">
        <v>1</v>
      </c>
      <c r="BP1438">
        <v>0</v>
      </c>
      <c r="BS1438">
        <v>0.12</v>
      </c>
      <c r="BT1438">
        <v>0</v>
      </c>
      <c r="BU1438">
        <v>0</v>
      </c>
      <c r="CE1438" t="str">
        <f t="shared" si="727"/>
        <v>16:24:09.437</v>
      </c>
      <c r="CF1438">
        <v>436732625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6</v>
      </c>
      <c r="CY1438">
        <v>7</v>
      </c>
      <c r="CZ1438" t="s">
        <v>131</v>
      </c>
      <c r="DA1438">
        <v>80</v>
      </c>
      <c r="DB1438">
        <v>1</v>
      </c>
      <c r="DC1438" t="s">
        <v>132</v>
      </c>
      <c r="DD1438" t="s">
        <v>133</v>
      </c>
      <c r="DG1438">
        <v>15386288</v>
      </c>
      <c r="DI1438">
        <v>1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 t="shared" si="724"/>
        <v>10/06/2022 16:24:09.695</v>
      </c>
      <c r="C1439" t="str">
        <f t="shared" si="711"/>
        <v>FFDFD3C0</v>
      </c>
      <c r="D1439" t="s">
        <v>139</v>
      </c>
      <c r="E1439">
        <v>2</v>
      </c>
      <c r="F1439">
        <v>1002</v>
      </c>
      <c r="G1439" t="s">
        <v>124</v>
      </c>
      <c r="J1439" t="s">
        <v>141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725"/>
        <v>16:24:09.430</v>
      </c>
      <c r="T1439" t="str">
        <f t="shared" si="726"/>
        <v>16:24:08.930</v>
      </c>
      <c r="U1439" t="str">
        <f t="shared" si="712"/>
        <v>A5988B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125</v>
      </c>
      <c r="AG1439">
        <v>0</v>
      </c>
      <c r="AH1439">
        <v>3</v>
      </c>
      <c r="AI1439">
        <v>2</v>
      </c>
      <c r="AJ1439">
        <v>1</v>
      </c>
      <c r="AK1439" t="s">
        <v>532</v>
      </c>
      <c r="AL1439">
        <v>40.941861000000003</v>
      </c>
      <c r="AM1439" t="s">
        <v>533</v>
      </c>
      <c r="AN1439">
        <v>-72.182986999999997</v>
      </c>
      <c r="AO1439">
        <v>25</v>
      </c>
      <c r="AP1439">
        <v>400</v>
      </c>
      <c r="AQ1439" t="s">
        <v>129</v>
      </c>
      <c r="AR1439">
        <v>49</v>
      </c>
      <c r="AS1439">
        <v>31</v>
      </c>
      <c r="AT1439">
        <v>128</v>
      </c>
      <c r="BB1439">
        <v>1200</v>
      </c>
      <c r="BC1439">
        <v>1</v>
      </c>
      <c r="BD1439" t="str">
        <f t="shared" si="713"/>
        <v xml:space="preserve">N46PD   </v>
      </c>
      <c r="BE1439">
        <v>1</v>
      </c>
      <c r="BG1439">
        <v>0</v>
      </c>
      <c r="BH1439">
        <v>0</v>
      </c>
      <c r="BI1439">
        <v>0</v>
      </c>
      <c r="BJ1439">
        <v>300</v>
      </c>
      <c r="BK1439">
        <v>-100</v>
      </c>
      <c r="BL1439" t="s">
        <v>239</v>
      </c>
      <c r="BM1439">
        <v>1</v>
      </c>
      <c r="BN1439">
        <v>1</v>
      </c>
      <c r="BO1439">
        <v>1</v>
      </c>
      <c r="BP1439">
        <v>0</v>
      </c>
      <c r="BS1439">
        <v>0.12</v>
      </c>
      <c r="BT1439">
        <v>0</v>
      </c>
      <c r="BU1439">
        <v>0</v>
      </c>
      <c r="CE1439" t="str">
        <f t="shared" si="727"/>
        <v>16:24:09.437</v>
      </c>
      <c r="CF1439">
        <v>436732625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6</v>
      </c>
      <c r="CY1439">
        <v>7</v>
      </c>
      <c r="CZ1439" t="s">
        <v>131</v>
      </c>
      <c r="DA1439">
        <v>80</v>
      </c>
      <c r="DB1439">
        <v>1</v>
      </c>
      <c r="DC1439" t="s">
        <v>132</v>
      </c>
      <c r="DD1439" t="s">
        <v>133</v>
      </c>
      <c r="DG1439">
        <v>15386288</v>
      </c>
      <c r="DI1439">
        <v>1</v>
      </c>
      <c r="DJ1439">
        <v>0</v>
      </c>
      <c r="DK1439">
        <v>1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 t="shared" si="724"/>
        <v>10/06/2022 16:24:09.695</v>
      </c>
      <c r="C1440" t="str">
        <f t="shared" si="711"/>
        <v>FFDFD3C0</v>
      </c>
      <c r="D1440" t="s">
        <v>123</v>
      </c>
      <c r="E1440">
        <v>1</v>
      </c>
      <c r="H1440">
        <v>157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725"/>
        <v>16:24:09.430</v>
      </c>
      <c r="T1440" t="str">
        <f t="shared" si="726"/>
        <v>16:24:08.930</v>
      </c>
      <c r="U1440" t="str">
        <f t="shared" si="712"/>
        <v>A5988B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125</v>
      </c>
      <c r="AG1440">
        <v>0</v>
      </c>
      <c r="AH1440">
        <v>3</v>
      </c>
      <c r="AI1440">
        <v>2</v>
      </c>
      <c r="AJ1440">
        <v>1</v>
      </c>
      <c r="AK1440" t="s">
        <v>532</v>
      </c>
      <c r="AL1440">
        <v>40.941861000000003</v>
      </c>
      <c r="AM1440" t="s">
        <v>533</v>
      </c>
      <c r="AN1440">
        <v>-72.182986999999997</v>
      </c>
      <c r="AO1440">
        <v>25</v>
      </c>
      <c r="AP1440">
        <v>400</v>
      </c>
      <c r="AQ1440" t="s">
        <v>129</v>
      </c>
      <c r="AR1440">
        <v>49</v>
      </c>
      <c r="AS1440">
        <v>31</v>
      </c>
      <c r="AT1440">
        <v>128</v>
      </c>
      <c r="BB1440">
        <v>1200</v>
      </c>
      <c r="BC1440">
        <v>1</v>
      </c>
      <c r="BD1440" t="str">
        <f t="shared" si="713"/>
        <v xml:space="preserve">N46PD   </v>
      </c>
      <c r="BE1440">
        <v>1</v>
      </c>
      <c r="BG1440">
        <v>0</v>
      </c>
      <c r="BH1440">
        <v>0</v>
      </c>
      <c r="BI1440">
        <v>0</v>
      </c>
      <c r="BJ1440">
        <v>300</v>
      </c>
      <c r="BK1440">
        <v>-100</v>
      </c>
      <c r="BL1440" t="s">
        <v>239</v>
      </c>
      <c r="BM1440">
        <v>1</v>
      </c>
      <c r="BN1440">
        <v>1</v>
      </c>
      <c r="BO1440">
        <v>1</v>
      </c>
      <c r="BP1440">
        <v>0</v>
      </c>
      <c r="BS1440">
        <v>0.12</v>
      </c>
      <c r="BT1440">
        <v>0</v>
      </c>
      <c r="BU1440">
        <v>0</v>
      </c>
      <c r="CE1440" t="str">
        <f t="shared" si="727"/>
        <v>16:24:09.437</v>
      </c>
      <c r="CF1440">
        <v>436732625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6</v>
      </c>
      <c r="CY1440">
        <v>7</v>
      </c>
      <c r="CZ1440" t="s">
        <v>131</v>
      </c>
      <c r="DA1440">
        <v>80</v>
      </c>
      <c r="DB1440">
        <v>1</v>
      </c>
      <c r="DC1440" t="s">
        <v>132</v>
      </c>
      <c r="DD1440" t="s">
        <v>133</v>
      </c>
      <c r="DG1440">
        <v>15386288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 t="shared" si="724"/>
        <v>10/06/2022 16:24:09.695</v>
      </c>
      <c r="C1441" t="str">
        <f t="shared" si="711"/>
        <v>FFDFD3C0</v>
      </c>
      <c r="D1441" t="s">
        <v>143</v>
      </c>
      <c r="E1441">
        <v>15</v>
      </c>
      <c r="F1441">
        <v>2015</v>
      </c>
      <c r="G1441" t="s">
        <v>144</v>
      </c>
      <c r="J1441" t="s">
        <v>145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725"/>
        <v>16:24:09.430</v>
      </c>
      <c r="T1441" t="str">
        <f t="shared" si="726"/>
        <v>16:24:08.930</v>
      </c>
      <c r="U1441" t="str">
        <f t="shared" si="712"/>
        <v>A5988B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125</v>
      </c>
      <c r="AG1441">
        <v>0</v>
      </c>
      <c r="AH1441">
        <v>3</v>
      </c>
      <c r="AI1441">
        <v>2</v>
      </c>
      <c r="AJ1441">
        <v>1</v>
      </c>
      <c r="AK1441" t="s">
        <v>532</v>
      </c>
      <c r="AL1441">
        <v>40.941861000000003</v>
      </c>
      <c r="AM1441" t="s">
        <v>533</v>
      </c>
      <c r="AN1441">
        <v>-72.182986999999997</v>
      </c>
      <c r="AO1441">
        <v>25</v>
      </c>
      <c r="AP1441">
        <v>400</v>
      </c>
      <c r="AQ1441" t="s">
        <v>129</v>
      </c>
      <c r="AR1441">
        <v>49</v>
      </c>
      <c r="AS1441">
        <v>31</v>
      </c>
      <c r="AT1441">
        <v>128</v>
      </c>
      <c r="BB1441">
        <v>1200</v>
      </c>
      <c r="BC1441">
        <v>1</v>
      </c>
      <c r="BD1441" t="str">
        <f t="shared" si="713"/>
        <v xml:space="preserve">N46PD   </v>
      </c>
      <c r="BE1441">
        <v>1</v>
      </c>
      <c r="BG1441">
        <v>0</v>
      </c>
      <c r="BH1441">
        <v>0</v>
      </c>
      <c r="BI1441">
        <v>0</v>
      </c>
      <c r="BJ1441">
        <v>300</v>
      </c>
      <c r="BK1441">
        <v>-100</v>
      </c>
      <c r="BL1441" t="s">
        <v>239</v>
      </c>
      <c r="BM1441">
        <v>1</v>
      </c>
      <c r="BN1441">
        <v>1</v>
      </c>
      <c r="BO1441">
        <v>1</v>
      </c>
      <c r="BP1441">
        <v>0</v>
      </c>
      <c r="BS1441">
        <v>0.12</v>
      </c>
      <c r="BT1441">
        <v>0</v>
      </c>
      <c r="BU1441">
        <v>0</v>
      </c>
      <c r="CE1441" t="str">
        <f t="shared" si="727"/>
        <v>16:24:09.437</v>
      </c>
      <c r="CF1441">
        <v>436732625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6</v>
      </c>
      <c r="CY1441">
        <v>7</v>
      </c>
      <c r="CZ1441" t="s">
        <v>131</v>
      </c>
      <c r="DA1441">
        <v>80</v>
      </c>
      <c r="DB1441">
        <v>1</v>
      </c>
      <c r="DC1441" t="s">
        <v>132</v>
      </c>
      <c r="DD1441" t="s">
        <v>133</v>
      </c>
      <c r="DG1441">
        <v>15386288</v>
      </c>
      <c r="DI1441">
        <v>1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 t="shared" ref="A1442:A1447" si="728">"10/06/2022 16:24:10.711"</f>
        <v>10/06/2022 16:24:10.711</v>
      </c>
      <c r="C1442" t="str">
        <f t="shared" si="711"/>
        <v>FFDFD3C0</v>
      </c>
      <c r="D1442" t="s">
        <v>143</v>
      </c>
      <c r="E1442">
        <v>15</v>
      </c>
      <c r="F1442">
        <v>2015</v>
      </c>
      <c r="G1442" t="s">
        <v>144</v>
      </c>
      <c r="J1442" t="s">
        <v>145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ref="S1442:S1447" si="729">"16:24:10.430"</f>
        <v>16:24:10.430</v>
      </c>
      <c r="T1442" t="str">
        <f t="shared" ref="T1442:T1447" si="730">"16:24:10.030"</f>
        <v>16:24:10.030</v>
      </c>
      <c r="U1442" t="str">
        <f t="shared" si="712"/>
        <v>A5988B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125</v>
      </c>
      <c r="AG1442">
        <v>0</v>
      </c>
      <c r="AH1442">
        <v>3</v>
      </c>
      <c r="AI1442">
        <v>2</v>
      </c>
      <c r="AJ1442">
        <v>1</v>
      </c>
      <c r="AK1442" t="s">
        <v>534</v>
      </c>
      <c r="AL1442">
        <v>40.941989</v>
      </c>
      <c r="AM1442" t="s">
        <v>535</v>
      </c>
      <c r="AN1442">
        <v>-72.182728999999995</v>
      </c>
      <c r="AO1442">
        <v>25</v>
      </c>
      <c r="AP1442">
        <v>400</v>
      </c>
      <c r="AQ1442" t="s">
        <v>129</v>
      </c>
      <c r="AR1442">
        <v>49</v>
      </c>
      <c r="AS1442">
        <v>33</v>
      </c>
      <c r="AT1442">
        <v>64</v>
      </c>
      <c r="BB1442">
        <v>1200</v>
      </c>
      <c r="BC1442">
        <v>1</v>
      </c>
      <c r="BD1442" t="str">
        <f t="shared" si="713"/>
        <v xml:space="preserve">N46PD   </v>
      </c>
      <c r="BE1442">
        <v>1</v>
      </c>
      <c r="BG1442">
        <v>0</v>
      </c>
      <c r="BH1442">
        <v>0</v>
      </c>
      <c r="BI1442">
        <v>0</v>
      </c>
      <c r="BJ1442">
        <v>300</v>
      </c>
      <c r="BK1442">
        <v>-100</v>
      </c>
      <c r="BL1442" t="s">
        <v>239</v>
      </c>
      <c r="BM1442">
        <v>1</v>
      </c>
      <c r="BN1442">
        <v>1</v>
      </c>
      <c r="BO1442">
        <v>1</v>
      </c>
      <c r="BP1442">
        <v>0</v>
      </c>
      <c r="BS1442">
        <v>0.12</v>
      </c>
      <c r="BT1442">
        <v>0</v>
      </c>
      <c r="BU1442">
        <v>0</v>
      </c>
      <c r="CE1442" t="str">
        <f t="shared" ref="CE1442:CE1447" si="731">"16:24:10.431"</f>
        <v>16:24:10.431</v>
      </c>
      <c r="CF1442">
        <v>431259929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7</v>
      </c>
      <c r="CY1442">
        <v>7</v>
      </c>
      <c r="CZ1442" t="s">
        <v>131</v>
      </c>
      <c r="DA1442">
        <v>80</v>
      </c>
      <c r="DB1442">
        <v>1</v>
      </c>
      <c r="DC1442" t="s">
        <v>132</v>
      </c>
      <c r="DD1442" t="s">
        <v>133</v>
      </c>
      <c r="DG1442">
        <v>15387444</v>
      </c>
      <c r="DI1442">
        <v>1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 t="shared" si="728"/>
        <v>10/06/2022 16:24:10.711</v>
      </c>
      <c r="C1443" t="str">
        <f t="shared" si="711"/>
        <v>FFDFD3C0</v>
      </c>
      <c r="D1443" t="s">
        <v>134</v>
      </c>
      <c r="E1443">
        <v>38</v>
      </c>
      <c r="H1443">
        <v>125</v>
      </c>
      <c r="I1443" t="s">
        <v>142</v>
      </c>
      <c r="J1443" t="s">
        <v>136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729"/>
        <v>16:24:10.430</v>
      </c>
      <c r="T1443" t="str">
        <f t="shared" si="730"/>
        <v>16:24:10.030</v>
      </c>
      <c r="U1443" t="str">
        <f t="shared" si="712"/>
        <v>A5988B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125</v>
      </c>
      <c r="AG1443">
        <v>0</v>
      </c>
      <c r="AH1443">
        <v>3</v>
      </c>
      <c r="AI1443">
        <v>2</v>
      </c>
      <c r="AJ1443">
        <v>1</v>
      </c>
      <c r="AK1443" t="s">
        <v>534</v>
      </c>
      <c r="AL1443">
        <v>40.941989</v>
      </c>
      <c r="AM1443" t="s">
        <v>535</v>
      </c>
      <c r="AN1443">
        <v>-72.182728999999995</v>
      </c>
      <c r="AO1443">
        <v>25</v>
      </c>
      <c r="AP1443">
        <v>400</v>
      </c>
      <c r="AQ1443" t="s">
        <v>129</v>
      </c>
      <c r="AR1443">
        <v>49</v>
      </c>
      <c r="AS1443">
        <v>33</v>
      </c>
      <c r="AT1443">
        <v>64</v>
      </c>
      <c r="BB1443">
        <v>1200</v>
      </c>
      <c r="BC1443">
        <v>1</v>
      </c>
      <c r="BD1443" t="str">
        <f t="shared" si="713"/>
        <v xml:space="preserve">N46PD   </v>
      </c>
      <c r="BE1443">
        <v>1</v>
      </c>
      <c r="BG1443">
        <v>0</v>
      </c>
      <c r="BH1443">
        <v>0</v>
      </c>
      <c r="BI1443">
        <v>0</v>
      </c>
      <c r="BJ1443">
        <v>300</v>
      </c>
      <c r="BK1443">
        <v>-100</v>
      </c>
      <c r="BL1443" t="s">
        <v>239</v>
      </c>
      <c r="BM1443">
        <v>1</v>
      </c>
      <c r="BN1443">
        <v>1</v>
      </c>
      <c r="BO1443">
        <v>1</v>
      </c>
      <c r="BP1443">
        <v>0</v>
      </c>
      <c r="BS1443">
        <v>0.12</v>
      </c>
      <c r="BT1443">
        <v>0</v>
      </c>
      <c r="BU1443">
        <v>0</v>
      </c>
      <c r="CE1443" t="str">
        <f t="shared" si="731"/>
        <v>16:24:10.431</v>
      </c>
      <c r="CF1443">
        <v>431259929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7</v>
      </c>
      <c r="CY1443">
        <v>7</v>
      </c>
      <c r="CZ1443" t="s">
        <v>131</v>
      </c>
      <c r="DA1443">
        <v>80</v>
      </c>
      <c r="DB1443">
        <v>1</v>
      </c>
      <c r="DC1443" t="s">
        <v>132</v>
      </c>
      <c r="DD1443" t="s">
        <v>133</v>
      </c>
      <c r="DG1443">
        <v>15387444</v>
      </c>
      <c r="DI1443">
        <v>1</v>
      </c>
      <c r="DJ1443">
        <v>0</v>
      </c>
      <c r="DK1443">
        <v>1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 t="shared" si="728"/>
        <v>10/06/2022 16:24:10.711</v>
      </c>
      <c r="C1444" t="str">
        <f t="shared" si="711"/>
        <v>FFDFD3C0</v>
      </c>
      <c r="D1444" t="s">
        <v>134</v>
      </c>
      <c r="E1444">
        <v>33</v>
      </c>
      <c r="H1444">
        <v>112</v>
      </c>
      <c r="I1444" t="s">
        <v>135</v>
      </c>
      <c r="J1444" t="s">
        <v>136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729"/>
        <v>16:24:10.430</v>
      </c>
      <c r="T1444" t="str">
        <f t="shared" si="730"/>
        <v>16:24:10.030</v>
      </c>
      <c r="U1444" t="str">
        <f t="shared" si="712"/>
        <v>A5988B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125</v>
      </c>
      <c r="AG1444">
        <v>0</v>
      </c>
      <c r="AH1444">
        <v>3</v>
      </c>
      <c r="AI1444">
        <v>2</v>
      </c>
      <c r="AJ1444">
        <v>1</v>
      </c>
      <c r="AK1444" t="s">
        <v>534</v>
      </c>
      <c r="AL1444">
        <v>40.941989</v>
      </c>
      <c r="AM1444" t="s">
        <v>535</v>
      </c>
      <c r="AN1444">
        <v>-72.182728999999995</v>
      </c>
      <c r="AO1444">
        <v>25</v>
      </c>
      <c r="AP1444">
        <v>400</v>
      </c>
      <c r="AQ1444" t="s">
        <v>129</v>
      </c>
      <c r="AR1444">
        <v>49</v>
      </c>
      <c r="AS1444">
        <v>33</v>
      </c>
      <c r="AT1444">
        <v>64</v>
      </c>
      <c r="BB1444">
        <v>1200</v>
      </c>
      <c r="BC1444">
        <v>1</v>
      </c>
      <c r="BD1444" t="str">
        <f t="shared" si="713"/>
        <v xml:space="preserve">N46PD   </v>
      </c>
      <c r="BE1444">
        <v>1</v>
      </c>
      <c r="BG1444">
        <v>0</v>
      </c>
      <c r="BH1444">
        <v>0</v>
      </c>
      <c r="BI1444">
        <v>0</v>
      </c>
      <c r="BJ1444">
        <v>300</v>
      </c>
      <c r="BK1444">
        <v>-100</v>
      </c>
      <c r="BL1444" t="s">
        <v>239</v>
      </c>
      <c r="BM1444">
        <v>1</v>
      </c>
      <c r="BN1444">
        <v>1</v>
      </c>
      <c r="BO1444">
        <v>1</v>
      </c>
      <c r="BP1444">
        <v>0</v>
      </c>
      <c r="BS1444">
        <v>0.12</v>
      </c>
      <c r="BT1444">
        <v>0</v>
      </c>
      <c r="BU1444">
        <v>0</v>
      </c>
      <c r="CE1444" t="str">
        <f t="shared" si="731"/>
        <v>16:24:10.431</v>
      </c>
      <c r="CF1444">
        <v>431259929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7</v>
      </c>
      <c r="CY1444">
        <v>7</v>
      </c>
      <c r="CZ1444" t="s">
        <v>131</v>
      </c>
      <c r="DA1444">
        <v>80</v>
      </c>
      <c r="DB1444">
        <v>1</v>
      </c>
      <c r="DC1444" t="s">
        <v>132</v>
      </c>
      <c r="DD1444" t="s">
        <v>133</v>
      </c>
      <c r="DG1444">
        <v>15387444</v>
      </c>
      <c r="DI1444">
        <v>1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 t="shared" si="728"/>
        <v>10/06/2022 16:24:10.711</v>
      </c>
      <c r="C1445" t="str">
        <f t="shared" si="711"/>
        <v>FFDFD3C0</v>
      </c>
      <c r="D1445" t="s">
        <v>139</v>
      </c>
      <c r="E1445">
        <v>3</v>
      </c>
      <c r="F1445">
        <v>1003</v>
      </c>
      <c r="G1445" t="s">
        <v>146</v>
      </c>
      <c r="J1445" t="s">
        <v>141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729"/>
        <v>16:24:10.430</v>
      </c>
      <c r="T1445" t="str">
        <f t="shared" si="730"/>
        <v>16:24:10.030</v>
      </c>
      <c r="U1445" t="str">
        <f t="shared" si="712"/>
        <v>A5988B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125</v>
      </c>
      <c r="AG1445">
        <v>0</v>
      </c>
      <c r="AH1445">
        <v>3</v>
      </c>
      <c r="AI1445">
        <v>2</v>
      </c>
      <c r="AJ1445">
        <v>1</v>
      </c>
      <c r="AK1445" t="s">
        <v>534</v>
      </c>
      <c r="AL1445">
        <v>40.941989</v>
      </c>
      <c r="AM1445" t="s">
        <v>535</v>
      </c>
      <c r="AN1445">
        <v>-72.182728999999995</v>
      </c>
      <c r="AO1445">
        <v>25</v>
      </c>
      <c r="AP1445">
        <v>400</v>
      </c>
      <c r="AQ1445" t="s">
        <v>129</v>
      </c>
      <c r="AR1445">
        <v>49</v>
      </c>
      <c r="AS1445">
        <v>33</v>
      </c>
      <c r="AT1445">
        <v>64</v>
      </c>
      <c r="BB1445">
        <v>1200</v>
      </c>
      <c r="BC1445">
        <v>1</v>
      </c>
      <c r="BD1445" t="str">
        <f t="shared" si="713"/>
        <v xml:space="preserve">N46PD   </v>
      </c>
      <c r="BE1445">
        <v>1</v>
      </c>
      <c r="BG1445">
        <v>0</v>
      </c>
      <c r="BH1445">
        <v>0</v>
      </c>
      <c r="BI1445">
        <v>0</v>
      </c>
      <c r="BJ1445">
        <v>300</v>
      </c>
      <c r="BK1445">
        <v>-100</v>
      </c>
      <c r="BL1445" t="s">
        <v>239</v>
      </c>
      <c r="BM1445">
        <v>1</v>
      </c>
      <c r="BN1445">
        <v>1</v>
      </c>
      <c r="BO1445">
        <v>1</v>
      </c>
      <c r="BP1445">
        <v>0</v>
      </c>
      <c r="BS1445">
        <v>0.12</v>
      </c>
      <c r="BT1445">
        <v>0</v>
      </c>
      <c r="BU1445">
        <v>0</v>
      </c>
      <c r="CE1445" t="str">
        <f t="shared" si="731"/>
        <v>16:24:10.431</v>
      </c>
      <c r="CF1445">
        <v>431259929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7</v>
      </c>
      <c r="CY1445">
        <v>7</v>
      </c>
      <c r="CZ1445" t="s">
        <v>131</v>
      </c>
      <c r="DA1445">
        <v>80</v>
      </c>
      <c r="DB1445">
        <v>1</v>
      </c>
      <c r="DC1445" t="s">
        <v>132</v>
      </c>
      <c r="DD1445" t="s">
        <v>133</v>
      </c>
      <c r="DG1445">
        <v>15387444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 t="shared" si="728"/>
        <v>10/06/2022 16:24:10.711</v>
      </c>
      <c r="C1446" t="str">
        <f t="shared" si="711"/>
        <v>FFDFD3C0</v>
      </c>
      <c r="D1446" t="s">
        <v>143</v>
      </c>
      <c r="E1446">
        <v>1</v>
      </c>
      <c r="F1446">
        <v>2001</v>
      </c>
      <c r="G1446" t="s">
        <v>147</v>
      </c>
      <c r="J1446" t="s">
        <v>145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729"/>
        <v>16:24:10.430</v>
      </c>
      <c r="T1446" t="str">
        <f t="shared" si="730"/>
        <v>16:24:10.030</v>
      </c>
      <c r="U1446" t="str">
        <f t="shared" si="712"/>
        <v>A5988B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125</v>
      </c>
      <c r="AG1446">
        <v>0</v>
      </c>
      <c r="AH1446">
        <v>3</v>
      </c>
      <c r="AI1446">
        <v>2</v>
      </c>
      <c r="AJ1446">
        <v>1</v>
      </c>
      <c r="AK1446" t="s">
        <v>534</v>
      </c>
      <c r="AL1446">
        <v>40.941989</v>
      </c>
      <c r="AM1446" t="s">
        <v>535</v>
      </c>
      <c r="AN1446">
        <v>-72.182728999999995</v>
      </c>
      <c r="AO1446">
        <v>25</v>
      </c>
      <c r="AP1446">
        <v>400</v>
      </c>
      <c r="AQ1446" t="s">
        <v>129</v>
      </c>
      <c r="AR1446">
        <v>49</v>
      </c>
      <c r="AS1446">
        <v>33</v>
      </c>
      <c r="AT1446">
        <v>64</v>
      </c>
      <c r="BB1446">
        <v>1200</v>
      </c>
      <c r="BC1446">
        <v>1</v>
      </c>
      <c r="BD1446" t="str">
        <f t="shared" si="713"/>
        <v xml:space="preserve">N46PD   </v>
      </c>
      <c r="BE1446">
        <v>1</v>
      </c>
      <c r="BG1446">
        <v>0</v>
      </c>
      <c r="BH1446">
        <v>0</v>
      </c>
      <c r="BI1446">
        <v>0</v>
      </c>
      <c r="BJ1446">
        <v>300</v>
      </c>
      <c r="BK1446">
        <v>-100</v>
      </c>
      <c r="BL1446" t="s">
        <v>239</v>
      </c>
      <c r="BM1446">
        <v>1</v>
      </c>
      <c r="BN1446">
        <v>1</v>
      </c>
      <c r="BO1446">
        <v>1</v>
      </c>
      <c r="BP1446">
        <v>0</v>
      </c>
      <c r="BS1446">
        <v>0.12</v>
      </c>
      <c r="BT1446">
        <v>0</v>
      </c>
      <c r="BU1446">
        <v>0</v>
      </c>
      <c r="CE1446" t="str">
        <f t="shared" si="731"/>
        <v>16:24:10.431</v>
      </c>
      <c r="CF1446">
        <v>431259929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7</v>
      </c>
      <c r="CY1446">
        <v>7</v>
      </c>
      <c r="CZ1446" t="s">
        <v>131</v>
      </c>
      <c r="DA1446">
        <v>80</v>
      </c>
      <c r="DB1446">
        <v>1</v>
      </c>
      <c r="DC1446" t="s">
        <v>132</v>
      </c>
      <c r="DD1446" t="s">
        <v>133</v>
      </c>
      <c r="DG1446">
        <v>15387444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 t="shared" si="728"/>
        <v>10/06/2022 16:24:10.711</v>
      </c>
      <c r="C1447" t="str">
        <f t="shared" si="711"/>
        <v>FFDFD3C0</v>
      </c>
      <c r="D1447" t="s">
        <v>139</v>
      </c>
      <c r="E1447">
        <v>2</v>
      </c>
      <c r="F1447">
        <v>1002</v>
      </c>
      <c r="G1447" t="s">
        <v>124</v>
      </c>
      <c r="J1447" t="s">
        <v>141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729"/>
        <v>16:24:10.430</v>
      </c>
      <c r="T1447" t="str">
        <f t="shared" si="730"/>
        <v>16:24:10.030</v>
      </c>
      <c r="U1447" t="str">
        <f t="shared" si="712"/>
        <v>A5988B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125</v>
      </c>
      <c r="AG1447">
        <v>0</v>
      </c>
      <c r="AH1447">
        <v>3</v>
      </c>
      <c r="AI1447">
        <v>2</v>
      </c>
      <c r="AJ1447">
        <v>1</v>
      </c>
      <c r="AK1447" t="s">
        <v>534</v>
      </c>
      <c r="AL1447">
        <v>40.941989</v>
      </c>
      <c r="AM1447" t="s">
        <v>535</v>
      </c>
      <c r="AN1447">
        <v>-72.182728999999995</v>
      </c>
      <c r="AO1447">
        <v>25</v>
      </c>
      <c r="AP1447">
        <v>400</v>
      </c>
      <c r="AQ1447" t="s">
        <v>129</v>
      </c>
      <c r="AR1447">
        <v>49</v>
      </c>
      <c r="AS1447">
        <v>33</v>
      </c>
      <c r="AT1447">
        <v>64</v>
      </c>
      <c r="BB1447">
        <v>1200</v>
      </c>
      <c r="BC1447">
        <v>1</v>
      </c>
      <c r="BD1447" t="str">
        <f t="shared" si="713"/>
        <v xml:space="preserve">N46PD   </v>
      </c>
      <c r="BE1447">
        <v>1</v>
      </c>
      <c r="BG1447">
        <v>0</v>
      </c>
      <c r="BH1447">
        <v>0</v>
      </c>
      <c r="BI1447">
        <v>0</v>
      </c>
      <c r="BJ1447">
        <v>300</v>
      </c>
      <c r="BK1447">
        <v>-100</v>
      </c>
      <c r="BL1447" t="s">
        <v>239</v>
      </c>
      <c r="BM1447">
        <v>1</v>
      </c>
      <c r="BN1447">
        <v>1</v>
      </c>
      <c r="BO1447">
        <v>1</v>
      </c>
      <c r="BP1447">
        <v>0</v>
      </c>
      <c r="BS1447">
        <v>0.12</v>
      </c>
      <c r="BT1447">
        <v>0</v>
      </c>
      <c r="BU1447">
        <v>0</v>
      </c>
      <c r="CE1447" t="str">
        <f t="shared" si="731"/>
        <v>16:24:10.431</v>
      </c>
      <c r="CF1447">
        <v>431259929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7</v>
      </c>
      <c r="CY1447">
        <v>7</v>
      </c>
      <c r="CZ1447" t="s">
        <v>131</v>
      </c>
      <c r="DA1447">
        <v>80</v>
      </c>
      <c r="DB1447">
        <v>1</v>
      </c>
      <c r="DC1447" t="s">
        <v>132</v>
      </c>
      <c r="DD1447" t="s">
        <v>133</v>
      </c>
      <c r="DG1447">
        <v>15387444</v>
      </c>
      <c r="DI1447">
        <v>1</v>
      </c>
      <c r="DJ1447">
        <v>0</v>
      </c>
      <c r="DK1447">
        <v>1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 t="shared" ref="A1448:A1454" si="732">"10/06/2022 16:24:11.648"</f>
        <v>10/06/2022 16:24:11.648</v>
      </c>
      <c r="C1448" t="str">
        <f t="shared" si="711"/>
        <v>FFDFD3C0</v>
      </c>
      <c r="D1448" t="s">
        <v>143</v>
      </c>
      <c r="E1448">
        <v>1</v>
      </c>
      <c r="F1448">
        <v>2001</v>
      </c>
      <c r="G1448" t="s">
        <v>147</v>
      </c>
      <c r="J1448" t="s">
        <v>145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ref="S1448:S1454" si="733">"16:24:11.414"</f>
        <v>16:24:11.414</v>
      </c>
      <c r="T1448" t="str">
        <f t="shared" ref="T1448:T1454" si="734">"16:24:11.014"</f>
        <v>16:24:11.014</v>
      </c>
      <c r="U1448" t="str">
        <f t="shared" si="712"/>
        <v>A5988B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125</v>
      </c>
      <c r="AG1448">
        <v>0</v>
      </c>
      <c r="AH1448">
        <v>3</v>
      </c>
      <c r="AI1448">
        <v>2</v>
      </c>
      <c r="AJ1448">
        <v>1</v>
      </c>
      <c r="AK1448" t="s">
        <v>536</v>
      </c>
      <c r="AL1448">
        <v>40.942183</v>
      </c>
      <c r="AM1448" t="s">
        <v>537</v>
      </c>
      <c r="AN1448">
        <v>-72.182428999999999</v>
      </c>
      <c r="AO1448">
        <v>25</v>
      </c>
      <c r="AP1448">
        <v>400</v>
      </c>
      <c r="AQ1448" t="s">
        <v>129</v>
      </c>
      <c r="AR1448">
        <v>48</v>
      </c>
      <c r="AS1448">
        <v>34</v>
      </c>
      <c r="AT1448">
        <v>64</v>
      </c>
      <c r="BB1448">
        <v>1200</v>
      </c>
      <c r="BC1448">
        <v>1</v>
      </c>
      <c r="BD1448" t="str">
        <f t="shared" si="713"/>
        <v xml:space="preserve">N46PD   </v>
      </c>
      <c r="BE1448">
        <v>1</v>
      </c>
      <c r="BG1448">
        <v>0</v>
      </c>
      <c r="BH1448">
        <v>0</v>
      </c>
      <c r="BI1448">
        <v>0</v>
      </c>
      <c r="BJ1448">
        <v>300</v>
      </c>
      <c r="BK1448">
        <v>-100</v>
      </c>
      <c r="BL1448" t="s">
        <v>239</v>
      </c>
      <c r="BM1448">
        <v>1</v>
      </c>
      <c r="BN1448">
        <v>1</v>
      </c>
      <c r="BO1448">
        <v>1</v>
      </c>
      <c r="BP1448">
        <v>0</v>
      </c>
      <c r="BS1448">
        <v>0.12</v>
      </c>
      <c r="BT1448">
        <v>0</v>
      </c>
      <c r="BU1448">
        <v>0</v>
      </c>
      <c r="CE1448" t="str">
        <f t="shared" ref="CE1448:CE1454" si="735">"16:24:11.419"</f>
        <v>16:24:11.419</v>
      </c>
      <c r="CF1448">
        <v>419233622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7</v>
      </c>
      <c r="CY1448">
        <v>7</v>
      </c>
      <c r="CZ1448" t="s">
        <v>131</v>
      </c>
      <c r="DA1448">
        <v>80</v>
      </c>
      <c r="DB1448">
        <v>1</v>
      </c>
      <c r="DC1448" t="s">
        <v>132</v>
      </c>
      <c r="DD1448" t="s">
        <v>133</v>
      </c>
      <c r="DG1448">
        <v>15388470</v>
      </c>
      <c r="DI1448">
        <v>1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 t="shared" si="732"/>
        <v>10/06/2022 16:24:11.648</v>
      </c>
      <c r="C1449" t="str">
        <f t="shared" si="711"/>
        <v>FFDFD3C0</v>
      </c>
      <c r="D1449" t="s">
        <v>139</v>
      </c>
      <c r="E1449">
        <v>2</v>
      </c>
      <c r="F1449">
        <v>1002</v>
      </c>
      <c r="G1449" t="s">
        <v>124</v>
      </c>
      <c r="J1449" t="s">
        <v>141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733"/>
        <v>16:24:11.414</v>
      </c>
      <c r="T1449" t="str">
        <f t="shared" si="734"/>
        <v>16:24:11.014</v>
      </c>
      <c r="U1449" t="str">
        <f t="shared" si="712"/>
        <v>A5988B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125</v>
      </c>
      <c r="AG1449">
        <v>0</v>
      </c>
      <c r="AH1449">
        <v>3</v>
      </c>
      <c r="AI1449">
        <v>2</v>
      </c>
      <c r="AJ1449">
        <v>1</v>
      </c>
      <c r="AK1449" t="s">
        <v>536</v>
      </c>
      <c r="AL1449">
        <v>40.942183</v>
      </c>
      <c r="AM1449" t="s">
        <v>537</v>
      </c>
      <c r="AN1449">
        <v>-72.182428999999999</v>
      </c>
      <c r="AO1449">
        <v>25</v>
      </c>
      <c r="AP1449">
        <v>400</v>
      </c>
      <c r="AQ1449" t="s">
        <v>129</v>
      </c>
      <c r="AR1449">
        <v>48</v>
      </c>
      <c r="AS1449">
        <v>34</v>
      </c>
      <c r="AT1449">
        <v>64</v>
      </c>
      <c r="BB1449">
        <v>1200</v>
      </c>
      <c r="BC1449">
        <v>1</v>
      </c>
      <c r="BD1449" t="str">
        <f t="shared" si="713"/>
        <v xml:space="preserve">N46PD   </v>
      </c>
      <c r="BE1449">
        <v>1</v>
      </c>
      <c r="BG1449">
        <v>0</v>
      </c>
      <c r="BH1449">
        <v>0</v>
      </c>
      <c r="BI1449">
        <v>0</v>
      </c>
      <c r="BJ1449">
        <v>300</v>
      </c>
      <c r="BK1449">
        <v>-100</v>
      </c>
      <c r="BL1449" t="s">
        <v>239</v>
      </c>
      <c r="BM1449">
        <v>1</v>
      </c>
      <c r="BN1449">
        <v>1</v>
      </c>
      <c r="BO1449">
        <v>1</v>
      </c>
      <c r="BP1449">
        <v>0</v>
      </c>
      <c r="BS1449">
        <v>0.12</v>
      </c>
      <c r="BT1449">
        <v>0</v>
      </c>
      <c r="BU1449">
        <v>0</v>
      </c>
      <c r="CE1449" t="str">
        <f t="shared" si="735"/>
        <v>16:24:11.419</v>
      </c>
      <c r="CF1449">
        <v>419233622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7</v>
      </c>
      <c r="CY1449">
        <v>7</v>
      </c>
      <c r="CZ1449" t="s">
        <v>131</v>
      </c>
      <c r="DA1449">
        <v>80</v>
      </c>
      <c r="DB1449">
        <v>1</v>
      </c>
      <c r="DC1449" t="s">
        <v>132</v>
      </c>
      <c r="DD1449" t="s">
        <v>133</v>
      </c>
      <c r="DG1449">
        <v>15388470</v>
      </c>
      <c r="DI1449">
        <v>1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 t="shared" si="732"/>
        <v>10/06/2022 16:24:11.648</v>
      </c>
      <c r="C1450" t="str">
        <f t="shared" si="711"/>
        <v>FFDFD3C0</v>
      </c>
      <c r="D1450" t="s">
        <v>123</v>
      </c>
      <c r="E1450">
        <v>1</v>
      </c>
      <c r="H1450">
        <v>157</v>
      </c>
      <c r="I1450" t="s">
        <v>124</v>
      </c>
      <c r="J1450" t="s">
        <v>125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733"/>
        <v>16:24:11.414</v>
      </c>
      <c r="T1450" t="str">
        <f t="shared" si="734"/>
        <v>16:24:11.014</v>
      </c>
      <c r="U1450" t="str">
        <f t="shared" si="712"/>
        <v>A5988B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125</v>
      </c>
      <c r="AG1450">
        <v>0</v>
      </c>
      <c r="AH1450">
        <v>3</v>
      </c>
      <c r="AI1450">
        <v>2</v>
      </c>
      <c r="AJ1450">
        <v>1</v>
      </c>
      <c r="AK1450" t="s">
        <v>536</v>
      </c>
      <c r="AL1450">
        <v>40.942183</v>
      </c>
      <c r="AM1450" t="s">
        <v>537</v>
      </c>
      <c r="AN1450">
        <v>-72.182428999999999</v>
      </c>
      <c r="AO1450">
        <v>25</v>
      </c>
      <c r="AP1450">
        <v>400</v>
      </c>
      <c r="AQ1450" t="s">
        <v>129</v>
      </c>
      <c r="AR1450">
        <v>48</v>
      </c>
      <c r="AS1450">
        <v>34</v>
      </c>
      <c r="AT1450">
        <v>64</v>
      </c>
      <c r="BB1450">
        <v>1200</v>
      </c>
      <c r="BC1450">
        <v>1</v>
      </c>
      <c r="BD1450" t="str">
        <f t="shared" si="713"/>
        <v xml:space="preserve">N46PD   </v>
      </c>
      <c r="BE1450">
        <v>1</v>
      </c>
      <c r="BG1450">
        <v>0</v>
      </c>
      <c r="BH1450">
        <v>0</v>
      </c>
      <c r="BI1450">
        <v>0</v>
      </c>
      <c r="BJ1450">
        <v>300</v>
      </c>
      <c r="BK1450">
        <v>-100</v>
      </c>
      <c r="BL1450" t="s">
        <v>239</v>
      </c>
      <c r="BM1450">
        <v>1</v>
      </c>
      <c r="BN1450">
        <v>1</v>
      </c>
      <c r="BO1450">
        <v>1</v>
      </c>
      <c r="BP1450">
        <v>0</v>
      </c>
      <c r="BS1450">
        <v>0.12</v>
      </c>
      <c r="BT1450">
        <v>0</v>
      </c>
      <c r="BU1450">
        <v>0</v>
      </c>
      <c r="CE1450" t="str">
        <f t="shared" si="735"/>
        <v>16:24:11.419</v>
      </c>
      <c r="CF1450">
        <v>419233622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7</v>
      </c>
      <c r="CY1450">
        <v>7</v>
      </c>
      <c r="CZ1450" t="s">
        <v>131</v>
      </c>
      <c r="DA1450">
        <v>80</v>
      </c>
      <c r="DB1450">
        <v>1</v>
      </c>
      <c r="DC1450" t="s">
        <v>132</v>
      </c>
      <c r="DD1450" t="s">
        <v>133</v>
      </c>
      <c r="DG1450">
        <v>15388470</v>
      </c>
      <c r="DI1450">
        <v>1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 t="shared" si="732"/>
        <v>10/06/2022 16:24:11.648</v>
      </c>
      <c r="C1451" t="str">
        <f t="shared" si="711"/>
        <v>FFDFD3C0</v>
      </c>
      <c r="D1451" t="s">
        <v>143</v>
      </c>
      <c r="E1451">
        <v>15</v>
      </c>
      <c r="F1451">
        <v>2015</v>
      </c>
      <c r="G1451" t="s">
        <v>144</v>
      </c>
      <c r="J1451" t="s">
        <v>145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si="733"/>
        <v>16:24:11.414</v>
      </c>
      <c r="T1451" t="str">
        <f t="shared" si="734"/>
        <v>16:24:11.014</v>
      </c>
      <c r="U1451" t="str">
        <f t="shared" si="712"/>
        <v>A5988B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125</v>
      </c>
      <c r="AG1451">
        <v>0</v>
      </c>
      <c r="AH1451">
        <v>3</v>
      </c>
      <c r="AI1451">
        <v>2</v>
      </c>
      <c r="AJ1451">
        <v>1</v>
      </c>
      <c r="AK1451" t="s">
        <v>536</v>
      </c>
      <c r="AL1451">
        <v>40.942183</v>
      </c>
      <c r="AM1451" t="s">
        <v>537</v>
      </c>
      <c r="AN1451">
        <v>-72.182428999999999</v>
      </c>
      <c r="AO1451">
        <v>25</v>
      </c>
      <c r="AP1451">
        <v>400</v>
      </c>
      <c r="AQ1451" t="s">
        <v>129</v>
      </c>
      <c r="AR1451">
        <v>48</v>
      </c>
      <c r="AS1451">
        <v>34</v>
      </c>
      <c r="AT1451">
        <v>64</v>
      </c>
      <c r="BB1451">
        <v>1200</v>
      </c>
      <c r="BC1451">
        <v>1</v>
      </c>
      <c r="BD1451" t="str">
        <f t="shared" si="713"/>
        <v xml:space="preserve">N46PD   </v>
      </c>
      <c r="BE1451">
        <v>1</v>
      </c>
      <c r="BG1451">
        <v>0</v>
      </c>
      <c r="BH1451">
        <v>0</v>
      </c>
      <c r="BI1451">
        <v>0</v>
      </c>
      <c r="BJ1451">
        <v>300</v>
      </c>
      <c r="BK1451">
        <v>-100</v>
      </c>
      <c r="BL1451" t="s">
        <v>239</v>
      </c>
      <c r="BM1451">
        <v>1</v>
      </c>
      <c r="BN1451">
        <v>1</v>
      </c>
      <c r="BO1451">
        <v>1</v>
      </c>
      <c r="BP1451">
        <v>0</v>
      </c>
      <c r="BS1451">
        <v>0.12</v>
      </c>
      <c r="BT1451">
        <v>0</v>
      </c>
      <c r="BU1451">
        <v>0</v>
      </c>
      <c r="CE1451" t="str">
        <f t="shared" si="735"/>
        <v>16:24:11.419</v>
      </c>
      <c r="CF1451">
        <v>419233622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7</v>
      </c>
      <c r="CY1451">
        <v>7</v>
      </c>
      <c r="CZ1451" t="s">
        <v>131</v>
      </c>
      <c r="DA1451">
        <v>80</v>
      </c>
      <c r="DB1451">
        <v>1</v>
      </c>
      <c r="DC1451" t="s">
        <v>132</v>
      </c>
      <c r="DD1451" t="s">
        <v>133</v>
      </c>
      <c r="DG1451">
        <v>15388470</v>
      </c>
      <c r="DI1451">
        <v>1</v>
      </c>
      <c r="DJ1451">
        <v>0</v>
      </c>
      <c r="DK1451">
        <v>1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 t="shared" si="732"/>
        <v>10/06/2022 16:24:11.648</v>
      </c>
      <c r="C1452" t="str">
        <f t="shared" si="711"/>
        <v>FFDFD3C0</v>
      </c>
      <c r="D1452" t="s">
        <v>134</v>
      </c>
      <c r="E1452">
        <v>38</v>
      </c>
      <c r="H1452">
        <v>125</v>
      </c>
      <c r="I1452" t="s">
        <v>142</v>
      </c>
      <c r="J1452" t="s">
        <v>136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733"/>
        <v>16:24:11.414</v>
      </c>
      <c r="T1452" t="str">
        <f t="shared" si="734"/>
        <v>16:24:11.014</v>
      </c>
      <c r="U1452" t="str">
        <f t="shared" si="712"/>
        <v>A5988B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125</v>
      </c>
      <c r="AG1452">
        <v>0</v>
      </c>
      <c r="AH1452">
        <v>3</v>
      </c>
      <c r="AI1452">
        <v>2</v>
      </c>
      <c r="AJ1452">
        <v>1</v>
      </c>
      <c r="AK1452" t="s">
        <v>536</v>
      </c>
      <c r="AL1452">
        <v>40.942183</v>
      </c>
      <c r="AM1452" t="s">
        <v>537</v>
      </c>
      <c r="AN1452">
        <v>-72.182428999999999</v>
      </c>
      <c r="AO1452">
        <v>25</v>
      </c>
      <c r="AP1452">
        <v>400</v>
      </c>
      <c r="AQ1452" t="s">
        <v>129</v>
      </c>
      <c r="AR1452">
        <v>48</v>
      </c>
      <c r="AS1452">
        <v>34</v>
      </c>
      <c r="AT1452">
        <v>64</v>
      </c>
      <c r="BB1452">
        <v>1200</v>
      </c>
      <c r="BC1452">
        <v>1</v>
      </c>
      <c r="BD1452" t="str">
        <f t="shared" si="713"/>
        <v xml:space="preserve">N46PD   </v>
      </c>
      <c r="BE1452">
        <v>1</v>
      </c>
      <c r="BG1452">
        <v>0</v>
      </c>
      <c r="BH1452">
        <v>0</v>
      </c>
      <c r="BI1452">
        <v>0</v>
      </c>
      <c r="BJ1452">
        <v>300</v>
      </c>
      <c r="BK1452">
        <v>-100</v>
      </c>
      <c r="BL1452" t="s">
        <v>239</v>
      </c>
      <c r="BM1452">
        <v>1</v>
      </c>
      <c r="BN1452">
        <v>1</v>
      </c>
      <c r="BO1452">
        <v>1</v>
      </c>
      <c r="BP1452">
        <v>0</v>
      </c>
      <c r="BS1452">
        <v>0.12</v>
      </c>
      <c r="BT1452">
        <v>0</v>
      </c>
      <c r="BU1452">
        <v>0</v>
      </c>
      <c r="CE1452" t="str">
        <f t="shared" si="735"/>
        <v>16:24:11.419</v>
      </c>
      <c r="CF1452">
        <v>419233622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7</v>
      </c>
      <c r="CY1452">
        <v>7</v>
      </c>
      <c r="CZ1452" t="s">
        <v>131</v>
      </c>
      <c r="DA1452">
        <v>80</v>
      </c>
      <c r="DB1452">
        <v>1</v>
      </c>
      <c r="DC1452" t="s">
        <v>132</v>
      </c>
      <c r="DD1452" t="s">
        <v>133</v>
      </c>
      <c r="DG1452">
        <v>15388470</v>
      </c>
      <c r="DI1452">
        <v>1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 t="shared" si="732"/>
        <v>10/06/2022 16:24:11.648</v>
      </c>
      <c r="C1453" t="str">
        <f t="shared" si="711"/>
        <v>FFDFD3C0</v>
      </c>
      <c r="D1453" t="s">
        <v>134</v>
      </c>
      <c r="E1453">
        <v>33</v>
      </c>
      <c r="H1453">
        <v>112</v>
      </c>
      <c r="I1453" t="s">
        <v>135</v>
      </c>
      <c r="J1453" t="s">
        <v>136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733"/>
        <v>16:24:11.414</v>
      </c>
      <c r="T1453" t="str">
        <f t="shared" si="734"/>
        <v>16:24:11.014</v>
      </c>
      <c r="U1453" t="str">
        <f t="shared" si="712"/>
        <v>A5988B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125</v>
      </c>
      <c r="AG1453">
        <v>0</v>
      </c>
      <c r="AH1453">
        <v>3</v>
      </c>
      <c r="AI1453">
        <v>2</v>
      </c>
      <c r="AJ1453">
        <v>1</v>
      </c>
      <c r="AK1453" t="s">
        <v>536</v>
      </c>
      <c r="AL1453">
        <v>40.942183</v>
      </c>
      <c r="AM1453" t="s">
        <v>537</v>
      </c>
      <c r="AN1453">
        <v>-72.182428999999999</v>
      </c>
      <c r="AO1453">
        <v>25</v>
      </c>
      <c r="AP1453">
        <v>400</v>
      </c>
      <c r="AQ1453" t="s">
        <v>129</v>
      </c>
      <c r="AR1453">
        <v>48</v>
      </c>
      <c r="AS1453">
        <v>34</v>
      </c>
      <c r="AT1453">
        <v>64</v>
      </c>
      <c r="BB1453">
        <v>1200</v>
      </c>
      <c r="BC1453">
        <v>1</v>
      </c>
      <c r="BD1453" t="str">
        <f t="shared" si="713"/>
        <v xml:space="preserve">N46PD   </v>
      </c>
      <c r="BE1453">
        <v>1</v>
      </c>
      <c r="BG1453">
        <v>0</v>
      </c>
      <c r="BH1453">
        <v>0</v>
      </c>
      <c r="BI1453">
        <v>0</v>
      </c>
      <c r="BJ1453">
        <v>300</v>
      </c>
      <c r="BK1453">
        <v>-100</v>
      </c>
      <c r="BL1453" t="s">
        <v>239</v>
      </c>
      <c r="BM1453">
        <v>1</v>
      </c>
      <c r="BN1453">
        <v>1</v>
      </c>
      <c r="BO1453">
        <v>1</v>
      </c>
      <c r="BP1453">
        <v>0</v>
      </c>
      <c r="BS1453">
        <v>0.12</v>
      </c>
      <c r="BT1453">
        <v>0</v>
      </c>
      <c r="BU1453">
        <v>0</v>
      </c>
      <c r="CE1453" t="str">
        <f t="shared" si="735"/>
        <v>16:24:11.419</v>
      </c>
      <c r="CF1453">
        <v>419233622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7</v>
      </c>
      <c r="CY1453">
        <v>7</v>
      </c>
      <c r="CZ1453" t="s">
        <v>131</v>
      </c>
      <c r="DA1453">
        <v>80</v>
      </c>
      <c r="DB1453">
        <v>1</v>
      </c>
      <c r="DC1453" t="s">
        <v>132</v>
      </c>
      <c r="DD1453" t="s">
        <v>133</v>
      </c>
      <c r="DG1453">
        <v>15388470</v>
      </c>
      <c r="DI1453">
        <v>1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 t="shared" si="732"/>
        <v>10/06/2022 16:24:11.648</v>
      </c>
      <c r="C1454" t="str">
        <f t="shared" si="711"/>
        <v>FFDFD3C0</v>
      </c>
      <c r="D1454" t="s">
        <v>139</v>
      </c>
      <c r="E1454">
        <v>3</v>
      </c>
      <c r="F1454">
        <v>1003</v>
      </c>
      <c r="G1454" t="s">
        <v>146</v>
      </c>
      <c r="J1454" t="s">
        <v>141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733"/>
        <v>16:24:11.414</v>
      </c>
      <c r="T1454" t="str">
        <f t="shared" si="734"/>
        <v>16:24:11.014</v>
      </c>
      <c r="U1454" t="str">
        <f t="shared" si="712"/>
        <v>A5988B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125</v>
      </c>
      <c r="AG1454">
        <v>0</v>
      </c>
      <c r="AH1454">
        <v>3</v>
      </c>
      <c r="AI1454">
        <v>2</v>
      </c>
      <c r="AJ1454">
        <v>1</v>
      </c>
      <c r="AK1454" t="s">
        <v>536</v>
      </c>
      <c r="AL1454">
        <v>40.942183</v>
      </c>
      <c r="AM1454" t="s">
        <v>537</v>
      </c>
      <c r="AN1454">
        <v>-72.182428999999999</v>
      </c>
      <c r="AO1454">
        <v>25</v>
      </c>
      <c r="AP1454">
        <v>400</v>
      </c>
      <c r="AQ1454" t="s">
        <v>129</v>
      </c>
      <c r="AR1454">
        <v>48</v>
      </c>
      <c r="AS1454">
        <v>34</v>
      </c>
      <c r="AT1454">
        <v>64</v>
      </c>
      <c r="BB1454">
        <v>1200</v>
      </c>
      <c r="BC1454">
        <v>1</v>
      </c>
      <c r="BD1454" t="str">
        <f t="shared" si="713"/>
        <v xml:space="preserve">N46PD   </v>
      </c>
      <c r="BE1454">
        <v>1</v>
      </c>
      <c r="BG1454">
        <v>0</v>
      </c>
      <c r="BH1454">
        <v>0</v>
      </c>
      <c r="BI1454">
        <v>0</v>
      </c>
      <c r="BJ1454">
        <v>300</v>
      </c>
      <c r="BK1454">
        <v>-100</v>
      </c>
      <c r="BL1454" t="s">
        <v>239</v>
      </c>
      <c r="BM1454">
        <v>1</v>
      </c>
      <c r="BN1454">
        <v>1</v>
      </c>
      <c r="BO1454">
        <v>1</v>
      </c>
      <c r="BP1454">
        <v>0</v>
      </c>
      <c r="BS1454">
        <v>0.12</v>
      </c>
      <c r="BT1454">
        <v>0</v>
      </c>
      <c r="BU1454">
        <v>0</v>
      </c>
      <c r="CE1454" t="str">
        <f t="shared" si="735"/>
        <v>16:24:11.419</v>
      </c>
      <c r="CF1454">
        <v>419233622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7</v>
      </c>
      <c r="CY1454">
        <v>7</v>
      </c>
      <c r="CZ1454" t="s">
        <v>131</v>
      </c>
      <c r="DA1454">
        <v>80</v>
      </c>
      <c r="DB1454">
        <v>1</v>
      </c>
      <c r="DC1454" t="s">
        <v>132</v>
      </c>
      <c r="DD1454" t="s">
        <v>133</v>
      </c>
      <c r="DG1454">
        <v>15388470</v>
      </c>
      <c r="DI1454">
        <v>1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 t="shared" ref="A1455:A1460" si="736">"10/06/2022 16:24:12.585"</f>
        <v>10/06/2022 16:24:12.585</v>
      </c>
      <c r="C1455" t="str">
        <f t="shared" si="711"/>
        <v>FFDFD3C0</v>
      </c>
      <c r="D1455" t="s">
        <v>134</v>
      </c>
      <c r="E1455">
        <v>33</v>
      </c>
      <c r="H1455">
        <v>112</v>
      </c>
      <c r="I1455" t="s">
        <v>135</v>
      </c>
      <c r="J1455" t="s">
        <v>136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ref="S1455:S1461" si="737">"16:24:12.383"</f>
        <v>16:24:12.383</v>
      </c>
      <c r="T1455" t="str">
        <f t="shared" ref="T1455:T1461" si="738">"16:24:11.883"</f>
        <v>16:24:11.883</v>
      </c>
      <c r="U1455" t="str">
        <f t="shared" si="712"/>
        <v>A5988B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125</v>
      </c>
      <c r="AG1455">
        <v>0</v>
      </c>
      <c r="AH1455">
        <v>3</v>
      </c>
      <c r="AI1455">
        <v>2</v>
      </c>
      <c r="AJ1455">
        <v>1</v>
      </c>
      <c r="AK1455" t="s">
        <v>538</v>
      </c>
      <c r="AL1455">
        <v>40.942310999999997</v>
      </c>
      <c r="AM1455" t="s">
        <v>539</v>
      </c>
      <c r="AN1455">
        <v>-72.182107000000002</v>
      </c>
      <c r="AO1455">
        <v>25</v>
      </c>
      <c r="AP1455">
        <v>400</v>
      </c>
      <c r="AQ1455" t="s">
        <v>129</v>
      </c>
      <c r="AR1455">
        <v>48</v>
      </c>
      <c r="AS1455">
        <v>35</v>
      </c>
      <c r="AT1455">
        <v>0</v>
      </c>
      <c r="BB1455">
        <v>1200</v>
      </c>
      <c r="BC1455">
        <v>1</v>
      </c>
      <c r="BD1455" t="str">
        <f t="shared" si="713"/>
        <v xml:space="preserve">N46PD   </v>
      </c>
      <c r="BE1455">
        <v>1</v>
      </c>
      <c r="BG1455">
        <v>0</v>
      </c>
      <c r="BH1455">
        <v>0</v>
      </c>
      <c r="BI1455">
        <v>0</v>
      </c>
      <c r="BJ1455">
        <v>300</v>
      </c>
      <c r="BK1455">
        <v>-100</v>
      </c>
      <c r="BL1455" t="s">
        <v>239</v>
      </c>
      <c r="BM1455">
        <v>1</v>
      </c>
      <c r="BN1455">
        <v>1</v>
      </c>
      <c r="BO1455">
        <v>1</v>
      </c>
      <c r="BP1455">
        <v>0</v>
      </c>
      <c r="BS1455">
        <v>0.12</v>
      </c>
      <c r="BT1455">
        <v>0</v>
      </c>
      <c r="BU1455">
        <v>0</v>
      </c>
      <c r="CE1455" t="str">
        <f t="shared" ref="CE1455:CE1461" si="739">"16:24:12.388"</f>
        <v>16:24:12.388</v>
      </c>
      <c r="CF1455">
        <v>387546091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7</v>
      </c>
      <c r="CY1455">
        <v>7</v>
      </c>
      <c r="CZ1455" t="s">
        <v>131</v>
      </c>
      <c r="DA1455">
        <v>80</v>
      </c>
      <c r="DB1455">
        <v>1</v>
      </c>
      <c r="DC1455" t="s">
        <v>132</v>
      </c>
      <c r="DD1455" t="s">
        <v>133</v>
      </c>
      <c r="DG1455">
        <v>15389431</v>
      </c>
      <c r="DI1455">
        <v>1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 t="shared" si="736"/>
        <v>10/06/2022 16:24:12.585</v>
      </c>
      <c r="C1456" t="str">
        <f t="shared" si="711"/>
        <v>FFDFD3C0</v>
      </c>
      <c r="D1456" t="s">
        <v>139</v>
      </c>
      <c r="E1456">
        <v>3</v>
      </c>
      <c r="F1456">
        <v>1003</v>
      </c>
      <c r="G1456" t="s">
        <v>146</v>
      </c>
      <c r="J1456" t="s">
        <v>141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737"/>
        <v>16:24:12.383</v>
      </c>
      <c r="T1456" t="str">
        <f t="shared" si="738"/>
        <v>16:24:11.883</v>
      </c>
      <c r="U1456" t="str">
        <f t="shared" si="712"/>
        <v>A5988B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125</v>
      </c>
      <c r="AG1456">
        <v>0</v>
      </c>
      <c r="AH1456">
        <v>3</v>
      </c>
      <c r="AI1456">
        <v>2</v>
      </c>
      <c r="AJ1456">
        <v>1</v>
      </c>
      <c r="AK1456" t="s">
        <v>538</v>
      </c>
      <c r="AL1456">
        <v>40.942310999999997</v>
      </c>
      <c r="AM1456" t="s">
        <v>539</v>
      </c>
      <c r="AN1456">
        <v>-72.182107000000002</v>
      </c>
      <c r="AO1456">
        <v>25</v>
      </c>
      <c r="AP1456">
        <v>400</v>
      </c>
      <c r="AQ1456" t="s">
        <v>129</v>
      </c>
      <c r="AR1456">
        <v>48</v>
      </c>
      <c r="AS1456">
        <v>35</v>
      </c>
      <c r="AT1456">
        <v>0</v>
      </c>
      <c r="BB1456">
        <v>1200</v>
      </c>
      <c r="BC1456">
        <v>1</v>
      </c>
      <c r="BD1456" t="str">
        <f t="shared" si="713"/>
        <v xml:space="preserve">N46PD   </v>
      </c>
      <c r="BE1456">
        <v>1</v>
      </c>
      <c r="BG1456">
        <v>0</v>
      </c>
      <c r="BH1456">
        <v>0</v>
      </c>
      <c r="BI1456">
        <v>0</v>
      </c>
      <c r="BJ1456">
        <v>300</v>
      </c>
      <c r="BK1456">
        <v>-100</v>
      </c>
      <c r="BL1456" t="s">
        <v>239</v>
      </c>
      <c r="BM1456">
        <v>1</v>
      </c>
      <c r="BN1456">
        <v>1</v>
      </c>
      <c r="BO1456">
        <v>1</v>
      </c>
      <c r="BP1456">
        <v>0</v>
      </c>
      <c r="BS1456">
        <v>0.12</v>
      </c>
      <c r="BT1456">
        <v>0</v>
      </c>
      <c r="BU1456">
        <v>0</v>
      </c>
      <c r="CE1456" t="str">
        <f t="shared" si="739"/>
        <v>16:24:12.388</v>
      </c>
      <c r="CF1456">
        <v>387546091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7</v>
      </c>
      <c r="CY1456">
        <v>7</v>
      </c>
      <c r="CZ1456" t="s">
        <v>131</v>
      </c>
      <c r="DA1456">
        <v>80</v>
      </c>
      <c r="DB1456">
        <v>1</v>
      </c>
      <c r="DC1456" t="s">
        <v>132</v>
      </c>
      <c r="DD1456" t="s">
        <v>133</v>
      </c>
      <c r="DG1456">
        <v>15389431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 t="shared" si="736"/>
        <v>10/06/2022 16:24:12.585</v>
      </c>
      <c r="C1457" t="str">
        <f t="shared" si="711"/>
        <v>FFDFD3C0</v>
      </c>
      <c r="D1457" t="s">
        <v>143</v>
      </c>
      <c r="E1457">
        <v>1</v>
      </c>
      <c r="F1457">
        <v>2001</v>
      </c>
      <c r="G1457" t="s">
        <v>147</v>
      </c>
      <c r="J1457" t="s">
        <v>145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737"/>
        <v>16:24:12.383</v>
      </c>
      <c r="T1457" t="str">
        <f t="shared" si="738"/>
        <v>16:24:11.883</v>
      </c>
      <c r="U1457" t="str">
        <f t="shared" si="712"/>
        <v>A5988B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125</v>
      </c>
      <c r="AG1457">
        <v>0</v>
      </c>
      <c r="AH1457">
        <v>3</v>
      </c>
      <c r="AI1457">
        <v>2</v>
      </c>
      <c r="AJ1457">
        <v>1</v>
      </c>
      <c r="AK1457" t="s">
        <v>538</v>
      </c>
      <c r="AL1457">
        <v>40.942310999999997</v>
      </c>
      <c r="AM1457" t="s">
        <v>539</v>
      </c>
      <c r="AN1457">
        <v>-72.182107000000002</v>
      </c>
      <c r="AO1457">
        <v>25</v>
      </c>
      <c r="AP1457">
        <v>400</v>
      </c>
      <c r="AQ1457" t="s">
        <v>129</v>
      </c>
      <c r="AR1457">
        <v>48</v>
      </c>
      <c r="AS1457">
        <v>35</v>
      </c>
      <c r="AT1457">
        <v>0</v>
      </c>
      <c r="BB1457">
        <v>1200</v>
      </c>
      <c r="BC1457">
        <v>1</v>
      </c>
      <c r="BD1457" t="str">
        <f t="shared" si="713"/>
        <v xml:space="preserve">N46PD   </v>
      </c>
      <c r="BE1457">
        <v>1</v>
      </c>
      <c r="BG1457">
        <v>0</v>
      </c>
      <c r="BH1457">
        <v>0</v>
      </c>
      <c r="BI1457">
        <v>0</v>
      </c>
      <c r="BJ1457">
        <v>300</v>
      </c>
      <c r="BK1457">
        <v>-100</v>
      </c>
      <c r="BL1457" t="s">
        <v>239</v>
      </c>
      <c r="BM1457">
        <v>1</v>
      </c>
      <c r="BN1457">
        <v>1</v>
      </c>
      <c r="BO1457">
        <v>1</v>
      </c>
      <c r="BP1457">
        <v>0</v>
      </c>
      <c r="BS1457">
        <v>0.12</v>
      </c>
      <c r="BT1457">
        <v>0</v>
      </c>
      <c r="BU1457">
        <v>0</v>
      </c>
      <c r="CE1457" t="str">
        <f t="shared" si="739"/>
        <v>16:24:12.388</v>
      </c>
      <c r="CF1457">
        <v>387546091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7</v>
      </c>
      <c r="CY1457">
        <v>7</v>
      </c>
      <c r="CZ1457" t="s">
        <v>131</v>
      </c>
      <c r="DA1457">
        <v>80</v>
      </c>
      <c r="DB1457">
        <v>1</v>
      </c>
      <c r="DC1457" t="s">
        <v>132</v>
      </c>
      <c r="DD1457" t="s">
        <v>133</v>
      </c>
      <c r="DG1457">
        <v>15389431</v>
      </c>
      <c r="DI1457">
        <v>1</v>
      </c>
      <c r="DJ1457">
        <v>0</v>
      </c>
      <c r="DK1457">
        <v>1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 t="shared" si="736"/>
        <v>10/06/2022 16:24:12.585</v>
      </c>
      <c r="C1458" t="str">
        <f t="shared" si="711"/>
        <v>FFDFD3C0</v>
      </c>
      <c r="D1458" t="s">
        <v>139</v>
      </c>
      <c r="E1458">
        <v>2</v>
      </c>
      <c r="F1458">
        <v>1002</v>
      </c>
      <c r="G1458" t="s">
        <v>124</v>
      </c>
      <c r="J1458" t="s">
        <v>141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737"/>
        <v>16:24:12.383</v>
      </c>
      <c r="T1458" t="str">
        <f t="shared" si="738"/>
        <v>16:24:11.883</v>
      </c>
      <c r="U1458" t="str">
        <f t="shared" si="712"/>
        <v>A5988B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125</v>
      </c>
      <c r="AG1458">
        <v>0</v>
      </c>
      <c r="AH1458">
        <v>3</v>
      </c>
      <c r="AI1458">
        <v>2</v>
      </c>
      <c r="AJ1458">
        <v>1</v>
      </c>
      <c r="AK1458" t="s">
        <v>538</v>
      </c>
      <c r="AL1458">
        <v>40.942310999999997</v>
      </c>
      <c r="AM1458" t="s">
        <v>539</v>
      </c>
      <c r="AN1458">
        <v>-72.182107000000002</v>
      </c>
      <c r="AO1458">
        <v>25</v>
      </c>
      <c r="AP1458">
        <v>400</v>
      </c>
      <c r="AQ1458" t="s">
        <v>129</v>
      </c>
      <c r="AR1458">
        <v>48</v>
      </c>
      <c r="AS1458">
        <v>35</v>
      </c>
      <c r="AT1458">
        <v>0</v>
      </c>
      <c r="BB1458">
        <v>1200</v>
      </c>
      <c r="BC1458">
        <v>1</v>
      </c>
      <c r="BD1458" t="str">
        <f t="shared" si="713"/>
        <v xml:space="preserve">N46PD   </v>
      </c>
      <c r="BE1458">
        <v>1</v>
      </c>
      <c r="BG1458">
        <v>0</v>
      </c>
      <c r="BH1458">
        <v>0</v>
      </c>
      <c r="BI1458">
        <v>0</v>
      </c>
      <c r="BJ1458">
        <v>300</v>
      </c>
      <c r="BK1458">
        <v>-100</v>
      </c>
      <c r="BL1458" t="s">
        <v>239</v>
      </c>
      <c r="BM1458">
        <v>1</v>
      </c>
      <c r="BN1458">
        <v>1</v>
      </c>
      <c r="BO1458">
        <v>1</v>
      </c>
      <c r="BP1458">
        <v>0</v>
      </c>
      <c r="BS1458">
        <v>0.12</v>
      </c>
      <c r="BT1458">
        <v>0</v>
      </c>
      <c r="BU1458">
        <v>0</v>
      </c>
      <c r="CE1458" t="str">
        <f t="shared" si="739"/>
        <v>16:24:12.388</v>
      </c>
      <c r="CF1458">
        <v>387546091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7</v>
      </c>
      <c r="CY1458">
        <v>7</v>
      </c>
      <c r="CZ1458" t="s">
        <v>131</v>
      </c>
      <c r="DA1458">
        <v>80</v>
      </c>
      <c r="DB1458">
        <v>1</v>
      </c>
      <c r="DC1458" t="s">
        <v>132</v>
      </c>
      <c r="DD1458" t="s">
        <v>133</v>
      </c>
      <c r="DG1458">
        <v>15389431</v>
      </c>
      <c r="DI1458">
        <v>1</v>
      </c>
      <c r="DJ1458">
        <v>0</v>
      </c>
      <c r="DK1458">
        <v>1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 t="shared" si="736"/>
        <v>10/06/2022 16:24:12.585</v>
      </c>
      <c r="C1459" t="str">
        <f t="shared" si="711"/>
        <v>FFDFD3C0</v>
      </c>
      <c r="D1459" t="s">
        <v>123</v>
      </c>
      <c r="E1459">
        <v>1</v>
      </c>
      <c r="H1459">
        <v>157</v>
      </c>
      <c r="I1459" t="s">
        <v>124</v>
      </c>
      <c r="J1459" t="s">
        <v>125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737"/>
        <v>16:24:12.383</v>
      </c>
      <c r="T1459" t="str">
        <f t="shared" si="738"/>
        <v>16:24:11.883</v>
      </c>
      <c r="U1459" t="str">
        <f t="shared" si="712"/>
        <v>A5988B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125</v>
      </c>
      <c r="AG1459">
        <v>0</v>
      </c>
      <c r="AH1459">
        <v>3</v>
      </c>
      <c r="AI1459">
        <v>2</v>
      </c>
      <c r="AJ1459">
        <v>1</v>
      </c>
      <c r="AK1459" t="s">
        <v>538</v>
      </c>
      <c r="AL1459">
        <v>40.942310999999997</v>
      </c>
      <c r="AM1459" t="s">
        <v>539</v>
      </c>
      <c r="AN1459">
        <v>-72.182107000000002</v>
      </c>
      <c r="AO1459">
        <v>25</v>
      </c>
      <c r="AP1459">
        <v>400</v>
      </c>
      <c r="AQ1459" t="s">
        <v>129</v>
      </c>
      <c r="AR1459">
        <v>48</v>
      </c>
      <c r="AS1459">
        <v>35</v>
      </c>
      <c r="AT1459">
        <v>0</v>
      </c>
      <c r="BB1459">
        <v>1200</v>
      </c>
      <c r="BC1459">
        <v>1</v>
      </c>
      <c r="BD1459" t="str">
        <f t="shared" si="713"/>
        <v xml:space="preserve">N46PD   </v>
      </c>
      <c r="BE1459">
        <v>1</v>
      </c>
      <c r="BG1459">
        <v>0</v>
      </c>
      <c r="BH1459">
        <v>0</v>
      </c>
      <c r="BI1459">
        <v>0</v>
      </c>
      <c r="BJ1459">
        <v>300</v>
      </c>
      <c r="BK1459">
        <v>-100</v>
      </c>
      <c r="BL1459" t="s">
        <v>239</v>
      </c>
      <c r="BM1459">
        <v>1</v>
      </c>
      <c r="BN1459">
        <v>1</v>
      </c>
      <c r="BO1459">
        <v>1</v>
      </c>
      <c r="BP1459">
        <v>0</v>
      </c>
      <c r="BS1459">
        <v>0.12</v>
      </c>
      <c r="BT1459">
        <v>0</v>
      </c>
      <c r="BU1459">
        <v>0</v>
      </c>
      <c r="CE1459" t="str">
        <f t="shared" si="739"/>
        <v>16:24:12.388</v>
      </c>
      <c r="CF1459">
        <v>387546091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7</v>
      </c>
      <c r="CY1459">
        <v>7</v>
      </c>
      <c r="CZ1459" t="s">
        <v>131</v>
      </c>
      <c r="DA1459">
        <v>80</v>
      </c>
      <c r="DB1459">
        <v>1</v>
      </c>
      <c r="DC1459" t="s">
        <v>132</v>
      </c>
      <c r="DD1459" t="s">
        <v>133</v>
      </c>
      <c r="DG1459">
        <v>15389431</v>
      </c>
      <c r="DI1459">
        <v>1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 t="shared" si="736"/>
        <v>10/06/2022 16:24:12.585</v>
      </c>
      <c r="C1460" t="str">
        <f t="shared" si="711"/>
        <v>FFDFD3C0</v>
      </c>
      <c r="D1460" t="s">
        <v>143</v>
      </c>
      <c r="E1460">
        <v>15</v>
      </c>
      <c r="F1460">
        <v>2015</v>
      </c>
      <c r="G1460" t="s">
        <v>144</v>
      </c>
      <c r="J1460" t="s">
        <v>145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737"/>
        <v>16:24:12.383</v>
      </c>
      <c r="T1460" t="str">
        <f t="shared" si="738"/>
        <v>16:24:11.883</v>
      </c>
      <c r="U1460" t="str">
        <f t="shared" si="712"/>
        <v>A5988B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125</v>
      </c>
      <c r="AG1460">
        <v>0</v>
      </c>
      <c r="AH1460">
        <v>3</v>
      </c>
      <c r="AI1460">
        <v>2</v>
      </c>
      <c r="AJ1460">
        <v>1</v>
      </c>
      <c r="AK1460" t="s">
        <v>538</v>
      </c>
      <c r="AL1460">
        <v>40.942310999999997</v>
      </c>
      <c r="AM1460" t="s">
        <v>539</v>
      </c>
      <c r="AN1460">
        <v>-72.182107000000002</v>
      </c>
      <c r="AO1460">
        <v>25</v>
      </c>
      <c r="AP1460">
        <v>400</v>
      </c>
      <c r="AQ1460" t="s">
        <v>129</v>
      </c>
      <c r="AR1460">
        <v>48</v>
      </c>
      <c r="AS1460">
        <v>35</v>
      </c>
      <c r="AT1460">
        <v>0</v>
      </c>
      <c r="BB1460">
        <v>1200</v>
      </c>
      <c r="BC1460">
        <v>1</v>
      </c>
      <c r="BD1460" t="str">
        <f t="shared" si="713"/>
        <v xml:space="preserve">N46PD   </v>
      </c>
      <c r="BE1460">
        <v>1</v>
      </c>
      <c r="BG1460">
        <v>0</v>
      </c>
      <c r="BH1460">
        <v>0</v>
      </c>
      <c r="BI1460">
        <v>0</v>
      </c>
      <c r="BJ1460">
        <v>300</v>
      </c>
      <c r="BK1460">
        <v>-100</v>
      </c>
      <c r="BL1460" t="s">
        <v>239</v>
      </c>
      <c r="BM1460">
        <v>1</v>
      </c>
      <c r="BN1460">
        <v>1</v>
      </c>
      <c r="BO1460">
        <v>1</v>
      </c>
      <c r="BP1460">
        <v>0</v>
      </c>
      <c r="BS1460">
        <v>0.12</v>
      </c>
      <c r="BT1460">
        <v>0</v>
      </c>
      <c r="BU1460">
        <v>0</v>
      </c>
      <c r="CE1460" t="str">
        <f t="shared" si="739"/>
        <v>16:24:12.388</v>
      </c>
      <c r="CF1460">
        <v>387546091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7</v>
      </c>
      <c r="CY1460">
        <v>7</v>
      </c>
      <c r="CZ1460" t="s">
        <v>131</v>
      </c>
      <c r="DA1460">
        <v>80</v>
      </c>
      <c r="DB1460">
        <v>1</v>
      </c>
      <c r="DC1460" t="s">
        <v>132</v>
      </c>
      <c r="DD1460" t="s">
        <v>133</v>
      </c>
      <c r="DG1460">
        <v>15389431</v>
      </c>
      <c r="DI1460">
        <v>1</v>
      </c>
      <c r="DJ1460">
        <v>0</v>
      </c>
      <c r="DK1460">
        <v>1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>"10/06/2022 16:24:12.647"</f>
        <v>10/06/2022 16:24:12.647</v>
      </c>
      <c r="C1461" t="str">
        <f t="shared" si="711"/>
        <v>FFDFD3C0</v>
      </c>
      <c r="D1461" t="s">
        <v>134</v>
      </c>
      <c r="E1461">
        <v>38</v>
      </c>
      <c r="H1461">
        <v>125</v>
      </c>
      <c r="I1461" t="s">
        <v>142</v>
      </c>
      <c r="J1461" t="s">
        <v>136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737"/>
        <v>16:24:12.383</v>
      </c>
      <c r="T1461" t="str">
        <f t="shared" si="738"/>
        <v>16:24:11.883</v>
      </c>
      <c r="U1461" t="str">
        <f t="shared" si="712"/>
        <v>A5988B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125</v>
      </c>
      <c r="AG1461">
        <v>0</v>
      </c>
      <c r="AH1461">
        <v>3</v>
      </c>
      <c r="AI1461">
        <v>2</v>
      </c>
      <c r="AJ1461">
        <v>1</v>
      </c>
      <c r="AK1461" t="s">
        <v>538</v>
      </c>
      <c r="AL1461">
        <v>40.942310999999997</v>
      </c>
      <c r="AM1461" t="s">
        <v>539</v>
      </c>
      <c r="AN1461">
        <v>-72.182107000000002</v>
      </c>
      <c r="AO1461">
        <v>25</v>
      </c>
      <c r="AP1461">
        <v>400</v>
      </c>
      <c r="AQ1461" t="s">
        <v>129</v>
      </c>
      <c r="AR1461">
        <v>48</v>
      </c>
      <c r="AS1461">
        <v>35</v>
      </c>
      <c r="AT1461">
        <v>0</v>
      </c>
      <c r="BB1461">
        <v>1200</v>
      </c>
      <c r="BC1461">
        <v>1</v>
      </c>
      <c r="BD1461" t="str">
        <f t="shared" si="713"/>
        <v xml:space="preserve">N46PD   </v>
      </c>
      <c r="BE1461">
        <v>1</v>
      </c>
      <c r="BG1461">
        <v>0</v>
      </c>
      <c r="BH1461">
        <v>0</v>
      </c>
      <c r="BI1461">
        <v>0</v>
      </c>
      <c r="BJ1461">
        <v>300</v>
      </c>
      <c r="BK1461">
        <v>-100</v>
      </c>
      <c r="BL1461" t="s">
        <v>239</v>
      </c>
      <c r="BM1461">
        <v>1</v>
      </c>
      <c r="BN1461">
        <v>1</v>
      </c>
      <c r="BO1461">
        <v>1</v>
      </c>
      <c r="BP1461">
        <v>0</v>
      </c>
      <c r="BS1461">
        <v>0.12</v>
      </c>
      <c r="BT1461">
        <v>0</v>
      </c>
      <c r="BU1461">
        <v>0</v>
      </c>
      <c r="CE1461" t="str">
        <f t="shared" si="739"/>
        <v>16:24:12.388</v>
      </c>
      <c r="CF1461">
        <v>387546091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7</v>
      </c>
      <c r="CY1461">
        <v>7</v>
      </c>
      <c r="CZ1461" t="s">
        <v>131</v>
      </c>
      <c r="DA1461">
        <v>80</v>
      </c>
      <c r="DB1461">
        <v>1</v>
      </c>
      <c r="DC1461" t="s">
        <v>132</v>
      </c>
      <c r="DD1461" t="s">
        <v>133</v>
      </c>
      <c r="DG1461">
        <v>15389431</v>
      </c>
      <c r="DI1461">
        <v>1</v>
      </c>
      <c r="DJ1461">
        <v>0</v>
      </c>
      <c r="DK1461">
        <v>1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 t="shared" ref="A1462:A1468" si="740">"10/06/2022 16:24:13.882"</f>
        <v>10/06/2022 16:24:13.882</v>
      </c>
      <c r="C1462" t="str">
        <f t="shared" si="711"/>
        <v>FFDFD3C0</v>
      </c>
      <c r="D1462" t="s">
        <v>143</v>
      </c>
      <c r="E1462">
        <v>1</v>
      </c>
      <c r="F1462">
        <v>2001</v>
      </c>
      <c r="G1462" t="s">
        <v>147</v>
      </c>
      <c r="J1462" t="s">
        <v>145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ref="S1462:S1468" si="741">"16:24:13.508"</f>
        <v>16:24:13.508</v>
      </c>
      <c r="T1462" t="str">
        <f t="shared" ref="T1462:T1468" si="742">"16:24:13.008"</f>
        <v>16:24:13.008</v>
      </c>
      <c r="U1462" t="str">
        <f t="shared" si="712"/>
        <v>A5988B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125</v>
      </c>
      <c r="AG1462">
        <v>0</v>
      </c>
      <c r="AH1462">
        <v>3</v>
      </c>
      <c r="AI1462">
        <v>2</v>
      </c>
      <c r="AJ1462">
        <v>1</v>
      </c>
      <c r="AK1462" t="s">
        <v>540</v>
      </c>
      <c r="AL1462">
        <v>40.942526000000001</v>
      </c>
      <c r="AM1462" t="s">
        <v>541</v>
      </c>
      <c r="AN1462">
        <v>-72.181764000000001</v>
      </c>
      <c r="AO1462">
        <v>25</v>
      </c>
      <c r="AP1462">
        <v>400</v>
      </c>
      <c r="AQ1462" t="s">
        <v>129</v>
      </c>
      <c r="AR1462">
        <v>49</v>
      </c>
      <c r="AS1462">
        <v>36</v>
      </c>
      <c r="AT1462">
        <v>-64</v>
      </c>
      <c r="BB1462">
        <v>1200</v>
      </c>
      <c r="BC1462">
        <v>1</v>
      </c>
      <c r="BD1462" t="str">
        <f t="shared" si="713"/>
        <v xml:space="preserve">N46PD   </v>
      </c>
      <c r="BE1462">
        <v>1</v>
      </c>
      <c r="BG1462">
        <v>0</v>
      </c>
      <c r="BH1462">
        <v>0</v>
      </c>
      <c r="BI1462">
        <v>0</v>
      </c>
      <c r="BJ1462">
        <v>300</v>
      </c>
      <c r="BK1462">
        <v>-100</v>
      </c>
      <c r="BL1462" t="s">
        <v>239</v>
      </c>
      <c r="BM1462">
        <v>1</v>
      </c>
      <c r="BN1462">
        <v>1</v>
      </c>
      <c r="BO1462">
        <v>1</v>
      </c>
      <c r="BP1462">
        <v>0</v>
      </c>
      <c r="BS1462">
        <v>0.12</v>
      </c>
      <c r="BT1462">
        <v>0</v>
      </c>
      <c r="BU1462">
        <v>0</v>
      </c>
      <c r="CE1462" t="str">
        <f t="shared" ref="CE1462:CE1468" si="743">"16:24:13.515"</f>
        <v>16:24:13.515</v>
      </c>
      <c r="CF1462">
        <v>514786331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7</v>
      </c>
      <c r="CY1462">
        <v>7</v>
      </c>
      <c r="CZ1462" t="s">
        <v>131</v>
      </c>
      <c r="DA1462">
        <v>80</v>
      </c>
      <c r="DB1462">
        <v>1</v>
      </c>
      <c r="DC1462" t="s">
        <v>132</v>
      </c>
      <c r="DD1462" t="s">
        <v>133</v>
      </c>
      <c r="DG1462">
        <v>15390675</v>
      </c>
      <c r="DI1462">
        <v>1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 t="shared" si="740"/>
        <v>10/06/2022 16:24:13.882</v>
      </c>
      <c r="C1463" t="str">
        <f t="shared" si="711"/>
        <v>FFDFD3C0</v>
      </c>
      <c r="D1463" t="s">
        <v>139</v>
      </c>
      <c r="E1463">
        <v>2</v>
      </c>
      <c r="F1463">
        <v>1002</v>
      </c>
      <c r="G1463" t="s">
        <v>124</v>
      </c>
      <c r="J1463" t="s">
        <v>141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741"/>
        <v>16:24:13.508</v>
      </c>
      <c r="T1463" t="str">
        <f t="shared" si="742"/>
        <v>16:24:13.008</v>
      </c>
      <c r="U1463" t="str">
        <f t="shared" si="712"/>
        <v>A5988B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125</v>
      </c>
      <c r="AG1463">
        <v>0</v>
      </c>
      <c r="AH1463">
        <v>3</v>
      </c>
      <c r="AI1463">
        <v>2</v>
      </c>
      <c r="AJ1463">
        <v>1</v>
      </c>
      <c r="AK1463" t="s">
        <v>540</v>
      </c>
      <c r="AL1463">
        <v>40.942526000000001</v>
      </c>
      <c r="AM1463" t="s">
        <v>541</v>
      </c>
      <c r="AN1463">
        <v>-72.181764000000001</v>
      </c>
      <c r="AO1463">
        <v>25</v>
      </c>
      <c r="AP1463">
        <v>400</v>
      </c>
      <c r="AQ1463" t="s">
        <v>129</v>
      </c>
      <c r="AR1463">
        <v>49</v>
      </c>
      <c r="AS1463">
        <v>36</v>
      </c>
      <c r="AT1463">
        <v>-64</v>
      </c>
      <c r="BB1463">
        <v>1200</v>
      </c>
      <c r="BC1463">
        <v>1</v>
      </c>
      <c r="BD1463" t="str">
        <f t="shared" si="713"/>
        <v xml:space="preserve">N46PD   </v>
      </c>
      <c r="BE1463">
        <v>1</v>
      </c>
      <c r="BG1463">
        <v>0</v>
      </c>
      <c r="BH1463">
        <v>0</v>
      </c>
      <c r="BI1463">
        <v>0</v>
      </c>
      <c r="BJ1463">
        <v>300</v>
      </c>
      <c r="BK1463">
        <v>-100</v>
      </c>
      <c r="BL1463" t="s">
        <v>239</v>
      </c>
      <c r="BM1463">
        <v>1</v>
      </c>
      <c r="BN1463">
        <v>1</v>
      </c>
      <c r="BO1463">
        <v>1</v>
      </c>
      <c r="BP1463">
        <v>0</v>
      </c>
      <c r="BS1463">
        <v>0.12</v>
      </c>
      <c r="BT1463">
        <v>0</v>
      </c>
      <c r="BU1463">
        <v>0</v>
      </c>
      <c r="CE1463" t="str">
        <f t="shared" si="743"/>
        <v>16:24:13.515</v>
      </c>
      <c r="CF1463">
        <v>514786331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7</v>
      </c>
      <c r="CY1463">
        <v>7</v>
      </c>
      <c r="CZ1463" t="s">
        <v>131</v>
      </c>
      <c r="DA1463">
        <v>80</v>
      </c>
      <c r="DB1463">
        <v>1</v>
      </c>
      <c r="DC1463" t="s">
        <v>132</v>
      </c>
      <c r="DD1463" t="s">
        <v>133</v>
      </c>
      <c r="DG1463">
        <v>15390675</v>
      </c>
      <c r="DI1463">
        <v>1</v>
      </c>
      <c r="DJ1463">
        <v>0</v>
      </c>
      <c r="DK1463">
        <v>1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 t="shared" si="740"/>
        <v>10/06/2022 16:24:13.882</v>
      </c>
      <c r="C1464" t="str">
        <f t="shared" si="711"/>
        <v>FFDFD3C0</v>
      </c>
      <c r="D1464" t="s">
        <v>123</v>
      </c>
      <c r="E1464">
        <v>1</v>
      </c>
      <c r="H1464">
        <v>157</v>
      </c>
      <c r="I1464" t="s">
        <v>124</v>
      </c>
      <c r="J1464" t="s">
        <v>125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741"/>
        <v>16:24:13.508</v>
      </c>
      <c r="T1464" t="str">
        <f t="shared" si="742"/>
        <v>16:24:13.008</v>
      </c>
      <c r="U1464" t="str">
        <f t="shared" si="712"/>
        <v>A5988B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125</v>
      </c>
      <c r="AG1464">
        <v>0</v>
      </c>
      <c r="AH1464">
        <v>3</v>
      </c>
      <c r="AI1464">
        <v>2</v>
      </c>
      <c r="AJ1464">
        <v>1</v>
      </c>
      <c r="AK1464" t="s">
        <v>540</v>
      </c>
      <c r="AL1464">
        <v>40.942526000000001</v>
      </c>
      <c r="AM1464" t="s">
        <v>541</v>
      </c>
      <c r="AN1464">
        <v>-72.181764000000001</v>
      </c>
      <c r="AO1464">
        <v>25</v>
      </c>
      <c r="AP1464">
        <v>400</v>
      </c>
      <c r="AQ1464" t="s">
        <v>129</v>
      </c>
      <c r="AR1464">
        <v>49</v>
      </c>
      <c r="AS1464">
        <v>36</v>
      </c>
      <c r="AT1464">
        <v>-64</v>
      </c>
      <c r="BB1464">
        <v>1200</v>
      </c>
      <c r="BC1464">
        <v>1</v>
      </c>
      <c r="BD1464" t="str">
        <f t="shared" si="713"/>
        <v xml:space="preserve">N46PD   </v>
      </c>
      <c r="BE1464">
        <v>1</v>
      </c>
      <c r="BG1464">
        <v>0</v>
      </c>
      <c r="BH1464">
        <v>0</v>
      </c>
      <c r="BI1464">
        <v>0</v>
      </c>
      <c r="BJ1464">
        <v>300</v>
      </c>
      <c r="BK1464">
        <v>-100</v>
      </c>
      <c r="BL1464" t="s">
        <v>239</v>
      </c>
      <c r="BM1464">
        <v>1</v>
      </c>
      <c r="BN1464">
        <v>1</v>
      </c>
      <c r="BO1464">
        <v>1</v>
      </c>
      <c r="BP1464">
        <v>0</v>
      </c>
      <c r="BS1464">
        <v>0.12</v>
      </c>
      <c r="BT1464">
        <v>0</v>
      </c>
      <c r="BU1464">
        <v>0</v>
      </c>
      <c r="CE1464" t="str">
        <f t="shared" si="743"/>
        <v>16:24:13.515</v>
      </c>
      <c r="CF1464">
        <v>514786331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7</v>
      </c>
      <c r="CY1464">
        <v>7</v>
      </c>
      <c r="CZ1464" t="s">
        <v>131</v>
      </c>
      <c r="DA1464">
        <v>80</v>
      </c>
      <c r="DB1464">
        <v>1</v>
      </c>
      <c r="DC1464" t="s">
        <v>132</v>
      </c>
      <c r="DD1464" t="s">
        <v>133</v>
      </c>
      <c r="DG1464">
        <v>15390675</v>
      </c>
      <c r="DI1464">
        <v>1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 t="shared" si="740"/>
        <v>10/06/2022 16:24:13.882</v>
      </c>
      <c r="C1465" t="str">
        <f t="shared" si="711"/>
        <v>FFDFD3C0</v>
      </c>
      <c r="D1465" t="s">
        <v>143</v>
      </c>
      <c r="E1465">
        <v>15</v>
      </c>
      <c r="F1465">
        <v>2015</v>
      </c>
      <c r="G1465" t="s">
        <v>144</v>
      </c>
      <c r="J1465" t="s">
        <v>145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741"/>
        <v>16:24:13.508</v>
      </c>
      <c r="T1465" t="str">
        <f t="shared" si="742"/>
        <v>16:24:13.008</v>
      </c>
      <c r="U1465" t="str">
        <f t="shared" si="712"/>
        <v>A5988B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125</v>
      </c>
      <c r="AG1465">
        <v>0</v>
      </c>
      <c r="AH1465">
        <v>3</v>
      </c>
      <c r="AI1465">
        <v>2</v>
      </c>
      <c r="AJ1465">
        <v>1</v>
      </c>
      <c r="AK1465" t="s">
        <v>540</v>
      </c>
      <c r="AL1465">
        <v>40.942526000000001</v>
      </c>
      <c r="AM1465" t="s">
        <v>541</v>
      </c>
      <c r="AN1465">
        <v>-72.181764000000001</v>
      </c>
      <c r="AO1465">
        <v>25</v>
      </c>
      <c r="AP1465">
        <v>400</v>
      </c>
      <c r="AQ1465" t="s">
        <v>129</v>
      </c>
      <c r="AR1465">
        <v>49</v>
      </c>
      <c r="AS1465">
        <v>36</v>
      </c>
      <c r="AT1465">
        <v>-64</v>
      </c>
      <c r="BB1465">
        <v>1200</v>
      </c>
      <c r="BC1465">
        <v>1</v>
      </c>
      <c r="BD1465" t="str">
        <f t="shared" si="713"/>
        <v xml:space="preserve">N46PD   </v>
      </c>
      <c r="BE1465">
        <v>1</v>
      </c>
      <c r="BG1465">
        <v>0</v>
      </c>
      <c r="BH1465">
        <v>0</v>
      </c>
      <c r="BI1465">
        <v>0</v>
      </c>
      <c r="BJ1465">
        <v>300</v>
      </c>
      <c r="BK1465">
        <v>-100</v>
      </c>
      <c r="BL1465" t="s">
        <v>239</v>
      </c>
      <c r="BM1465">
        <v>1</v>
      </c>
      <c r="BN1465">
        <v>1</v>
      </c>
      <c r="BO1465">
        <v>1</v>
      </c>
      <c r="BP1465">
        <v>0</v>
      </c>
      <c r="BS1465">
        <v>0.12</v>
      </c>
      <c r="BT1465">
        <v>0</v>
      </c>
      <c r="BU1465">
        <v>0</v>
      </c>
      <c r="CE1465" t="str">
        <f t="shared" si="743"/>
        <v>16:24:13.515</v>
      </c>
      <c r="CF1465">
        <v>514786331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7</v>
      </c>
      <c r="CY1465">
        <v>7</v>
      </c>
      <c r="CZ1465" t="s">
        <v>131</v>
      </c>
      <c r="DA1465">
        <v>80</v>
      </c>
      <c r="DB1465">
        <v>1</v>
      </c>
      <c r="DC1465" t="s">
        <v>132</v>
      </c>
      <c r="DD1465" t="s">
        <v>133</v>
      </c>
      <c r="DG1465">
        <v>15390675</v>
      </c>
      <c r="DI1465">
        <v>1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 t="shared" si="740"/>
        <v>10/06/2022 16:24:13.882</v>
      </c>
      <c r="C1466" t="str">
        <f t="shared" si="711"/>
        <v>FFDFD3C0</v>
      </c>
      <c r="D1466" t="s">
        <v>134</v>
      </c>
      <c r="E1466">
        <v>38</v>
      </c>
      <c r="H1466">
        <v>125</v>
      </c>
      <c r="I1466" t="s">
        <v>142</v>
      </c>
      <c r="J1466" t="s">
        <v>136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741"/>
        <v>16:24:13.508</v>
      </c>
      <c r="T1466" t="str">
        <f t="shared" si="742"/>
        <v>16:24:13.008</v>
      </c>
      <c r="U1466" t="str">
        <f t="shared" si="712"/>
        <v>A5988B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125</v>
      </c>
      <c r="AG1466">
        <v>0</v>
      </c>
      <c r="AH1466">
        <v>3</v>
      </c>
      <c r="AI1466">
        <v>2</v>
      </c>
      <c r="AJ1466">
        <v>1</v>
      </c>
      <c r="AK1466" t="s">
        <v>540</v>
      </c>
      <c r="AL1466">
        <v>40.942526000000001</v>
      </c>
      <c r="AM1466" t="s">
        <v>541</v>
      </c>
      <c r="AN1466">
        <v>-72.181764000000001</v>
      </c>
      <c r="AO1466">
        <v>25</v>
      </c>
      <c r="AP1466">
        <v>400</v>
      </c>
      <c r="AQ1466" t="s">
        <v>129</v>
      </c>
      <c r="AR1466">
        <v>49</v>
      </c>
      <c r="AS1466">
        <v>36</v>
      </c>
      <c r="AT1466">
        <v>-64</v>
      </c>
      <c r="BB1466">
        <v>1200</v>
      </c>
      <c r="BC1466">
        <v>1</v>
      </c>
      <c r="BD1466" t="str">
        <f t="shared" si="713"/>
        <v xml:space="preserve">N46PD   </v>
      </c>
      <c r="BE1466">
        <v>1</v>
      </c>
      <c r="BG1466">
        <v>0</v>
      </c>
      <c r="BH1466">
        <v>0</v>
      </c>
      <c r="BI1466">
        <v>0</v>
      </c>
      <c r="BJ1466">
        <v>300</v>
      </c>
      <c r="BK1466">
        <v>-100</v>
      </c>
      <c r="BL1466" t="s">
        <v>239</v>
      </c>
      <c r="BM1466">
        <v>1</v>
      </c>
      <c r="BN1466">
        <v>1</v>
      </c>
      <c r="BO1466">
        <v>1</v>
      </c>
      <c r="BP1466">
        <v>0</v>
      </c>
      <c r="BS1466">
        <v>0.12</v>
      </c>
      <c r="BT1466">
        <v>0</v>
      </c>
      <c r="BU1466">
        <v>0</v>
      </c>
      <c r="CE1466" t="str">
        <f t="shared" si="743"/>
        <v>16:24:13.515</v>
      </c>
      <c r="CF1466">
        <v>514786331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7</v>
      </c>
      <c r="CY1466">
        <v>7</v>
      </c>
      <c r="CZ1466" t="s">
        <v>131</v>
      </c>
      <c r="DA1466">
        <v>80</v>
      </c>
      <c r="DB1466">
        <v>1</v>
      </c>
      <c r="DC1466" t="s">
        <v>132</v>
      </c>
      <c r="DD1466" t="s">
        <v>133</v>
      </c>
      <c r="DG1466">
        <v>15390675</v>
      </c>
      <c r="DI1466">
        <v>1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 t="shared" si="740"/>
        <v>10/06/2022 16:24:13.882</v>
      </c>
      <c r="C1467" t="str">
        <f t="shared" si="711"/>
        <v>FFDFD3C0</v>
      </c>
      <c r="D1467" t="s">
        <v>134</v>
      </c>
      <c r="E1467">
        <v>33</v>
      </c>
      <c r="H1467">
        <v>112</v>
      </c>
      <c r="I1467" t="s">
        <v>135</v>
      </c>
      <c r="J1467" t="s">
        <v>136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741"/>
        <v>16:24:13.508</v>
      </c>
      <c r="T1467" t="str">
        <f t="shared" si="742"/>
        <v>16:24:13.008</v>
      </c>
      <c r="U1467" t="str">
        <f t="shared" si="712"/>
        <v>A5988B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125</v>
      </c>
      <c r="AG1467">
        <v>0</v>
      </c>
      <c r="AH1467">
        <v>3</v>
      </c>
      <c r="AI1467">
        <v>2</v>
      </c>
      <c r="AJ1467">
        <v>1</v>
      </c>
      <c r="AK1467" t="s">
        <v>540</v>
      </c>
      <c r="AL1467">
        <v>40.942526000000001</v>
      </c>
      <c r="AM1467" t="s">
        <v>541</v>
      </c>
      <c r="AN1467">
        <v>-72.181764000000001</v>
      </c>
      <c r="AO1467">
        <v>25</v>
      </c>
      <c r="AP1467">
        <v>400</v>
      </c>
      <c r="AQ1467" t="s">
        <v>129</v>
      </c>
      <c r="AR1467">
        <v>49</v>
      </c>
      <c r="AS1467">
        <v>36</v>
      </c>
      <c r="AT1467">
        <v>-64</v>
      </c>
      <c r="BB1467">
        <v>1200</v>
      </c>
      <c r="BC1467">
        <v>1</v>
      </c>
      <c r="BD1467" t="str">
        <f t="shared" si="713"/>
        <v xml:space="preserve">N46PD   </v>
      </c>
      <c r="BE1467">
        <v>1</v>
      </c>
      <c r="BG1467">
        <v>0</v>
      </c>
      <c r="BH1467">
        <v>0</v>
      </c>
      <c r="BI1467">
        <v>0</v>
      </c>
      <c r="BJ1467">
        <v>300</v>
      </c>
      <c r="BK1467">
        <v>-100</v>
      </c>
      <c r="BL1467" t="s">
        <v>239</v>
      </c>
      <c r="BM1467">
        <v>1</v>
      </c>
      <c r="BN1467">
        <v>1</v>
      </c>
      <c r="BO1467">
        <v>1</v>
      </c>
      <c r="BP1467">
        <v>0</v>
      </c>
      <c r="BS1467">
        <v>0.12</v>
      </c>
      <c r="BT1467">
        <v>0</v>
      </c>
      <c r="BU1467">
        <v>0</v>
      </c>
      <c r="CE1467" t="str">
        <f t="shared" si="743"/>
        <v>16:24:13.515</v>
      </c>
      <c r="CF1467">
        <v>514786331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7</v>
      </c>
      <c r="CY1467">
        <v>7</v>
      </c>
      <c r="CZ1467" t="s">
        <v>131</v>
      </c>
      <c r="DA1467">
        <v>80</v>
      </c>
      <c r="DB1467">
        <v>1</v>
      </c>
      <c r="DC1467" t="s">
        <v>132</v>
      </c>
      <c r="DD1467" t="s">
        <v>133</v>
      </c>
      <c r="DG1467">
        <v>15390675</v>
      </c>
      <c r="DI1467">
        <v>1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 t="shared" si="740"/>
        <v>10/06/2022 16:24:13.882</v>
      </c>
      <c r="C1468" t="str">
        <f t="shared" si="711"/>
        <v>FFDFD3C0</v>
      </c>
      <c r="D1468" t="s">
        <v>139</v>
      </c>
      <c r="E1468">
        <v>3</v>
      </c>
      <c r="F1468">
        <v>1003</v>
      </c>
      <c r="G1468" t="s">
        <v>146</v>
      </c>
      <c r="J1468" t="s">
        <v>141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741"/>
        <v>16:24:13.508</v>
      </c>
      <c r="T1468" t="str">
        <f t="shared" si="742"/>
        <v>16:24:13.008</v>
      </c>
      <c r="U1468" t="str">
        <f t="shared" si="712"/>
        <v>A5988B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125</v>
      </c>
      <c r="AG1468">
        <v>0</v>
      </c>
      <c r="AH1468">
        <v>3</v>
      </c>
      <c r="AI1468">
        <v>2</v>
      </c>
      <c r="AJ1468">
        <v>1</v>
      </c>
      <c r="AK1468" t="s">
        <v>540</v>
      </c>
      <c r="AL1468">
        <v>40.942526000000001</v>
      </c>
      <c r="AM1468" t="s">
        <v>541</v>
      </c>
      <c r="AN1468">
        <v>-72.181764000000001</v>
      </c>
      <c r="AO1468">
        <v>25</v>
      </c>
      <c r="AP1468">
        <v>400</v>
      </c>
      <c r="AQ1468" t="s">
        <v>129</v>
      </c>
      <c r="AR1468">
        <v>49</v>
      </c>
      <c r="AS1468">
        <v>36</v>
      </c>
      <c r="AT1468">
        <v>-64</v>
      </c>
      <c r="BB1468">
        <v>1200</v>
      </c>
      <c r="BC1468">
        <v>1</v>
      </c>
      <c r="BD1468" t="str">
        <f t="shared" si="713"/>
        <v xml:space="preserve">N46PD   </v>
      </c>
      <c r="BE1468">
        <v>1</v>
      </c>
      <c r="BG1468">
        <v>0</v>
      </c>
      <c r="BH1468">
        <v>0</v>
      </c>
      <c r="BI1468">
        <v>0</v>
      </c>
      <c r="BJ1468">
        <v>300</v>
      </c>
      <c r="BK1468">
        <v>-100</v>
      </c>
      <c r="BL1468" t="s">
        <v>239</v>
      </c>
      <c r="BM1468">
        <v>1</v>
      </c>
      <c r="BN1468">
        <v>1</v>
      </c>
      <c r="BO1468">
        <v>1</v>
      </c>
      <c r="BP1468">
        <v>0</v>
      </c>
      <c r="BS1468">
        <v>0.12</v>
      </c>
      <c r="BT1468">
        <v>0</v>
      </c>
      <c r="BU1468">
        <v>0</v>
      </c>
      <c r="CE1468" t="str">
        <f t="shared" si="743"/>
        <v>16:24:13.515</v>
      </c>
      <c r="CF1468">
        <v>514786331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7</v>
      </c>
      <c r="CY1468">
        <v>7</v>
      </c>
      <c r="CZ1468" t="s">
        <v>131</v>
      </c>
      <c r="DA1468">
        <v>80</v>
      </c>
      <c r="DB1468">
        <v>1</v>
      </c>
      <c r="DC1468" t="s">
        <v>132</v>
      </c>
      <c r="DD1468" t="s">
        <v>133</v>
      </c>
      <c r="DG1468">
        <v>15390675</v>
      </c>
      <c r="DI1468">
        <v>1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"10/06/2022 16:24:14.570"</f>
        <v>10/06/2022 16:24:14.570</v>
      </c>
      <c r="C1469" t="str">
        <f t="shared" si="711"/>
        <v>FFDFD3C0</v>
      </c>
      <c r="D1469" t="s">
        <v>123</v>
      </c>
      <c r="E1469">
        <v>1</v>
      </c>
      <c r="H1469">
        <v>157</v>
      </c>
      <c r="I1469" t="s">
        <v>124</v>
      </c>
      <c r="J1469" t="s">
        <v>125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ref="S1469:S1475" si="744">"16:24:14.359"</f>
        <v>16:24:14.359</v>
      </c>
      <c r="T1469" t="str">
        <f t="shared" ref="T1469:T1475" si="745">"16:24:13.959"</f>
        <v>16:24:13.959</v>
      </c>
      <c r="U1469" t="str">
        <f t="shared" si="712"/>
        <v>A5988B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125</v>
      </c>
      <c r="AG1469">
        <v>0</v>
      </c>
      <c r="AH1469">
        <v>3</v>
      </c>
      <c r="AI1469">
        <v>2</v>
      </c>
      <c r="AJ1469">
        <v>1</v>
      </c>
      <c r="AK1469" t="s">
        <v>542</v>
      </c>
      <c r="AL1469">
        <v>40.942698</v>
      </c>
      <c r="AM1469" t="s">
        <v>543</v>
      </c>
      <c r="AN1469">
        <v>-72.181549000000004</v>
      </c>
      <c r="AO1469">
        <v>25</v>
      </c>
      <c r="AP1469">
        <v>400</v>
      </c>
      <c r="AQ1469" t="s">
        <v>129</v>
      </c>
      <c r="AR1469">
        <v>49</v>
      </c>
      <c r="AS1469">
        <v>37</v>
      </c>
      <c r="AT1469">
        <v>-128</v>
      </c>
      <c r="BB1469">
        <v>1200</v>
      </c>
      <c r="BC1469">
        <v>1</v>
      </c>
      <c r="BD1469" t="str">
        <f t="shared" si="713"/>
        <v xml:space="preserve">N46PD   </v>
      </c>
      <c r="BE1469">
        <v>1</v>
      </c>
      <c r="BG1469">
        <v>0</v>
      </c>
      <c r="BH1469">
        <v>0</v>
      </c>
      <c r="BI1469">
        <v>0</v>
      </c>
      <c r="BJ1469">
        <v>300</v>
      </c>
      <c r="BK1469">
        <v>-100</v>
      </c>
      <c r="BL1469" t="s">
        <v>239</v>
      </c>
      <c r="BM1469">
        <v>1</v>
      </c>
      <c r="BN1469">
        <v>1</v>
      </c>
      <c r="BO1469">
        <v>1</v>
      </c>
      <c r="BP1469">
        <v>0</v>
      </c>
      <c r="BS1469">
        <v>0.16</v>
      </c>
      <c r="BT1469">
        <v>0</v>
      </c>
      <c r="BU1469">
        <v>0</v>
      </c>
      <c r="CE1469" t="str">
        <f t="shared" ref="CE1469:CE1475" si="746">"16:24:14.365"</f>
        <v>16:24:14.365</v>
      </c>
      <c r="CF1469">
        <v>365131837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7</v>
      </c>
      <c r="CY1469">
        <v>7</v>
      </c>
      <c r="CZ1469" t="s">
        <v>131</v>
      </c>
      <c r="DA1469">
        <v>80</v>
      </c>
      <c r="DB1469">
        <v>1</v>
      </c>
      <c r="DC1469" t="s">
        <v>132</v>
      </c>
      <c r="DD1469" t="s">
        <v>133</v>
      </c>
      <c r="DG1469">
        <v>15391474</v>
      </c>
      <c r="DI1469">
        <v>1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"10/06/2022 16:24:14.570"</f>
        <v>10/06/2022 16:24:14.570</v>
      </c>
      <c r="C1470" t="str">
        <f t="shared" si="711"/>
        <v>FFDFD3C0</v>
      </c>
      <c r="D1470" t="s">
        <v>143</v>
      </c>
      <c r="E1470">
        <v>1</v>
      </c>
      <c r="F1470">
        <v>2001</v>
      </c>
      <c r="G1470" t="s">
        <v>147</v>
      </c>
      <c r="J1470" t="s">
        <v>145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744"/>
        <v>16:24:14.359</v>
      </c>
      <c r="T1470" t="str">
        <f t="shared" si="745"/>
        <v>16:24:13.959</v>
      </c>
      <c r="U1470" t="str">
        <f t="shared" si="712"/>
        <v>A5988B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125</v>
      </c>
      <c r="AG1470">
        <v>0</v>
      </c>
      <c r="AH1470">
        <v>3</v>
      </c>
      <c r="AI1470">
        <v>2</v>
      </c>
      <c r="AJ1470">
        <v>1</v>
      </c>
      <c r="AK1470" t="s">
        <v>542</v>
      </c>
      <c r="AL1470">
        <v>40.942698</v>
      </c>
      <c r="AM1470" t="s">
        <v>543</v>
      </c>
      <c r="AN1470">
        <v>-72.181549000000004</v>
      </c>
      <c r="AO1470">
        <v>25</v>
      </c>
      <c r="AP1470">
        <v>400</v>
      </c>
      <c r="AQ1470" t="s">
        <v>129</v>
      </c>
      <c r="AR1470">
        <v>49</v>
      </c>
      <c r="AS1470">
        <v>37</v>
      </c>
      <c r="AT1470">
        <v>-128</v>
      </c>
      <c r="BB1470">
        <v>1200</v>
      </c>
      <c r="BC1470">
        <v>1</v>
      </c>
      <c r="BD1470" t="str">
        <f t="shared" si="713"/>
        <v xml:space="preserve">N46PD   </v>
      </c>
      <c r="BE1470">
        <v>1</v>
      </c>
      <c r="BG1470">
        <v>0</v>
      </c>
      <c r="BH1470">
        <v>0</v>
      </c>
      <c r="BI1470">
        <v>0</v>
      </c>
      <c r="BJ1470">
        <v>300</v>
      </c>
      <c r="BK1470">
        <v>-100</v>
      </c>
      <c r="BL1470" t="s">
        <v>239</v>
      </c>
      <c r="BM1470">
        <v>1</v>
      </c>
      <c r="BN1470">
        <v>1</v>
      </c>
      <c r="BO1470">
        <v>1</v>
      </c>
      <c r="BP1470">
        <v>0</v>
      </c>
      <c r="BS1470">
        <v>0.16</v>
      </c>
      <c r="BT1470">
        <v>0</v>
      </c>
      <c r="BU1470">
        <v>0</v>
      </c>
      <c r="CE1470" t="str">
        <f t="shared" si="746"/>
        <v>16:24:14.365</v>
      </c>
      <c r="CF1470">
        <v>365131837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7</v>
      </c>
      <c r="CY1470">
        <v>7</v>
      </c>
      <c r="CZ1470" t="s">
        <v>131</v>
      </c>
      <c r="DA1470">
        <v>80</v>
      </c>
      <c r="DB1470">
        <v>1</v>
      </c>
      <c r="DC1470" t="s">
        <v>132</v>
      </c>
      <c r="DD1470" t="s">
        <v>133</v>
      </c>
      <c r="DG1470">
        <v>15391474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"10/06/2022 16:24:14.617"</f>
        <v>10/06/2022 16:24:14.617</v>
      </c>
      <c r="C1471" t="str">
        <f t="shared" si="711"/>
        <v>FFDFD3C0</v>
      </c>
      <c r="D1471" t="s">
        <v>143</v>
      </c>
      <c r="E1471">
        <v>15</v>
      </c>
      <c r="F1471">
        <v>2015</v>
      </c>
      <c r="G1471" t="s">
        <v>144</v>
      </c>
      <c r="J1471" t="s">
        <v>145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744"/>
        <v>16:24:14.359</v>
      </c>
      <c r="T1471" t="str">
        <f t="shared" si="745"/>
        <v>16:24:13.959</v>
      </c>
      <c r="U1471" t="str">
        <f t="shared" si="712"/>
        <v>A5988B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125</v>
      </c>
      <c r="AG1471">
        <v>0</v>
      </c>
      <c r="AH1471">
        <v>3</v>
      </c>
      <c r="AI1471">
        <v>2</v>
      </c>
      <c r="AJ1471">
        <v>1</v>
      </c>
      <c r="AK1471" t="s">
        <v>542</v>
      </c>
      <c r="AL1471">
        <v>40.942698</v>
      </c>
      <c r="AM1471" t="s">
        <v>543</v>
      </c>
      <c r="AN1471">
        <v>-72.181549000000004</v>
      </c>
      <c r="AO1471">
        <v>25</v>
      </c>
      <c r="AP1471">
        <v>400</v>
      </c>
      <c r="AQ1471" t="s">
        <v>129</v>
      </c>
      <c r="AR1471">
        <v>49</v>
      </c>
      <c r="AS1471">
        <v>37</v>
      </c>
      <c r="AT1471">
        <v>-128</v>
      </c>
      <c r="BB1471">
        <v>1200</v>
      </c>
      <c r="BC1471">
        <v>1</v>
      </c>
      <c r="BD1471" t="str">
        <f t="shared" si="713"/>
        <v xml:space="preserve">N46PD   </v>
      </c>
      <c r="BE1471">
        <v>1</v>
      </c>
      <c r="BG1471">
        <v>0</v>
      </c>
      <c r="BH1471">
        <v>0</v>
      </c>
      <c r="BI1471">
        <v>0</v>
      </c>
      <c r="BJ1471">
        <v>300</v>
      </c>
      <c r="BK1471">
        <v>-100</v>
      </c>
      <c r="BL1471" t="s">
        <v>239</v>
      </c>
      <c r="BM1471">
        <v>1</v>
      </c>
      <c r="BN1471">
        <v>1</v>
      </c>
      <c r="BO1471">
        <v>1</v>
      </c>
      <c r="BP1471">
        <v>0</v>
      </c>
      <c r="BS1471">
        <v>0.16</v>
      </c>
      <c r="BT1471">
        <v>0</v>
      </c>
      <c r="BU1471">
        <v>0</v>
      </c>
      <c r="CE1471" t="str">
        <f t="shared" si="746"/>
        <v>16:24:14.365</v>
      </c>
      <c r="CF1471">
        <v>365131837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7</v>
      </c>
      <c r="CY1471">
        <v>7</v>
      </c>
      <c r="CZ1471" t="s">
        <v>131</v>
      </c>
      <c r="DA1471">
        <v>80</v>
      </c>
      <c r="DB1471">
        <v>1</v>
      </c>
      <c r="DC1471" t="s">
        <v>132</v>
      </c>
      <c r="DD1471" t="s">
        <v>133</v>
      </c>
      <c r="DG1471">
        <v>15391474</v>
      </c>
      <c r="DI1471">
        <v>1</v>
      </c>
      <c r="DJ1471">
        <v>0</v>
      </c>
      <c r="DK1471">
        <v>1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"10/06/2022 16:24:14.570"</f>
        <v>10/06/2022 16:24:14.570</v>
      </c>
      <c r="C1472" t="str">
        <f t="shared" si="711"/>
        <v>FFDFD3C0</v>
      </c>
      <c r="D1472" t="s">
        <v>139</v>
      </c>
      <c r="E1472">
        <v>2</v>
      </c>
      <c r="F1472">
        <v>1002</v>
      </c>
      <c r="G1472" t="s">
        <v>124</v>
      </c>
      <c r="J1472" t="s">
        <v>141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744"/>
        <v>16:24:14.359</v>
      </c>
      <c r="T1472" t="str">
        <f t="shared" si="745"/>
        <v>16:24:13.959</v>
      </c>
      <c r="U1472" t="str">
        <f t="shared" si="712"/>
        <v>A5988B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125</v>
      </c>
      <c r="AG1472">
        <v>0</v>
      </c>
      <c r="AH1472">
        <v>3</v>
      </c>
      <c r="AI1472">
        <v>2</v>
      </c>
      <c r="AJ1472">
        <v>1</v>
      </c>
      <c r="AK1472" t="s">
        <v>542</v>
      </c>
      <c r="AL1472">
        <v>40.942698</v>
      </c>
      <c r="AM1472" t="s">
        <v>543</v>
      </c>
      <c r="AN1472">
        <v>-72.181549000000004</v>
      </c>
      <c r="AO1472">
        <v>25</v>
      </c>
      <c r="AP1472">
        <v>400</v>
      </c>
      <c r="AQ1472" t="s">
        <v>129</v>
      </c>
      <c r="AR1472">
        <v>49</v>
      </c>
      <c r="AS1472">
        <v>37</v>
      </c>
      <c r="AT1472">
        <v>-128</v>
      </c>
      <c r="BB1472">
        <v>1200</v>
      </c>
      <c r="BC1472">
        <v>1</v>
      </c>
      <c r="BD1472" t="str">
        <f t="shared" si="713"/>
        <v xml:space="preserve">N46PD   </v>
      </c>
      <c r="BE1472">
        <v>1</v>
      </c>
      <c r="BG1472">
        <v>0</v>
      </c>
      <c r="BH1472">
        <v>0</v>
      </c>
      <c r="BI1472">
        <v>0</v>
      </c>
      <c r="BJ1472">
        <v>300</v>
      </c>
      <c r="BK1472">
        <v>-100</v>
      </c>
      <c r="BL1472" t="s">
        <v>239</v>
      </c>
      <c r="BM1472">
        <v>1</v>
      </c>
      <c r="BN1472">
        <v>1</v>
      </c>
      <c r="BO1472">
        <v>1</v>
      </c>
      <c r="BP1472">
        <v>0</v>
      </c>
      <c r="BS1472">
        <v>0.16</v>
      </c>
      <c r="BT1472">
        <v>0</v>
      </c>
      <c r="BU1472">
        <v>0</v>
      </c>
      <c r="CE1472" t="str">
        <f t="shared" si="746"/>
        <v>16:24:14.365</v>
      </c>
      <c r="CF1472">
        <v>365131837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7</v>
      </c>
      <c r="CY1472">
        <v>7</v>
      </c>
      <c r="CZ1472" t="s">
        <v>131</v>
      </c>
      <c r="DA1472">
        <v>80</v>
      </c>
      <c r="DB1472">
        <v>1</v>
      </c>
      <c r="DC1472" t="s">
        <v>132</v>
      </c>
      <c r="DD1472" t="s">
        <v>133</v>
      </c>
      <c r="DG1472">
        <v>15391474</v>
      </c>
      <c r="DI1472">
        <v>1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"10/06/2022 16:24:14.617"</f>
        <v>10/06/2022 16:24:14.617</v>
      </c>
      <c r="C1473" t="str">
        <f t="shared" si="711"/>
        <v>FFDFD3C0</v>
      </c>
      <c r="D1473" t="s">
        <v>134</v>
      </c>
      <c r="E1473">
        <v>38</v>
      </c>
      <c r="H1473">
        <v>125</v>
      </c>
      <c r="I1473" t="s">
        <v>142</v>
      </c>
      <c r="J1473" t="s">
        <v>136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744"/>
        <v>16:24:14.359</v>
      </c>
      <c r="T1473" t="str">
        <f t="shared" si="745"/>
        <v>16:24:13.959</v>
      </c>
      <c r="U1473" t="str">
        <f t="shared" si="712"/>
        <v>A5988B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125</v>
      </c>
      <c r="AG1473">
        <v>0</v>
      </c>
      <c r="AH1473">
        <v>3</v>
      </c>
      <c r="AI1473">
        <v>2</v>
      </c>
      <c r="AJ1473">
        <v>1</v>
      </c>
      <c r="AK1473" t="s">
        <v>542</v>
      </c>
      <c r="AL1473">
        <v>40.942698</v>
      </c>
      <c r="AM1473" t="s">
        <v>543</v>
      </c>
      <c r="AN1473">
        <v>-72.181549000000004</v>
      </c>
      <c r="AO1473">
        <v>25</v>
      </c>
      <c r="AP1473">
        <v>400</v>
      </c>
      <c r="AQ1473" t="s">
        <v>129</v>
      </c>
      <c r="AR1473">
        <v>49</v>
      </c>
      <c r="AS1473">
        <v>37</v>
      </c>
      <c r="AT1473">
        <v>-128</v>
      </c>
      <c r="BB1473">
        <v>1200</v>
      </c>
      <c r="BC1473">
        <v>1</v>
      </c>
      <c r="BD1473" t="str">
        <f t="shared" si="713"/>
        <v xml:space="preserve">N46PD   </v>
      </c>
      <c r="BE1473">
        <v>1</v>
      </c>
      <c r="BG1473">
        <v>0</v>
      </c>
      <c r="BH1473">
        <v>0</v>
      </c>
      <c r="BI1473">
        <v>0</v>
      </c>
      <c r="BJ1473">
        <v>300</v>
      </c>
      <c r="BK1473">
        <v>-100</v>
      </c>
      <c r="BL1473" t="s">
        <v>239</v>
      </c>
      <c r="BM1473">
        <v>1</v>
      </c>
      <c r="BN1473">
        <v>1</v>
      </c>
      <c r="BO1473">
        <v>1</v>
      </c>
      <c r="BP1473">
        <v>0</v>
      </c>
      <c r="BS1473">
        <v>0.16</v>
      </c>
      <c r="BT1473">
        <v>0</v>
      </c>
      <c r="BU1473">
        <v>0</v>
      </c>
      <c r="CE1473" t="str">
        <f t="shared" si="746"/>
        <v>16:24:14.365</v>
      </c>
      <c r="CF1473">
        <v>365131837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7</v>
      </c>
      <c r="CY1473">
        <v>7</v>
      </c>
      <c r="CZ1473" t="s">
        <v>131</v>
      </c>
      <c r="DA1473">
        <v>80</v>
      </c>
      <c r="DB1473">
        <v>1</v>
      </c>
      <c r="DC1473" t="s">
        <v>132</v>
      </c>
      <c r="DD1473" t="s">
        <v>133</v>
      </c>
      <c r="DG1473">
        <v>15391474</v>
      </c>
      <c r="DI1473">
        <v>1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"10/06/2022 16:24:14.648"</f>
        <v>10/06/2022 16:24:14.648</v>
      </c>
      <c r="C1474" t="str">
        <f t="shared" ref="C1474:C1537" si="747">"FFDFD3C0"</f>
        <v>FFDFD3C0</v>
      </c>
      <c r="D1474" t="s">
        <v>139</v>
      </c>
      <c r="E1474">
        <v>3</v>
      </c>
      <c r="F1474">
        <v>1003</v>
      </c>
      <c r="G1474" t="s">
        <v>146</v>
      </c>
      <c r="J1474" t="s">
        <v>141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744"/>
        <v>16:24:14.359</v>
      </c>
      <c r="T1474" t="str">
        <f t="shared" si="745"/>
        <v>16:24:13.959</v>
      </c>
      <c r="U1474" t="str">
        <f t="shared" ref="U1474:U1537" si="748">"A5988B"</f>
        <v>A5988B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125</v>
      </c>
      <c r="AG1474">
        <v>0</v>
      </c>
      <c r="AH1474">
        <v>3</v>
      </c>
      <c r="AI1474">
        <v>2</v>
      </c>
      <c r="AJ1474">
        <v>1</v>
      </c>
      <c r="AK1474" t="s">
        <v>542</v>
      </c>
      <c r="AL1474">
        <v>40.942698</v>
      </c>
      <c r="AM1474" t="s">
        <v>543</v>
      </c>
      <c r="AN1474">
        <v>-72.181549000000004</v>
      </c>
      <c r="AO1474">
        <v>25</v>
      </c>
      <c r="AP1474">
        <v>400</v>
      </c>
      <c r="AQ1474" t="s">
        <v>129</v>
      </c>
      <c r="AR1474">
        <v>49</v>
      </c>
      <c r="AS1474">
        <v>37</v>
      </c>
      <c r="AT1474">
        <v>-128</v>
      </c>
      <c r="BB1474">
        <v>1200</v>
      </c>
      <c r="BC1474">
        <v>1</v>
      </c>
      <c r="BD1474" t="str">
        <f t="shared" ref="BD1474:BD1537" si="749">"N46PD   "</f>
        <v xml:space="preserve">N46PD   </v>
      </c>
      <c r="BE1474">
        <v>1</v>
      </c>
      <c r="BG1474">
        <v>0</v>
      </c>
      <c r="BH1474">
        <v>0</v>
      </c>
      <c r="BI1474">
        <v>0</v>
      </c>
      <c r="BJ1474">
        <v>300</v>
      </c>
      <c r="BK1474">
        <v>-100</v>
      </c>
      <c r="BL1474" t="s">
        <v>239</v>
      </c>
      <c r="BM1474">
        <v>1</v>
      </c>
      <c r="BN1474">
        <v>1</v>
      </c>
      <c r="BO1474">
        <v>1</v>
      </c>
      <c r="BP1474">
        <v>0</v>
      </c>
      <c r="BS1474">
        <v>0.16</v>
      </c>
      <c r="BT1474">
        <v>0</v>
      </c>
      <c r="BU1474">
        <v>0</v>
      </c>
      <c r="CE1474" t="str">
        <f t="shared" si="746"/>
        <v>16:24:14.365</v>
      </c>
      <c r="CF1474">
        <v>365131837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7</v>
      </c>
      <c r="CY1474">
        <v>7</v>
      </c>
      <c r="CZ1474" t="s">
        <v>131</v>
      </c>
      <c r="DA1474">
        <v>80</v>
      </c>
      <c r="DB1474">
        <v>1</v>
      </c>
      <c r="DC1474" t="s">
        <v>132</v>
      </c>
      <c r="DD1474" t="s">
        <v>133</v>
      </c>
      <c r="DG1474">
        <v>15391474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"10/06/2022 16:24:14.648"</f>
        <v>10/06/2022 16:24:14.648</v>
      </c>
      <c r="C1475" t="str">
        <f t="shared" si="747"/>
        <v>FFDFD3C0</v>
      </c>
      <c r="D1475" t="s">
        <v>134</v>
      </c>
      <c r="E1475">
        <v>33</v>
      </c>
      <c r="H1475">
        <v>112</v>
      </c>
      <c r="I1475" t="s">
        <v>135</v>
      </c>
      <c r="J1475" t="s">
        <v>136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744"/>
        <v>16:24:14.359</v>
      </c>
      <c r="T1475" t="str">
        <f t="shared" si="745"/>
        <v>16:24:13.959</v>
      </c>
      <c r="U1475" t="str">
        <f t="shared" si="748"/>
        <v>A5988B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125</v>
      </c>
      <c r="AG1475">
        <v>0</v>
      </c>
      <c r="AH1475">
        <v>3</v>
      </c>
      <c r="AI1475">
        <v>2</v>
      </c>
      <c r="AJ1475">
        <v>1</v>
      </c>
      <c r="AK1475" t="s">
        <v>542</v>
      </c>
      <c r="AL1475">
        <v>40.942698</v>
      </c>
      <c r="AM1475" t="s">
        <v>543</v>
      </c>
      <c r="AN1475">
        <v>-72.181549000000004</v>
      </c>
      <c r="AO1475">
        <v>25</v>
      </c>
      <c r="AP1475">
        <v>400</v>
      </c>
      <c r="AQ1475" t="s">
        <v>129</v>
      </c>
      <c r="AR1475">
        <v>49</v>
      </c>
      <c r="AS1475">
        <v>37</v>
      </c>
      <c r="AT1475">
        <v>-128</v>
      </c>
      <c r="BB1475">
        <v>1200</v>
      </c>
      <c r="BC1475">
        <v>1</v>
      </c>
      <c r="BD1475" t="str">
        <f t="shared" si="749"/>
        <v xml:space="preserve">N46PD   </v>
      </c>
      <c r="BE1475">
        <v>1</v>
      </c>
      <c r="BG1475">
        <v>0</v>
      </c>
      <c r="BH1475">
        <v>0</v>
      </c>
      <c r="BI1475">
        <v>0</v>
      </c>
      <c r="BJ1475">
        <v>300</v>
      </c>
      <c r="BK1475">
        <v>-100</v>
      </c>
      <c r="BL1475" t="s">
        <v>239</v>
      </c>
      <c r="BM1475">
        <v>1</v>
      </c>
      <c r="BN1475">
        <v>1</v>
      </c>
      <c r="BO1475">
        <v>1</v>
      </c>
      <c r="BP1475">
        <v>0</v>
      </c>
      <c r="BS1475">
        <v>0.16</v>
      </c>
      <c r="BT1475">
        <v>0</v>
      </c>
      <c r="BU1475">
        <v>0</v>
      </c>
      <c r="CE1475" t="str">
        <f t="shared" si="746"/>
        <v>16:24:14.365</v>
      </c>
      <c r="CF1475">
        <v>365131837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7</v>
      </c>
      <c r="CY1475">
        <v>7</v>
      </c>
      <c r="CZ1475" t="s">
        <v>131</v>
      </c>
      <c r="DA1475">
        <v>80</v>
      </c>
      <c r="DB1475">
        <v>1</v>
      </c>
      <c r="DC1475" t="s">
        <v>132</v>
      </c>
      <c r="DD1475" t="s">
        <v>133</v>
      </c>
      <c r="DG1475">
        <v>15391474</v>
      </c>
      <c r="DI1475">
        <v>1</v>
      </c>
      <c r="DJ1475">
        <v>0</v>
      </c>
      <c r="DK1475">
        <v>1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"10/06/2022 16:24:15.524"</f>
        <v>10/06/2022 16:24:15.524</v>
      </c>
      <c r="C1476" t="str">
        <f t="shared" si="747"/>
        <v>FFDFD3C0</v>
      </c>
      <c r="D1476" t="s">
        <v>123</v>
      </c>
      <c r="E1476">
        <v>1</v>
      </c>
      <c r="H1476">
        <v>157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ref="S1476:S1482" si="750">"16:24:15.305"</f>
        <v>16:24:15.305</v>
      </c>
      <c r="T1476" t="str">
        <f t="shared" ref="T1476:T1482" si="751">"16:24:14.905"</f>
        <v>16:24:14.905</v>
      </c>
      <c r="U1476" t="str">
        <f t="shared" si="748"/>
        <v>A5988B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125</v>
      </c>
      <c r="AG1476">
        <v>0</v>
      </c>
      <c r="AH1476">
        <v>3</v>
      </c>
      <c r="AI1476">
        <v>2</v>
      </c>
      <c r="AJ1476">
        <v>1</v>
      </c>
      <c r="AK1476" t="s">
        <v>544</v>
      </c>
      <c r="AL1476">
        <v>40.942847999999998</v>
      </c>
      <c r="AM1476" t="s">
        <v>545</v>
      </c>
      <c r="AN1476">
        <v>-72.181269999999998</v>
      </c>
      <c r="AO1476">
        <v>25</v>
      </c>
      <c r="AP1476">
        <v>400</v>
      </c>
      <c r="AQ1476" t="s">
        <v>129</v>
      </c>
      <c r="AR1476">
        <v>50</v>
      </c>
      <c r="AS1476">
        <v>37</v>
      </c>
      <c r="AT1476">
        <v>0</v>
      </c>
      <c r="BB1476">
        <v>1200</v>
      </c>
      <c r="BC1476">
        <v>1</v>
      </c>
      <c r="BD1476" t="str">
        <f t="shared" si="749"/>
        <v xml:space="preserve">N46PD   </v>
      </c>
      <c r="BE1476">
        <v>1</v>
      </c>
      <c r="BG1476">
        <v>0</v>
      </c>
      <c r="BH1476">
        <v>0</v>
      </c>
      <c r="BI1476">
        <v>0</v>
      </c>
      <c r="BJ1476">
        <v>300</v>
      </c>
      <c r="BK1476">
        <v>-100</v>
      </c>
      <c r="BL1476" t="s">
        <v>239</v>
      </c>
      <c r="BM1476">
        <v>1</v>
      </c>
      <c r="BN1476">
        <v>1</v>
      </c>
      <c r="BO1476">
        <v>1</v>
      </c>
      <c r="BP1476">
        <v>0</v>
      </c>
      <c r="BS1476">
        <v>0.16</v>
      </c>
      <c r="BT1476">
        <v>0</v>
      </c>
      <c r="BU1476">
        <v>0</v>
      </c>
      <c r="CE1476" t="str">
        <f t="shared" ref="CE1476:CE1482" si="752">"16:24:15.312"</f>
        <v>16:24:15.312</v>
      </c>
      <c r="CF1476">
        <v>312144782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7</v>
      </c>
      <c r="CY1476">
        <v>7</v>
      </c>
      <c r="CZ1476" t="s">
        <v>131</v>
      </c>
      <c r="DA1476">
        <v>80</v>
      </c>
      <c r="DB1476">
        <v>1</v>
      </c>
      <c r="DC1476" t="s">
        <v>132</v>
      </c>
      <c r="DD1476" t="s">
        <v>133</v>
      </c>
      <c r="DG1476">
        <v>15392535</v>
      </c>
      <c r="DI1476">
        <v>1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>"10/06/2022 16:24:15.524"</f>
        <v>10/06/2022 16:24:15.524</v>
      </c>
      <c r="C1477" t="str">
        <f t="shared" si="747"/>
        <v>FFDFD3C0</v>
      </c>
      <c r="D1477" t="s">
        <v>143</v>
      </c>
      <c r="E1477">
        <v>15</v>
      </c>
      <c r="F1477">
        <v>2015</v>
      </c>
      <c r="G1477" t="s">
        <v>144</v>
      </c>
      <c r="J1477" t="s">
        <v>145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750"/>
        <v>16:24:15.305</v>
      </c>
      <c r="T1477" t="str">
        <f t="shared" si="751"/>
        <v>16:24:14.905</v>
      </c>
      <c r="U1477" t="str">
        <f t="shared" si="748"/>
        <v>A5988B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125</v>
      </c>
      <c r="AG1477">
        <v>0</v>
      </c>
      <c r="AH1477">
        <v>3</v>
      </c>
      <c r="AI1477">
        <v>2</v>
      </c>
      <c r="AJ1477">
        <v>1</v>
      </c>
      <c r="AK1477" t="s">
        <v>544</v>
      </c>
      <c r="AL1477">
        <v>40.942847999999998</v>
      </c>
      <c r="AM1477" t="s">
        <v>545</v>
      </c>
      <c r="AN1477">
        <v>-72.181269999999998</v>
      </c>
      <c r="AO1477">
        <v>25</v>
      </c>
      <c r="AP1477">
        <v>400</v>
      </c>
      <c r="AQ1477" t="s">
        <v>129</v>
      </c>
      <c r="AR1477">
        <v>50</v>
      </c>
      <c r="AS1477">
        <v>37</v>
      </c>
      <c r="AT1477">
        <v>0</v>
      </c>
      <c r="BB1477">
        <v>1200</v>
      </c>
      <c r="BC1477">
        <v>1</v>
      </c>
      <c r="BD1477" t="str">
        <f t="shared" si="749"/>
        <v xml:space="preserve">N46PD   </v>
      </c>
      <c r="BE1477">
        <v>1</v>
      </c>
      <c r="BG1477">
        <v>0</v>
      </c>
      <c r="BH1477">
        <v>0</v>
      </c>
      <c r="BI1477">
        <v>0</v>
      </c>
      <c r="BJ1477">
        <v>300</v>
      </c>
      <c r="BK1477">
        <v>-100</v>
      </c>
      <c r="BL1477" t="s">
        <v>239</v>
      </c>
      <c r="BM1477">
        <v>1</v>
      </c>
      <c r="BN1477">
        <v>1</v>
      </c>
      <c r="BO1477">
        <v>1</v>
      </c>
      <c r="BP1477">
        <v>0</v>
      </c>
      <c r="BS1477">
        <v>0.16</v>
      </c>
      <c r="BT1477">
        <v>0</v>
      </c>
      <c r="BU1477">
        <v>0</v>
      </c>
      <c r="CE1477" t="str">
        <f t="shared" si="752"/>
        <v>16:24:15.312</v>
      </c>
      <c r="CF1477">
        <v>312144782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7</v>
      </c>
      <c r="CY1477">
        <v>7</v>
      </c>
      <c r="CZ1477" t="s">
        <v>131</v>
      </c>
      <c r="DA1477">
        <v>80</v>
      </c>
      <c r="DB1477">
        <v>1</v>
      </c>
      <c r="DC1477" t="s">
        <v>132</v>
      </c>
      <c r="DD1477" t="s">
        <v>133</v>
      </c>
      <c r="DG1477">
        <v>15392535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>"10/06/2022 16:24:15.570"</f>
        <v>10/06/2022 16:24:15.570</v>
      </c>
      <c r="C1478" t="str">
        <f t="shared" si="747"/>
        <v>FFDFD3C0</v>
      </c>
      <c r="D1478" t="s">
        <v>134</v>
      </c>
      <c r="E1478">
        <v>38</v>
      </c>
      <c r="H1478">
        <v>125</v>
      </c>
      <c r="I1478" t="s">
        <v>142</v>
      </c>
      <c r="J1478" t="s">
        <v>136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750"/>
        <v>16:24:15.305</v>
      </c>
      <c r="T1478" t="str">
        <f t="shared" si="751"/>
        <v>16:24:14.905</v>
      </c>
      <c r="U1478" t="str">
        <f t="shared" si="748"/>
        <v>A5988B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125</v>
      </c>
      <c r="AG1478">
        <v>0</v>
      </c>
      <c r="AH1478">
        <v>3</v>
      </c>
      <c r="AI1478">
        <v>2</v>
      </c>
      <c r="AJ1478">
        <v>1</v>
      </c>
      <c r="AK1478" t="s">
        <v>544</v>
      </c>
      <c r="AL1478">
        <v>40.942847999999998</v>
      </c>
      <c r="AM1478" t="s">
        <v>545</v>
      </c>
      <c r="AN1478">
        <v>-72.181269999999998</v>
      </c>
      <c r="AO1478">
        <v>25</v>
      </c>
      <c r="AP1478">
        <v>400</v>
      </c>
      <c r="AQ1478" t="s">
        <v>129</v>
      </c>
      <c r="AR1478">
        <v>50</v>
      </c>
      <c r="AS1478">
        <v>37</v>
      </c>
      <c r="AT1478">
        <v>0</v>
      </c>
      <c r="BB1478">
        <v>1200</v>
      </c>
      <c r="BC1478">
        <v>1</v>
      </c>
      <c r="BD1478" t="str">
        <f t="shared" si="749"/>
        <v xml:space="preserve">N46PD   </v>
      </c>
      <c r="BE1478">
        <v>1</v>
      </c>
      <c r="BG1478">
        <v>0</v>
      </c>
      <c r="BH1478">
        <v>0</v>
      </c>
      <c r="BI1478">
        <v>0</v>
      </c>
      <c r="BJ1478">
        <v>300</v>
      </c>
      <c r="BK1478">
        <v>-100</v>
      </c>
      <c r="BL1478" t="s">
        <v>239</v>
      </c>
      <c r="BM1478">
        <v>1</v>
      </c>
      <c r="BN1478">
        <v>1</v>
      </c>
      <c r="BO1478">
        <v>1</v>
      </c>
      <c r="BP1478">
        <v>0</v>
      </c>
      <c r="BS1478">
        <v>0.16</v>
      </c>
      <c r="BT1478">
        <v>0</v>
      </c>
      <c r="BU1478">
        <v>0</v>
      </c>
      <c r="CE1478" t="str">
        <f t="shared" si="752"/>
        <v>16:24:15.312</v>
      </c>
      <c r="CF1478">
        <v>312144782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7</v>
      </c>
      <c r="CY1478">
        <v>7</v>
      </c>
      <c r="CZ1478" t="s">
        <v>131</v>
      </c>
      <c r="DA1478">
        <v>80</v>
      </c>
      <c r="DB1478">
        <v>1</v>
      </c>
      <c r="DC1478" t="s">
        <v>132</v>
      </c>
      <c r="DD1478" t="s">
        <v>133</v>
      </c>
      <c r="DG1478">
        <v>15392535</v>
      </c>
      <c r="DI1478">
        <v>1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>"10/06/2022 16:24:15.570"</f>
        <v>10/06/2022 16:24:15.570</v>
      </c>
      <c r="C1479" t="str">
        <f t="shared" si="747"/>
        <v>FFDFD3C0</v>
      </c>
      <c r="D1479" t="s">
        <v>139</v>
      </c>
      <c r="E1479">
        <v>3</v>
      </c>
      <c r="F1479">
        <v>1003</v>
      </c>
      <c r="G1479" t="s">
        <v>146</v>
      </c>
      <c r="J1479" t="s">
        <v>141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750"/>
        <v>16:24:15.305</v>
      </c>
      <c r="T1479" t="str">
        <f t="shared" si="751"/>
        <v>16:24:14.905</v>
      </c>
      <c r="U1479" t="str">
        <f t="shared" si="748"/>
        <v>A5988B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125</v>
      </c>
      <c r="AG1479">
        <v>0</v>
      </c>
      <c r="AH1479">
        <v>3</v>
      </c>
      <c r="AI1479">
        <v>2</v>
      </c>
      <c r="AJ1479">
        <v>1</v>
      </c>
      <c r="AK1479" t="s">
        <v>544</v>
      </c>
      <c r="AL1479">
        <v>40.942847999999998</v>
      </c>
      <c r="AM1479" t="s">
        <v>545</v>
      </c>
      <c r="AN1479">
        <v>-72.181269999999998</v>
      </c>
      <c r="AO1479">
        <v>25</v>
      </c>
      <c r="AP1479">
        <v>400</v>
      </c>
      <c r="AQ1479" t="s">
        <v>129</v>
      </c>
      <c r="AR1479">
        <v>50</v>
      </c>
      <c r="AS1479">
        <v>37</v>
      </c>
      <c r="AT1479">
        <v>0</v>
      </c>
      <c r="BB1479">
        <v>1200</v>
      </c>
      <c r="BC1479">
        <v>1</v>
      </c>
      <c r="BD1479" t="str">
        <f t="shared" si="749"/>
        <v xml:space="preserve">N46PD   </v>
      </c>
      <c r="BE1479">
        <v>1</v>
      </c>
      <c r="BG1479">
        <v>0</v>
      </c>
      <c r="BH1479">
        <v>0</v>
      </c>
      <c r="BI1479">
        <v>0</v>
      </c>
      <c r="BJ1479">
        <v>300</v>
      </c>
      <c r="BK1479">
        <v>-100</v>
      </c>
      <c r="BL1479" t="s">
        <v>239</v>
      </c>
      <c r="BM1479">
        <v>1</v>
      </c>
      <c r="BN1479">
        <v>1</v>
      </c>
      <c r="BO1479">
        <v>1</v>
      </c>
      <c r="BP1479">
        <v>0</v>
      </c>
      <c r="BS1479">
        <v>0.16</v>
      </c>
      <c r="BT1479">
        <v>0</v>
      </c>
      <c r="BU1479">
        <v>0</v>
      </c>
      <c r="CE1479" t="str">
        <f t="shared" si="752"/>
        <v>16:24:15.312</v>
      </c>
      <c r="CF1479">
        <v>312144782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7</v>
      </c>
      <c r="CY1479">
        <v>7</v>
      </c>
      <c r="CZ1479" t="s">
        <v>131</v>
      </c>
      <c r="DA1479">
        <v>80</v>
      </c>
      <c r="DB1479">
        <v>1</v>
      </c>
      <c r="DC1479" t="s">
        <v>132</v>
      </c>
      <c r="DD1479" t="s">
        <v>133</v>
      </c>
      <c r="DG1479">
        <v>15392535</v>
      </c>
      <c r="DI1479">
        <v>1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>"10/06/2022 16:24:15.570"</f>
        <v>10/06/2022 16:24:15.570</v>
      </c>
      <c r="C1480" t="str">
        <f t="shared" si="747"/>
        <v>FFDFD3C0</v>
      </c>
      <c r="D1480" t="s">
        <v>134</v>
      </c>
      <c r="E1480">
        <v>33</v>
      </c>
      <c r="H1480">
        <v>112</v>
      </c>
      <c r="I1480" t="s">
        <v>135</v>
      </c>
      <c r="J1480" t="s">
        <v>136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750"/>
        <v>16:24:15.305</v>
      </c>
      <c r="T1480" t="str">
        <f t="shared" si="751"/>
        <v>16:24:14.905</v>
      </c>
      <c r="U1480" t="str">
        <f t="shared" si="748"/>
        <v>A5988B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125</v>
      </c>
      <c r="AG1480">
        <v>0</v>
      </c>
      <c r="AH1480">
        <v>3</v>
      </c>
      <c r="AI1480">
        <v>2</v>
      </c>
      <c r="AJ1480">
        <v>1</v>
      </c>
      <c r="AK1480" t="s">
        <v>544</v>
      </c>
      <c r="AL1480">
        <v>40.942847999999998</v>
      </c>
      <c r="AM1480" t="s">
        <v>545</v>
      </c>
      <c r="AN1480">
        <v>-72.181269999999998</v>
      </c>
      <c r="AO1480">
        <v>25</v>
      </c>
      <c r="AP1480">
        <v>400</v>
      </c>
      <c r="AQ1480" t="s">
        <v>129</v>
      </c>
      <c r="AR1480">
        <v>50</v>
      </c>
      <c r="AS1480">
        <v>37</v>
      </c>
      <c r="AT1480">
        <v>0</v>
      </c>
      <c r="BB1480">
        <v>1200</v>
      </c>
      <c r="BC1480">
        <v>1</v>
      </c>
      <c r="BD1480" t="str">
        <f t="shared" si="749"/>
        <v xml:space="preserve">N46PD   </v>
      </c>
      <c r="BE1480">
        <v>1</v>
      </c>
      <c r="BG1480">
        <v>0</v>
      </c>
      <c r="BH1480">
        <v>0</v>
      </c>
      <c r="BI1480">
        <v>0</v>
      </c>
      <c r="BJ1480">
        <v>300</v>
      </c>
      <c r="BK1480">
        <v>-100</v>
      </c>
      <c r="BL1480" t="s">
        <v>239</v>
      </c>
      <c r="BM1480">
        <v>1</v>
      </c>
      <c r="BN1480">
        <v>1</v>
      </c>
      <c r="BO1480">
        <v>1</v>
      </c>
      <c r="BP1480">
        <v>0</v>
      </c>
      <c r="BS1480">
        <v>0.16</v>
      </c>
      <c r="BT1480">
        <v>0</v>
      </c>
      <c r="BU1480">
        <v>0</v>
      </c>
      <c r="CE1480" t="str">
        <f t="shared" si="752"/>
        <v>16:24:15.312</v>
      </c>
      <c r="CF1480">
        <v>312144782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7</v>
      </c>
      <c r="CY1480">
        <v>7</v>
      </c>
      <c r="CZ1480" t="s">
        <v>131</v>
      </c>
      <c r="DA1480">
        <v>80</v>
      </c>
      <c r="DB1480">
        <v>1</v>
      </c>
      <c r="DC1480" t="s">
        <v>132</v>
      </c>
      <c r="DD1480" t="s">
        <v>133</v>
      </c>
      <c r="DG1480">
        <v>15392535</v>
      </c>
      <c r="DI1480">
        <v>1</v>
      </c>
      <c r="DJ1480">
        <v>0</v>
      </c>
      <c r="DK1480">
        <v>1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>"10/06/2022 16:24:15.570"</f>
        <v>10/06/2022 16:24:15.570</v>
      </c>
      <c r="C1481" t="str">
        <f t="shared" si="747"/>
        <v>FFDFD3C0</v>
      </c>
      <c r="D1481" t="s">
        <v>143</v>
      </c>
      <c r="E1481">
        <v>1</v>
      </c>
      <c r="F1481">
        <v>2001</v>
      </c>
      <c r="G1481" t="s">
        <v>147</v>
      </c>
      <c r="J1481" t="s">
        <v>145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si="750"/>
        <v>16:24:15.305</v>
      </c>
      <c r="T1481" t="str">
        <f t="shared" si="751"/>
        <v>16:24:14.905</v>
      </c>
      <c r="U1481" t="str">
        <f t="shared" si="748"/>
        <v>A5988B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125</v>
      </c>
      <c r="AG1481">
        <v>0</v>
      </c>
      <c r="AH1481">
        <v>3</v>
      </c>
      <c r="AI1481">
        <v>2</v>
      </c>
      <c r="AJ1481">
        <v>1</v>
      </c>
      <c r="AK1481" t="s">
        <v>544</v>
      </c>
      <c r="AL1481">
        <v>40.942847999999998</v>
      </c>
      <c r="AM1481" t="s">
        <v>545</v>
      </c>
      <c r="AN1481">
        <v>-72.181269999999998</v>
      </c>
      <c r="AO1481">
        <v>25</v>
      </c>
      <c r="AP1481">
        <v>400</v>
      </c>
      <c r="AQ1481" t="s">
        <v>129</v>
      </c>
      <c r="AR1481">
        <v>50</v>
      </c>
      <c r="AS1481">
        <v>37</v>
      </c>
      <c r="AT1481">
        <v>0</v>
      </c>
      <c r="BB1481">
        <v>1200</v>
      </c>
      <c r="BC1481">
        <v>1</v>
      </c>
      <c r="BD1481" t="str">
        <f t="shared" si="749"/>
        <v xml:space="preserve">N46PD   </v>
      </c>
      <c r="BE1481">
        <v>1</v>
      </c>
      <c r="BG1481">
        <v>0</v>
      </c>
      <c r="BH1481">
        <v>0</v>
      </c>
      <c r="BI1481">
        <v>0</v>
      </c>
      <c r="BJ1481">
        <v>300</v>
      </c>
      <c r="BK1481">
        <v>-100</v>
      </c>
      <c r="BL1481" t="s">
        <v>239</v>
      </c>
      <c r="BM1481">
        <v>1</v>
      </c>
      <c r="BN1481">
        <v>1</v>
      </c>
      <c r="BO1481">
        <v>1</v>
      </c>
      <c r="BP1481">
        <v>0</v>
      </c>
      <c r="BS1481">
        <v>0.16</v>
      </c>
      <c r="BT1481">
        <v>0</v>
      </c>
      <c r="BU1481">
        <v>0</v>
      </c>
      <c r="CE1481" t="str">
        <f t="shared" si="752"/>
        <v>16:24:15.312</v>
      </c>
      <c r="CF1481">
        <v>312144782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7</v>
      </c>
      <c r="CY1481">
        <v>7</v>
      </c>
      <c r="CZ1481" t="s">
        <v>131</v>
      </c>
      <c r="DA1481">
        <v>80</v>
      </c>
      <c r="DB1481">
        <v>1</v>
      </c>
      <c r="DC1481" t="s">
        <v>132</v>
      </c>
      <c r="DD1481" t="s">
        <v>133</v>
      </c>
      <c r="DG1481">
        <v>15392535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>"10/06/2022 16:24:15.570"</f>
        <v>10/06/2022 16:24:15.570</v>
      </c>
      <c r="C1482" t="str">
        <f t="shared" si="747"/>
        <v>FFDFD3C0</v>
      </c>
      <c r="D1482" t="s">
        <v>139</v>
      </c>
      <c r="E1482">
        <v>2</v>
      </c>
      <c r="F1482">
        <v>1002</v>
      </c>
      <c r="G1482" t="s">
        <v>124</v>
      </c>
      <c r="J1482" t="s">
        <v>141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750"/>
        <v>16:24:15.305</v>
      </c>
      <c r="T1482" t="str">
        <f t="shared" si="751"/>
        <v>16:24:14.905</v>
      </c>
      <c r="U1482" t="str">
        <f t="shared" si="748"/>
        <v>A5988B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125</v>
      </c>
      <c r="AG1482">
        <v>0</v>
      </c>
      <c r="AH1482">
        <v>3</v>
      </c>
      <c r="AI1482">
        <v>2</v>
      </c>
      <c r="AJ1482">
        <v>1</v>
      </c>
      <c r="AK1482" t="s">
        <v>544</v>
      </c>
      <c r="AL1482">
        <v>40.942847999999998</v>
      </c>
      <c r="AM1482" t="s">
        <v>545</v>
      </c>
      <c r="AN1482">
        <v>-72.181269999999998</v>
      </c>
      <c r="AO1482">
        <v>25</v>
      </c>
      <c r="AP1482">
        <v>400</v>
      </c>
      <c r="AQ1482" t="s">
        <v>129</v>
      </c>
      <c r="AR1482">
        <v>50</v>
      </c>
      <c r="AS1482">
        <v>37</v>
      </c>
      <c r="AT1482">
        <v>0</v>
      </c>
      <c r="BB1482">
        <v>1200</v>
      </c>
      <c r="BC1482">
        <v>1</v>
      </c>
      <c r="BD1482" t="str">
        <f t="shared" si="749"/>
        <v xml:space="preserve">N46PD   </v>
      </c>
      <c r="BE1482">
        <v>1</v>
      </c>
      <c r="BG1482">
        <v>0</v>
      </c>
      <c r="BH1482">
        <v>0</v>
      </c>
      <c r="BI1482">
        <v>0</v>
      </c>
      <c r="BJ1482">
        <v>300</v>
      </c>
      <c r="BK1482">
        <v>-100</v>
      </c>
      <c r="BL1482" t="s">
        <v>239</v>
      </c>
      <c r="BM1482">
        <v>1</v>
      </c>
      <c r="BN1482">
        <v>1</v>
      </c>
      <c r="BO1482">
        <v>1</v>
      </c>
      <c r="BP1482">
        <v>0</v>
      </c>
      <c r="BS1482">
        <v>0.16</v>
      </c>
      <c r="BT1482">
        <v>0</v>
      </c>
      <c r="BU1482">
        <v>0</v>
      </c>
      <c r="CE1482" t="str">
        <f t="shared" si="752"/>
        <v>16:24:15.312</v>
      </c>
      <c r="CF1482">
        <v>312144782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7</v>
      </c>
      <c r="CY1482">
        <v>7</v>
      </c>
      <c r="CZ1482" t="s">
        <v>131</v>
      </c>
      <c r="DA1482">
        <v>80</v>
      </c>
      <c r="DB1482">
        <v>1</v>
      </c>
      <c r="DC1482" t="s">
        <v>132</v>
      </c>
      <c r="DD1482" t="s">
        <v>133</v>
      </c>
      <c r="DG1482">
        <v>15392535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>"10/06/2022 16:24:16.711"</f>
        <v>10/06/2022 16:24:16.711</v>
      </c>
      <c r="C1483" t="str">
        <f t="shared" si="747"/>
        <v>FFDFD3C0</v>
      </c>
      <c r="D1483" t="s">
        <v>134</v>
      </c>
      <c r="E1483">
        <v>33</v>
      </c>
      <c r="H1483">
        <v>112</v>
      </c>
      <c r="I1483" t="s">
        <v>135</v>
      </c>
      <c r="J1483" t="s">
        <v>136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ref="S1483:S1489" si="753">"16:24:16.406"</f>
        <v>16:24:16.406</v>
      </c>
      <c r="T1483" t="str">
        <f t="shared" ref="T1483:T1489" si="754">"16:24:15.906"</f>
        <v>16:24:15.906</v>
      </c>
      <c r="U1483" t="str">
        <f t="shared" si="748"/>
        <v>A5988B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125</v>
      </c>
      <c r="AG1483">
        <v>0</v>
      </c>
      <c r="AH1483">
        <v>3</v>
      </c>
      <c r="AI1483">
        <v>2</v>
      </c>
      <c r="AJ1483">
        <v>1</v>
      </c>
      <c r="AK1483" t="s">
        <v>546</v>
      </c>
      <c r="AL1483">
        <v>40.943019</v>
      </c>
      <c r="AM1483" t="s">
        <v>547</v>
      </c>
      <c r="AN1483">
        <v>-72.180926999999997</v>
      </c>
      <c r="AO1483">
        <v>25</v>
      </c>
      <c r="AP1483">
        <v>400</v>
      </c>
      <c r="AQ1483" t="s">
        <v>129</v>
      </c>
      <c r="AR1483">
        <v>49</v>
      </c>
      <c r="AS1483">
        <v>37</v>
      </c>
      <c r="AT1483">
        <v>320</v>
      </c>
      <c r="BB1483">
        <v>1200</v>
      </c>
      <c r="BC1483">
        <v>1</v>
      </c>
      <c r="BD1483" t="str">
        <f t="shared" si="749"/>
        <v xml:space="preserve">N46PD   </v>
      </c>
      <c r="BE1483">
        <v>1</v>
      </c>
      <c r="BG1483">
        <v>0</v>
      </c>
      <c r="BH1483">
        <v>0</v>
      </c>
      <c r="BI1483">
        <v>0</v>
      </c>
      <c r="BJ1483">
        <v>300</v>
      </c>
      <c r="BK1483">
        <v>-100</v>
      </c>
      <c r="BL1483" t="s">
        <v>239</v>
      </c>
      <c r="BM1483">
        <v>1</v>
      </c>
      <c r="BN1483">
        <v>1</v>
      </c>
      <c r="BO1483">
        <v>1</v>
      </c>
      <c r="BP1483">
        <v>0</v>
      </c>
      <c r="BS1483">
        <v>0.08</v>
      </c>
      <c r="BT1483">
        <v>0</v>
      </c>
      <c r="BU1483">
        <v>0</v>
      </c>
      <c r="CE1483" t="str">
        <f t="shared" ref="CE1483:CE1489" si="755">"16:24:16.408"</f>
        <v>16:24:16.408</v>
      </c>
      <c r="CF1483">
        <v>408254743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7</v>
      </c>
      <c r="CY1483">
        <v>7</v>
      </c>
      <c r="CZ1483" t="s">
        <v>131</v>
      </c>
      <c r="DA1483">
        <v>80</v>
      </c>
      <c r="DB1483">
        <v>1</v>
      </c>
      <c r="DC1483" t="s">
        <v>132</v>
      </c>
      <c r="DD1483" t="s">
        <v>133</v>
      </c>
      <c r="DG1483">
        <v>15393634</v>
      </c>
      <c r="DI1483">
        <v>1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>"10/06/2022 16:24:16.711"</f>
        <v>10/06/2022 16:24:16.711</v>
      </c>
      <c r="C1484" t="str">
        <f t="shared" si="747"/>
        <v>FFDFD3C0</v>
      </c>
      <c r="D1484" t="s">
        <v>143</v>
      </c>
      <c r="E1484">
        <v>1</v>
      </c>
      <c r="F1484">
        <v>2001</v>
      </c>
      <c r="G1484" t="s">
        <v>147</v>
      </c>
      <c r="J1484" t="s">
        <v>145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753"/>
        <v>16:24:16.406</v>
      </c>
      <c r="T1484" t="str">
        <f t="shared" si="754"/>
        <v>16:24:15.906</v>
      </c>
      <c r="U1484" t="str">
        <f t="shared" si="748"/>
        <v>A5988B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125</v>
      </c>
      <c r="AG1484">
        <v>0</v>
      </c>
      <c r="AH1484">
        <v>3</v>
      </c>
      <c r="AI1484">
        <v>2</v>
      </c>
      <c r="AJ1484">
        <v>1</v>
      </c>
      <c r="AK1484" t="s">
        <v>546</v>
      </c>
      <c r="AL1484">
        <v>40.943019</v>
      </c>
      <c r="AM1484" t="s">
        <v>547</v>
      </c>
      <c r="AN1484">
        <v>-72.180926999999997</v>
      </c>
      <c r="AO1484">
        <v>25</v>
      </c>
      <c r="AP1484">
        <v>400</v>
      </c>
      <c r="AQ1484" t="s">
        <v>129</v>
      </c>
      <c r="AR1484">
        <v>49</v>
      </c>
      <c r="AS1484">
        <v>37</v>
      </c>
      <c r="AT1484">
        <v>320</v>
      </c>
      <c r="BB1484">
        <v>1200</v>
      </c>
      <c r="BC1484">
        <v>1</v>
      </c>
      <c r="BD1484" t="str">
        <f t="shared" si="749"/>
        <v xml:space="preserve">N46PD   </v>
      </c>
      <c r="BE1484">
        <v>1</v>
      </c>
      <c r="BG1484">
        <v>0</v>
      </c>
      <c r="BH1484">
        <v>0</v>
      </c>
      <c r="BI1484">
        <v>0</v>
      </c>
      <c r="BJ1484">
        <v>300</v>
      </c>
      <c r="BK1484">
        <v>-100</v>
      </c>
      <c r="BL1484" t="s">
        <v>239</v>
      </c>
      <c r="BM1484">
        <v>1</v>
      </c>
      <c r="BN1484">
        <v>1</v>
      </c>
      <c r="BO1484">
        <v>1</v>
      </c>
      <c r="BP1484">
        <v>0</v>
      </c>
      <c r="BS1484">
        <v>0.08</v>
      </c>
      <c r="BT1484">
        <v>0</v>
      </c>
      <c r="BU1484">
        <v>0</v>
      </c>
      <c r="CE1484" t="str">
        <f t="shared" si="755"/>
        <v>16:24:16.408</v>
      </c>
      <c r="CF1484">
        <v>408254743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7</v>
      </c>
      <c r="CY1484">
        <v>7</v>
      </c>
      <c r="CZ1484" t="s">
        <v>131</v>
      </c>
      <c r="DA1484">
        <v>80</v>
      </c>
      <c r="DB1484">
        <v>1</v>
      </c>
      <c r="DC1484" t="s">
        <v>132</v>
      </c>
      <c r="DD1484" t="s">
        <v>133</v>
      </c>
      <c r="DG1484">
        <v>15393634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>"10/06/2022 16:24:16.711"</f>
        <v>10/06/2022 16:24:16.711</v>
      </c>
      <c r="C1485" t="str">
        <f t="shared" si="747"/>
        <v>FFDFD3C0</v>
      </c>
      <c r="D1485" t="s">
        <v>139</v>
      </c>
      <c r="E1485">
        <v>3</v>
      </c>
      <c r="F1485">
        <v>1003</v>
      </c>
      <c r="G1485" t="s">
        <v>146</v>
      </c>
      <c r="J1485" t="s">
        <v>141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753"/>
        <v>16:24:16.406</v>
      </c>
      <c r="T1485" t="str">
        <f t="shared" si="754"/>
        <v>16:24:15.906</v>
      </c>
      <c r="U1485" t="str">
        <f t="shared" si="748"/>
        <v>A5988B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125</v>
      </c>
      <c r="AG1485">
        <v>0</v>
      </c>
      <c r="AH1485">
        <v>3</v>
      </c>
      <c r="AI1485">
        <v>2</v>
      </c>
      <c r="AJ1485">
        <v>1</v>
      </c>
      <c r="AK1485" t="s">
        <v>546</v>
      </c>
      <c r="AL1485">
        <v>40.943019</v>
      </c>
      <c r="AM1485" t="s">
        <v>547</v>
      </c>
      <c r="AN1485">
        <v>-72.180926999999997</v>
      </c>
      <c r="AO1485">
        <v>25</v>
      </c>
      <c r="AP1485">
        <v>400</v>
      </c>
      <c r="AQ1485" t="s">
        <v>129</v>
      </c>
      <c r="AR1485">
        <v>49</v>
      </c>
      <c r="AS1485">
        <v>37</v>
      </c>
      <c r="AT1485">
        <v>320</v>
      </c>
      <c r="BB1485">
        <v>1200</v>
      </c>
      <c r="BC1485">
        <v>1</v>
      </c>
      <c r="BD1485" t="str">
        <f t="shared" si="749"/>
        <v xml:space="preserve">N46PD   </v>
      </c>
      <c r="BE1485">
        <v>1</v>
      </c>
      <c r="BG1485">
        <v>0</v>
      </c>
      <c r="BH1485">
        <v>0</v>
      </c>
      <c r="BI1485">
        <v>0</v>
      </c>
      <c r="BJ1485">
        <v>300</v>
      </c>
      <c r="BK1485">
        <v>-100</v>
      </c>
      <c r="BL1485" t="s">
        <v>239</v>
      </c>
      <c r="BM1485">
        <v>1</v>
      </c>
      <c r="BN1485">
        <v>1</v>
      </c>
      <c r="BO1485">
        <v>1</v>
      </c>
      <c r="BP1485">
        <v>0</v>
      </c>
      <c r="BS1485">
        <v>0.08</v>
      </c>
      <c r="BT1485">
        <v>0</v>
      </c>
      <c r="BU1485">
        <v>0</v>
      </c>
      <c r="CE1485" t="str">
        <f t="shared" si="755"/>
        <v>16:24:16.408</v>
      </c>
      <c r="CF1485">
        <v>408254743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7</v>
      </c>
      <c r="CY1485">
        <v>7</v>
      </c>
      <c r="CZ1485" t="s">
        <v>131</v>
      </c>
      <c r="DA1485">
        <v>80</v>
      </c>
      <c r="DB1485">
        <v>1</v>
      </c>
      <c r="DC1485" t="s">
        <v>132</v>
      </c>
      <c r="DD1485" t="s">
        <v>133</v>
      </c>
      <c r="DG1485">
        <v>15393634</v>
      </c>
      <c r="DI1485">
        <v>1</v>
      </c>
      <c r="DJ1485">
        <v>0</v>
      </c>
      <c r="DK1485">
        <v>1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>"10/06/2022 16:24:16.711"</f>
        <v>10/06/2022 16:24:16.711</v>
      </c>
      <c r="C1486" t="str">
        <f t="shared" si="747"/>
        <v>FFDFD3C0</v>
      </c>
      <c r="D1486" t="s">
        <v>134</v>
      </c>
      <c r="E1486">
        <v>38</v>
      </c>
      <c r="H1486">
        <v>125</v>
      </c>
      <c r="I1486" t="s">
        <v>142</v>
      </c>
      <c r="J1486" t="s">
        <v>136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753"/>
        <v>16:24:16.406</v>
      </c>
      <c r="T1486" t="str">
        <f t="shared" si="754"/>
        <v>16:24:15.906</v>
      </c>
      <c r="U1486" t="str">
        <f t="shared" si="748"/>
        <v>A5988B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125</v>
      </c>
      <c r="AG1486">
        <v>0</v>
      </c>
      <c r="AH1486">
        <v>3</v>
      </c>
      <c r="AI1486">
        <v>2</v>
      </c>
      <c r="AJ1486">
        <v>1</v>
      </c>
      <c r="AK1486" t="s">
        <v>546</v>
      </c>
      <c r="AL1486">
        <v>40.943019</v>
      </c>
      <c r="AM1486" t="s">
        <v>547</v>
      </c>
      <c r="AN1486">
        <v>-72.180926999999997</v>
      </c>
      <c r="AO1486">
        <v>25</v>
      </c>
      <c r="AP1486">
        <v>400</v>
      </c>
      <c r="AQ1486" t="s">
        <v>129</v>
      </c>
      <c r="AR1486">
        <v>49</v>
      </c>
      <c r="AS1486">
        <v>37</v>
      </c>
      <c r="AT1486">
        <v>320</v>
      </c>
      <c r="BB1486">
        <v>1200</v>
      </c>
      <c r="BC1486">
        <v>1</v>
      </c>
      <c r="BD1486" t="str">
        <f t="shared" si="749"/>
        <v xml:space="preserve">N46PD   </v>
      </c>
      <c r="BE1486">
        <v>1</v>
      </c>
      <c r="BG1486">
        <v>0</v>
      </c>
      <c r="BH1486">
        <v>0</v>
      </c>
      <c r="BI1486">
        <v>0</v>
      </c>
      <c r="BJ1486">
        <v>300</v>
      </c>
      <c r="BK1486">
        <v>-100</v>
      </c>
      <c r="BL1486" t="s">
        <v>239</v>
      </c>
      <c r="BM1486">
        <v>1</v>
      </c>
      <c r="BN1486">
        <v>1</v>
      </c>
      <c r="BO1486">
        <v>1</v>
      </c>
      <c r="BP1486">
        <v>0</v>
      </c>
      <c r="BS1486">
        <v>0.08</v>
      </c>
      <c r="BT1486">
        <v>0</v>
      </c>
      <c r="BU1486">
        <v>0</v>
      </c>
      <c r="CE1486" t="str">
        <f t="shared" si="755"/>
        <v>16:24:16.408</v>
      </c>
      <c r="CF1486">
        <v>408254743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7</v>
      </c>
      <c r="CY1486">
        <v>7</v>
      </c>
      <c r="CZ1486" t="s">
        <v>131</v>
      </c>
      <c r="DA1486">
        <v>80</v>
      </c>
      <c r="DB1486">
        <v>1</v>
      </c>
      <c r="DC1486" t="s">
        <v>132</v>
      </c>
      <c r="DD1486" t="s">
        <v>133</v>
      </c>
      <c r="DG1486">
        <v>15393634</v>
      </c>
      <c r="DI1486">
        <v>1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>"10/06/2022 16:24:16.711"</f>
        <v>10/06/2022 16:24:16.711</v>
      </c>
      <c r="C1487" t="str">
        <f t="shared" si="747"/>
        <v>FFDFD3C0</v>
      </c>
      <c r="D1487" t="s">
        <v>139</v>
      </c>
      <c r="E1487">
        <v>2</v>
      </c>
      <c r="F1487">
        <v>1002</v>
      </c>
      <c r="G1487" t="s">
        <v>124</v>
      </c>
      <c r="J1487" t="s">
        <v>141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753"/>
        <v>16:24:16.406</v>
      </c>
      <c r="T1487" t="str">
        <f t="shared" si="754"/>
        <v>16:24:15.906</v>
      </c>
      <c r="U1487" t="str">
        <f t="shared" si="748"/>
        <v>A5988B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125</v>
      </c>
      <c r="AG1487">
        <v>0</v>
      </c>
      <c r="AH1487">
        <v>3</v>
      </c>
      <c r="AI1487">
        <v>2</v>
      </c>
      <c r="AJ1487">
        <v>1</v>
      </c>
      <c r="AK1487" t="s">
        <v>546</v>
      </c>
      <c r="AL1487">
        <v>40.943019</v>
      </c>
      <c r="AM1487" t="s">
        <v>547</v>
      </c>
      <c r="AN1487">
        <v>-72.180926999999997</v>
      </c>
      <c r="AO1487">
        <v>25</v>
      </c>
      <c r="AP1487">
        <v>400</v>
      </c>
      <c r="AQ1487" t="s">
        <v>129</v>
      </c>
      <c r="AR1487">
        <v>49</v>
      </c>
      <c r="AS1487">
        <v>37</v>
      </c>
      <c r="AT1487">
        <v>320</v>
      </c>
      <c r="BB1487">
        <v>1200</v>
      </c>
      <c r="BC1487">
        <v>1</v>
      </c>
      <c r="BD1487" t="str">
        <f t="shared" si="749"/>
        <v xml:space="preserve">N46PD   </v>
      </c>
      <c r="BE1487">
        <v>1</v>
      </c>
      <c r="BG1487">
        <v>0</v>
      </c>
      <c r="BH1487">
        <v>0</v>
      </c>
      <c r="BI1487">
        <v>0</v>
      </c>
      <c r="BJ1487">
        <v>300</v>
      </c>
      <c r="BK1487">
        <v>-100</v>
      </c>
      <c r="BL1487" t="s">
        <v>239</v>
      </c>
      <c r="BM1487">
        <v>1</v>
      </c>
      <c r="BN1487">
        <v>1</v>
      </c>
      <c r="BO1487">
        <v>1</v>
      </c>
      <c r="BP1487">
        <v>0</v>
      </c>
      <c r="BS1487">
        <v>0.08</v>
      </c>
      <c r="BT1487">
        <v>0</v>
      </c>
      <c r="BU1487">
        <v>0</v>
      </c>
      <c r="CE1487" t="str">
        <f t="shared" si="755"/>
        <v>16:24:16.408</v>
      </c>
      <c r="CF1487">
        <v>408254743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7</v>
      </c>
      <c r="CY1487">
        <v>7</v>
      </c>
      <c r="CZ1487" t="s">
        <v>131</v>
      </c>
      <c r="DA1487">
        <v>80</v>
      </c>
      <c r="DB1487">
        <v>1</v>
      </c>
      <c r="DC1487" t="s">
        <v>132</v>
      </c>
      <c r="DD1487" t="s">
        <v>133</v>
      </c>
      <c r="DG1487">
        <v>15393634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>"10/06/2022 16:24:16.727"</f>
        <v>10/06/2022 16:24:16.727</v>
      </c>
      <c r="C1488" t="str">
        <f t="shared" si="747"/>
        <v>FFDFD3C0</v>
      </c>
      <c r="D1488" t="s">
        <v>143</v>
      </c>
      <c r="E1488">
        <v>15</v>
      </c>
      <c r="F1488">
        <v>2015</v>
      </c>
      <c r="G1488" t="s">
        <v>144</v>
      </c>
      <c r="J1488" t="s">
        <v>145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753"/>
        <v>16:24:16.406</v>
      </c>
      <c r="T1488" t="str">
        <f t="shared" si="754"/>
        <v>16:24:15.906</v>
      </c>
      <c r="U1488" t="str">
        <f t="shared" si="748"/>
        <v>A5988B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125</v>
      </c>
      <c r="AG1488">
        <v>0</v>
      </c>
      <c r="AH1488">
        <v>3</v>
      </c>
      <c r="AI1488">
        <v>2</v>
      </c>
      <c r="AJ1488">
        <v>1</v>
      </c>
      <c r="AK1488" t="s">
        <v>546</v>
      </c>
      <c r="AL1488">
        <v>40.943019</v>
      </c>
      <c r="AM1488" t="s">
        <v>547</v>
      </c>
      <c r="AN1488">
        <v>-72.180926999999997</v>
      </c>
      <c r="AO1488">
        <v>25</v>
      </c>
      <c r="AP1488">
        <v>400</v>
      </c>
      <c r="AQ1488" t="s">
        <v>129</v>
      </c>
      <c r="AR1488">
        <v>49</v>
      </c>
      <c r="AS1488">
        <v>37</v>
      </c>
      <c r="AT1488">
        <v>320</v>
      </c>
      <c r="BB1488">
        <v>1200</v>
      </c>
      <c r="BC1488">
        <v>1</v>
      </c>
      <c r="BD1488" t="str">
        <f t="shared" si="749"/>
        <v xml:space="preserve">N46PD   </v>
      </c>
      <c r="BE1488">
        <v>1</v>
      </c>
      <c r="BG1488">
        <v>0</v>
      </c>
      <c r="BH1488">
        <v>0</v>
      </c>
      <c r="BI1488">
        <v>0</v>
      </c>
      <c r="BJ1488">
        <v>300</v>
      </c>
      <c r="BK1488">
        <v>-100</v>
      </c>
      <c r="BL1488" t="s">
        <v>239</v>
      </c>
      <c r="BM1488">
        <v>1</v>
      </c>
      <c r="BN1488">
        <v>1</v>
      </c>
      <c r="BO1488">
        <v>1</v>
      </c>
      <c r="BP1488">
        <v>0</v>
      </c>
      <c r="BS1488">
        <v>0.08</v>
      </c>
      <c r="BT1488">
        <v>0</v>
      </c>
      <c r="BU1488">
        <v>0</v>
      </c>
      <c r="CE1488" t="str">
        <f t="shared" si="755"/>
        <v>16:24:16.408</v>
      </c>
      <c r="CF1488">
        <v>408254743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7</v>
      </c>
      <c r="CY1488">
        <v>7</v>
      </c>
      <c r="CZ1488" t="s">
        <v>131</v>
      </c>
      <c r="DA1488">
        <v>80</v>
      </c>
      <c r="DB1488">
        <v>1</v>
      </c>
      <c r="DC1488" t="s">
        <v>132</v>
      </c>
      <c r="DD1488" t="s">
        <v>133</v>
      </c>
      <c r="DG1488">
        <v>15393634</v>
      </c>
      <c r="DI1488">
        <v>1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"10/06/2022 16:24:16.727"</f>
        <v>10/06/2022 16:24:16.727</v>
      </c>
      <c r="C1489" t="str">
        <f t="shared" si="747"/>
        <v>FFDFD3C0</v>
      </c>
      <c r="D1489" t="s">
        <v>123</v>
      </c>
      <c r="E1489">
        <v>1</v>
      </c>
      <c r="H1489">
        <v>157</v>
      </c>
      <c r="I1489" t="s">
        <v>124</v>
      </c>
      <c r="J1489" t="s">
        <v>125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753"/>
        <v>16:24:16.406</v>
      </c>
      <c r="T1489" t="str">
        <f t="shared" si="754"/>
        <v>16:24:15.906</v>
      </c>
      <c r="U1489" t="str">
        <f t="shared" si="748"/>
        <v>A5988B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125</v>
      </c>
      <c r="AG1489">
        <v>0</v>
      </c>
      <c r="AH1489">
        <v>3</v>
      </c>
      <c r="AI1489">
        <v>2</v>
      </c>
      <c r="AJ1489">
        <v>1</v>
      </c>
      <c r="AK1489" t="s">
        <v>546</v>
      </c>
      <c r="AL1489">
        <v>40.943019</v>
      </c>
      <c r="AM1489" t="s">
        <v>547</v>
      </c>
      <c r="AN1489">
        <v>-72.180926999999997</v>
      </c>
      <c r="AO1489">
        <v>25</v>
      </c>
      <c r="AP1489">
        <v>400</v>
      </c>
      <c r="AQ1489" t="s">
        <v>129</v>
      </c>
      <c r="AR1489">
        <v>49</v>
      </c>
      <c r="AS1489">
        <v>37</v>
      </c>
      <c r="AT1489">
        <v>320</v>
      </c>
      <c r="BB1489">
        <v>1200</v>
      </c>
      <c r="BC1489">
        <v>1</v>
      </c>
      <c r="BD1489" t="str">
        <f t="shared" si="749"/>
        <v xml:space="preserve">N46PD   </v>
      </c>
      <c r="BE1489">
        <v>1</v>
      </c>
      <c r="BG1489">
        <v>0</v>
      </c>
      <c r="BH1489">
        <v>0</v>
      </c>
      <c r="BI1489">
        <v>0</v>
      </c>
      <c r="BJ1489">
        <v>300</v>
      </c>
      <c r="BK1489">
        <v>-100</v>
      </c>
      <c r="BL1489" t="s">
        <v>239</v>
      </c>
      <c r="BM1489">
        <v>1</v>
      </c>
      <c r="BN1489">
        <v>1</v>
      </c>
      <c r="BO1489">
        <v>1</v>
      </c>
      <c r="BP1489">
        <v>0</v>
      </c>
      <c r="BS1489">
        <v>0.08</v>
      </c>
      <c r="BT1489">
        <v>0</v>
      </c>
      <c r="BU1489">
        <v>0</v>
      </c>
      <c r="CE1489" t="str">
        <f t="shared" si="755"/>
        <v>16:24:16.408</v>
      </c>
      <c r="CF1489">
        <v>408254743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7</v>
      </c>
      <c r="CY1489">
        <v>7</v>
      </c>
      <c r="CZ1489" t="s">
        <v>131</v>
      </c>
      <c r="DA1489">
        <v>80</v>
      </c>
      <c r="DB1489">
        <v>1</v>
      </c>
      <c r="DC1489" t="s">
        <v>132</v>
      </c>
      <c r="DD1489" t="s">
        <v>133</v>
      </c>
      <c r="DG1489">
        <v>15393634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"10/06/2022 16:24:17.819"</f>
        <v>10/06/2022 16:24:17.819</v>
      </c>
      <c r="C1490" t="str">
        <f t="shared" si="747"/>
        <v>FFDFD3C0</v>
      </c>
      <c r="D1490" t="s">
        <v>143</v>
      </c>
      <c r="E1490">
        <v>15</v>
      </c>
      <c r="F1490">
        <v>2015</v>
      </c>
      <c r="G1490" t="s">
        <v>144</v>
      </c>
      <c r="J1490" t="s">
        <v>145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ref="S1490:S1496" si="756">"16:24:17.516"</f>
        <v>16:24:17.516</v>
      </c>
      <c r="T1490" t="str">
        <f t="shared" ref="T1490:T1496" si="757">"16:24:17.016"</f>
        <v>16:24:17.016</v>
      </c>
      <c r="U1490" t="str">
        <f t="shared" si="748"/>
        <v>A5988B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125</v>
      </c>
      <c r="AG1490">
        <v>0</v>
      </c>
      <c r="AH1490">
        <v>3</v>
      </c>
      <c r="AI1490">
        <v>2</v>
      </c>
      <c r="AJ1490">
        <v>1</v>
      </c>
      <c r="AK1490" t="s">
        <v>548</v>
      </c>
      <c r="AL1490">
        <v>40.943213</v>
      </c>
      <c r="AM1490" t="s">
        <v>549</v>
      </c>
      <c r="AN1490">
        <v>-72.180605</v>
      </c>
      <c r="AO1490">
        <v>25</v>
      </c>
      <c r="AP1490">
        <v>425</v>
      </c>
      <c r="AQ1490" t="s">
        <v>129</v>
      </c>
      <c r="AR1490">
        <v>49</v>
      </c>
      <c r="AS1490">
        <v>37</v>
      </c>
      <c r="AT1490">
        <v>128</v>
      </c>
      <c r="BB1490">
        <v>1200</v>
      </c>
      <c r="BC1490">
        <v>1</v>
      </c>
      <c r="BD1490" t="str">
        <f t="shared" si="749"/>
        <v xml:space="preserve">N46PD   </v>
      </c>
      <c r="BE1490">
        <v>1</v>
      </c>
      <c r="BG1490">
        <v>0</v>
      </c>
      <c r="BH1490">
        <v>0</v>
      </c>
      <c r="BI1490">
        <v>0</v>
      </c>
      <c r="BJ1490">
        <v>300</v>
      </c>
      <c r="BK1490">
        <v>-125</v>
      </c>
      <c r="BL1490" t="s">
        <v>239</v>
      </c>
      <c r="BM1490">
        <v>1</v>
      </c>
      <c r="BN1490">
        <v>1</v>
      </c>
      <c r="BO1490">
        <v>1</v>
      </c>
      <c r="BP1490">
        <v>0</v>
      </c>
      <c r="BS1490">
        <v>0.12</v>
      </c>
      <c r="BT1490">
        <v>0</v>
      </c>
      <c r="BU1490">
        <v>0</v>
      </c>
      <c r="CE1490" t="str">
        <f t="shared" ref="CE1490:CE1496" si="758">"16:24:17.521"</f>
        <v>16:24:17.521</v>
      </c>
      <c r="CF1490">
        <v>520749159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6</v>
      </c>
      <c r="CY1490">
        <v>7</v>
      </c>
      <c r="CZ1490" t="s">
        <v>131</v>
      </c>
      <c r="DA1490">
        <v>80</v>
      </c>
      <c r="DB1490">
        <v>1</v>
      </c>
      <c r="DC1490" t="s">
        <v>132</v>
      </c>
      <c r="DD1490" t="s">
        <v>133</v>
      </c>
      <c r="DG1490">
        <v>15394804</v>
      </c>
      <c r="DI1490">
        <v>1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"10/06/2022 16:24:17.819"</f>
        <v>10/06/2022 16:24:17.819</v>
      </c>
      <c r="C1491" t="str">
        <f t="shared" si="747"/>
        <v>FFDFD3C0</v>
      </c>
      <c r="D1491" t="s">
        <v>123</v>
      </c>
      <c r="E1491">
        <v>1</v>
      </c>
      <c r="H1491">
        <v>157</v>
      </c>
      <c r="I1491" t="s">
        <v>124</v>
      </c>
      <c r="J1491" t="s">
        <v>125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756"/>
        <v>16:24:17.516</v>
      </c>
      <c r="T1491" t="str">
        <f t="shared" si="757"/>
        <v>16:24:17.016</v>
      </c>
      <c r="U1491" t="str">
        <f t="shared" si="748"/>
        <v>A5988B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125</v>
      </c>
      <c r="AG1491">
        <v>0</v>
      </c>
      <c r="AH1491">
        <v>3</v>
      </c>
      <c r="AI1491">
        <v>2</v>
      </c>
      <c r="AJ1491">
        <v>1</v>
      </c>
      <c r="AK1491" t="s">
        <v>548</v>
      </c>
      <c r="AL1491">
        <v>40.943213</v>
      </c>
      <c r="AM1491" t="s">
        <v>549</v>
      </c>
      <c r="AN1491">
        <v>-72.180605</v>
      </c>
      <c r="AO1491">
        <v>25</v>
      </c>
      <c r="AP1491">
        <v>425</v>
      </c>
      <c r="AQ1491" t="s">
        <v>129</v>
      </c>
      <c r="AR1491">
        <v>49</v>
      </c>
      <c r="AS1491">
        <v>37</v>
      </c>
      <c r="AT1491">
        <v>128</v>
      </c>
      <c r="BB1491">
        <v>1200</v>
      </c>
      <c r="BC1491">
        <v>1</v>
      </c>
      <c r="BD1491" t="str">
        <f t="shared" si="749"/>
        <v xml:space="preserve">N46PD   </v>
      </c>
      <c r="BE1491">
        <v>1</v>
      </c>
      <c r="BG1491">
        <v>0</v>
      </c>
      <c r="BH1491">
        <v>0</v>
      </c>
      <c r="BI1491">
        <v>0</v>
      </c>
      <c r="BJ1491">
        <v>300</v>
      </c>
      <c r="BK1491">
        <v>-125</v>
      </c>
      <c r="BL1491" t="s">
        <v>239</v>
      </c>
      <c r="BM1491">
        <v>1</v>
      </c>
      <c r="BN1491">
        <v>1</v>
      </c>
      <c r="BO1491">
        <v>1</v>
      </c>
      <c r="BP1491">
        <v>0</v>
      </c>
      <c r="BS1491">
        <v>0.12</v>
      </c>
      <c r="BT1491">
        <v>0</v>
      </c>
      <c r="BU1491">
        <v>0</v>
      </c>
      <c r="CE1491" t="str">
        <f t="shared" si="758"/>
        <v>16:24:17.521</v>
      </c>
      <c r="CF1491">
        <v>520749159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6</v>
      </c>
      <c r="CY1491">
        <v>7</v>
      </c>
      <c r="CZ1491" t="s">
        <v>131</v>
      </c>
      <c r="DA1491">
        <v>80</v>
      </c>
      <c r="DB1491">
        <v>1</v>
      </c>
      <c r="DC1491" t="s">
        <v>132</v>
      </c>
      <c r="DD1491" t="s">
        <v>133</v>
      </c>
      <c r="DG1491">
        <v>15394804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"10/06/2022 16:24:17.944"</f>
        <v>10/06/2022 16:24:17.944</v>
      </c>
      <c r="C1492" t="str">
        <f t="shared" si="747"/>
        <v>FFDFD3C0</v>
      </c>
      <c r="D1492" t="s">
        <v>134</v>
      </c>
      <c r="E1492">
        <v>38</v>
      </c>
      <c r="H1492">
        <v>125</v>
      </c>
      <c r="I1492" t="s">
        <v>142</v>
      </c>
      <c r="J1492" t="s">
        <v>136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756"/>
        <v>16:24:17.516</v>
      </c>
      <c r="T1492" t="str">
        <f t="shared" si="757"/>
        <v>16:24:17.016</v>
      </c>
      <c r="U1492" t="str">
        <f t="shared" si="748"/>
        <v>A5988B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125</v>
      </c>
      <c r="AG1492">
        <v>0</v>
      </c>
      <c r="AH1492">
        <v>3</v>
      </c>
      <c r="AI1492">
        <v>2</v>
      </c>
      <c r="AJ1492">
        <v>1</v>
      </c>
      <c r="AK1492" t="s">
        <v>548</v>
      </c>
      <c r="AL1492">
        <v>40.943213</v>
      </c>
      <c r="AM1492" t="s">
        <v>549</v>
      </c>
      <c r="AN1492">
        <v>-72.180605</v>
      </c>
      <c r="AO1492">
        <v>25</v>
      </c>
      <c r="AP1492">
        <v>425</v>
      </c>
      <c r="AQ1492" t="s">
        <v>129</v>
      </c>
      <c r="AR1492">
        <v>49</v>
      </c>
      <c r="AS1492">
        <v>37</v>
      </c>
      <c r="AT1492">
        <v>128</v>
      </c>
      <c r="BB1492">
        <v>1200</v>
      </c>
      <c r="BC1492">
        <v>1</v>
      </c>
      <c r="BD1492" t="str">
        <f t="shared" si="749"/>
        <v xml:space="preserve">N46PD   </v>
      </c>
      <c r="BE1492">
        <v>1</v>
      </c>
      <c r="BG1492">
        <v>0</v>
      </c>
      <c r="BH1492">
        <v>0</v>
      </c>
      <c r="BI1492">
        <v>0</v>
      </c>
      <c r="BJ1492">
        <v>300</v>
      </c>
      <c r="BK1492">
        <v>-125</v>
      </c>
      <c r="BL1492" t="s">
        <v>239</v>
      </c>
      <c r="BM1492">
        <v>1</v>
      </c>
      <c r="BN1492">
        <v>1</v>
      </c>
      <c r="BO1492">
        <v>1</v>
      </c>
      <c r="BP1492">
        <v>0</v>
      </c>
      <c r="BS1492">
        <v>0.12</v>
      </c>
      <c r="BT1492">
        <v>0</v>
      </c>
      <c r="BU1492">
        <v>0</v>
      </c>
      <c r="CE1492" t="str">
        <f t="shared" si="758"/>
        <v>16:24:17.521</v>
      </c>
      <c r="CF1492">
        <v>520749159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6</v>
      </c>
      <c r="CY1492">
        <v>7</v>
      </c>
      <c r="CZ1492" t="s">
        <v>131</v>
      </c>
      <c r="DA1492">
        <v>80</v>
      </c>
      <c r="DB1492">
        <v>1</v>
      </c>
      <c r="DC1492" t="s">
        <v>132</v>
      </c>
      <c r="DD1492" t="s">
        <v>133</v>
      </c>
      <c r="DG1492">
        <v>15394804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>"10/06/2022 16:24:17.944"</f>
        <v>10/06/2022 16:24:17.944</v>
      </c>
      <c r="C1493" t="str">
        <f t="shared" si="747"/>
        <v>FFDFD3C0</v>
      </c>
      <c r="D1493" t="s">
        <v>134</v>
      </c>
      <c r="E1493">
        <v>33</v>
      </c>
      <c r="H1493">
        <v>112</v>
      </c>
      <c r="I1493" t="s">
        <v>135</v>
      </c>
      <c r="J1493" t="s">
        <v>136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si="756"/>
        <v>16:24:17.516</v>
      </c>
      <c r="T1493" t="str">
        <f t="shared" si="757"/>
        <v>16:24:17.016</v>
      </c>
      <c r="U1493" t="str">
        <f t="shared" si="748"/>
        <v>A5988B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125</v>
      </c>
      <c r="AG1493">
        <v>0</v>
      </c>
      <c r="AH1493">
        <v>3</v>
      </c>
      <c r="AI1493">
        <v>2</v>
      </c>
      <c r="AJ1493">
        <v>1</v>
      </c>
      <c r="AK1493" t="s">
        <v>548</v>
      </c>
      <c r="AL1493">
        <v>40.943213</v>
      </c>
      <c r="AM1493" t="s">
        <v>549</v>
      </c>
      <c r="AN1493">
        <v>-72.180605</v>
      </c>
      <c r="AO1493">
        <v>25</v>
      </c>
      <c r="AP1493">
        <v>425</v>
      </c>
      <c r="AQ1493" t="s">
        <v>129</v>
      </c>
      <c r="AR1493">
        <v>49</v>
      </c>
      <c r="AS1493">
        <v>37</v>
      </c>
      <c r="AT1493">
        <v>128</v>
      </c>
      <c r="BB1493">
        <v>1200</v>
      </c>
      <c r="BC1493">
        <v>1</v>
      </c>
      <c r="BD1493" t="str">
        <f t="shared" si="749"/>
        <v xml:space="preserve">N46PD   </v>
      </c>
      <c r="BE1493">
        <v>1</v>
      </c>
      <c r="BG1493">
        <v>0</v>
      </c>
      <c r="BH1493">
        <v>0</v>
      </c>
      <c r="BI1493">
        <v>0</v>
      </c>
      <c r="BJ1493">
        <v>300</v>
      </c>
      <c r="BK1493">
        <v>-125</v>
      </c>
      <c r="BL1493" t="s">
        <v>239</v>
      </c>
      <c r="BM1493">
        <v>1</v>
      </c>
      <c r="BN1493">
        <v>1</v>
      </c>
      <c r="BO1493">
        <v>1</v>
      </c>
      <c r="BP1493">
        <v>0</v>
      </c>
      <c r="BS1493">
        <v>0.12</v>
      </c>
      <c r="BT1493">
        <v>0</v>
      </c>
      <c r="BU1493">
        <v>0</v>
      </c>
      <c r="CE1493" t="str">
        <f t="shared" si="758"/>
        <v>16:24:17.521</v>
      </c>
      <c r="CF1493">
        <v>520749159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6</v>
      </c>
      <c r="CY1493">
        <v>7</v>
      </c>
      <c r="CZ1493" t="s">
        <v>131</v>
      </c>
      <c r="DA1493">
        <v>80</v>
      </c>
      <c r="DB1493">
        <v>1</v>
      </c>
      <c r="DC1493" t="s">
        <v>132</v>
      </c>
      <c r="DD1493" t="s">
        <v>133</v>
      </c>
      <c r="DG1493">
        <v>15394804</v>
      </c>
      <c r="DI1493">
        <v>1</v>
      </c>
      <c r="DJ1493">
        <v>0</v>
      </c>
      <c r="DK1493">
        <v>1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>"10/06/2022 16:24:17.944"</f>
        <v>10/06/2022 16:24:17.944</v>
      </c>
      <c r="C1494" t="str">
        <f t="shared" si="747"/>
        <v>FFDFD3C0</v>
      </c>
      <c r="D1494" t="s">
        <v>139</v>
      </c>
      <c r="E1494">
        <v>3</v>
      </c>
      <c r="F1494">
        <v>1003</v>
      </c>
      <c r="G1494" t="s">
        <v>146</v>
      </c>
      <c r="J1494" t="s">
        <v>141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756"/>
        <v>16:24:17.516</v>
      </c>
      <c r="T1494" t="str">
        <f t="shared" si="757"/>
        <v>16:24:17.016</v>
      </c>
      <c r="U1494" t="str">
        <f t="shared" si="748"/>
        <v>A5988B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125</v>
      </c>
      <c r="AG1494">
        <v>0</v>
      </c>
      <c r="AH1494">
        <v>3</v>
      </c>
      <c r="AI1494">
        <v>2</v>
      </c>
      <c r="AJ1494">
        <v>1</v>
      </c>
      <c r="AK1494" t="s">
        <v>548</v>
      </c>
      <c r="AL1494">
        <v>40.943213</v>
      </c>
      <c r="AM1494" t="s">
        <v>549</v>
      </c>
      <c r="AN1494">
        <v>-72.180605</v>
      </c>
      <c r="AO1494">
        <v>25</v>
      </c>
      <c r="AP1494">
        <v>425</v>
      </c>
      <c r="AQ1494" t="s">
        <v>129</v>
      </c>
      <c r="AR1494">
        <v>49</v>
      </c>
      <c r="AS1494">
        <v>37</v>
      </c>
      <c r="AT1494">
        <v>128</v>
      </c>
      <c r="BB1494">
        <v>1200</v>
      </c>
      <c r="BC1494">
        <v>1</v>
      </c>
      <c r="BD1494" t="str">
        <f t="shared" si="749"/>
        <v xml:space="preserve">N46PD   </v>
      </c>
      <c r="BE1494">
        <v>1</v>
      </c>
      <c r="BG1494">
        <v>0</v>
      </c>
      <c r="BH1494">
        <v>0</v>
      </c>
      <c r="BI1494">
        <v>0</v>
      </c>
      <c r="BJ1494">
        <v>300</v>
      </c>
      <c r="BK1494">
        <v>-125</v>
      </c>
      <c r="BL1494" t="s">
        <v>239</v>
      </c>
      <c r="BM1494">
        <v>1</v>
      </c>
      <c r="BN1494">
        <v>1</v>
      </c>
      <c r="BO1494">
        <v>1</v>
      </c>
      <c r="BP1494">
        <v>0</v>
      </c>
      <c r="BS1494">
        <v>0.12</v>
      </c>
      <c r="BT1494">
        <v>0</v>
      </c>
      <c r="BU1494">
        <v>0</v>
      </c>
      <c r="CE1494" t="str">
        <f t="shared" si="758"/>
        <v>16:24:17.521</v>
      </c>
      <c r="CF1494">
        <v>520749159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6</v>
      </c>
      <c r="CY1494">
        <v>7</v>
      </c>
      <c r="CZ1494" t="s">
        <v>131</v>
      </c>
      <c r="DA1494">
        <v>80</v>
      </c>
      <c r="DB1494">
        <v>1</v>
      </c>
      <c r="DC1494" t="s">
        <v>132</v>
      </c>
      <c r="DD1494" t="s">
        <v>133</v>
      </c>
      <c r="DG1494">
        <v>15394804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>"10/06/2022 16:24:17.944"</f>
        <v>10/06/2022 16:24:17.944</v>
      </c>
      <c r="C1495" t="str">
        <f t="shared" si="747"/>
        <v>FFDFD3C0</v>
      </c>
      <c r="D1495" t="s">
        <v>143</v>
      </c>
      <c r="E1495">
        <v>1</v>
      </c>
      <c r="F1495">
        <v>2001</v>
      </c>
      <c r="G1495" t="s">
        <v>147</v>
      </c>
      <c r="J1495" t="s">
        <v>145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756"/>
        <v>16:24:17.516</v>
      </c>
      <c r="T1495" t="str">
        <f t="shared" si="757"/>
        <v>16:24:17.016</v>
      </c>
      <c r="U1495" t="str">
        <f t="shared" si="748"/>
        <v>A5988B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125</v>
      </c>
      <c r="AG1495">
        <v>0</v>
      </c>
      <c r="AH1495">
        <v>3</v>
      </c>
      <c r="AI1495">
        <v>2</v>
      </c>
      <c r="AJ1495">
        <v>1</v>
      </c>
      <c r="AK1495" t="s">
        <v>548</v>
      </c>
      <c r="AL1495">
        <v>40.943213</v>
      </c>
      <c r="AM1495" t="s">
        <v>549</v>
      </c>
      <c r="AN1495">
        <v>-72.180605</v>
      </c>
      <c r="AO1495">
        <v>25</v>
      </c>
      <c r="AP1495">
        <v>425</v>
      </c>
      <c r="AQ1495" t="s">
        <v>129</v>
      </c>
      <c r="AR1495">
        <v>49</v>
      </c>
      <c r="AS1495">
        <v>37</v>
      </c>
      <c r="AT1495">
        <v>128</v>
      </c>
      <c r="BB1495">
        <v>1200</v>
      </c>
      <c r="BC1495">
        <v>1</v>
      </c>
      <c r="BD1495" t="str">
        <f t="shared" si="749"/>
        <v xml:space="preserve">N46PD   </v>
      </c>
      <c r="BE1495">
        <v>1</v>
      </c>
      <c r="BG1495">
        <v>0</v>
      </c>
      <c r="BH1495">
        <v>0</v>
      </c>
      <c r="BI1495">
        <v>0</v>
      </c>
      <c r="BJ1495">
        <v>300</v>
      </c>
      <c r="BK1495">
        <v>-125</v>
      </c>
      <c r="BL1495" t="s">
        <v>239</v>
      </c>
      <c r="BM1495">
        <v>1</v>
      </c>
      <c r="BN1495">
        <v>1</v>
      </c>
      <c r="BO1495">
        <v>1</v>
      </c>
      <c r="BP1495">
        <v>0</v>
      </c>
      <c r="BS1495">
        <v>0.12</v>
      </c>
      <c r="BT1495">
        <v>0</v>
      </c>
      <c r="BU1495">
        <v>0</v>
      </c>
      <c r="CE1495" t="str">
        <f t="shared" si="758"/>
        <v>16:24:17.521</v>
      </c>
      <c r="CF1495">
        <v>520749159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6</v>
      </c>
      <c r="CY1495">
        <v>7</v>
      </c>
      <c r="CZ1495" t="s">
        <v>131</v>
      </c>
      <c r="DA1495">
        <v>80</v>
      </c>
      <c r="DB1495">
        <v>1</v>
      </c>
      <c r="DC1495" t="s">
        <v>132</v>
      </c>
      <c r="DD1495" t="s">
        <v>133</v>
      </c>
      <c r="DG1495">
        <v>15394804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>"10/06/2022 16:24:17.976"</f>
        <v>10/06/2022 16:24:17.976</v>
      </c>
      <c r="C1496" t="str">
        <f t="shared" si="747"/>
        <v>FFDFD3C0</v>
      </c>
      <c r="D1496" t="s">
        <v>139</v>
      </c>
      <c r="E1496">
        <v>2</v>
      </c>
      <c r="F1496">
        <v>1002</v>
      </c>
      <c r="G1496" t="s">
        <v>124</v>
      </c>
      <c r="J1496" t="s">
        <v>141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756"/>
        <v>16:24:17.516</v>
      </c>
      <c r="T1496" t="str">
        <f t="shared" si="757"/>
        <v>16:24:17.016</v>
      </c>
      <c r="U1496" t="str">
        <f t="shared" si="748"/>
        <v>A5988B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125</v>
      </c>
      <c r="AG1496">
        <v>0</v>
      </c>
      <c r="AH1496">
        <v>3</v>
      </c>
      <c r="AI1496">
        <v>2</v>
      </c>
      <c r="AJ1496">
        <v>1</v>
      </c>
      <c r="AK1496" t="s">
        <v>548</v>
      </c>
      <c r="AL1496">
        <v>40.943213</v>
      </c>
      <c r="AM1496" t="s">
        <v>549</v>
      </c>
      <c r="AN1496">
        <v>-72.180605</v>
      </c>
      <c r="AO1496">
        <v>25</v>
      </c>
      <c r="AP1496">
        <v>425</v>
      </c>
      <c r="AQ1496" t="s">
        <v>129</v>
      </c>
      <c r="AR1496">
        <v>49</v>
      </c>
      <c r="AS1496">
        <v>37</v>
      </c>
      <c r="AT1496">
        <v>128</v>
      </c>
      <c r="BB1496">
        <v>1200</v>
      </c>
      <c r="BC1496">
        <v>1</v>
      </c>
      <c r="BD1496" t="str">
        <f t="shared" si="749"/>
        <v xml:space="preserve">N46PD   </v>
      </c>
      <c r="BE1496">
        <v>1</v>
      </c>
      <c r="BG1496">
        <v>0</v>
      </c>
      <c r="BH1496">
        <v>0</v>
      </c>
      <c r="BI1496">
        <v>0</v>
      </c>
      <c r="BJ1496">
        <v>300</v>
      </c>
      <c r="BK1496">
        <v>-125</v>
      </c>
      <c r="BL1496" t="s">
        <v>239</v>
      </c>
      <c r="BM1496">
        <v>1</v>
      </c>
      <c r="BN1496">
        <v>1</v>
      </c>
      <c r="BO1496">
        <v>1</v>
      </c>
      <c r="BP1496">
        <v>0</v>
      </c>
      <c r="BS1496">
        <v>0.12</v>
      </c>
      <c r="BT1496">
        <v>0</v>
      </c>
      <c r="BU1496">
        <v>0</v>
      </c>
      <c r="CE1496" t="str">
        <f t="shared" si="758"/>
        <v>16:24:17.521</v>
      </c>
      <c r="CF1496">
        <v>520749159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6</v>
      </c>
      <c r="CY1496">
        <v>7</v>
      </c>
      <c r="CZ1496" t="s">
        <v>131</v>
      </c>
      <c r="DA1496">
        <v>80</v>
      </c>
      <c r="DB1496">
        <v>1</v>
      </c>
      <c r="DC1496" t="s">
        <v>132</v>
      </c>
      <c r="DD1496" t="s">
        <v>133</v>
      </c>
      <c r="DG1496">
        <v>15394804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 t="shared" ref="A1497:A1503" si="759">"10/06/2022 16:24:18.898"</f>
        <v>10/06/2022 16:24:18.898</v>
      </c>
      <c r="C1497" t="str">
        <f t="shared" si="747"/>
        <v>FFDFD3C0</v>
      </c>
      <c r="D1497" t="s">
        <v>143</v>
      </c>
      <c r="E1497">
        <v>15</v>
      </c>
      <c r="F1497">
        <v>2015</v>
      </c>
      <c r="G1497" t="s">
        <v>144</v>
      </c>
      <c r="J1497" t="s">
        <v>145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ref="S1497:S1503" si="760">"16:24:18.664"</f>
        <v>16:24:18.664</v>
      </c>
      <c r="T1497" t="str">
        <f t="shared" ref="T1497:T1503" si="761">"16:24:17.564"</f>
        <v>16:24:17.564</v>
      </c>
      <c r="U1497" t="str">
        <f t="shared" si="748"/>
        <v>A5988B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125</v>
      </c>
      <c r="AG1497">
        <v>0</v>
      </c>
      <c r="AH1497">
        <v>3</v>
      </c>
      <c r="AI1497">
        <v>2</v>
      </c>
      <c r="AJ1497">
        <v>1</v>
      </c>
      <c r="AK1497" t="s">
        <v>550</v>
      </c>
      <c r="AL1497">
        <v>40.943427</v>
      </c>
      <c r="AM1497" t="s">
        <v>551</v>
      </c>
      <c r="AN1497">
        <v>-72.180239999999998</v>
      </c>
      <c r="AO1497">
        <v>25</v>
      </c>
      <c r="AP1497">
        <v>425</v>
      </c>
      <c r="AQ1497" t="s">
        <v>129</v>
      </c>
      <c r="AR1497">
        <v>49</v>
      </c>
      <c r="AS1497">
        <v>37</v>
      </c>
      <c r="AT1497">
        <v>128</v>
      </c>
      <c r="BB1497">
        <v>1200</v>
      </c>
      <c r="BC1497">
        <v>1</v>
      </c>
      <c r="BD1497" t="str">
        <f t="shared" si="749"/>
        <v xml:space="preserve">N46PD   </v>
      </c>
      <c r="BE1497">
        <v>1</v>
      </c>
      <c r="BG1497">
        <v>0</v>
      </c>
      <c r="BH1497">
        <v>0</v>
      </c>
      <c r="BI1497">
        <v>0</v>
      </c>
      <c r="BJ1497">
        <v>325</v>
      </c>
      <c r="BK1497">
        <v>-100</v>
      </c>
      <c r="BL1497" t="s">
        <v>239</v>
      </c>
      <c r="BM1497">
        <v>1</v>
      </c>
      <c r="BN1497">
        <v>1</v>
      </c>
      <c r="BO1497">
        <v>1</v>
      </c>
      <c r="BP1497">
        <v>0</v>
      </c>
      <c r="BS1497">
        <v>0.12</v>
      </c>
      <c r="BT1497">
        <v>0</v>
      </c>
      <c r="BU1497">
        <v>0</v>
      </c>
      <c r="CE1497" t="str">
        <f t="shared" ref="CE1497:CE1503" si="762">"16:24:18.671"</f>
        <v>16:24:18.671</v>
      </c>
      <c r="CF1497">
        <v>670927381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6</v>
      </c>
      <c r="CY1497">
        <v>7</v>
      </c>
      <c r="CZ1497" t="s">
        <v>131</v>
      </c>
      <c r="DA1497">
        <v>80</v>
      </c>
      <c r="DB1497">
        <v>1</v>
      </c>
      <c r="DC1497" t="s">
        <v>132</v>
      </c>
      <c r="DD1497" t="s">
        <v>133</v>
      </c>
      <c r="DG1497">
        <v>15395935</v>
      </c>
      <c r="DI1497">
        <v>1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 t="shared" si="759"/>
        <v>10/06/2022 16:24:18.898</v>
      </c>
      <c r="C1498" t="str">
        <f t="shared" si="747"/>
        <v>FFDFD3C0</v>
      </c>
      <c r="D1498" t="s">
        <v>123</v>
      </c>
      <c r="E1498">
        <v>1</v>
      </c>
      <c r="H1498">
        <v>157</v>
      </c>
      <c r="I1498" t="s">
        <v>124</v>
      </c>
      <c r="J1498" t="s">
        <v>125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760"/>
        <v>16:24:18.664</v>
      </c>
      <c r="T1498" t="str">
        <f t="shared" si="761"/>
        <v>16:24:17.564</v>
      </c>
      <c r="U1498" t="str">
        <f t="shared" si="748"/>
        <v>A5988B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125</v>
      </c>
      <c r="AG1498">
        <v>0</v>
      </c>
      <c r="AH1498">
        <v>3</v>
      </c>
      <c r="AI1498">
        <v>2</v>
      </c>
      <c r="AJ1498">
        <v>1</v>
      </c>
      <c r="AK1498" t="s">
        <v>550</v>
      </c>
      <c r="AL1498">
        <v>40.943427</v>
      </c>
      <c r="AM1498" t="s">
        <v>551</v>
      </c>
      <c r="AN1498">
        <v>-72.180239999999998</v>
      </c>
      <c r="AO1498">
        <v>25</v>
      </c>
      <c r="AP1498">
        <v>425</v>
      </c>
      <c r="AQ1498" t="s">
        <v>129</v>
      </c>
      <c r="AR1498">
        <v>49</v>
      </c>
      <c r="AS1498">
        <v>37</v>
      </c>
      <c r="AT1498">
        <v>128</v>
      </c>
      <c r="BB1498">
        <v>1200</v>
      </c>
      <c r="BC1498">
        <v>1</v>
      </c>
      <c r="BD1498" t="str">
        <f t="shared" si="749"/>
        <v xml:space="preserve">N46PD   </v>
      </c>
      <c r="BE1498">
        <v>1</v>
      </c>
      <c r="BG1498">
        <v>0</v>
      </c>
      <c r="BH1498">
        <v>0</v>
      </c>
      <c r="BI1498">
        <v>0</v>
      </c>
      <c r="BJ1498">
        <v>325</v>
      </c>
      <c r="BK1498">
        <v>-100</v>
      </c>
      <c r="BL1498" t="s">
        <v>239</v>
      </c>
      <c r="BM1498">
        <v>1</v>
      </c>
      <c r="BN1498">
        <v>1</v>
      </c>
      <c r="BO1498">
        <v>1</v>
      </c>
      <c r="BP1498">
        <v>0</v>
      </c>
      <c r="BS1498">
        <v>0.12</v>
      </c>
      <c r="BT1498">
        <v>0</v>
      </c>
      <c r="BU1498">
        <v>0</v>
      </c>
      <c r="CE1498" t="str">
        <f t="shared" si="762"/>
        <v>16:24:18.671</v>
      </c>
      <c r="CF1498">
        <v>670927381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6</v>
      </c>
      <c r="CY1498">
        <v>7</v>
      </c>
      <c r="CZ1498" t="s">
        <v>131</v>
      </c>
      <c r="DA1498">
        <v>80</v>
      </c>
      <c r="DB1498">
        <v>1</v>
      </c>
      <c r="DC1498" t="s">
        <v>132</v>
      </c>
      <c r="DD1498" t="s">
        <v>133</v>
      </c>
      <c r="DG1498">
        <v>15395935</v>
      </c>
      <c r="DI1498">
        <v>1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 t="shared" si="759"/>
        <v>10/06/2022 16:24:18.898</v>
      </c>
      <c r="C1499" t="str">
        <f t="shared" si="747"/>
        <v>FFDFD3C0</v>
      </c>
      <c r="D1499" t="s">
        <v>134</v>
      </c>
      <c r="E1499">
        <v>38</v>
      </c>
      <c r="H1499">
        <v>125</v>
      </c>
      <c r="I1499" t="s">
        <v>142</v>
      </c>
      <c r="J1499" t="s">
        <v>136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si="760"/>
        <v>16:24:18.664</v>
      </c>
      <c r="T1499" t="str">
        <f t="shared" si="761"/>
        <v>16:24:17.564</v>
      </c>
      <c r="U1499" t="str">
        <f t="shared" si="748"/>
        <v>A5988B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125</v>
      </c>
      <c r="AG1499">
        <v>0</v>
      </c>
      <c r="AH1499">
        <v>3</v>
      </c>
      <c r="AI1499">
        <v>2</v>
      </c>
      <c r="AJ1499">
        <v>1</v>
      </c>
      <c r="AK1499" t="s">
        <v>550</v>
      </c>
      <c r="AL1499">
        <v>40.943427</v>
      </c>
      <c r="AM1499" t="s">
        <v>551</v>
      </c>
      <c r="AN1499">
        <v>-72.180239999999998</v>
      </c>
      <c r="AO1499">
        <v>25</v>
      </c>
      <c r="AP1499">
        <v>425</v>
      </c>
      <c r="AQ1499" t="s">
        <v>129</v>
      </c>
      <c r="AR1499">
        <v>49</v>
      </c>
      <c r="AS1499">
        <v>37</v>
      </c>
      <c r="AT1499">
        <v>128</v>
      </c>
      <c r="BB1499">
        <v>1200</v>
      </c>
      <c r="BC1499">
        <v>1</v>
      </c>
      <c r="BD1499" t="str">
        <f t="shared" si="749"/>
        <v xml:space="preserve">N46PD   </v>
      </c>
      <c r="BE1499">
        <v>1</v>
      </c>
      <c r="BG1499">
        <v>0</v>
      </c>
      <c r="BH1499">
        <v>0</v>
      </c>
      <c r="BI1499">
        <v>0</v>
      </c>
      <c r="BJ1499">
        <v>325</v>
      </c>
      <c r="BK1499">
        <v>-100</v>
      </c>
      <c r="BL1499" t="s">
        <v>239</v>
      </c>
      <c r="BM1499">
        <v>1</v>
      </c>
      <c r="BN1499">
        <v>1</v>
      </c>
      <c r="BO1499">
        <v>1</v>
      </c>
      <c r="BP1499">
        <v>0</v>
      </c>
      <c r="BS1499">
        <v>0.12</v>
      </c>
      <c r="BT1499">
        <v>0</v>
      </c>
      <c r="BU1499">
        <v>0</v>
      </c>
      <c r="CE1499" t="str">
        <f t="shared" si="762"/>
        <v>16:24:18.671</v>
      </c>
      <c r="CF1499">
        <v>670927381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6</v>
      </c>
      <c r="CY1499">
        <v>7</v>
      </c>
      <c r="CZ1499" t="s">
        <v>131</v>
      </c>
      <c r="DA1499">
        <v>80</v>
      </c>
      <c r="DB1499">
        <v>1</v>
      </c>
      <c r="DC1499" t="s">
        <v>132</v>
      </c>
      <c r="DD1499" t="s">
        <v>133</v>
      </c>
      <c r="DG1499">
        <v>15395935</v>
      </c>
      <c r="DI1499">
        <v>1</v>
      </c>
      <c r="DJ1499">
        <v>0</v>
      </c>
      <c r="DK1499">
        <v>1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 t="shared" si="759"/>
        <v>10/06/2022 16:24:18.898</v>
      </c>
      <c r="C1500" t="str">
        <f t="shared" si="747"/>
        <v>FFDFD3C0</v>
      </c>
      <c r="D1500" t="s">
        <v>134</v>
      </c>
      <c r="E1500">
        <v>33</v>
      </c>
      <c r="H1500">
        <v>112</v>
      </c>
      <c r="I1500" t="s">
        <v>135</v>
      </c>
      <c r="J1500" t="s">
        <v>136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760"/>
        <v>16:24:18.664</v>
      </c>
      <c r="T1500" t="str">
        <f t="shared" si="761"/>
        <v>16:24:17.564</v>
      </c>
      <c r="U1500" t="str">
        <f t="shared" si="748"/>
        <v>A5988B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125</v>
      </c>
      <c r="AG1500">
        <v>0</v>
      </c>
      <c r="AH1500">
        <v>3</v>
      </c>
      <c r="AI1500">
        <v>2</v>
      </c>
      <c r="AJ1500">
        <v>1</v>
      </c>
      <c r="AK1500" t="s">
        <v>550</v>
      </c>
      <c r="AL1500">
        <v>40.943427</v>
      </c>
      <c r="AM1500" t="s">
        <v>551</v>
      </c>
      <c r="AN1500">
        <v>-72.180239999999998</v>
      </c>
      <c r="AO1500">
        <v>25</v>
      </c>
      <c r="AP1500">
        <v>425</v>
      </c>
      <c r="AQ1500" t="s">
        <v>129</v>
      </c>
      <c r="AR1500">
        <v>49</v>
      </c>
      <c r="AS1500">
        <v>37</v>
      </c>
      <c r="AT1500">
        <v>128</v>
      </c>
      <c r="BB1500">
        <v>1200</v>
      </c>
      <c r="BC1500">
        <v>1</v>
      </c>
      <c r="BD1500" t="str">
        <f t="shared" si="749"/>
        <v xml:space="preserve">N46PD   </v>
      </c>
      <c r="BE1500">
        <v>1</v>
      </c>
      <c r="BG1500">
        <v>0</v>
      </c>
      <c r="BH1500">
        <v>0</v>
      </c>
      <c r="BI1500">
        <v>0</v>
      </c>
      <c r="BJ1500">
        <v>325</v>
      </c>
      <c r="BK1500">
        <v>-100</v>
      </c>
      <c r="BL1500" t="s">
        <v>239</v>
      </c>
      <c r="BM1500">
        <v>1</v>
      </c>
      <c r="BN1500">
        <v>1</v>
      </c>
      <c r="BO1500">
        <v>1</v>
      </c>
      <c r="BP1500">
        <v>0</v>
      </c>
      <c r="BS1500">
        <v>0.12</v>
      </c>
      <c r="BT1500">
        <v>0</v>
      </c>
      <c r="BU1500">
        <v>0</v>
      </c>
      <c r="CE1500" t="str">
        <f t="shared" si="762"/>
        <v>16:24:18.671</v>
      </c>
      <c r="CF1500">
        <v>670927381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6</v>
      </c>
      <c r="CY1500">
        <v>7</v>
      </c>
      <c r="CZ1500" t="s">
        <v>131</v>
      </c>
      <c r="DA1500">
        <v>80</v>
      </c>
      <c r="DB1500">
        <v>1</v>
      </c>
      <c r="DC1500" t="s">
        <v>132</v>
      </c>
      <c r="DD1500" t="s">
        <v>133</v>
      </c>
      <c r="DG1500">
        <v>15395935</v>
      </c>
      <c r="DI1500">
        <v>1</v>
      </c>
      <c r="DJ1500">
        <v>0</v>
      </c>
      <c r="DK1500">
        <v>1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 t="shared" si="759"/>
        <v>10/06/2022 16:24:18.898</v>
      </c>
      <c r="C1501" t="str">
        <f t="shared" si="747"/>
        <v>FFDFD3C0</v>
      </c>
      <c r="D1501" t="s">
        <v>139</v>
      </c>
      <c r="E1501">
        <v>3</v>
      </c>
      <c r="F1501">
        <v>1003</v>
      </c>
      <c r="G1501" t="s">
        <v>146</v>
      </c>
      <c r="J1501" t="s">
        <v>141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760"/>
        <v>16:24:18.664</v>
      </c>
      <c r="T1501" t="str">
        <f t="shared" si="761"/>
        <v>16:24:17.564</v>
      </c>
      <c r="U1501" t="str">
        <f t="shared" si="748"/>
        <v>A5988B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125</v>
      </c>
      <c r="AG1501">
        <v>0</v>
      </c>
      <c r="AH1501">
        <v>3</v>
      </c>
      <c r="AI1501">
        <v>2</v>
      </c>
      <c r="AJ1501">
        <v>1</v>
      </c>
      <c r="AK1501" t="s">
        <v>550</v>
      </c>
      <c r="AL1501">
        <v>40.943427</v>
      </c>
      <c r="AM1501" t="s">
        <v>551</v>
      </c>
      <c r="AN1501">
        <v>-72.180239999999998</v>
      </c>
      <c r="AO1501">
        <v>25</v>
      </c>
      <c r="AP1501">
        <v>425</v>
      </c>
      <c r="AQ1501" t="s">
        <v>129</v>
      </c>
      <c r="AR1501">
        <v>49</v>
      </c>
      <c r="AS1501">
        <v>37</v>
      </c>
      <c r="AT1501">
        <v>128</v>
      </c>
      <c r="BB1501">
        <v>1200</v>
      </c>
      <c r="BC1501">
        <v>1</v>
      </c>
      <c r="BD1501" t="str">
        <f t="shared" si="749"/>
        <v xml:space="preserve">N46PD   </v>
      </c>
      <c r="BE1501">
        <v>1</v>
      </c>
      <c r="BG1501">
        <v>0</v>
      </c>
      <c r="BH1501">
        <v>0</v>
      </c>
      <c r="BI1501">
        <v>0</v>
      </c>
      <c r="BJ1501">
        <v>325</v>
      </c>
      <c r="BK1501">
        <v>-100</v>
      </c>
      <c r="BL1501" t="s">
        <v>239</v>
      </c>
      <c r="BM1501">
        <v>1</v>
      </c>
      <c r="BN1501">
        <v>1</v>
      </c>
      <c r="BO1501">
        <v>1</v>
      </c>
      <c r="BP1501">
        <v>0</v>
      </c>
      <c r="BS1501">
        <v>0.12</v>
      </c>
      <c r="BT1501">
        <v>0</v>
      </c>
      <c r="BU1501">
        <v>0</v>
      </c>
      <c r="CE1501" t="str">
        <f t="shared" si="762"/>
        <v>16:24:18.671</v>
      </c>
      <c r="CF1501">
        <v>670927381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6</v>
      </c>
      <c r="CY1501">
        <v>7</v>
      </c>
      <c r="CZ1501" t="s">
        <v>131</v>
      </c>
      <c r="DA1501">
        <v>80</v>
      </c>
      <c r="DB1501">
        <v>1</v>
      </c>
      <c r="DC1501" t="s">
        <v>132</v>
      </c>
      <c r="DD1501" t="s">
        <v>133</v>
      </c>
      <c r="DG1501">
        <v>15395935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 t="shared" si="759"/>
        <v>10/06/2022 16:24:18.898</v>
      </c>
      <c r="C1502" t="str">
        <f t="shared" si="747"/>
        <v>FFDFD3C0</v>
      </c>
      <c r="D1502" t="s">
        <v>143</v>
      </c>
      <c r="E1502">
        <v>1</v>
      </c>
      <c r="F1502">
        <v>2001</v>
      </c>
      <c r="G1502" t="s">
        <v>147</v>
      </c>
      <c r="J1502" t="s">
        <v>145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760"/>
        <v>16:24:18.664</v>
      </c>
      <c r="T1502" t="str">
        <f t="shared" si="761"/>
        <v>16:24:17.564</v>
      </c>
      <c r="U1502" t="str">
        <f t="shared" si="748"/>
        <v>A5988B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125</v>
      </c>
      <c r="AG1502">
        <v>0</v>
      </c>
      <c r="AH1502">
        <v>3</v>
      </c>
      <c r="AI1502">
        <v>2</v>
      </c>
      <c r="AJ1502">
        <v>1</v>
      </c>
      <c r="AK1502" t="s">
        <v>550</v>
      </c>
      <c r="AL1502">
        <v>40.943427</v>
      </c>
      <c r="AM1502" t="s">
        <v>551</v>
      </c>
      <c r="AN1502">
        <v>-72.180239999999998</v>
      </c>
      <c r="AO1502">
        <v>25</v>
      </c>
      <c r="AP1502">
        <v>425</v>
      </c>
      <c r="AQ1502" t="s">
        <v>129</v>
      </c>
      <c r="AR1502">
        <v>49</v>
      </c>
      <c r="AS1502">
        <v>37</v>
      </c>
      <c r="AT1502">
        <v>128</v>
      </c>
      <c r="BB1502">
        <v>1200</v>
      </c>
      <c r="BC1502">
        <v>1</v>
      </c>
      <c r="BD1502" t="str">
        <f t="shared" si="749"/>
        <v xml:space="preserve">N46PD   </v>
      </c>
      <c r="BE1502">
        <v>1</v>
      </c>
      <c r="BG1502">
        <v>0</v>
      </c>
      <c r="BH1502">
        <v>0</v>
      </c>
      <c r="BI1502">
        <v>0</v>
      </c>
      <c r="BJ1502">
        <v>325</v>
      </c>
      <c r="BK1502">
        <v>-100</v>
      </c>
      <c r="BL1502" t="s">
        <v>239</v>
      </c>
      <c r="BM1502">
        <v>1</v>
      </c>
      <c r="BN1502">
        <v>1</v>
      </c>
      <c r="BO1502">
        <v>1</v>
      </c>
      <c r="BP1502">
        <v>0</v>
      </c>
      <c r="BS1502">
        <v>0.12</v>
      </c>
      <c r="BT1502">
        <v>0</v>
      </c>
      <c r="BU1502">
        <v>0</v>
      </c>
      <c r="CE1502" t="str">
        <f t="shared" si="762"/>
        <v>16:24:18.671</v>
      </c>
      <c r="CF1502">
        <v>670927381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6</v>
      </c>
      <c r="CY1502">
        <v>7</v>
      </c>
      <c r="CZ1502" t="s">
        <v>131</v>
      </c>
      <c r="DA1502">
        <v>80</v>
      </c>
      <c r="DB1502">
        <v>1</v>
      </c>
      <c r="DC1502" t="s">
        <v>132</v>
      </c>
      <c r="DD1502" t="s">
        <v>133</v>
      </c>
      <c r="DG1502">
        <v>15395935</v>
      </c>
      <c r="DI1502">
        <v>1</v>
      </c>
      <c r="DJ1502">
        <v>0</v>
      </c>
      <c r="DK1502">
        <v>1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 t="shared" si="759"/>
        <v>10/06/2022 16:24:18.898</v>
      </c>
      <c r="C1503" t="str">
        <f t="shared" si="747"/>
        <v>FFDFD3C0</v>
      </c>
      <c r="D1503" t="s">
        <v>139</v>
      </c>
      <c r="E1503">
        <v>2</v>
      </c>
      <c r="F1503">
        <v>1002</v>
      </c>
      <c r="G1503" t="s">
        <v>124</v>
      </c>
      <c r="J1503" t="s">
        <v>141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760"/>
        <v>16:24:18.664</v>
      </c>
      <c r="T1503" t="str">
        <f t="shared" si="761"/>
        <v>16:24:17.564</v>
      </c>
      <c r="U1503" t="str">
        <f t="shared" si="748"/>
        <v>A5988B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125</v>
      </c>
      <c r="AG1503">
        <v>0</v>
      </c>
      <c r="AH1503">
        <v>3</v>
      </c>
      <c r="AI1503">
        <v>2</v>
      </c>
      <c r="AJ1503">
        <v>1</v>
      </c>
      <c r="AK1503" t="s">
        <v>550</v>
      </c>
      <c r="AL1503">
        <v>40.943427</v>
      </c>
      <c r="AM1503" t="s">
        <v>551</v>
      </c>
      <c r="AN1503">
        <v>-72.180239999999998</v>
      </c>
      <c r="AO1503">
        <v>25</v>
      </c>
      <c r="AP1503">
        <v>425</v>
      </c>
      <c r="AQ1503" t="s">
        <v>129</v>
      </c>
      <c r="AR1503">
        <v>49</v>
      </c>
      <c r="AS1503">
        <v>37</v>
      </c>
      <c r="AT1503">
        <v>128</v>
      </c>
      <c r="BB1503">
        <v>1200</v>
      </c>
      <c r="BC1503">
        <v>1</v>
      </c>
      <c r="BD1503" t="str">
        <f t="shared" si="749"/>
        <v xml:space="preserve">N46PD   </v>
      </c>
      <c r="BE1503">
        <v>1</v>
      </c>
      <c r="BG1503">
        <v>0</v>
      </c>
      <c r="BH1503">
        <v>0</v>
      </c>
      <c r="BI1503">
        <v>0</v>
      </c>
      <c r="BJ1503">
        <v>325</v>
      </c>
      <c r="BK1503">
        <v>-100</v>
      </c>
      <c r="BL1503" t="s">
        <v>239</v>
      </c>
      <c r="BM1503">
        <v>1</v>
      </c>
      <c r="BN1503">
        <v>1</v>
      </c>
      <c r="BO1503">
        <v>1</v>
      </c>
      <c r="BP1503">
        <v>0</v>
      </c>
      <c r="BS1503">
        <v>0.12</v>
      </c>
      <c r="BT1503">
        <v>0</v>
      </c>
      <c r="BU1503">
        <v>0</v>
      </c>
      <c r="CE1503" t="str">
        <f t="shared" si="762"/>
        <v>16:24:18.671</v>
      </c>
      <c r="CF1503">
        <v>670927381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6</v>
      </c>
      <c r="CY1503">
        <v>7</v>
      </c>
      <c r="CZ1503" t="s">
        <v>131</v>
      </c>
      <c r="DA1503">
        <v>80</v>
      </c>
      <c r="DB1503">
        <v>1</v>
      </c>
      <c r="DC1503" t="s">
        <v>132</v>
      </c>
      <c r="DD1503" t="s">
        <v>133</v>
      </c>
      <c r="DG1503">
        <v>15395935</v>
      </c>
      <c r="DI1503">
        <v>1</v>
      </c>
      <c r="DJ1503">
        <v>0</v>
      </c>
      <c r="DK1503">
        <v>1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"10/06/2022 16:24:20.071"</f>
        <v>10/06/2022 16:24:20.071</v>
      </c>
      <c r="C1504" t="str">
        <f t="shared" si="747"/>
        <v>FFDFD3C0</v>
      </c>
      <c r="D1504" t="s">
        <v>143</v>
      </c>
      <c r="E1504">
        <v>1</v>
      </c>
      <c r="F1504">
        <v>2001</v>
      </c>
      <c r="G1504" t="s">
        <v>147</v>
      </c>
      <c r="J1504" t="s">
        <v>145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"16:24:19.680"</f>
        <v>16:24:19.680</v>
      </c>
      <c r="T1504" t="str">
        <f>"16:24:19.280"</f>
        <v>16:24:19.280</v>
      </c>
      <c r="U1504" t="str">
        <f t="shared" si="748"/>
        <v>A5988B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125</v>
      </c>
      <c r="AG1504">
        <v>0</v>
      </c>
      <c r="AH1504">
        <v>3</v>
      </c>
      <c r="AI1504">
        <v>2</v>
      </c>
      <c r="AJ1504">
        <v>1</v>
      </c>
      <c r="AK1504" t="s">
        <v>552</v>
      </c>
      <c r="AL1504">
        <v>40.943620000000003</v>
      </c>
      <c r="AM1504" t="s">
        <v>553</v>
      </c>
      <c r="AN1504">
        <v>-72.179940000000002</v>
      </c>
      <c r="AO1504">
        <v>25</v>
      </c>
      <c r="AP1504">
        <v>425</v>
      </c>
      <c r="AQ1504" t="s">
        <v>129</v>
      </c>
      <c r="AR1504">
        <v>50</v>
      </c>
      <c r="AS1504">
        <v>38</v>
      </c>
      <c r="AT1504">
        <v>-128</v>
      </c>
      <c r="BB1504">
        <v>1200</v>
      </c>
      <c r="BC1504">
        <v>1</v>
      </c>
      <c r="BD1504" t="str">
        <f t="shared" si="749"/>
        <v xml:space="preserve">N46PD   </v>
      </c>
      <c r="BE1504">
        <v>1</v>
      </c>
      <c r="BG1504">
        <v>0</v>
      </c>
      <c r="BH1504">
        <v>0</v>
      </c>
      <c r="BI1504">
        <v>0</v>
      </c>
      <c r="BJ1504">
        <v>325</v>
      </c>
      <c r="BK1504">
        <v>-100</v>
      </c>
      <c r="BL1504" t="s">
        <v>239</v>
      </c>
      <c r="BM1504">
        <v>1</v>
      </c>
      <c r="BN1504">
        <v>1</v>
      </c>
      <c r="BO1504">
        <v>1</v>
      </c>
      <c r="BP1504">
        <v>0</v>
      </c>
      <c r="BS1504">
        <v>0.12</v>
      </c>
      <c r="BT1504">
        <v>0</v>
      </c>
      <c r="BU1504">
        <v>0</v>
      </c>
      <c r="CE1504" t="str">
        <f>"16:24:19.687"</f>
        <v>16:24:19.687</v>
      </c>
      <c r="CF1504">
        <v>686754386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6</v>
      </c>
      <c r="CY1504">
        <v>7</v>
      </c>
      <c r="CZ1504" t="s">
        <v>131</v>
      </c>
      <c r="DA1504">
        <v>80</v>
      </c>
      <c r="DB1504">
        <v>1</v>
      </c>
      <c r="DC1504" t="s">
        <v>132</v>
      </c>
      <c r="DD1504" t="s">
        <v>133</v>
      </c>
      <c r="DG1504">
        <v>15397050</v>
      </c>
      <c r="DI1504">
        <v>1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"10/06/2022 16:24:20.086"</f>
        <v>10/06/2022 16:24:20.086</v>
      </c>
      <c r="C1505" t="str">
        <f t="shared" si="747"/>
        <v>FFDFD3C0</v>
      </c>
      <c r="D1505" t="s">
        <v>139</v>
      </c>
      <c r="E1505">
        <v>2</v>
      </c>
      <c r="F1505">
        <v>1002</v>
      </c>
      <c r="G1505" t="s">
        <v>124</v>
      </c>
      <c r="J1505" t="s">
        <v>141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"16:24:19.680"</f>
        <v>16:24:19.680</v>
      </c>
      <c r="T1505" t="str">
        <f>"16:24:19.280"</f>
        <v>16:24:19.280</v>
      </c>
      <c r="U1505" t="str">
        <f t="shared" si="748"/>
        <v>A5988B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125</v>
      </c>
      <c r="AG1505">
        <v>0</v>
      </c>
      <c r="AH1505">
        <v>3</v>
      </c>
      <c r="AI1505">
        <v>2</v>
      </c>
      <c r="AJ1505">
        <v>1</v>
      </c>
      <c r="AK1505" t="s">
        <v>552</v>
      </c>
      <c r="AL1505">
        <v>40.943620000000003</v>
      </c>
      <c r="AM1505" t="s">
        <v>553</v>
      </c>
      <c r="AN1505">
        <v>-72.179940000000002</v>
      </c>
      <c r="AO1505">
        <v>25</v>
      </c>
      <c r="AP1505">
        <v>425</v>
      </c>
      <c r="AQ1505" t="s">
        <v>129</v>
      </c>
      <c r="AR1505">
        <v>50</v>
      </c>
      <c r="AS1505">
        <v>38</v>
      </c>
      <c r="AT1505">
        <v>-128</v>
      </c>
      <c r="BB1505">
        <v>1200</v>
      </c>
      <c r="BC1505">
        <v>1</v>
      </c>
      <c r="BD1505" t="str">
        <f t="shared" si="749"/>
        <v xml:space="preserve">N46PD   </v>
      </c>
      <c r="BE1505">
        <v>1</v>
      </c>
      <c r="BG1505">
        <v>0</v>
      </c>
      <c r="BH1505">
        <v>0</v>
      </c>
      <c r="BI1505">
        <v>0</v>
      </c>
      <c r="BJ1505">
        <v>325</v>
      </c>
      <c r="BK1505">
        <v>-100</v>
      </c>
      <c r="BL1505" t="s">
        <v>239</v>
      </c>
      <c r="BM1505">
        <v>1</v>
      </c>
      <c r="BN1505">
        <v>1</v>
      </c>
      <c r="BO1505">
        <v>1</v>
      </c>
      <c r="BP1505">
        <v>0</v>
      </c>
      <c r="BS1505">
        <v>0.12</v>
      </c>
      <c r="BT1505">
        <v>0</v>
      </c>
      <c r="BU1505">
        <v>0</v>
      </c>
      <c r="CE1505" t="str">
        <f>"16:24:19.687"</f>
        <v>16:24:19.687</v>
      </c>
      <c r="CF1505">
        <v>686754386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6</v>
      </c>
      <c r="CY1505">
        <v>7</v>
      </c>
      <c r="CZ1505" t="s">
        <v>131</v>
      </c>
      <c r="DA1505">
        <v>80</v>
      </c>
      <c r="DB1505">
        <v>1</v>
      </c>
      <c r="DC1505" t="s">
        <v>132</v>
      </c>
      <c r="DD1505" t="s">
        <v>133</v>
      </c>
      <c r="DG1505">
        <v>15397050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"10/06/2022 16:24:20.086"</f>
        <v>10/06/2022 16:24:20.086</v>
      </c>
      <c r="C1506" t="str">
        <f t="shared" si="747"/>
        <v>FFDFD3C0</v>
      </c>
      <c r="D1506" t="s">
        <v>143</v>
      </c>
      <c r="E1506">
        <v>15</v>
      </c>
      <c r="F1506">
        <v>2015</v>
      </c>
      <c r="G1506" t="s">
        <v>144</v>
      </c>
      <c r="J1506" t="s">
        <v>145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"16:24:19.680"</f>
        <v>16:24:19.680</v>
      </c>
      <c r="T1506" t="str">
        <f>"16:24:19.280"</f>
        <v>16:24:19.280</v>
      </c>
      <c r="U1506" t="str">
        <f t="shared" si="748"/>
        <v>A5988B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125</v>
      </c>
      <c r="AG1506">
        <v>0</v>
      </c>
      <c r="AH1506">
        <v>3</v>
      </c>
      <c r="AI1506">
        <v>2</v>
      </c>
      <c r="AJ1506">
        <v>1</v>
      </c>
      <c r="AK1506" t="s">
        <v>552</v>
      </c>
      <c r="AL1506">
        <v>40.943620000000003</v>
      </c>
      <c r="AM1506" t="s">
        <v>553</v>
      </c>
      <c r="AN1506">
        <v>-72.179940000000002</v>
      </c>
      <c r="AO1506">
        <v>25</v>
      </c>
      <c r="AP1506">
        <v>425</v>
      </c>
      <c r="AQ1506" t="s">
        <v>129</v>
      </c>
      <c r="AR1506">
        <v>50</v>
      </c>
      <c r="AS1506">
        <v>38</v>
      </c>
      <c r="AT1506">
        <v>-128</v>
      </c>
      <c r="BB1506">
        <v>1200</v>
      </c>
      <c r="BC1506">
        <v>1</v>
      </c>
      <c r="BD1506" t="str">
        <f t="shared" si="749"/>
        <v xml:space="preserve">N46PD   </v>
      </c>
      <c r="BE1506">
        <v>1</v>
      </c>
      <c r="BG1506">
        <v>0</v>
      </c>
      <c r="BH1506">
        <v>0</v>
      </c>
      <c r="BI1506">
        <v>0</v>
      </c>
      <c r="BJ1506">
        <v>325</v>
      </c>
      <c r="BK1506">
        <v>-100</v>
      </c>
      <c r="BL1506" t="s">
        <v>239</v>
      </c>
      <c r="BM1506">
        <v>1</v>
      </c>
      <c r="BN1506">
        <v>1</v>
      </c>
      <c r="BO1506">
        <v>1</v>
      </c>
      <c r="BP1506">
        <v>0</v>
      </c>
      <c r="BS1506">
        <v>0.12</v>
      </c>
      <c r="BT1506">
        <v>0</v>
      </c>
      <c r="BU1506">
        <v>0</v>
      </c>
      <c r="CE1506" t="str">
        <f>"16:24:19.687"</f>
        <v>16:24:19.687</v>
      </c>
      <c r="CF1506">
        <v>686754386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6</v>
      </c>
      <c r="CY1506">
        <v>7</v>
      </c>
      <c r="CZ1506" t="s">
        <v>131</v>
      </c>
      <c r="DA1506">
        <v>80</v>
      </c>
      <c r="DB1506">
        <v>1</v>
      </c>
      <c r="DC1506" t="s">
        <v>132</v>
      </c>
      <c r="DD1506" t="s">
        <v>133</v>
      </c>
      <c r="DG1506">
        <v>15397050</v>
      </c>
      <c r="DI1506">
        <v>1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"10/06/2022 16:24:20.086"</f>
        <v>10/06/2022 16:24:20.086</v>
      </c>
      <c r="C1507" t="str">
        <f t="shared" si="747"/>
        <v>FFDFD3C0</v>
      </c>
      <c r="D1507" t="s">
        <v>123</v>
      </c>
      <c r="E1507">
        <v>1</v>
      </c>
      <c r="H1507">
        <v>157</v>
      </c>
      <c r="I1507" t="s">
        <v>124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"16:24:19.680"</f>
        <v>16:24:19.680</v>
      </c>
      <c r="T1507" t="str">
        <f>"16:24:19.280"</f>
        <v>16:24:19.280</v>
      </c>
      <c r="U1507" t="str">
        <f t="shared" si="748"/>
        <v>A5988B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125</v>
      </c>
      <c r="AG1507">
        <v>0</v>
      </c>
      <c r="AH1507">
        <v>3</v>
      </c>
      <c r="AI1507">
        <v>2</v>
      </c>
      <c r="AJ1507">
        <v>1</v>
      </c>
      <c r="AK1507" t="s">
        <v>552</v>
      </c>
      <c r="AL1507">
        <v>40.943620000000003</v>
      </c>
      <c r="AM1507" t="s">
        <v>553</v>
      </c>
      <c r="AN1507">
        <v>-72.179940000000002</v>
      </c>
      <c r="AO1507">
        <v>25</v>
      </c>
      <c r="AP1507">
        <v>425</v>
      </c>
      <c r="AQ1507" t="s">
        <v>129</v>
      </c>
      <c r="AR1507">
        <v>50</v>
      </c>
      <c r="AS1507">
        <v>38</v>
      </c>
      <c r="AT1507">
        <v>-128</v>
      </c>
      <c r="BB1507">
        <v>1200</v>
      </c>
      <c r="BC1507">
        <v>1</v>
      </c>
      <c r="BD1507" t="str">
        <f t="shared" si="749"/>
        <v xml:space="preserve">N46PD   </v>
      </c>
      <c r="BE1507">
        <v>1</v>
      </c>
      <c r="BG1507">
        <v>0</v>
      </c>
      <c r="BH1507">
        <v>0</v>
      </c>
      <c r="BI1507">
        <v>0</v>
      </c>
      <c r="BJ1507">
        <v>325</v>
      </c>
      <c r="BK1507">
        <v>-100</v>
      </c>
      <c r="BL1507" t="s">
        <v>239</v>
      </c>
      <c r="BM1507">
        <v>1</v>
      </c>
      <c r="BN1507">
        <v>1</v>
      </c>
      <c r="BO1507">
        <v>1</v>
      </c>
      <c r="BP1507">
        <v>0</v>
      </c>
      <c r="BS1507">
        <v>0.12</v>
      </c>
      <c r="BT1507">
        <v>0</v>
      </c>
      <c r="BU1507">
        <v>0</v>
      </c>
      <c r="CE1507" t="str">
        <f>"16:24:19.687"</f>
        <v>16:24:19.687</v>
      </c>
      <c r="CF1507">
        <v>686754386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6</v>
      </c>
      <c r="CY1507">
        <v>7</v>
      </c>
      <c r="CZ1507" t="s">
        <v>131</v>
      </c>
      <c r="DA1507">
        <v>80</v>
      </c>
      <c r="DB1507">
        <v>1</v>
      </c>
      <c r="DC1507" t="s">
        <v>132</v>
      </c>
      <c r="DD1507" t="s">
        <v>133</v>
      </c>
      <c r="DG1507">
        <v>15397050</v>
      </c>
      <c r="DI1507">
        <v>1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"10/06/2022 16:24:21.055"</f>
        <v>10/06/2022 16:24:21.055</v>
      </c>
      <c r="C1508" t="str">
        <f t="shared" si="747"/>
        <v>FFDFD3C0</v>
      </c>
      <c r="D1508" t="s">
        <v>134</v>
      </c>
      <c r="E1508">
        <v>38</v>
      </c>
      <c r="H1508">
        <v>125</v>
      </c>
      <c r="I1508" t="s">
        <v>142</v>
      </c>
      <c r="J1508" t="s">
        <v>136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ref="S1508:S1514" si="763">"16:24:20.750"</f>
        <v>16:24:20.750</v>
      </c>
      <c r="T1508" t="str">
        <f t="shared" ref="T1508:T1514" si="764">"16:24:20.250"</f>
        <v>16:24:20.250</v>
      </c>
      <c r="U1508" t="str">
        <f t="shared" si="748"/>
        <v>A5988B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125</v>
      </c>
      <c r="AG1508">
        <v>0</v>
      </c>
      <c r="AH1508">
        <v>3</v>
      </c>
      <c r="AI1508">
        <v>2</v>
      </c>
      <c r="AJ1508">
        <v>1</v>
      </c>
      <c r="AK1508" t="s">
        <v>554</v>
      </c>
      <c r="AL1508">
        <v>40.943812999999999</v>
      </c>
      <c r="AM1508" t="s">
        <v>555</v>
      </c>
      <c r="AN1508">
        <v>-72.179553999999996</v>
      </c>
      <c r="AO1508">
        <v>25</v>
      </c>
      <c r="AP1508">
        <v>400</v>
      </c>
      <c r="AQ1508" t="s">
        <v>129</v>
      </c>
      <c r="AR1508">
        <v>51</v>
      </c>
      <c r="AS1508">
        <v>38</v>
      </c>
      <c r="AT1508">
        <v>-192</v>
      </c>
      <c r="BB1508">
        <v>1200</v>
      </c>
      <c r="BC1508">
        <v>1</v>
      </c>
      <c r="BD1508" t="str">
        <f t="shared" si="749"/>
        <v xml:space="preserve">N46PD   </v>
      </c>
      <c r="BE1508">
        <v>1</v>
      </c>
      <c r="BG1508">
        <v>0</v>
      </c>
      <c r="BH1508">
        <v>0</v>
      </c>
      <c r="BI1508">
        <v>0</v>
      </c>
      <c r="BJ1508">
        <v>300</v>
      </c>
      <c r="BK1508">
        <v>-100</v>
      </c>
      <c r="BL1508" t="s">
        <v>239</v>
      </c>
      <c r="BM1508">
        <v>1</v>
      </c>
      <c r="BN1508">
        <v>1</v>
      </c>
      <c r="BO1508">
        <v>1</v>
      </c>
      <c r="BP1508">
        <v>0</v>
      </c>
      <c r="BS1508">
        <v>0.12</v>
      </c>
      <c r="BT1508">
        <v>0</v>
      </c>
      <c r="BU1508">
        <v>0</v>
      </c>
      <c r="CE1508" t="str">
        <f t="shared" ref="CE1508:CE1514" si="765">"16:24:20.757"</f>
        <v>16:24:20.757</v>
      </c>
      <c r="CF1508">
        <v>756649526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7</v>
      </c>
      <c r="CY1508">
        <v>7</v>
      </c>
      <c r="CZ1508" t="s">
        <v>131</v>
      </c>
      <c r="DA1508">
        <v>80</v>
      </c>
      <c r="DB1508">
        <v>1</v>
      </c>
      <c r="DC1508" t="s">
        <v>132</v>
      </c>
      <c r="DD1508" t="s">
        <v>133</v>
      </c>
      <c r="DG1508">
        <v>15398286</v>
      </c>
      <c r="DI1508">
        <v>1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>"10/06/2022 16:24:21.055"</f>
        <v>10/06/2022 16:24:21.055</v>
      </c>
      <c r="C1509" t="str">
        <f t="shared" si="747"/>
        <v>FFDFD3C0</v>
      </c>
      <c r="D1509" t="s">
        <v>134</v>
      </c>
      <c r="E1509">
        <v>33</v>
      </c>
      <c r="H1509">
        <v>112</v>
      </c>
      <c r="I1509" t="s">
        <v>135</v>
      </c>
      <c r="J1509" t="s">
        <v>136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763"/>
        <v>16:24:20.750</v>
      </c>
      <c r="T1509" t="str">
        <f t="shared" si="764"/>
        <v>16:24:20.250</v>
      </c>
      <c r="U1509" t="str">
        <f t="shared" si="748"/>
        <v>A5988B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125</v>
      </c>
      <c r="AG1509">
        <v>0</v>
      </c>
      <c r="AH1509">
        <v>3</v>
      </c>
      <c r="AI1509">
        <v>2</v>
      </c>
      <c r="AJ1509">
        <v>1</v>
      </c>
      <c r="AK1509" t="s">
        <v>554</v>
      </c>
      <c r="AL1509">
        <v>40.943812999999999</v>
      </c>
      <c r="AM1509" t="s">
        <v>555</v>
      </c>
      <c r="AN1509">
        <v>-72.179553999999996</v>
      </c>
      <c r="AO1509">
        <v>25</v>
      </c>
      <c r="AP1509">
        <v>400</v>
      </c>
      <c r="AQ1509" t="s">
        <v>129</v>
      </c>
      <c r="AR1509">
        <v>51</v>
      </c>
      <c r="AS1509">
        <v>38</v>
      </c>
      <c r="AT1509">
        <v>-192</v>
      </c>
      <c r="BB1509">
        <v>1200</v>
      </c>
      <c r="BC1509">
        <v>1</v>
      </c>
      <c r="BD1509" t="str">
        <f t="shared" si="749"/>
        <v xml:space="preserve">N46PD   </v>
      </c>
      <c r="BE1509">
        <v>1</v>
      </c>
      <c r="BG1509">
        <v>0</v>
      </c>
      <c r="BH1509">
        <v>0</v>
      </c>
      <c r="BI1509">
        <v>0</v>
      </c>
      <c r="BJ1509">
        <v>300</v>
      </c>
      <c r="BK1509">
        <v>-100</v>
      </c>
      <c r="BL1509" t="s">
        <v>239</v>
      </c>
      <c r="BM1509">
        <v>1</v>
      </c>
      <c r="BN1509">
        <v>1</v>
      </c>
      <c r="BO1509">
        <v>1</v>
      </c>
      <c r="BP1509">
        <v>0</v>
      </c>
      <c r="BS1509">
        <v>0.12</v>
      </c>
      <c r="BT1509">
        <v>0</v>
      </c>
      <c r="BU1509">
        <v>0</v>
      </c>
      <c r="CE1509" t="str">
        <f t="shared" si="765"/>
        <v>16:24:20.757</v>
      </c>
      <c r="CF1509">
        <v>756649526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7</v>
      </c>
      <c r="CY1509">
        <v>7</v>
      </c>
      <c r="CZ1509" t="s">
        <v>131</v>
      </c>
      <c r="DA1509">
        <v>80</v>
      </c>
      <c r="DB1509">
        <v>1</v>
      </c>
      <c r="DC1509" t="s">
        <v>132</v>
      </c>
      <c r="DD1509" t="s">
        <v>133</v>
      </c>
      <c r="DG1509">
        <v>15398286</v>
      </c>
      <c r="DI1509">
        <v>1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>"10/06/2022 16:24:21.055"</f>
        <v>10/06/2022 16:24:21.055</v>
      </c>
      <c r="C1510" t="str">
        <f t="shared" si="747"/>
        <v>FFDFD3C0</v>
      </c>
      <c r="D1510" t="s">
        <v>143</v>
      </c>
      <c r="E1510">
        <v>1</v>
      </c>
      <c r="F1510">
        <v>2001</v>
      </c>
      <c r="G1510" t="s">
        <v>147</v>
      </c>
      <c r="J1510" t="s">
        <v>145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763"/>
        <v>16:24:20.750</v>
      </c>
      <c r="T1510" t="str">
        <f t="shared" si="764"/>
        <v>16:24:20.250</v>
      </c>
      <c r="U1510" t="str">
        <f t="shared" si="748"/>
        <v>A5988B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125</v>
      </c>
      <c r="AG1510">
        <v>0</v>
      </c>
      <c r="AH1510">
        <v>3</v>
      </c>
      <c r="AI1510">
        <v>2</v>
      </c>
      <c r="AJ1510">
        <v>1</v>
      </c>
      <c r="AK1510" t="s">
        <v>554</v>
      </c>
      <c r="AL1510">
        <v>40.943812999999999</v>
      </c>
      <c r="AM1510" t="s">
        <v>555</v>
      </c>
      <c r="AN1510">
        <v>-72.179553999999996</v>
      </c>
      <c r="AO1510">
        <v>25</v>
      </c>
      <c r="AP1510">
        <v>400</v>
      </c>
      <c r="AQ1510" t="s">
        <v>129</v>
      </c>
      <c r="AR1510">
        <v>51</v>
      </c>
      <c r="AS1510">
        <v>38</v>
      </c>
      <c r="AT1510">
        <v>-192</v>
      </c>
      <c r="BB1510">
        <v>1200</v>
      </c>
      <c r="BC1510">
        <v>1</v>
      </c>
      <c r="BD1510" t="str">
        <f t="shared" si="749"/>
        <v xml:space="preserve">N46PD   </v>
      </c>
      <c r="BE1510">
        <v>1</v>
      </c>
      <c r="BG1510">
        <v>0</v>
      </c>
      <c r="BH1510">
        <v>0</v>
      </c>
      <c r="BI1510">
        <v>0</v>
      </c>
      <c r="BJ1510">
        <v>300</v>
      </c>
      <c r="BK1510">
        <v>-100</v>
      </c>
      <c r="BL1510" t="s">
        <v>239</v>
      </c>
      <c r="BM1510">
        <v>1</v>
      </c>
      <c r="BN1510">
        <v>1</v>
      </c>
      <c r="BO1510">
        <v>1</v>
      </c>
      <c r="BP1510">
        <v>0</v>
      </c>
      <c r="BS1510">
        <v>0.12</v>
      </c>
      <c r="BT1510">
        <v>0</v>
      </c>
      <c r="BU1510">
        <v>0</v>
      </c>
      <c r="CE1510" t="str">
        <f t="shared" si="765"/>
        <v>16:24:20.757</v>
      </c>
      <c r="CF1510">
        <v>756649526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7</v>
      </c>
      <c r="CY1510">
        <v>7</v>
      </c>
      <c r="CZ1510" t="s">
        <v>131</v>
      </c>
      <c r="DA1510">
        <v>80</v>
      </c>
      <c r="DB1510">
        <v>1</v>
      </c>
      <c r="DC1510" t="s">
        <v>132</v>
      </c>
      <c r="DD1510" t="s">
        <v>133</v>
      </c>
      <c r="DG1510">
        <v>15398286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>"10/06/2022 16:24:21.055"</f>
        <v>10/06/2022 16:24:21.055</v>
      </c>
      <c r="C1511" t="str">
        <f t="shared" si="747"/>
        <v>FFDFD3C0</v>
      </c>
      <c r="D1511" t="s">
        <v>139</v>
      </c>
      <c r="E1511">
        <v>3</v>
      </c>
      <c r="F1511">
        <v>1003</v>
      </c>
      <c r="G1511" t="s">
        <v>146</v>
      </c>
      <c r="J1511" t="s">
        <v>141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si="763"/>
        <v>16:24:20.750</v>
      </c>
      <c r="T1511" t="str">
        <f t="shared" si="764"/>
        <v>16:24:20.250</v>
      </c>
      <c r="U1511" t="str">
        <f t="shared" si="748"/>
        <v>A5988B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125</v>
      </c>
      <c r="AG1511">
        <v>0</v>
      </c>
      <c r="AH1511">
        <v>3</v>
      </c>
      <c r="AI1511">
        <v>2</v>
      </c>
      <c r="AJ1511">
        <v>1</v>
      </c>
      <c r="AK1511" t="s">
        <v>554</v>
      </c>
      <c r="AL1511">
        <v>40.943812999999999</v>
      </c>
      <c r="AM1511" t="s">
        <v>555</v>
      </c>
      <c r="AN1511">
        <v>-72.179553999999996</v>
      </c>
      <c r="AO1511">
        <v>25</v>
      </c>
      <c r="AP1511">
        <v>400</v>
      </c>
      <c r="AQ1511" t="s">
        <v>129</v>
      </c>
      <c r="AR1511">
        <v>51</v>
      </c>
      <c r="AS1511">
        <v>38</v>
      </c>
      <c r="AT1511">
        <v>-192</v>
      </c>
      <c r="BB1511">
        <v>1200</v>
      </c>
      <c r="BC1511">
        <v>1</v>
      </c>
      <c r="BD1511" t="str">
        <f t="shared" si="749"/>
        <v xml:space="preserve">N46PD   </v>
      </c>
      <c r="BE1511">
        <v>1</v>
      </c>
      <c r="BG1511">
        <v>0</v>
      </c>
      <c r="BH1511">
        <v>0</v>
      </c>
      <c r="BI1511">
        <v>0</v>
      </c>
      <c r="BJ1511">
        <v>300</v>
      </c>
      <c r="BK1511">
        <v>-100</v>
      </c>
      <c r="BL1511" t="s">
        <v>239</v>
      </c>
      <c r="BM1511">
        <v>1</v>
      </c>
      <c r="BN1511">
        <v>1</v>
      </c>
      <c r="BO1511">
        <v>1</v>
      </c>
      <c r="BP1511">
        <v>0</v>
      </c>
      <c r="BS1511">
        <v>0.12</v>
      </c>
      <c r="BT1511">
        <v>0</v>
      </c>
      <c r="BU1511">
        <v>0</v>
      </c>
      <c r="CE1511" t="str">
        <f t="shared" si="765"/>
        <v>16:24:20.757</v>
      </c>
      <c r="CF1511">
        <v>756649526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7</v>
      </c>
      <c r="CY1511">
        <v>7</v>
      </c>
      <c r="CZ1511" t="s">
        <v>131</v>
      </c>
      <c r="DA1511">
        <v>80</v>
      </c>
      <c r="DB1511">
        <v>1</v>
      </c>
      <c r="DC1511" t="s">
        <v>132</v>
      </c>
      <c r="DD1511" t="s">
        <v>133</v>
      </c>
      <c r="DG1511">
        <v>15398286</v>
      </c>
      <c r="DI1511">
        <v>1</v>
      </c>
      <c r="DJ1511">
        <v>0</v>
      </c>
      <c r="DK1511">
        <v>1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>"10/06/2022 16:24:21.055"</f>
        <v>10/06/2022 16:24:21.055</v>
      </c>
      <c r="C1512" t="str">
        <f t="shared" si="747"/>
        <v>FFDFD3C0</v>
      </c>
      <c r="D1512" t="s">
        <v>139</v>
      </c>
      <c r="E1512">
        <v>2</v>
      </c>
      <c r="F1512">
        <v>1002</v>
      </c>
      <c r="G1512" t="s">
        <v>124</v>
      </c>
      <c r="J1512" t="s">
        <v>141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763"/>
        <v>16:24:20.750</v>
      </c>
      <c r="T1512" t="str">
        <f t="shared" si="764"/>
        <v>16:24:20.250</v>
      </c>
      <c r="U1512" t="str">
        <f t="shared" si="748"/>
        <v>A5988B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125</v>
      </c>
      <c r="AG1512">
        <v>0</v>
      </c>
      <c r="AH1512">
        <v>3</v>
      </c>
      <c r="AI1512">
        <v>2</v>
      </c>
      <c r="AJ1512">
        <v>1</v>
      </c>
      <c r="AK1512" t="s">
        <v>554</v>
      </c>
      <c r="AL1512">
        <v>40.943812999999999</v>
      </c>
      <c r="AM1512" t="s">
        <v>555</v>
      </c>
      <c r="AN1512">
        <v>-72.179553999999996</v>
      </c>
      <c r="AO1512">
        <v>25</v>
      </c>
      <c r="AP1512">
        <v>400</v>
      </c>
      <c r="AQ1512" t="s">
        <v>129</v>
      </c>
      <c r="AR1512">
        <v>51</v>
      </c>
      <c r="AS1512">
        <v>38</v>
      </c>
      <c r="AT1512">
        <v>-192</v>
      </c>
      <c r="BB1512">
        <v>1200</v>
      </c>
      <c r="BC1512">
        <v>1</v>
      </c>
      <c r="BD1512" t="str">
        <f t="shared" si="749"/>
        <v xml:space="preserve">N46PD   </v>
      </c>
      <c r="BE1512">
        <v>1</v>
      </c>
      <c r="BG1512">
        <v>0</v>
      </c>
      <c r="BH1512">
        <v>0</v>
      </c>
      <c r="BI1512">
        <v>0</v>
      </c>
      <c r="BJ1512">
        <v>300</v>
      </c>
      <c r="BK1512">
        <v>-100</v>
      </c>
      <c r="BL1512" t="s">
        <v>239</v>
      </c>
      <c r="BM1512">
        <v>1</v>
      </c>
      <c r="BN1512">
        <v>1</v>
      </c>
      <c r="BO1512">
        <v>1</v>
      </c>
      <c r="BP1512">
        <v>0</v>
      </c>
      <c r="BS1512">
        <v>0.12</v>
      </c>
      <c r="BT1512">
        <v>0</v>
      </c>
      <c r="BU1512">
        <v>0</v>
      </c>
      <c r="CE1512" t="str">
        <f t="shared" si="765"/>
        <v>16:24:20.757</v>
      </c>
      <c r="CF1512">
        <v>756649526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7</v>
      </c>
      <c r="CY1512">
        <v>7</v>
      </c>
      <c r="CZ1512" t="s">
        <v>131</v>
      </c>
      <c r="DA1512">
        <v>80</v>
      </c>
      <c r="DB1512">
        <v>1</v>
      </c>
      <c r="DC1512" t="s">
        <v>132</v>
      </c>
      <c r="DD1512" t="s">
        <v>133</v>
      </c>
      <c r="DG1512">
        <v>15398286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>"10/06/2022 16:24:21.102"</f>
        <v>10/06/2022 16:24:21.102</v>
      </c>
      <c r="C1513" t="str">
        <f t="shared" si="747"/>
        <v>FFDFD3C0</v>
      </c>
      <c r="D1513" t="s">
        <v>143</v>
      </c>
      <c r="E1513">
        <v>15</v>
      </c>
      <c r="F1513">
        <v>2015</v>
      </c>
      <c r="G1513" t="s">
        <v>144</v>
      </c>
      <c r="J1513" t="s">
        <v>145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763"/>
        <v>16:24:20.750</v>
      </c>
      <c r="T1513" t="str">
        <f t="shared" si="764"/>
        <v>16:24:20.250</v>
      </c>
      <c r="U1513" t="str">
        <f t="shared" si="748"/>
        <v>A5988B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125</v>
      </c>
      <c r="AG1513">
        <v>0</v>
      </c>
      <c r="AH1513">
        <v>3</v>
      </c>
      <c r="AI1513">
        <v>2</v>
      </c>
      <c r="AJ1513">
        <v>1</v>
      </c>
      <c r="AK1513" t="s">
        <v>554</v>
      </c>
      <c r="AL1513">
        <v>40.943812999999999</v>
      </c>
      <c r="AM1513" t="s">
        <v>555</v>
      </c>
      <c r="AN1513">
        <v>-72.179553999999996</v>
      </c>
      <c r="AO1513">
        <v>25</v>
      </c>
      <c r="AP1513">
        <v>400</v>
      </c>
      <c r="AQ1513" t="s">
        <v>129</v>
      </c>
      <c r="AR1513">
        <v>51</v>
      </c>
      <c r="AS1513">
        <v>38</v>
      </c>
      <c r="AT1513">
        <v>-192</v>
      </c>
      <c r="BB1513">
        <v>1200</v>
      </c>
      <c r="BC1513">
        <v>1</v>
      </c>
      <c r="BD1513" t="str">
        <f t="shared" si="749"/>
        <v xml:space="preserve">N46PD   </v>
      </c>
      <c r="BE1513">
        <v>1</v>
      </c>
      <c r="BG1513">
        <v>0</v>
      </c>
      <c r="BH1513">
        <v>0</v>
      </c>
      <c r="BI1513">
        <v>0</v>
      </c>
      <c r="BJ1513">
        <v>300</v>
      </c>
      <c r="BK1513">
        <v>-100</v>
      </c>
      <c r="BL1513" t="s">
        <v>239</v>
      </c>
      <c r="BM1513">
        <v>1</v>
      </c>
      <c r="BN1513">
        <v>1</v>
      </c>
      <c r="BO1513">
        <v>1</v>
      </c>
      <c r="BP1513">
        <v>0</v>
      </c>
      <c r="BS1513">
        <v>0.12</v>
      </c>
      <c r="BT1513">
        <v>0</v>
      </c>
      <c r="BU1513">
        <v>0</v>
      </c>
      <c r="CE1513" t="str">
        <f t="shared" si="765"/>
        <v>16:24:20.757</v>
      </c>
      <c r="CF1513">
        <v>756649526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7</v>
      </c>
      <c r="CY1513">
        <v>7</v>
      </c>
      <c r="CZ1513" t="s">
        <v>131</v>
      </c>
      <c r="DA1513">
        <v>80</v>
      </c>
      <c r="DB1513">
        <v>1</v>
      </c>
      <c r="DC1513" t="s">
        <v>132</v>
      </c>
      <c r="DD1513" t="s">
        <v>133</v>
      </c>
      <c r="DG1513">
        <v>15398286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>"10/06/2022 16:24:21.102"</f>
        <v>10/06/2022 16:24:21.102</v>
      </c>
      <c r="C1514" t="str">
        <f t="shared" si="747"/>
        <v>FFDFD3C0</v>
      </c>
      <c r="D1514" t="s">
        <v>123</v>
      </c>
      <c r="E1514">
        <v>1</v>
      </c>
      <c r="H1514">
        <v>157</v>
      </c>
      <c r="I1514" t="s">
        <v>124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763"/>
        <v>16:24:20.750</v>
      </c>
      <c r="T1514" t="str">
        <f t="shared" si="764"/>
        <v>16:24:20.250</v>
      </c>
      <c r="U1514" t="str">
        <f t="shared" si="748"/>
        <v>A5988B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125</v>
      </c>
      <c r="AG1514">
        <v>0</v>
      </c>
      <c r="AH1514">
        <v>3</v>
      </c>
      <c r="AI1514">
        <v>2</v>
      </c>
      <c r="AJ1514">
        <v>1</v>
      </c>
      <c r="AK1514" t="s">
        <v>554</v>
      </c>
      <c r="AL1514">
        <v>40.943812999999999</v>
      </c>
      <c r="AM1514" t="s">
        <v>555</v>
      </c>
      <c r="AN1514">
        <v>-72.179553999999996</v>
      </c>
      <c r="AO1514">
        <v>25</v>
      </c>
      <c r="AP1514">
        <v>400</v>
      </c>
      <c r="AQ1514" t="s">
        <v>129</v>
      </c>
      <c r="AR1514">
        <v>51</v>
      </c>
      <c r="AS1514">
        <v>38</v>
      </c>
      <c r="AT1514">
        <v>-192</v>
      </c>
      <c r="BB1514">
        <v>1200</v>
      </c>
      <c r="BC1514">
        <v>1</v>
      </c>
      <c r="BD1514" t="str">
        <f t="shared" si="749"/>
        <v xml:space="preserve">N46PD   </v>
      </c>
      <c r="BE1514">
        <v>1</v>
      </c>
      <c r="BG1514">
        <v>0</v>
      </c>
      <c r="BH1514">
        <v>0</v>
      </c>
      <c r="BI1514">
        <v>0</v>
      </c>
      <c r="BJ1514">
        <v>300</v>
      </c>
      <c r="BK1514">
        <v>-100</v>
      </c>
      <c r="BL1514" t="s">
        <v>239</v>
      </c>
      <c r="BM1514">
        <v>1</v>
      </c>
      <c r="BN1514">
        <v>1</v>
      </c>
      <c r="BO1514">
        <v>1</v>
      </c>
      <c r="BP1514">
        <v>0</v>
      </c>
      <c r="BS1514">
        <v>0.12</v>
      </c>
      <c r="BT1514">
        <v>0</v>
      </c>
      <c r="BU1514">
        <v>0</v>
      </c>
      <c r="CE1514" t="str">
        <f t="shared" si="765"/>
        <v>16:24:20.757</v>
      </c>
      <c r="CF1514">
        <v>756649526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7</v>
      </c>
      <c r="CY1514">
        <v>7</v>
      </c>
      <c r="CZ1514" t="s">
        <v>131</v>
      </c>
      <c r="DA1514">
        <v>80</v>
      </c>
      <c r="DB1514">
        <v>1</v>
      </c>
      <c r="DC1514" t="s">
        <v>132</v>
      </c>
      <c r="DD1514" t="s">
        <v>133</v>
      </c>
      <c r="DG1514">
        <v>15398286</v>
      </c>
      <c r="DI1514">
        <v>1</v>
      </c>
      <c r="DJ1514">
        <v>0</v>
      </c>
      <c r="DK1514">
        <v>1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>"10/06/2022 16:24:22.032"</f>
        <v>10/06/2022 16:24:22.032</v>
      </c>
      <c r="C1515" t="str">
        <f t="shared" si="747"/>
        <v>FFDFD3C0</v>
      </c>
      <c r="D1515" t="s">
        <v>134</v>
      </c>
      <c r="E1515">
        <v>38</v>
      </c>
      <c r="H1515">
        <v>125</v>
      </c>
      <c r="I1515" t="s">
        <v>142</v>
      </c>
      <c r="J1515" t="s">
        <v>136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ref="S1515:S1521" si="766">"16:24:21.695"</f>
        <v>16:24:21.695</v>
      </c>
      <c r="T1515" t="str">
        <f t="shared" ref="T1515:T1521" si="767">"16:24:21.295"</f>
        <v>16:24:21.295</v>
      </c>
      <c r="U1515" t="str">
        <f t="shared" si="748"/>
        <v>A5988B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125</v>
      </c>
      <c r="AG1515">
        <v>0</v>
      </c>
      <c r="AH1515">
        <v>3</v>
      </c>
      <c r="AI1515">
        <v>2</v>
      </c>
      <c r="AJ1515">
        <v>1</v>
      </c>
      <c r="AK1515" t="s">
        <v>556</v>
      </c>
      <c r="AL1515">
        <v>40.943942</v>
      </c>
      <c r="AM1515" t="s">
        <v>557</v>
      </c>
      <c r="AN1515">
        <v>-72.179316999999998</v>
      </c>
      <c r="AO1515">
        <v>25</v>
      </c>
      <c r="AP1515">
        <v>400</v>
      </c>
      <c r="AQ1515" t="s">
        <v>129</v>
      </c>
      <c r="AR1515">
        <v>51</v>
      </c>
      <c r="AS1515">
        <v>38</v>
      </c>
      <c r="AT1515">
        <v>64</v>
      </c>
      <c r="BB1515">
        <v>1200</v>
      </c>
      <c r="BC1515">
        <v>1</v>
      </c>
      <c r="BD1515" t="str">
        <f t="shared" si="749"/>
        <v xml:space="preserve">N46PD   </v>
      </c>
      <c r="BE1515">
        <v>1</v>
      </c>
      <c r="BG1515">
        <v>0</v>
      </c>
      <c r="BH1515">
        <v>0</v>
      </c>
      <c r="BI1515">
        <v>0</v>
      </c>
      <c r="BJ1515">
        <v>300</v>
      </c>
      <c r="BK1515">
        <v>-100</v>
      </c>
      <c r="BL1515" t="s">
        <v>239</v>
      </c>
      <c r="BM1515">
        <v>1</v>
      </c>
      <c r="BN1515">
        <v>1</v>
      </c>
      <c r="BO1515">
        <v>1</v>
      </c>
      <c r="BP1515">
        <v>0</v>
      </c>
      <c r="BS1515">
        <v>0.12</v>
      </c>
      <c r="BT1515">
        <v>0</v>
      </c>
      <c r="BU1515">
        <v>0</v>
      </c>
      <c r="CE1515" t="str">
        <f t="shared" ref="CE1515:CE1521" si="768">"16:24:21.697"</f>
        <v>16:24:21.697</v>
      </c>
      <c r="CF1515">
        <v>697108733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7</v>
      </c>
      <c r="CY1515">
        <v>7</v>
      </c>
      <c r="CZ1515" t="s">
        <v>131</v>
      </c>
      <c r="DA1515">
        <v>80</v>
      </c>
      <c r="DB1515">
        <v>1</v>
      </c>
      <c r="DC1515" t="s">
        <v>132</v>
      </c>
      <c r="DD1515" t="s">
        <v>133</v>
      </c>
      <c r="DG1515">
        <v>15399259</v>
      </c>
      <c r="DI1515">
        <v>1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>"10/06/2022 16:24:22.032"</f>
        <v>10/06/2022 16:24:22.032</v>
      </c>
      <c r="C1516" t="str">
        <f t="shared" si="747"/>
        <v>FFDFD3C0</v>
      </c>
      <c r="D1516" t="s">
        <v>143</v>
      </c>
      <c r="E1516">
        <v>1</v>
      </c>
      <c r="F1516">
        <v>2001</v>
      </c>
      <c r="G1516" t="s">
        <v>147</v>
      </c>
      <c r="J1516" t="s">
        <v>145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766"/>
        <v>16:24:21.695</v>
      </c>
      <c r="T1516" t="str">
        <f t="shared" si="767"/>
        <v>16:24:21.295</v>
      </c>
      <c r="U1516" t="str">
        <f t="shared" si="748"/>
        <v>A5988B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125</v>
      </c>
      <c r="AG1516">
        <v>0</v>
      </c>
      <c r="AH1516">
        <v>3</v>
      </c>
      <c r="AI1516">
        <v>2</v>
      </c>
      <c r="AJ1516">
        <v>1</v>
      </c>
      <c r="AK1516" t="s">
        <v>556</v>
      </c>
      <c r="AL1516">
        <v>40.943942</v>
      </c>
      <c r="AM1516" t="s">
        <v>557</v>
      </c>
      <c r="AN1516">
        <v>-72.179316999999998</v>
      </c>
      <c r="AO1516">
        <v>25</v>
      </c>
      <c r="AP1516">
        <v>400</v>
      </c>
      <c r="AQ1516" t="s">
        <v>129</v>
      </c>
      <c r="AR1516">
        <v>51</v>
      </c>
      <c r="AS1516">
        <v>38</v>
      </c>
      <c r="AT1516">
        <v>64</v>
      </c>
      <c r="BB1516">
        <v>1200</v>
      </c>
      <c r="BC1516">
        <v>1</v>
      </c>
      <c r="BD1516" t="str">
        <f t="shared" si="749"/>
        <v xml:space="preserve">N46PD   </v>
      </c>
      <c r="BE1516">
        <v>1</v>
      </c>
      <c r="BG1516">
        <v>0</v>
      </c>
      <c r="BH1516">
        <v>0</v>
      </c>
      <c r="BI1516">
        <v>0</v>
      </c>
      <c r="BJ1516">
        <v>300</v>
      </c>
      <c r="BK1516">
        <v>-100</v>
      </c>
      <c r="BL1516" t="s">
        <v>239</v>
      </c>
      <c r="BM1516">
        <v>1</v>
      </c>
      <c r="BN1516">
        <v>1</v>
      </c>
      <c r="BO1516">
        <v>1</v>
      </c>
      <c r="BP1516">
        <v>0</v>
      </c>
      <c r="BS1516">
        <v>0.12</v>
      </c>
      <c r="BT1516">
        <v>0</v>
      </c>
      <c r="BU1516">
        <v>0</v>
      </c>
      <c r="CE1516" t="str">
        <f t="shared" si="768"/>
        <v>16:24:21.697</v>
      </c>
      <c r="CF1516">
        <v>697108733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7</v>
      </c>
      <c r="CY1516">
        <v>7</v>
      </c>
      <c r="CZ1516" t="s">
        <v>131</v>
      </c>
      <c r="DA1516">
        <v>80</v>
      </c>
      <c r="DB1516">
        <v>1</v>
      </c>
      <c r="DC1516" t="s">
        <v>132</v>
      </c>
      <c r="DD1516" t="s">
        <v>133</v>
      </c>
      <c r="DG1516">
        <v>15399259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>"10/06/2022 16:24:22.032"</f>
        <v>10/06/2022 16:24:22.032</v>
      </c>
      <c r="C1517" t="str">
        <f t="shared" si="747"/>
        <v>FFDFD3C0</v>
      </c>
      <c r="D1517" t="s">
        <v>134</v>
      </c>
      <c r="E1517">
        <v>33</v>
      </c>
      <c r="H1517">
        <v>112</v>
      </c>
      <c r="I1517" t="s">
        <v>135</v>
      </c>
      <c r="J1517" t="s">
        <v>136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si="766"/>
        <v>16:24:21.695</v>
      </c>
      <c r="T1517" t="str">
        <f t="shared" si="767"/>
        <v>16:24:21.295</v>
      </c>
      <c r="U1517" t="str">
        <f t="shared" si="748"/>
        <v>A5988B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125</v>
      </c>
      <c r="AG1517">
        <v>0</v>
      </c>
      <c r="AH1517">
        <v>3</v>
      </c>
      <c r="AI1517">
        <v>2</v>
      </c>
      <c r="AJ1517">
        <v>1</v>
      </c>
      <c r="AK1517" t="s">
        <v>556</v>
      </c>
      <c r="AL1517">
        <v>40.943942</v>
      </c>
      <c r="AM1517" t="s">
        <v>557</v>
      </c>
      <c r="AN1517">
        <v>-72.179316999999998</v>
      </c>
      <c r="AO1517">
        <v>25</v>
      </c>
      <c r="AP1517">
        <v>400</v>
      </c>
      <c r="AQ1517" t="s">
        <v>129</v>
      </c>
      <c r="AR1517">
        <v>51</v>
      </c>
      <c r="AS1517">
        <v>38</v>
      </c>
      <c r="AT1517">
        <v>64</v>
      </c>
      <c r="BB1517">
        <v>1200</v>
      </c>
      <c r="BC1517">
        <v>1</v>
      </c>
      <c r="BD1517" t="str">
        <f t="shared" si="749"/>
        <v xml:space="preserve">N46PD   </v>
      </c>
      <c r="BE1517">
        <v>1</v>
      </c>
      <c r="BG1517">
        <v>0</v>
      </c>
      <c r="BH1517">
        <v>0</v>
      </c>
      <c r="BI1517">
        <v>0</v>
      </c>
      <c r="BJ1517">
        <v>300</v>
      </c>
      <c r="BK1517">
        <v>-100</v>
      </c>
      <c r="BL1517" t="s">
        <v>239</v>
      </c>
      <c r="BM1517">
        <v>1</v>
      </c>
      <c r="BN1517">
        <v>1</v>
      </c>
      <c r="BO1517">
        <v>1</v>
      </c>
      <c r="BP1517">
        <v>0</v>
      </c>
      <c r="BS1517">
        <v>0.12</v>
      </c>
      <c r="BT1517">
        <v>0</v>
      </c>
      <c r="BU1517">
        <v>0</v>
      </c>
      <c r="CE1517" t="str">
        <f t="shared" si="768"/>
        <v>16:24:21.697</v>
      </c>
      <c r="CF1517">
        <v>697108733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7</v>
      </c>
      <c r="CY1517">
        <v>7</v>
      </c>
      <c r="CZ1517" t="s">
        <v>131</v>
      </c>
      <c r="DA1517">
        <v>80</v>
      </c>
      <c r="DB1517">
        <v>1</v>
      </c>
      <c r="DC1517" t="s">
        <v>132</v>
      </c>
      <c r="DD1517" t="s">
        <v>133</v>
      </c>
      <c r="DG1517">
        <v>15399259</v>
      </c>
      <c r="DI1517">
        <v>1</v>
      </c>
      <c r="DJ1517">
        <v>0</v>
      </c>
      <c r="DK1517">
        <v>1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>"10/06/2022 16:24:22.032"</f>
        <v>10/06/2022 16:24:22.032</v>
      </c>
      <c r="C1518" t="str">
        <f t="shared" si="747"/>
        <v>FFDFD3C0</v>
      </c>
      <c r="D1518" t="s">
        <v>139</v>
      </c>
      <c r="E1518">
        <v>3</v>
      </c>
      <c r="F1518">
        <v>1003</v>
      </c>
      <c r="G1518" t="s">
        <v>146</v>
      </c>
      <c r="J1518" t="s">
        <v>141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766"/>
        <v>16:24:21.695</v>
      </c>
      <c r="T1518" t="str">
        <f t="shared" si="767"/>
        <v>16:24:21.295</v>
      </c>
      <c r="U1518" t="str">
        <f t="shared" si="748"/>
        <v>A5988B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125</v>
      </c>
      <c r="AG1518">
        <v>0</v>
      </c>
      <c r="AH1518">
        <v>3</v>
      </c>
      <c r="AI1518">
        <v>2</v>
      </c>
      <c r="AJ1518">
        <v>1</v>
      </c>
      <c r="AK1518" t="s">
        <v>556</v>
      </c>
      <c r="AL1518">
        <v>40.943942</v>
      </c>
      <c r="AM1518" t="s">
        <v>557</v>
      </c>
      <c r="AN1518">
        <v>-72.179316999999998</v>
      </c>
      <c r="AO1518">
        <v>25</v>
      </c>
      <c r="AP1518">
        <v>400</v>
      </c>
      <c r="AQ1518" t="s">
        <v>129</v>
      </c>
      <c r="AR1518">
        <v>51</v>
      </c>
      <c r="AS1518">
        <v>38</v>
      </c>
      <c r="AT1518">
        <v>64</v>
      </c>
      <c r="BB1518">
        <v>1200</v>
      </c>
      <c r="BC1518">
        <v>1</v>
      </c>
      <c r="BD1518" t="str">
        <f t="shared" si="749"/>
        <v xml:space="preserve">N46PD   </v>
      </c>
      <c r="BE1518">
        <v>1</v>
      </c>
      <c r="BG1518">
        <v>0</v>
      </c>
      <c r="BH1518">
        <v>0</v>
      </c>
      <c r="BI1518">
        <v>0</v>
      </c>
      <c r="BJ1518">
        <v>300</v>
      </c>
      <c r="BK1518">
        <v>-100</v>
      </c>
      <c r="BL1518" t="s">
        <v>239</v>
      </c>
      <c r="BM1518">
        <v>1</v>
      </c>
      <c r="BN1518">
        <v>1</v>
      </c>
      <c r="BO1518">
        <v>1</v>
      </c>
      <c r="BP1518">
        <v>0</v>
      </c>
      <c r="BS1518">
        <v>0.12</v>
      </c>
      <c r="BT1518">
        <v>0</v>
      </c>
      <c r="BU1518">
        <v>0</v>
      </c>
      <c r="CE1518" t="str">
        <f t="shared" si="768"/>
        <v>16:24:21.697</v>
      </c>
      <c r="CF1518">
        <v>697108733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7</v>
      </c>
      <c r="CY1518">
        <v>7</v>
      </c>
      <c r="CZ1518" t="s">
        <v>131</v>
      </c>
      <c r="DA1518">
        <v>80</v>
      </c>
      <c r="DB1518">
        <v>1</v>
      </c>
      <c r="DC1518" t="s">
        <v>132</v>
      </c>
      <c r="DD1518" t="s">
        <v>133</v>
      </c>
      <c r="DG1518">
        <v>15399259</v>
      </c>
      <c r="DI1518">
        <v>1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>"10/06/2022 16:24:22.032"</f>
        <v>10/06/2022 16:24:22.032</v>
      </c>
      <c r="C1519" t="str">
        <f t="shared" si="747"/>
        <v>FFDFD3C0</v>
      </c>
      <c r="D1519" t="s">
        <v>139</v>
      </c>
      <c r="E1519">
        <v>2</v>
      </c>
      <c r="F1519">
        <v>1002</v>
      </c>
      <c r="G1519" t="s">
        <v>124</v>
      </c>
      <c r="J1519" t="s">
        <v>141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766"/>
        <v>16:24:21.695</v>
      </c>
      <c r="T1519" t="str">
        <f t="shared" si="767"/>
        <v>16:24:21.295</v>
      </c>
      <c r="U1519" t="str">
        <f t="shared" si="748"/>
        <v>A5988B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125</v>
      </c>
      <c r="AG1519">
        <v>0</v>
      </c>
      <c r="AH1519">
        <v>3</v>
      </c>
      <c r="AI1519">
        <v>2</v>
      </c>
      <c r="AJ1519">
        <v>1</v>
      </c>
      <c r="AK1519" t="s">
        <v>556</v>
      </c>
      <c r="AL1519">
        <v>40.943942</v>
      </c>
      <c r="AM1519" t="s">
        <v>557</v>
      </c>
      <c r="AN1519">
        <v>-72.179316999999998</v>
      </c>
      <c r="AO1519">
        <v>25</v>
      </c>
      <c r="AP1519">
        <v>400</v>
      </c>
      <c r="AQ1519" t="s">
        <v>129</v>
      </c>
      <c r="AR1519">
        <v>51</v>
      </c>
      <c r="AS1519">
        <v>38</v>
      </c>
      <c r="AT1519">
        <v>64</v>
      </c>
      <c r="BB1519">
        <v>1200</v>
      </c>
      <c r="BC1519">
        <v>1</v>
      </c>
      <c r="BD1519" t="str">
        <f t="shared" si="749"/>
        <v xml:space="preserve">N46PD   </v>
      </c>
      <c r="BE1519">
        <v>1</v>
      </c>
      <c r="BG1519">
        <v>0</v>
      </c>
      <c r="BH1519">
        <v>0</v>
      </c>
      <c r="BI1519">
        <v>0</v>
      </c>
      <c r="BJ1519">
        <v>300</v>
      </c>
      <c r="BK1519">
        <v>-100</v>
      </c>
      <c r="BL1519" t="s">
        <v>239</v>
      </c>
      <c r="BM1519">
        <v>1</v>
      </c>
      <c r="BN1519">
        <v>1</v>
      </c>
      <c r="BO1519">
        <v>1</v>
      </c>
      <c r="BP1519">
        <v>0</v>
      </c>
      <c r="BS1519">
        <v>0.12</v>
      </c>
      <c r="BT1519">
        <v>0</v>
      </c>
      <c r="BU1519">
        <v>0</v>
      </c>
      <c r="CE1519" t="str">
        <f t="shared" si="768"/>
        <v>16:24:21.697</v>
      </c>
      <c r="CF1519">
        <v>697108733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7</v>
      </c>
      <c r="CY1519">
        <v>7</v>
      </c>
      <c r="CZ1519" t="s">
        <v>131</v>
      </c>
      <c r="DA1519">
        <v>80</v>
      </c>
      <c r="DB1519">
        <v>1</v>
      </c>
      <c r="DC1519" t="s">
        <v>132</v>
      </c>
      <c r="DD1519" t="s">
        <v>133</v>
      </c>
      <c r="DG1519">
        <v>15399259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>"10/06/2022 16:24:22.033"</f>
        <v>10/06/2022 16:24:22.033</v>
      </c>
      <c r="C1520" t="str">
        <f t="shared" si="747"/>
        <v>FFDFD3C0</v>
      </c>
      <c r="D1520" t="s">
        <v>143</v>
      </c>
      <c r="E1520">
        <v>15</v>
      </c>
      <c r="F1520">
        <v>2015</v>
      </c>
      <c r="G1520" t="s">
        <v>144</v>
      </c>
      <c r="J1520" t="s">
        <v>145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766"/>
        <v>16:24:21.695</v>
      </c>
      <c r="T1520" t="str">
        <f t="shared" si="767"/>
        <v>16:24:21.295</v>
      </c>
      <c r="U1520" t="str">
        <f t="shared" si="748"/>
        <v>A5988B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125</v>
      </c>
      <c r="AG1520">
        <v>0</v>
      </c>
      <c r="AH1520">
        <v>3</v>
      </c>
      <c r="AI1520">
        <v>2</v>
      </c>
      <c r="AJ1520">
        <v>1</v>
      </c>
      <c r="AK1520" t="s">
        <v>556</v>
      </c>
      <c r="AL1520">
        <v>40.943942</v>
      </c>
      <c r="AM1520" t="s">
        <v>557</v>
      </c>
      <c r="AN1520">
        <v>-72.179316999999998</v>
      </c>
      <c r="AO1520">
        <v>25</v>
      </c>
      <c r="AP1520">
        <v>400</v>
      </c>
      <c r="AQ1520" t="s">
        <v>129</v>
      </c>
      <c r="AR1520">
        <v>51</v>
      </c>
      <c r="AS1520">
        <v>38</v>
      </c>
      <c r="AT1520">
        <v>64</v>
      </c>
      <c r="BB1520">
        <v>1200</v>
      </c>
      <c r="BC1520">
        <v>1</v>
      </c>
      <c r="BD1520" t="str">
        <f t="shared" si="749"/>
        <v xml:space="preserve">N46PD   </v>
      </c>
      <c r="BE1520">
        <v>1</v>
      </c>
      <c r="BG1520">
        <v>0</v>
      </c>
      <c r="BH1520">
        <v>0</v>
      </c>
      <c r="BI1520">
        <v>0</v>
      </c>
      <c r="BJ1520">
        <v>300</v>
      </c>
      <c r="BK1520">
        <v>-100</v>
      </c>
      <c r="BL1520" t="s">
        <v>239</v>
      </c>
      <c r="BM1520">
        <v>1</v>
      </c>
      <c r="BN1520">
        <v>1</v>
      </c>
      <c r="BO1520">
        <v>1</v>
      </c>
      <c r="BP1520">
        <v>0</v>
      </c>
      <c r="BS1520">
        <v>0.12</v>
      </c>
      <c r="BT1520">
        <v>0</v>
      </c>
      <c r="BU1520">
        <v>0</v>
      </c>
      <c r="CE1520" t="str">
        <f t="shared" si="768"/>
        <v>16:24:21.697</v>
      </c>
      <c r="CF1520">
        <v>697108733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7</v>
      </c>
      <c r="CY1520">
        <v>7</v>
      </c>
      <c r="CZ1520" t="s">
        <v>131</v>
      </c>
      <c r="DA1520">
        <v>80</v>
      </c>
      <c r="DB1520">
        <v>1</v>
      </c>
      <c r="DC1520" t="s">
        <v>132</v>
      </c>
      <c r="DD1520" t="s">
        <v>133</v>
      </c>
      <c r="DG1520">
        <v>15399259</v>
      </c>
      <c r="DI1520">
        <v>1</v>
      </c>
      <c r="DJ1520">
        <v>0</v>
      </c>
      <c r="DK1520">
        <v>1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>"10/06/2022 16:24:22.033"</f>
        <v>10/06/2022 16:24:22.033</v>
      </c>
      <c r="C1521" t="str">
        <f t="shared" si="747"/>
        <v>FFDFD3C0</v>
      </c>
      <c r="D1521" t="s">
        <v>123</v>
      </c>
      <c r="E1521">
        <v>1</v>
      </c>
      <c r="H1521">
        <v>157</v>
      </c>
      <c r="I1521" t="s">
        <v>124</v>
      </c>
      <c r="J1521" t="s">
        <v>125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766"/>
        <v>16:24:21.695</v>
      </c>
      <c r="T1521" t="str">
        <f t="shared" si="767"/>
        <v>16:24:21.295</v>
      </c>
      <c r="U1521" t="str">
        <f t="shared" si="748"/>
        <v>A5988B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125</v>
      </c>
      <c r="AG1521">
        <v>0</v>
      </c>
      <c r="AH1521">
        <v>3</v>
      </c>
      <c r="AI1521">
        <v>2</v>
      </c>
      <c r="AJ1521">
        <v>1</v>
      </c>
      <c r="AK1521" t="s">
        <v>556</v>
      </c>
      <c r="AL1521">
        <v>40.943942</v>
      </c>
      <c r="AM1521" t="s">
        <v>557</v>
      </c>
      <c r="AN1521">
        <v>-72.179316999999998</v>
      </c>
      <c r="AO1521">
        <v>25</v>
      </c>
      <c r="AP1521">
        <v>400</v>
      </c>
      <c r="AQ1521" t="s">
        <v>129</v>
      </c>
      <c r="AR1521">
        <v>51</v>
      </c>
      <c r="AS1521">
        <v>38</v>
      </c>
      <c r="AT1521">
        <v>64</v>
      </c>
      <c r="BB1521">
        <v>1200</v>
      </c>
      <c r="BC1521">
        <v>1</v>
      </c>
      <c r="BD1521" t="str">
        <f t="shared" si="749"/>
        <v xml:space="preserve">N46PD   </v>
      </c>
      <c r="BE1521">
        <v>1</v>
      </c>
      <c r="BG1521">
        <v>0</v>
      </c>
      <c r="BH1521">
        <v>0</v>
      </c>
      <c r="BI1521">
        <v>0</v>
      </c>
      <c r="BJ1521">
        <v>300</v>
      </c>
      <c r="BK1521">
        <v>-100</v>
      </c>
      <c r="BL1521" t="s">
        <v>239</v>
      </c>
      <c r="BM1521">
        <v>1</v>
      </c>
      <c r="BN1521">
        <v>1</v>
      </c>
      <c r="BO1521">
        <v>1</v>
      </c>
      <c r="BP1521">
        <v>0</v>
      </c>
      <c r="BS1521">
        <v>0.12</v>
      </c>
      <c r="BT1521">
        <v>0</v>
      </c>
      <c r="BU1521">
        <v>0</v>
      </c>
      <c r="CE1521" t="str">
        <f t="shared" si="768"/>
        <v>16:24:21.697</v>
      </c>
      <c r="CF1521">
        <v>697108733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7</v>
      </c>
      <c r="CY1521">
        <v>7</v>
      </c>
      <c r="CZ1521" t="s">
        <v>131</v>
      </c>
      <c r="DA1521">
        <v>80</v>
      </c>
      <c r="DB1521">
        <v>1</v>
      </c>
      <c r="DC1521" t="s">
        <v>132</v>
      </c>
      <c r="DD1521" t="s">
        <v>133</v>
      </c>
      <c r="DG1521">
        <v>15399259</v>
      </c>
      <c r="DI1521">
        <v>1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 t="shared" ref="A1522:A1528" si="769">"10/06/2022 16:24:22.787"</f>
        <v>10/06/2022 16:24:22.787</v>
      </c>
      <c r="C1522" t="str">
        <f t="shared" si="747"/>
        <v>FFDFD3C0</v>
      </c>
      <c r="D1522" t="s">
        <v>143</v>
      </c>
      <c r="E1522">
        <v>15</v>
      </c>
      <c r="F1522">
        <v>2015</v>
      </c>
      <c r="G1522" t="s">
        <v>144</v>
      </c>
      <c r="J1522" t="s">
        <v>145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ref="S1522:S1528" si="770">"16:24:22.523"</f>
        <v>16:24:22.523</v>
      </c>
      <c r="T1522" t="str">
        <f t="shared" ref="T1522:T1528" si="771">"16:24:21.723"</f>
        <v>16:24:21.723</v>
      </c>
      <c r="U1522" t="str">
        <f t="shared" si="748"/>
        <v>A5988B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125</v>
      </c>
      <c r="AG1522">
        <v>0</v>
      </c>
      <c r="AH1522">
        <v>3</v>
      </c>
      <c r="AI1522">
        <v>2</v>
      </c>
      <c r="AJ1522">
        <v>1</v>
      </c>
      <c r="AK1522" t="s">
        <v>558</v>
      </c>
      <c r="AL1522">
        <v>40.944113999999999</v>
      </c>
      <c r="AM1522" t="s">
        <v>559</v>
      </c>
      <c r="AN1522">
        <v>-72.179080999999996</v>
      </c>
      <c r="AO1522">
        <v>25</v>
      </c>
      <c r="AP1522">
        <v>425</v>
      </c>
      <c r="AQ1522" t="s">
        <v>129</v>
      </c>
      <c r="AR1522">
        <v>50</v>
      </c>
      <c r="AS1522">
        <v>39</v>
      </c>
      <c r="AT1522">
        <v>320</v>
      </c>
      <c r="BB1522">
        <v>1200</v>
      </c>
      <c r="BC1522">
        <v>1</v>
      </c>
      <c r="BD1522" t="str">
        <f t="shared" si="749"/>
        <v xml:space="preserve">N46PD   </v>
      </c>
      <c r="BE1522">
        <v>1</v>
      </c>
      <c r="BG1522">
        <v>0</v>
      </c>
      <c r="BH1522">
        <v>0</v>
      </c>
      <c r="BI1522">
        <v>0</v>
      </c>
      <c r="BJ1522">
        <v>300</v>
      </c>
      <c r="BK1522">
        <v>-125</v>
      </c>
      <c r="BL1522" t="s">
        <v>239</v>
      </c>
      <c r="BM1522">
        <v>1</v>
      </c>
      <c r="BN1522">
        <v>1</v>
      </c>
      <c r="BO1522">
        <v>1</v>
      </c>
      <c r="BP1522">
        <v>0</v>
      </c>
      <c r="BS1522">
        <v>0.12</v>
      </c>
      <c r="BT1522">
        <v>0</v>
      </c>
      <c r="BU1522">
        <v>0</v>
      </c>
      <c r="CE1522" t="str">
        <f t="shared" ref="CE1522:CE1528" si="772">"16:24:22.529"</f>
        <v>16:24:22.529</v>
      </c>
      <c r="CF1522">
        <v>529431527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6</v>
      </c>
      <c r="CY1522">
        <v>7</v>
      </c>
      <c r="CZ1522" t="s">
        <v>131</v>
      </c>
      <c r="DA1522">
        <v>80</v>
      </c>
      <c r="DB1522">
        <v>1</v>
      </c>
      <c r="DC1522" t="s">
        <v>132</v>
      </c>
      <c r="DD1522" t="s">
        <v>133</v>
      </c>
      <c r="DG1522">
        <v>15400186</v>
      </c>
      <c r="DI1522">
        <v>1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 t="shared" si="769"/>
        <v>10/06/2022 16:24:22.787</v>
      </c>
      <c r="C1523" t="str">
        <f t="shared" si="747"/>
        <v>FFDFD3C0</v>
      </c>
      <c r="D1523" t="s">
        <v>123</v>
      </c>
      <c r="E1523">
        <v>1</v>
      </c>
      <c r="H1523">
        <v>157</v>
      </c>
      <c r="I1523" t="s">
        <v>124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770"/>
        <v>16:24:22.523</v>
      </c>
      <c r="T1523" t="str">
        <f t="shared" si="771"/>
        <v>16:24:21.723</v>
      </c>
      <c r="U1523" t="str">
        <f t="shared" si="748"/>
        <v>A5988B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125</v>
      </c>
      <c r="AG1523">
        <v>0</v>
      </c>
      <c r="AH1523">
        <v>3</v>
      </c>
      <c r="AI1523">
        <v>2</v>
      </c>
      <c r="AJ1523">
        <v>1</v>
      </c>
      <c r="AK1523" t="s">
        <v>558</v>
      </c>
      <c r="AL1523">
        <v>40.944113999999999</v>
      </c>
      <c r="AM1523" t="s">
        <v>559</v>
      </c>
      <c r="AN1523">
        <v>-72.179080999999996</v>
      </c>
      <c r="AO1523">
        <v>25</v>
      </c>
      <c r="AP1523">
        <v>425</v>
      </c>
      <c r="AQ1523" t="s">
        <v>129</v>
      </c>
      <c r="AR1523">
        <v>50</v>
      </c>
      <c r="AS1523">
        <v>39</v>
      </c>
      <c r="AT1523">
        <v>320</v>
      </c>
      <c r="BB1523">
        <v>1200</v>
      </c>
      <c r="BC1523">
        <v>1</v>
      </c>
      <c r="BD1523" t="str">
        <f t="shared" si="749"/>
        <v xml:space="preserve">N46PD   </v>
      </c>
      <c r="BE1523">
        <v>1</v>
      </c>
      <c r="BG1523">
        <v>0</v>
      </c>
      <c r="BH1523">
        <v>0</v>
      </c>
      <c r="BI1523">
        <v>0</v>
      </c>
      <c r="BJ1523">
        <v>300</v>
      </c>
      <c r="BK1523">
        <v>-125</v>
      </c>
      <c r="BL1523" t="s">
        <v>239</v>
      </c>
      <c r="BM1523">
        <v>1</v>
      </c>
      <c r="BN1523">
        <v>1</v>
      </c>
      <c r="BO1523">
        <v>1</v>
      </c>
      <c r="BP1523">
        <v>0</v>
      </c>
      <c r="BS1523">
        <v>0.12</v>
      </c>
      <c r="BT1523">
        <v>0</v>
      </c>
      <c r="BU1523">
        <v>0</v>
      </c>
      <c r="CE1523" t="str">
        <f t="shared" si="772"/>
        <v>16:24:22.529</v>
      </c>
      <c r="CF1523">
        <v>529431527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6</v>
      </c>
      <c r="CY1523">
        <v>7</v>
      </c>
      <c r="CZ1523" t="s">
        <v>131</v>
      </c>
      <c r="DA1523">
        <v>80</v>
      </c>
      <c r="DB1523">
        <v>1</v>
      </c>
      <c r="DC1523" t="s">
        <v>132</v>
      </c>
      <c r="DD1523" t="s">
        <v>133</v>
      </c>
      <c r="DG1523">
        <v>15400186</v>
      </c>
      <c r="DI1523">
        <v>1</v>
      </c>
      <c r="DJ1523">
        <v>0</v>
      </c>
      <c r="DK1523">
        <v>1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 t="shared" si="769"/>
        <v>10/06/2022 16:24:22.787</v>
      </c>
      <c r="C1524" t="str">
        <f t="shared" si="747"/>
        <v>FFDFD3C0</v>
      </c>
      <c r="D1524" t="s">
        <v>143</v>
      </c>
      <c r="E1524">
        <v>1</v>
      </c>
      <c r="F1524">
        <v>2001</v>
      </c>
      <c r="G1524" t="s">
        <v>147</v>
      </c>
      <c r="J1524" t="s">
        <v>145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770"/>
        <v>16:24:22.523</v>
      </c>
      <c r="T1524" t="str">
        <f t="shared" si="771"/>
        <v>16:24:21.723</v>
      </c>
      <c r="U1524" t="str">
        <f t="shared" si="748"/>
        <v>A5988B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125</v>
      </c>
      <c r="AG1524">
        <v>0</v>
      </c>
      <c r="AH1524">
        <v>3</v>
      </c>
      <c r="AI1524">
        <v>2</v>
      </c>
      <c r="AJ1524">
        <v>1</v>
      </c>
      <c r="AK1524" t="s">
        <v>558</v>
      </c>
      <c r="AL1524">
        <v>40.944113999999999</v>
      </c>
      <c r="AM1524" t="s">
        <v>559</v>
      </c>
      <c r="AN1524">
        <v>-72.179080999999996</v>
      </c>
      <c r="AO1524">
        <v>25</v>
      </c>
      <c r="AP1524">
        <v>425</v>
      </c>
      <c r="AQ1524" t="s">
        <v>129</v>
      </c>
      <c r="AR1524">
        <v>50</v>
      </c>
      <c r="AS1524">
        <v>39</v>
      </c>
      <c r="AT1524">
        <v>320</v>
      </c>
      <c r="BB1524">
        <v>1200</v>
      </c>
      <c r="BC1524">
        <v>1</v>
      </c>
      <c r="BD1524" t="str">
        <f t="shared" si="749"/>
        <v xml:space="preserve">N46PD   </v>
      </c>
      <c r="BE1524">
        <v>1</v>
      </c>
      <c r="BG1524">
        <v>0</v>
      </c>
      <c r="BH1524">
        <v>0</v>
      </c>
      <c r="BI1524">
        <v>0</v>
      </c>
      <c r="BJ1524">
        <v>300</v>
      </c>
      <c r="BK1524">
        <v>-125</v>
      </c>
      <c r="BL1524" t="s">
        <v>239</v>
      </c>
      <c r="BM1524">
        <v>1</v>
      </c>
      <c r="BN1524">
        <v>1</v>
      </c>
      <c r="BO1524">
        <v>1</v>
      </c>
      <c r="BP1524">
        <v>0</v>
      </c>
      <c r="BS1524">
        <v>0.12</v>
      </c>
      <c r="BT1524">
        <v>0</v>
      </c>
      <c r="BU1524">
        <v>0</v>
      </c>
      <c r="CE1524" t="str">
        <f t="shared" si="772"/>
        <v>16:24:22.529</v>
      </c>
      <c r="CF1524">
        <v>529431527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6</v>
      </c>
      <c r="CY1524">
        <v>7</v>
      </c>
      <c r="CZ1524" t="s">
        <v>131</v>
      </c>
      <c r="DA1524">
        <v>80</v>
      </c>
      <c r="DB1524">
        <v>1</v>
      </c>
      <c r="DC1524" t="s">
        <v>132</v>
      </c>
      <c r="DD1524" t="s">
        <v>133</v>
      </c>
      <c r="DG1524">
        <v>15400186</v>
      </c>
      <c r="DI1524">
        <v>1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 t="shared" si="769"/>
        <v>10/06/2022 16:24:22.787</v>
      </c>
      <c r="C1525" t="str">
        <f t="shared" si="747"/>
        <v>FFDFD3C0</v>
      </c>
      <c r="D1525" t="s">
        <v>139</v>
      </c>
      <c r="E1525">
        <v>3</v>
      </c>
      <c r="F1525">
        <v>1003</v>
      </c>
      <c r="G1525" t="s">
        <v>146</v>
      </c>
      <c r="J1525" t="s">
        <v>141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770"/>
        <v>16:24:22.523</v>
      </c>
      <c r="T1525" t="str">
        <f t="shared" si="771"/>
        <v>16:24:21.723</v>
      </c>
      <c r="U1525" t="str">
        <f t="shared" si="748"/>
        <v>A5988B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125</v>
      </c>
      <c r="AG1525">
        <v>0</v>
      </c>
      <c r="AH1525">
        <v>3</v>
      </c>
      <c r="AI1525">
        <v>2</v>
      </c>
      <c r="AJ1525">
        <v>1</v>
      </c>
      <c r="AK1525" t="s">
        <v>558</v>
      </c>
      <c r="AL1525">
        <v>40.944113999999999</v>
      </c>
      <c r="AM1525" t="s">
        <v>559</v>
      </c>
      <c r="AN1525">
        <v>-72.179080999999996</v>
      </c>
      <c r="AO1525">
        <v>25</v>
      </c>
      <c r="AP1525">
        <v>425</v>
      </c>
      <c r="AQ1525" t="s">
        <v>129</v>
      </c>
      <c r="AR1525">
        <v>50</v>
      </c>
      <c r="AS1525">
        <v>39</v>
      </c>
      <c r="AT1525">
        <v>320</v>
      </c>
      <c r="BB1525">
        <v>1200</v>
      </c>
      <c r="BC1525">
        <v>1</v>
      </c>
      <c r="BD1525" t="str">
        <f t="shared" si="749"/>
        <v xml:space="preserve">N46PD   </v>
      </c>
      <c r="BE1525">
        <v>1</v>
      </c>
      <c r="BG1525">
        <v>0</v>
      </c>
      <c r="BH1525">
        <v>0</v>
      </c>
      <c r="BI1525">
        <v>0</v>
      </c>
      <c r="BJ1525">
        <v>300</v>
      </c>
      <c r="BK1525">
        <v>-125</v>
      </c>
      <c r="BL1525" t="s">
        <v>239</v>
      </c>
      <c r="BM1525">
        <v>1</v>
      </c>
      <c r="BN1525">
        <v>1</v>
      </c>
      <c r="BO1525">
        <v>1</v>
      </c>
      <c r="BP1525">
        <v>0</v>
      </c>
      <c r="BS1525">
        <v>0.12</v>
      </c>
      <c r="BT1525">
        <v>0</v>
      </c>
      <c r="BU1525">
        <v>0</v>
      </c>
      <c r="CE1525" t="str">
        <f t="shared" si="772"/>
        <v>16:24:22.529</v>
      </c>
      <c r="CF1525">
        <v>529431527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6</v>
      </c>
      <c r="CY1525">
        <v>7</v>
      </c>
      <c r="CZ1525" t="s">
        <v>131</v>
      </c>
      <c r="DA1525">
        <v>80</v>
      </c>
      <c r="DB1525">
        <v>1</v>
      </c>
      <c r="DC1525" t="s">
        <v>132</v>
      </c>
      <c r="DD1525" t="s">
        <v>133</v>
      </c>
      <c r="DG1525">
        <v>15400186</v>
      </c>
      <c r="DI1525">
        <v>1</v>
      </c>
      <c r="DJ1525">
        <v>0</v>
      </c>
      <c r="DK1525">
        <v>1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 t="shared" si="769"/>
        <v>10/06/2022 16:24:22.787</v>
      </c>
      <c r="C1526" t="str">
        <f t="shared" si="747"/>
        <v>FFDFD3C0</v>
      </c>
      <c r="D1526" t="s">
        <v>134</v>
      </c>
      <c r="E1526">
        <v>33</v>
      </c>
      <c r="H1526">
        <v>112</v>
      </c>
      <c r="I1526" t="s">
        <v>135</v>
      </c>
      <c r="J1526" t="s">
        <v>136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770"/>
        <v>16:24:22.523</v>
      </c>
      <c r="T1526" t="str">
        <f t="shared" si="771"/>
        <v>16:24:21.723</v>
      </c>
      <c r="U1526" t="str">
        <f t="shared" si="748"/>
        <v>A5988B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125</v>
      </c>
      <c r="AG1526">
        <v>0</v>
      </c>
      <c r="AH1526">
        <v>3</v>
      </c>
      <c r="AI1526">
        <v>2</v>
      </c>
      <c r="AJ1526">
        <v>1</v>
      </c>
      <c r="AK1526" t="s">
        <v>558</v>
      </c>
      <c r="AL1526">
        <v>40.944113999999999</v>
      </c>
      <c r="AM1526" t="s">
        <v>559</v>
      </c>
      <c r="AN1526">
        <v>-72.179080999999996</v>
      </c>
      <c r="AO1526">
        <v>25</v>
      </c>
      <c r="AP1526">
        <v>425</v>
      </c>
      <c r="AQ1526" t="s">
        <v>129</v>
      </c>
      <c r="AR1526">
        <v>50</v>
      </c>
      <c r="AS1526">
        <v>39</v>
      </c>
      <c r="AT1526">
        <v>320</v>
      </c>
      <c r="BB1526">
        <v>1200</v>
      </c>
      <c r="BC1526">
        <v>1</v>
      </c>
      <c r="BD1526" t="str">
        <f t="shared" si="749"/>
        <v xml:space="preserve">N46PD   </v>
      </c>
      <c r="BE1526">
        <v>1</v>
      </c>
      <c r="BG1526">
        <v>0</v>
      </c>
      <c r="BH1526">
        <v>0</v>
      </c>
      <c r="BI1526">
        <v>0</v>
      </c>
      <c r="BJ1526">
        <v>300</v>
      </c>
      <c r="BK1526">
        <v>-125</v>
      </c>
      <c r="BL1526" t="s">
        <v>239</v>
      </c>
      <c r="BM1526">
        <v>1</v>
      </c>
      <c r="BN1526">
        <v>1</v>
      </c>
      <c r="BO1526">
        <v>1</v>
      </c>
      <c r="BP1526">
        <v>0</v>
      </c>
      <c r="BS1526">
        <v>0.12</v>
      </c>
      <c r="BT1526">
        <v>0</v>
      </c>
      <c r="BU1526">
        <v>0</v>
      </c>
      <c r="CE1526" t="str">
        <f t="shared" si="772"/>
        <v>16:24:22.529</v>
      </c>
      <c r="CF1526">
        <v>529431527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6</v>
      </c>
      <c r="CY1526">
        <v>7</v>
      </c>
      <c r="CZ1526" t="s">
        <v>131</v>
      </c>
      <c r="DA1526">
        <v>80</v>
      </c>
      <c r="DB1526">
        <v>1</v>
      </c>
      <c r="DC1526" t="s">
        <v>132</v>
      </c>
      <c r="DD1526" t="s">
        <v>133</v>
      </c>
      <c r="DG1526">
        <v>15400186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 t="shared" si="769"/>
        <v>10/06/2022 16:24:22.787</v>
      </c>
      <c r="C1527" t="str">
        <f t="shared" si="747"/>
        <v>FFDFD3C0</v>
      </c>
      <c r="D1527" t="s">
        <v>134</v>
      </c>
      <c r="E1527">
        <v>38</v>
      </c>
      <c r="H1527">
        <v>125</v>
      </c>
      <c r="I1527" t="s">
        <v>142</v>
      </c>
      <c r="J1527" t="s">
        <v>136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770"/>
        <v>16:24:22.523</v>
      </c>
      <c r="T1527" t="str">
        <f t="shared" si="771"/>
        <v>16:24:21.723</v>
      </c>
      <c r="U1527" t="str">
        <f t="shared" si="748"/>
        <v>A5988B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125</v>
      </c>
      <c r="AG1527">
        <v>0</v>
      </c>
      <c r="AH1527">
        <v>3</v>
      </c>
      <c r="AI1527">
        <v>2</v>
      </c>
      <c r="AJ1527">
        <v>1</v>
      </c>
      <c r="AK1527" t="s">
        <v>558</v>
      </c>
      <c r="AL1527">
        <v>40.944113999999999</v>
      </c>
      <c r="AM1527" t="s">
        <v>559</v>
      </c>
      <c r="AN1527">
        <v>-72.179080999999996</v>
      </c>
      <c r="AO1527">
        <v>25</v>
      </c>
      <c r="AP1527">
        <v>425</v>
      </c>
      <c r="AQ1527" t="s">
        <v>129</v>
      </c>
      <c r="AR1527">
        <v>50</v>
      </c>
      <c r="AS1527">
        <v>39</v>
      </c>
      <c r="AT1527">
        <v>320</v>
      </c>
      <c r="BB1527">
        <v>1200</v>
      </c>
      <c r="BC1527">
        <v>1</v>
      </c>
      <c r="BD1527" t="str">
        <f t="shared" si="749"/>
        <v xml:space="preserve">N46PD   </v>
      </c>
      <c r="BE1527">
        <v>1</v>
      </c>
      <c r="BG1527">
        <v>0</v>
      </c>
      <c r="BH1527">
        <v>0</v>
      </c>
      <c r="BI1527">
        <v>0</v>
      </c>
      <c r="BJ1527">
        <v>300</v>
      </c>
      <c r="BK1527">
        <v>-125</v>
      </c>
      <c r="BL1527" t="s">
        <v>239</v>
      </c>
      <c r="BM1527">
        <v>1</v>
      </c>
      <c r="BN1527">
        <v>1</v>
      </c>
      <c r="BO1527">
        <v>1</v>
      </c>
      <c r="BP1527">
        <v>0</v>
      </c>
      <c r="BS1527">
        <v>0.12</v>
      </c>
      <c r="BT1527">
        <v>0</v>
      </c>
      <c r="BU1527">
        <v>0</v>
      </c>
      <c r="CE1527" t="str">
        <f t="shared" si="772"/>
        <v>16:24:22.529</v>
      </c>
      <c r="CF1527">
        <v>529431527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6</v>
      </c>
      <c r="CY1527">
        <v>7</v>
      </c>
      <c r="CZ1527" t="s">
        <v>131</v>
      </c>
      <c r="DA1527">
        <v>80</v>
      </c>
      <c r="DB1527">
        <v>1</v>
      </c>
      <c r="DC1527" t="s">
        <v>132</v>
      </c>
      <c r="DD1527" t="s">
        <v>133</v>
      </c>
      <c r="DG1527">
        <v>15400186</v>
      </c>
      <c r="DI1527">
        <v>1</v>
      </c>
      <c r="DJ1527">
        <v>0</v>
      </c>
      <c r="DK1527">
        <v>1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 t="shared" si="769"/>
        <v>10/06/2022 16:24:22.787</v>
      </c>
      <c r="C1528" t="str">
        <f t="shared" si="747"/>
        <v>FFDFD3C0</v>
      </c>
      <c r="D1528" t="s">
        <v>139</v>
      </c>
      <c r="E1528">
        <v>2</v>
      </c>
      <c r="F1528">
        <v>1002</v>
      </c>
      <c r="G1528" t="s">
        <v>124</v>
      </c>
      <c r="J1528" t="s">
        <v>141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770"/>
        <v>16:24:22.523</v>
      </c>
      <c r="T1528" t="str">
        <f t="shared" si="771"/>
        <v>16:24:21.723</v>
      </c>
      <c r="U1528" t="str">
        <f t="shared" si="748"/>
        <v>A5988B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125</v>
      </c>
      <c r="AG1528">
        <v>0</v>
      </c>
      <c r="AH1528">
        <v>3</v>
      </c>
      <c r="AI1528">
        <v>2</v>
      </c>
      <c r="AJ1528">
        <v>1</v>
      </c>
      <c r="AK1528" t="s">
        <v>558</v>
      </c>
      <c r="AL1528">
        <v>40.944113999999999</v>
      </c>
      <c r="AM1528" t="s">
        <v>559</v>
      </c>
      <c r="AN1528">
        <v>-72.179080999999996</v>
      </c>
      <c r="AO1528">
        <v>25</v>
      </c>
      <c r="AP1528">
        <v>425</v>
      </c>
      <c r="AQ1528" t="s">
        <v>129</v>
      </c>
      <c r="AR1528">
        <v>50</v>
      </c>
      <c r="AS1528">
        <v>39</v>
      </c>
      <c r="AT1528">
        <v>320</v>
      </c>
      <c r="BB1528">
        <v>1200</v>
      </c>
      <c r="BC1528">
        <v>1</v>
      </c>
      <c r="BD1528" t="str">
        <f t="shared" si="749"/>
        <v xml:space="preserve">N46PD   </v>
      </c>
      <c r="BE1528">
        <v>1</v>
      </c>
      <c r="BG1528">
        <v>0</v>
      </c>
      <c r="BH1528">
        <v>0</v>
      </c>
      <c r="BI1528">
        <v>0</v>
      </c>
      <c r="BJ1528">
        <v>300</v>
      </c>
      <c r="BK1528">
        <v>-125</v>
      </c>
      <c r="BL1528" t="s">
        <v>239</v>
      </c>
      <c r="BM1528">
        <v>1</v>
      </c>
      <c r="BN1528">
        <v>1</v>
      </c>
      <c r="BO1528">
        <v>1</v>
      </c>
      <c r="BP1528">
        <v>0</v>
      </c>
      <c r="BS1528">
        <v>0.12</v>
      </c>
      <c r="BT1528">
        <v>0</v>
      </c>
      <c r="BU1528">
        <v>0</v>
      </c>
      <c r="CE1528" t="str">
        <f t="shared" si="772"/>
        <v>16:24:22.529</v>
      </c>
      <c r="CF1528">
        <v>529431527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6</v>
      </c>
      <c r="CY1528">
        <v>7</v>
      </c>
      <c r="CZ1528" t="s">
        <v>131</v>
      </c>
      <c r="DA1528">
        <v>80</v>
      </c>
      <c r="DB1528">
        <v>1</v>
      </c>
      <c r="DC1528" t="s">
        <v>132</v>
      </c>
      <c r="DD1528" t="s">
        <v>133</v>
      </c>
      <c r="DG1528">
        <v>15400186</v>
      </c>
      <c r="DI1528">
        <v>1</v>
      </c>
      <c r="DJ1528">
        <v>0</v>
      </c>
      <c r="DK1528">
        <v>1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 t="shared" ref="A1529:A1535" si="773">"10/06/2022 16:24:23.788"</f>
        <v>10/06/2022 16:24:23.788</v>
      </c>
      <c r="C1529" t="str">
        <f t="shared" si="747"/>
        <v>FFDFD3C0</v>
      </c>
      <c r="D1529" t="s">
        <v>123</v>
      </c>
      <c r="E1529">
        <v>1</v>
      </c>
      <c r="H1529">
        <v>157</v>
      </c>
      <c r="I1529" t="s">
        <v>124</v>
      </c>
      <c r="J1529" t="s">
        <v>125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ref="S1529:S1535" si="774">"16:24:23.461"</f>
        <v>16:24:23.461</v>
      </c>
      <c r="T1529" t="str">
        <f t="shared" ref="T1529:T1535" si="775">"16:24:23.061"</f>
        <v>16:24:23.061</v>
      </c>
      <c r="U1529" t="str">
        <f t="shared" si="748"/>
        <v>A5988B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125</v>
      </c>
      <c r="AG1529">
        <v>0</v>
      </c>
      <c r="AH1529">
        <v>3</v>
      </c>
      <c r="AI1529">
        <v>2</v>
      </c>
      <c r="AJ1529">
        <v>1</v>
      </c>
      <c r="AK1529" t="s">
        <v>560</v>
      </c>
      <c r="AL1529">
        <v>40.944307000000002</v>
      </c>
      <c r="AM1529" t="s">
        <v>561</v>
      </c>
      <c r="AN1529">
        <v>-72.178824000000006</v>
      </c>
      <c r="AO1529">
        <v>25</v>
      </c>
      <c r="AP1529">
        <v>425</v>
      </c>
      <c r="AQ1529" t="s">
        <v>129</v>
      </c>
      <c r="AR1529">
        <v>44</v>
      </c>
      <c r="AS1529">
        <v>43</v>
      </c>
      <c r="AT1529">
        <v>576</v>
      </c>
      <c r="BB1529">
        <v>1200</v>
      </c>
      <c r="BC1529">
        <v>1</v>
      </c>
      <c r="BD1529" t="str">
        <f t="shared" si="749"/>
        <v xml:space="preserve">N46PD   </v>
      </c>
      <c r="BE1529">
        <v>1</v>
      </c>
      <c r="BG1529">
        <v>0</v>
      </c>
      <c r="BH1529">
        <v>0</v>
      </c>
      <c r="BI1529">
        <v>0</v>
      </c>
      <c r="BJ1529">
        <v>325</v>
      </c>
      <c r="BK1529">
        <v>-100</v>
      </c>
      <c r="BL1529" t="s">
        <v>239</v>
      </c>
      <c r="BM1529">
        <v>1</v>
      </c>
      <c r="BN1529">
        <v>1</v>
      </c>
      <c r="BO1529">
        <v>1</v>
      </c>
      <c r="BP1529">
        <v>0</v>
      </c>
      <c r="BS1529">
        <v>0.12</v>
      </c>
      <c r="BT1529">
        <v>0</v>
      </c>
      <c r="BU1529">
        <v>0</v>
      </c>
      <c r="CE1529" t="str">
        <f t="shared" ref="CE1529:CE1535" si="776">"16:24:23.468"</f>
        <v>16:24:23.468</v>
      </c>
      <c r="CF1529">
        <v>468252051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5</v>
      </c>
      <c r="CY1529">
        <v>7</v>
      </c>
      <c r="CZ1529" t="s">
        <v>131</v>
      </c>
      <c r="DA1529">
        <v>80</v>
      </c>
      <c r="DB1529">
        <v>1</v>
      </c>
      <c r="DC1529" t="s">
        <v>132</v>
      </c>
      <c r="DD1529" t="s">
        <v>133</v>
      </c>
      <c r="DG1529">
        <v>15401108</v>
      </c>
      <c r="DI1529">
        <v>1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 t="shared" si="773"/>
        <v>10/06/2022 16:24:23.788</v>
      </c>
      <c r="C1530" t="str">
        <f t="shared" si="747"/>
        <v>FFDFD3C0</v>
      </c>
      <c r="D1530" t="s">
        <v>143</v>
      </c>
      <c r="E1530">
        <v>1</v>
      </c>
      <c r="F1530">
        <v>2001</v>
      </c>
      <c r="G1530" t="s">
        <v>147</v>
      </c>
      <c r="J1530" t="s">
        <v>145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774"/>
        <v>16:24:23.461</v>
      </c>
      <c r="T1530" t="str">
        <f t="shared" si="775"/>
        <v>16:24:23.061</v>
      </c>
      <c r="U1530" t="str">
        <f t="shared" si="748"/>
        <v>A5988B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125</v>
      </c>
      <c r="AG1530">
        <v>0</v>
      </c>
      <c r="AH1530">
        <v>3</v>
      </c>
      <c r="AI1530">
        <v>2</v>
      </c>
      <c r="AJ1530">
        <v>1</v>
      </c>
      <c r="AK1530" t="s">
        <v>560</v>
      </c>
      <c r="AL1530">
        <v>40.944307000000002</v>
      </c>
      <c r="AM1530" t="s">
        <v>561</v>
      </c>
      <c r="AN1530">
        <v>-72.178824000000006</v>
      </c>
      <c r="AO1530">
        <v>25</v>
      </c>
      <c r="AP1530">
        <v>425</v>
      </c>
      <c r="AQ1530" t="s">
        <v>129</v>
      </c>
      <c r="AR1530">
        <v>44</v>
      </c>
      <c r="AS1530">
        <v>43</v>
      </c>
      <c r="AT1530">
        <v>576</v>
      </c>
      <c r="BB1530">
        <v>1200</v>
      </c>
      <c r="BC1530">
        <v>1</v>
      </c>
      <c r="BD1530" t="str">
        <f t="shared" si="749"/>
        <v xml:space="preserve">N46PD   </v>
      </c>
      <c r="BE1530">
        <v>1</v>
      </c>
      <c r="BG1530">
        <v>0</v>
      </c>
      <c r="BH1530">
        <v>0</v>
      </c>
      <c r="BI1530">
        <v>0</v>
      </c>
      <c r="BJ1530">
        <v>325</v>
      </c>
      <c r="BK1530">
        <v>-100</v>
      </c>
      <c r="BL1530" t="s">
        <v>239</v>
      </c>
      <c r="BM1530">
        <v>1</v>
      </c>
      <c r="BN1530">
        <v>1</v>
      </c>
      <c r="BO1530">
        <v>1</v>
      </c>
      <c r="BP1530">
        <v>0</v>
      </c>
      <c r="BS1530">
        <v>0.12</v>
      </c>
      <c r="BT1530">
        <v>0</v>
      </c>
      <c r="BU1530">
        <v>0</v>
      </c>
      <c r="CE1530" t="str">
        <f t="shared" si="776"/>
        <v>16:24:23.468</v>
      </c>
      <c r="CF1530">
        <v>468252051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5</v>
      </c>
      <c r="CY1530">
        <v>7</v>
      </c>
      <c r="CZ1530" t="s">
        <v>131</v>
      </c>
      <c r="DA1530">
        <v>80</v>
      </c>
      <c r="DB1530">
        <v>1</v>
      </c>
      <c r="DC1530" t="s">
        <v>132</v>
      </c>
      <c r="DD1530" t="s">
        <v>133</v>
      </c>
      <c r="DG1530">
        <v>15401108</v>
      </c>
      <c r="DI1530">
        <v>1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 t="shared" si="773"/>
        <v>10/06/2022 16:24:23.788</v>
      </c>
      <c r="C1531" t="str">
        <f t="shared" si="747"/>
        <v>FFDFD3C0</v>
      </c>
      <c r="D1531" t="s">
        <v>134</v>
      </c>
      <c r="E1531">
        <v>33</v>
      </c>
      <c r="H1531">
        <v>112</v>
      </c>
      <c r="I1531" t="s">
        <v>135</v>
      </c>
      <c r="J1531" t="s">
        <v>136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774"/>
        <v>16:24:23.461</v>
      </c>
      <c r="T1531" t="str">
        <f t="shared" si="775"/>
        <v>16:24:23.061</v>
      </c>
      <c r="U1531" t="str">
        <f t="shared" si="748"/>
        <v>A5988B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125</v>
      </c>
      <c r="AG1531">
        <v>0</v>
      </c>
      <c r="AH1531">
        <v>3</v>
      </c>
      <c r="AI1531">
        <v>2</v>
      </c>
      <c r="AJ1531">
        <v>1</v>
      </c>
      <c r="AK1531" t="s">
        <v>560</v>
      </c>
      <c r="AL1531">
        <v>40.944307000000002</v>
      </c>
      <c r="AM1531" t="s">
        <v>561</v>
      </c>
      <c r="AN1531">
        <v>-72.178824000000006</v>
      </c>
      <c r="AO1531">
        <v>25</v>
      </c>
      <c r="AP1531">
        <v>425</v>
      </c>
      <c r="AQ1531" t="s">
        <v>129</v>
      </c>
      <c r="AR1531">
        <v>44</v>
      </c>
      <c r="AS1531">
        <v>43</v>
      </c>
      <c r="AT1531">
        <v>576</v>
      </c>
      <c r="BB1531">
        <v>1200</v>
      </c>
      <c r="BC1531">
        <v>1</v>
      </c>
      <c r="BD1531" t="str">
        <f t="shared" si="749"/>
        <v xml:space="preserve">N46PD   </v>
      </c>
      <c r="BE1531">
        <v>1</v>
      </c>
      <c r="BG1531">
        <v>0</v>
      </c>
      <c r="BH1531">
        <v>0</v>
      </c>
      <c r="BI1531">
        <v>0</v>
      </c>
      <c r="BJ1531">
        <v>325</v>
      </c>
      <c r="BK1531">
        <v>-100</v>
      </c>
      <c r="BL1531" t="s">
        <v>239</v>
      </c>
      <c r="BM1531">
        <v>1</v>
      </c>
      <c r="BN1531">
        <v>1</v>
      </c>
      <c r="BO1531">
        <v>1</v>
      </c>
      <c r="BP1531">
        <v>0</v>
      </c>
      <c r="BS1531">
        <v>0.12</v>
      </c>
      <c r="BT1531">
        <v>0</v>
      </c>
      <c r="BU1531">
        <v>0</v>
      </c>
      <c r="CE1531" t="str">
        <f t="shared" si="776"/>
        <v>16:24:23.468</v>
      </c>
      <c r="CF1531">
        <v>468252051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5</v>
      </c>
      <c r="CY1531">
        <v>7</v>
      </c>
      <c r="CZ1531" t="s">
        <v>131</v>
      </c>
      <c r="DA1531">
        <v>80</v>
      </c>
      <c r="DB1531">
        <v>1</v>
      </c>
      <c r="DC1531" t="s">
        <v>132</v>
      </c>
      <c r="DD1531" t="s">
        <v>133</v>
      </c>
      <c r="DG1531">
        <v>15401108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 t="shared" si="773"/>
        <v>10/06/2022 16:24:23.788</v>
      </c>
      <c r="C1532" t="str">
        <f t="shared" si="747"/>
        <v>FFDFD3C0</v>
      </c>
      <c r="D1532" t="s">
        <v>134</v>
      </c>
      <c r="E1532">
        <v>38</v>
      </c>
      <c r="H1532">
        <v>125</v>
      </c>
      <c r="I1532" t="s">
        <v>142</v>
      </c>
      <c r="J1532" t="s">
        <v>136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774"/>
        <v>16:24:23.461</v>
      </c>
      <c r="T1532" t="str">
        <f t="shared" si="775"/>
        <v>16:24:23.061</v>
      </c>
      <c r="U1532" t="str">
        <f t="shared" si="748"/>
        <v>A5988B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125</v>
      </c>
      <c r="AG1532">
        <v>0</v>
      </c>
      <c r="AH1532">
        <v>3</v>
      </c>
      <c r="AI1532">
        <v>2</v>
      </c>
      <c r="AJ1532">
        <v>1</v>
      </c>
      <c r="AK1532" t="s">
        <v>560</v>
      </c>
      <c r="AL1532">
        <v>40.944307000000002</v>
      </c>
      <c r="AM1532" t="s">
        <v>561</v>
      </c>
      <c r="AN1532">
        <v>-72.178824000000006</v>
      </c>
      <c r="AO1532">
        <v>25</v>
      </c>
      <c r="AP1532">
        <v>425</v>
      </c>
      <c r="AQ1532" t="s">
        <v>129</v>
      </c>
      <c r="AR1532">
        <v>44</v>
      </c>
      <c r="AS1532">
        <v>43</v>
      </c>
      <c r="AT1532">
        <v>576</v>
      </c>
      <c r="BB1532">
        <v>1200</v>
      </c>
      <c r="BC1532">
        <v>1</v>
      </c>
      <c r="BD1532" t="str">
        <f t="shared" si="749"/>
        <v xml:space="preserve">N46PD   </v>
      </c>
      <c r="BE1532">
        <v>1</v>
      </c>
      <c r="BG1532">
        <v>0</v>
      </c>
      <c r="BH1532">
        <v>0</v>
      </c>
      <c r="BI1532">
        <v>0</v>
      </c>
      <c r="BJ1532">
        <v>325</v>
      </c>
      <c r="BK1532">
        <v>-100</v>
      </c>
      <c r="BL1532" t="s">
        <v>239</v>
      </c>
      <c r="BM1532">
        <v>1</v>
      </c>
      <c r="BN1532">
        <v>1</v>
      </c>
      <c r="BO1532">
        <v>1</v>
      </c>
      <c r="BP1532">
        <v>0</v>
      </c>
      <c r="BS1532">
        <v>0.12</v>
      </c>
      <c r="BT1532">
        <v>0</v>
      </c>
      <c r="BU1532">
        <v>0</v>
      </c>
      <c r="CE1532" t="str">
        <f t="shared" si="776"/>
        <v>16:24:23.468</v>
      </c>
      <c r="CF1532">
        <v>468252051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5</v>
      </c>
      <c r="CY1532">
        <v>7</v>
      </c>
      <c r="CZ1532" t="s">
        <v>131</v>
      </c>
      <c r="DA1532">
        <v>80</v>
      </c>
      <c r="DB1532">
        <v>1</v>
      </c>
      <c r="DC1532" t="s">
        <v>132</v>
      </c>
      <c r="DD1532" t="s">
        <v>133</v>
      </c>
      <c r="DG1532">
        <v>15401108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 t="shared" si="773"/>
        <v>10/06/2022 16:24:23.788</v>
      </c>
      <c r="C1533" t="str">
        <f t="shared" si="747"/>
        <v>FFDFD3C0</v>
      </c>
      <c r="D1533" t="s">
        <v>139</v>
      </c>
      <c r="E1533">
        <v>2</v>
      </c>
      <c r="F1533">
        <v>1002</v>
      </c>
      <c r="G1533" t="s">
        <v>124</v>
      </c>
      <c r="J1533" t="s">
        <v>141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774"/>
        <v>16:24:23.461</v>
      </c>
      <c r="T1533" t="str">
        <f t="shared" si="775"/>
        <v>16:24:23.061</v>
      </c>
      <c r="U1533" t="str">
        <f t="shared" si="748"/>
        <v>A5988B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125</v>
      </c>
      <c r="AG1533">
        <v>0</v>
      </c>
      <c r="AH1533">
        <v>3</v>
      </c>
      <c r="AI1533">
        <v>2</v>
      </c>
      <c r="AJ1533">
        <v>1</v>
      </c>
      <c r="AK1533" t="s">
        <v>560</v>
      </c>
      <c r="AL1533">
        <v>40.944307000000002</v>
      </c>
      <c r="AM1533" t="s">
        <v>561</v>
      </c>
      <c r="AN1533">
        <v>-72.178824000000006</v>
      </c>
      <c r="AO1533">
        <v>25</v>
      </c>
      <c r="AP1533">
        <v>425</v>
      </c>
      <c r="AQ1533" t="s">
        <v>129</v>
      </c>
      <c r="AR1533">
        <v>44</v>
      </c>
      <c r="AS1533">
        <v>43</v>
      </c>
      <c r="AT1533">
        <v>576</v>
      </c>
      <c r="BB1533">
        <v>1200</v>
      </c>
      <c r="BC1533">
        <v>1</v>
      </c>
      <c r="BD1533" t="str">
        <f t="shared" si="749"/>
        <v xml:space="preserve">N46PD   </v>
      </c>
      <c r="BE1533">
        <v>1</v>
      </c>
      <c r="BG1533">
        <v>0</v>
      </c>
      <c r="BH1533">
        <v>0</v>
      </c>
      <c r="BI1533">
        <v>0</v>
      </c>
      <c r="BJ1533">
        <v>325</v>
      </c>
      <c r="BK1533">
        <v>-100</v>
      </c>
      <c r="BL1533" t="s">
        <v>239</v>
      </c>
      <c r="BM1533">
        <v>1</v>
      </c>
      <c r="BN1533">
        <v>1</v>
      </c>
      <c r="BO1533">
        <v>1</v>
      </c>
      <c r="BP1533">
        <v>0</v>
      </c>
      <c r="BS1533">
        <v>0.12</v>
      </c>
      <c r="BT1533">
        <v>0</v>
      </c>
      <c r="BU1533">
        <v>0</v>
      </c>
      <c r="CE1533" t="str">
        <f t="shared" si="776"/>
        <v>16:24:23.468</v>
      </c>
      <c r="CF1533">
        <v>468252051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5</v>
      </c>
      <c r="CY1533">
        <v>7</v>
      </c>
      <c r="CZ1533" t="s">
        <v>131</v>
      </c>
      <c r="DA1533">
        <v>80</v>
      </c>
      <c r="DB1533">
        <v>1</v>
      </c>
      <c r="DC1533" t="s">
        <v>132</v>
      </c>
      <c r="DD1533" t="s">
        <v>133</v>
      </c>
      <c r="DG1533">
        <v>15401108</v>
      </c>
      <c r="DI1533">
        <v>1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 t="shared" si="773"/>
        <v>10/06/2022 16:24:23.788</v>
      </c>
      <c r="C1534" t="str">
        <f t="shared" si="747"/>
        <v>FFDFD3C0</v>
      </c>
      <c r="D1534" t="s">
        <v>139</v>
      </c>
      <c r="E1534">
        <v>3</v>
      </c>
      <c r="F1534">
        <v>1003</v>
      </c>
      <c r="G1534" t="s">
        <v>146</v>
      </c>
      <c r="J1534" t="s">
        <v>141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774"/>
        <v>16:24:23.461</v>
      </c>
      <c r="T1534" t="str">
        <f t="shared" si="775"/>
        <v>16:24:23.061</v>
      </c>
      <c r="U1534" t="str">
        <f t="shared" si="748"/>
        <v>A5988B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125</v>
      </c>
      <c r="AG1534">
        <v>0</v>
      </c>
      <c r="AH1534">
        <v>3</v>
      </c>
      <c r="AI1534">
        <v>2</v>
      </c>
      <c r="AJ1534">
        <v>1</v>
      </c>
      <c r="AK1534" t="s">
        <v>560</v>
      </c>
      <c r="AL1534">
        <v>40.944307000000002</v>
      </c>
      <c r="AM1534" t="s">
        <v>561</v>
      </c>
      <c r="AN1534">
        <v>-72.178824000000006</v>
      </c>
      <c r="AO1534">
        <v>25</v>
      </c>
      <c r="AP1534">
        <v>425</v>
      </c>
      <c r="AQ1534" t="s">
        <v>129</v>
      </c>
      <c r="AR1534">
        <v>44</v>
      </c>
      <c r="AS1534">
        <v>43</v>
      </c>
      <c r="AT1534">
        <v>576</v>
      </c>
      <c r="BB1534">
        <v>1200</v>
      </c>
      <c r="BC1534">
        <v>1</v>
      </c>
      <c r="BD1534" t="str">
        <f t="shared" si="749"/>
        <v xml:space="preserve">N46PD   </v>
      </c>
      <c r="BE1534">
        <v>1</v>
      </c>
      <c r="BG1534">
        <v>0</v>
      </c>
      <c r="BH1534">
        <v>0</v>
      </c>
      <c r="BI1534">
        <v>0</v>
      </c>
      <c r="BJ1534">
        <v>325</v>
      </c>
      <c r="BK1534">
        <v>-100</v>
      </c>
      <c r="BL1534" t="s">
        <v>239</v>
      </c>
      <c r="BM1534">
        <v>1</v>
      </c>
      <c r="BN1534">
        <v>1</v>
      </c>
      <c r="BO1534">
        <v>1</v>
      </c>
      <c r="BP1534">
        <v>0</v>
      </c>
      <c r="BS1534">
        <v>0.12</v>
      </c>
      <c r="BT1534">
        <v>0</v>
      </c>
      <c r="BU1534">
        <v>0</v>
      </c>
      <c r="CE1534" t="str">
        <f t="shared" si="776"/>
        <v>16:24:23.468</v>
      </c>
      <c r="CF1534">
        <v>468252051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5</v>
      </c>
      <c r="CY1534">
        <v>7</v>
      </c>
      <c r="CZ1534" t="s">
        <v>131</v>
      </c>
      <c r="DA1534">
        <v>80</v>
      </c>
      <c r="DB1534">
        <v>1</v>
      </c>
      <c r="DC1534" t="s">
        <v>132</v>
      </c>
      <c r="DD1534" t="s">
        <v>133</v>
      </c>
      <c r="DG1534">
        <v>15401108</v>
      </c>
      <c r="DI1534">
        <v>1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 t="shared" si="773"/>
        <v>10/06/2022 16:24:23.788</v>
      </c>
      <c r="C1535" t="str">
        <f t="shared" si="747"/>
        <v>FFDFD3C0</v>
      </c>
      <c r="D1535" t="s">
        <v>143</v>
      </c>
      <c r="E1535">
        <v>15</v>
      </c>
      <c r="F1535">
        <v>2015</v>
      </c>
      <c r="G1535" t="s">
        <v>144</v>
      </c>
      <c r="J1535" t="s">
        <v>145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si="774"/>
        <v>16:24:23.461</v>
      </c>
      <c r="T1535" t="str">
        <f t="shared" si="775"/>
        <v>16:24:23.061</v>
      </c>
      <c r="U1535" t="str">
        <f t="shared" si="748"/>
        <v>A5988B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125</v>
      </c>
      <c r="AG1535">
        <v>0</v>
      </c>
      <c r="AH1535">
        <v>3</v>
      </c>
      <c r="AI1535">
        <v>2</v>
      </c>
      <c r="AJ1535">
        <v>1</v>
      </c>
      <c r="AK1535" t="s">
        <v>560</v>
      </c>
      <c r="AL1535">
        <v>40.944307000000002</v>
      </c>
      <c r="AM1535" t="s">
        <v>561</v>
      </c>
      <c r="AN1535">
        <v>-72.178824000000006</v>
      </c>
      <c r="AO1535">
        <v>25</v>
      </c>
      <c r="AP1535">
        <v>425</v>
      </c>
      <c r="AQ1535" t="s">
        <v>129</v>
      </c>
      <c r="AR1535">
        <v>44</v>
      </c>
      <c r="AS1535">
        <v>43</v>
      </c>
      <c r="AT1535">
        <v>576</v>
      </c>
      <c r="BB1535">
        <v>1200</v>
      </c>
      <c r="BC1535">
        <v>1</v>
      </c>
      <c r="BD1535" t="str">
        <f t="shared" si="749"/>
        <v xml:space="preserve">N46PD   </v>
      </c>
      <c r="BE1535">
        <v>1</v>
      </c>
      <c r="BG1535">
        <v>0</v>
      </c>
      <c r="BH1535">
        <v>0</v>
      </c>
      <c r="BI1535">
        <v>0</v>
      </c>
      <c r="BJ1535">
        <v>325</v>
      </c>
      <c r="BK1535">
        <v>-100</v>
      </c>
      <c r="BL1535" t="s">
        <v>239</v>
      </c>
      <c r="BM1535">
        <v>1</v>
      </c>
      <c r="BN1535">
        <v>1</v>
      </c>
      <c r="BO1535">
        <v>1</v>
      </c>
      <c r="BP1535">
        <v>0</v>
      </c>
      <c r="BS1535">
        <v>0.12</v>
      </c>
      <c r="BT1535">
        <v>0</v>
      </c>
      <c r="BU1535">
        <v>0</v>
      </c>
      <c r="CE1535" t="str">
        <f t="shared" si="776"/>
        <v>16:24:23.468</v>
      </c>
      <c r="CF1535">
        <v>468252051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5</v>
      </c>
      <c r="CY1535">
        <v>7</v>
      </c>
      <c r="CZ1535" t="s">
        <v>131</v>
      </c>
      <c r="DA1535">
        <v>80</v>
      </c>
      <c r="DB1535">
        <v>1</v>
      </c>
      <c r="DC1535" t="s">
        <v>132</v>
      </c>
      <c r="DD1535" t="s">
        <v>133</v>
      </c>
      <c r="DG1535">
        <v>15401108</v>
      </c>
      <c r="DI1535">
        <v>1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"10/06/2022 16:24:24.851"</f>
        <v>10/06/2022 16:24:24.851</v>
      </c>
      <c r="C1536" t="str">
        <f t="shared" si="747"/>
        <v>FFDFD3C0</v>
      </c>
      <c r="D1536" t="s">
        <v>139</v>
      </c>
      <c r="E1536">
        <v>3</v>
      </c>
      <c r="F1536">
        <v>1003</v>
      </c>
      <c r="G1536" t="s">
        <v>146</v>
      </c>
      <c r="J1536" t="s">
        <v>141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ref="S1536:S1542" si="777">"16:24:24.594"</f>
        <v>16:24:24.594</v>
      </c>
      <c r="T1536" t="str">
        <f t="shared" ref="T1536:T1542" si="778">"16:24:24.094"</f>
        <v>16:24:24.094</v>
      </c>
      <c r="U1536" t="str">
        <f t="shared" si="748"/>
        <v>A5988B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125</v>
      </c>
      <c r="AG1536">
        <v>0</v>
      </c>
      <c r="AH1536">
        <v>3</v>
      </c>
      <c r="AI1536">
        <v>2</v>
      </c>
      <c r="AJ1536">
        <v>1</v>
      </c>
      <c r="AK1536" t="s">
        <v>562</v>
      </c>
      <c r="AL1536">
        <v>40.944564</v>
      </c>
      <c r="AM1536" t="s">
        <v>563</v>
      </c>
      <c r="AN1536">
        <v>-72.178545</v>
      </c>
      <c r="AO1536">
        <v>25</v>
      </c>
      <c r="AP1536">
        <v>425</v>
      </c>
      <c r="AQ1536" t="s">
        <v>129</v>
      </c>
      <c r="AR1536">
        <v>37</v>
      </c>
      <c r="AS1536">
        <v>48</v>
      </c>
      <c r="AT1536">
        <v>384</v>
      </c>
      <c r="BB1536">
        <v>1200</v>
      </c>
      <c r="BC1536">
        <v>1</v>
      </c>
      <c r="BD1536" t="str">
        <f t="shared" si="749"/>
        <v xml:space="preserve">N46PD   </v>
      </c>
      <c r="BE1536">
        <v>1</v>
      </c>
      <c r="BG1536">
        <v>0</v>
      </c>
      <c r="BH1536">
        <v>0</v>
      </c>
      <c r="BI1536">
        <v>0</v>
      </c>
      <c r="BJ1536">
        <v>325</v>
      </c>
      <c r="BK1536">
        <v>-100</v>
      </c>
      <c r="BL1536" t="s">
        <v>239</v>
      </c>
      <c r="BM1536">
        <v>1</v>
      </c>
      <c r="BN1536">
        <v>1</v>
      </c>
      <c r="BO1536">
        <v>1</v>
      </c>
      <c r="BP1536">
        <v>0</v>
      </c>
      <c r="BS1536">
        <v>0.12</v>
      </c>
      <c r="BT1536">
        <v>0</v>
      </c>
      <c r="BU1536">
        <v>0</v>
      </c>
      <c r="CE1536" t="str">
        <f t="shared" ref="CE1536:CE1542" si="779">"16:24:24.599"</f>
        <v>16:24:24.599</v>
      </c>
      <c r="CF1536">
        <v>598769332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6</v>
      </c>
      <c r="CY1536">
        <v>7</v>
      </c>
      <c r="CZ1536" t="s">
        <v>131</v>
      </c>
      <c r="DA1536">
        <v>80</v>
      </c>
      <c r="DB1536">
        <v>1</v>
      </c>
      <c r="DC1536" t="s">
        <v>132</v>
      </c>
      <c r="DD1536" t="s">
        <v>133</v>
      </c>
      <c r="DG1536">
        <v>15402354</v>
      </c>
      <c r="DI1536">
        <v>1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"10/06/2022 16:24:24.867"</f>
        <v>10/06/2022 16:24:24.867</v>
      </c>
      <c r="C1537" t="str">
        <f t="shared" si="747"/>
        <v>FFDFD3C0</v>
      </c>
      <c r="D1537" t="s">
        <v>143</v>
      </c>
      <c r="E1537">
        <v>1</v>
      </c>
      <c r="F1537">
        <v>2001</v>
      </c>
      <c r="G1537" t="s">
        <v>147</v>
      </c>
      <c r="J1537" t="s">
        <v>145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777"/>
        <v>16:24:24.594</v>
      </c>
      <c r="T1537" t="str">
        <f t="shared" si="778"/>
        <v>16:24:24.094</v>
      </c>
      <c r="U1537" t="str">
        <f t="shared" si="748"/>
        <v>A5988B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125</v>
      </c>
      <c r="AG1537">
        <v>0</v>
      </c>
      <c r="AH1537">
        <v>3</v>
      </c>
      <c r="AI1537">
        <v>2</v>
      </c>
      <c r="AJ1537">
        <v>1</v>
      </c>
      <c r="AK1537" t="s">
        <v>562</v>
      </c>
      <c r="AL1537">
        <v>40.944564</v>
      </c>
      <c r="AM1537" t="s">
        <v>563</v>
      </c>
      <c r="AN1537">
        <v>-72.178545</v>
      </c>
      <c r="AO1537">
        <v>25</v>
      </c>
      <c r="AP1537">
        <v>425</v>
      </c>
      <c r="AQ1537" t="s">
        <v>129</v>
      </c>
      <c r="AR1537">
        <v>37</v>
      </c>
      <c r="AS1537">
        <v>48</v>
      </c>
      <c r="AT1537">
        <v>384</v>
      </c>
      <c r="BB1537">
        <v>1200</v>
      </c>
      <c r="BC1537">
        <v>1</v>
      </c>
      <c r="BD1537" t="str">
        <f t="shared" si="749"/>
        <v xml:space="preserve">N46PD   </v>
      </c>
      <c r="BE1537">
        <v>1</v>
      </c>
      <c r="BG1537">
        <v>0</v>
      </c>
      <c r="BH1537">
        <v>0</v>
      </c>
      <c r="BI1537">
        <v>0</v>
      </c>
      <c r="BJ1537">
        <v>325</v>
      </c>
      <c r="BK1537">
        <v>-100</v>
      </c>
      <c r="BL1537" t="s">
        <v>239</v>
      </c>
      <c r="BM1537">
        <v>1</v>
      </c>
      <c r="BN1537">
        <v>1</v>
      </c>
      <c r="BO1537">
        <v>1</v>
      </c>
      <c r="BP1537">
        <v>0</v>
      </c>
      <c r="BS1537">
        <v>0.12</v>
      </c>
      <c r="BT1537">
        <v>0</v>
      </c>
      <c r="BU1537">
        <v>0</v>
      </c>
      <c r="CE1537" t="str">
        <f t="shared" si="779"/>
        <v>16:24:24.599</v>
      </c>
      <c r="CF1537">
        <v>598769332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6</v>
      </c>
      <c r="CY1537">
        <v>7</v>
      </c>
      <c r="CZ1537" t="s">
        <v>131</v>
      </c>
      <c r="DA1537">
        <v>80</v>
      </c>
      <c r="DB1537">
        <v>1</v>
      </c>
      <c r="DC1537" t="s">
        <v>132</v>
      </c>
      <c r="DD1537" t="s">
        <v>133</v>
      </c>
      <c r="DG1537">
        <v>15402354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"10/06/2022 16:24:24.867"</f>
        <v>10/06/2022 16:24:24.867</v>
      </c>
      <c r="C1538" t="str">
        <f t="shared" ref="C1538:C1601" si="780">"FFDFD3C0"</f>
        <v>FFDFD3C0</v>
      </c>
      <c r="D1538" t="s">
        <v>139</v>
      </c>
      <c r="E1538">
        <v>2</v>
      </c>
      <c r="F1538">
        <v>1002</v>
      </c>
      <c r="G1538" t="s">
        <v>124</v>
      </c>
      <c r="J1538" t="s">
        <v>141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777"/>
        <v>16:24:24.594</v>
      </c>
      <c r="T1538" t="str">
        <f t="shared" si="778"/>
        <v>16:24:24.094</v>
      </c>
      <c r="U1538" t="str">
        <f t="shared" ref="U1538:U1601" si="781">"A5988B"</f>
        <v>A5988B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125</v>
      </c>
      <c r="AG1538">
        <v>0</v>
      </c>
      <c r="AH1538">
        <v>3</v>
      </c>
      <c r="AI1538">
        <v>2</v>
      </c>
      <c r="AJ1538">
        <v>1</v>
      </c>
      <c r="AK1538" t="s">
        <v>562</v>
      </c>
      <c r="AL1538">
        <v>40.944564</v>
      </c>
      <c r="AM1538" t="s">
        <v>563</v>
      </c>
      <c r="AN1538">
        <v>-72.178545</v>
      </c>
      <c r="AO1538">
        <v>25</v>
      </c>
      <c r="AP1538">
        <v>425</v>
      </c>
      <c r="AQ1538" t="s">
        <v>129</v>
      </c>
      <c r="AR1538">
        <v>37</v>
      </c>
      <c r="AS1538">
        <v>48</v>
      </c>
      <c r="AT1538">
        <v>384</v>
      </c>
      <c r="BB1538">
        <v>1200</v>
      </c>
      <c r="BC1538">
        <v>1</v>
      </c>
      <c r="BD1538" t="str">
        <f t="shared" ref="BD1538:BD1601" si="782">"N46PD   "</f>
        <v xml:space="preserve">N46PD   </v>
      </c>
      <c r="BE1538">
        <v>1</v>
      </c>
      <c r="BG1538">
        <v>0</v>
      </c>
      <c r="BH1538">
        <v>0</v>
      </c>
      <c r="BI1538">
        <v>0</v>
      </c>
      <c r="BJ1538">
        <v>325</v>
      </c>
      <c r="BK1538">
        <v>-100</v>
      </c>
      <c r="BL1538" t="s">
        <v>239</v>
      </c>
      <c r="BM1538">
        <v>1</v>
      </c>
      <c r="BN1538">
        <v>1</v>
      </c>
      <c r="BO1538">
        <v>1</v>
      </c>
      <c r="BP1538">
        <v>0</v>
      </c>
      <c r="BS1538">
        <v>0.12</v>
      </c>
      <c r="BT1538">
        <v>0</v>
      </c>
      <c r="BU1538">
        <v>0</v>
      </c>
      <c r="CE1538" t="str">
        <f t="shared" si="779"/>
        <v>16:24:24.599</v>
      </c>
      <c r="CF1538">
        <v>598769332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6</v>
      </c>
      <c r="CY1538">
        <v>7</v>
      </c>
      <c r="CZ1538" t="s">
        <v>131</v>
      </c>
      <c r="DA1538">
        <v>80</v>
      </c>
      <c r="DB1538">
        <v>1</v>
      </c>
      <c r="DC1538" t="s">
        <v>132</v>
      </c>
      <c r="DD1538" t="s">
        <v>133</v>
      </c>
      <c r="DG1538">
        <v>15402354</v>
      </c>
      <c r="DI1538">
        <v>1</v>
      </c>
      <c r="DJ1538">
        <v>0</v>
      </c>
      <c r="DK1538">
        <v>1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"10/06/2022 16:24:24.867"</f>
        <v>10/06/2022 16:24:24.867</v>
      </c>
      <c r="C1539" t="str">
        <f t="shared" si="780"/>
        <v>FFDFD3C0</v>
      </c>
      <c r="D1539" t="s">
        <v>134</v>
      </c>
      <c r="E1539">
        <v>33</v>
      </c>
      <c r="H1539">
        <v>112</v>
      </c>
      <c r="I1539" t="s">
        <v>135</v>
      </c>
      <c r="J1539" t="s">
        <v>136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777"/>
        <v>16:24:24.594</v>
      </c>
      <c r="T1539" t="str">
        <f t="shared" si="778"/>
        <v>16:24:24.094</v>
      </c>
      <c r="U1539" t="str">
        <f t="shared" si="781"/>
        <v>A5988B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125</v>
      </c>
      <c r="AG1539">
        <v>0</v>
      </c>
      <c r="AH1539">
        <v>3</v>
      </c>
      <c r="AI1539">
        <v>2</v>
      </c>
      <c r="AJ1539">
        <v>1</v>
      </c>
      <c r="AK1539" t="s">
        <v>562</v>
      </c>
      <c r="AL1539">
        <v>40.944564</v>
      </c>
      <c r="AM1539" t="s">
        <v>563</v>
      </c>
      <c r="AN1539">
        <v>-72.178545</v>
      </c>
      <c r="AO1539">
        <v>25</v>
      </c>
      <c r="AP1539">
        <v>425</v>
      </c>
      <c r="AQ1539" t="s">
        <v>129</v>
      </c>
      <c r="AR1539">
        <v>37</v>
      </c>
      <c r="AS1539">
        <v>48</v>
      </c>
      <c r="AT1539">
        <v>384</v>
      </c>
      <c r="BB1539">
        <v>1200</v>
      </c>
      <c r="BC1539">
        <v>1</v>
      </c>
      <c r="BD1539" t="str">
        <f t="shared" si="782"/>
        <v xml:space="preserve">N46PD   </v>
      </c>
      <c r="BE1539">
        <v>1</v>
      </c>
      <c r="BG1539">
        <v>0</v>
      </c>
      <c r="BH1539">
        <v>0</v>
      </c>
      <c r="BI1539">
        <v>0</v>
      </c>
      <c r="BJ1539">
        <v>325</v>
      </c>
      <c r="BK1539">
        <v>-100</v>
      </c>
      <c r="BL1539" t="s">
        <v>239</v>
      </c>
      <c r="BM1539">
        <v>1</v>
      </c>
      <c r="BN1539">
        <v>1</v>
      </c>
      <c r="BO1539">
        <v>1</v>
      </c>
      <c r="BP1539">
        <v>0</v>
      </c>
      <c r="BS1539">
        <v>0.12</v>
      </c>
      <c r="BT1539">
        <v>0</v>
      </c>
      <c r="BU1539">
        <v>0</v>
      </c>
      <c r="CE1539" t="str">
        <f t="shared" si="779"/>
        <v>16:24:24.599</v>
      </c>
      <c r="CF1539">
        <v>598769332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6</v>
      </c>
      <c r="CY1539">
        <v>7</v>
      </c>
      <c r="CZ1539" t="s">
        <v>131</v>
      </c>
      <c r="DA1539">
        <v>80</v>
      </c>
      <c r="DB1539">
        <v>1</v>
      </c>
      <c r="DC1539" t="s">
        <v>132</v>
      </c>
      <c r="DD1539" t="s">
        <v>133</v>
      </c>
      <c r="DG1539">
        <v>15402354</v>
      </c>
      <c r="DI1539">
        <v>1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"10/06/2022 16:24:24.867"</f>
        <v>10/06/2022 16:24:24.867</v>
      </c>
      <c r="C1540" t="str">
        <f t="shared" si="780"/>
        <v>FFDFD3C0</v>
      </c>
      <c r="D1540" t="s">
        <v>134</v>
      </c>
      <c r="E1540">
        <v>38</v>
      </c>
      <c r="H1540">
        <v>125</v>
      </c>
      <c r="I1540" t="s">
        <v>142</v>
      </c>
      <c r="J1540" t="s">
        <v>136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777"/>
        <v>16:24:24.594</v>
      </c>
      <c r="T1540" t="str">
        <f t="shared" si="778"/>
        <v>16:24:24.094</v>
      </c>
      <c r="U1540" t="str">
        <f t="shared" si="781"/>
        <v>A5988B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125</v>
      </c>
      <c r="AG1540">
        <v>0</v>
      </c>
      <c r="AH1540">
        <v>3</v>
      </c>
      <c r="AI1540">
        <v>2</v>
      </c>
      <c r="AJ1540">
        <v>1</v>
      </c>
      <c r="AK1540" t="s">
        <v>562</v>
      </c>
      <c r="AL1540">
        <v>40.944564</v>
      </c>
      <c r="AM1540" t="s">
        <v>563</v>
      </c>
      <c r="AN1540">
        <v>-72.178545</v>
      </c>
      <c r="AO1540">
        <v>25</v>
      </c>
      <c r="AP1540">
        <v>425</v>
      </c>
      <c r="AQ1540" t="s">
        <v>129</v>
      </c>
      <c r="AR1540">
        <v>37</v>
      </c>
      <c r="AS1540">
        <v>48</v>
      </c>
      <c r="AT1540">
        <v>384</v>
      </c>
      <c r="BB1540">
        <v>1200</v>
      </c>
      <c r="BC1540">
        <v>1</v>
      </c>
      <c r="BD1540" t="str">
        <f t="shared" si="782"/>
        <v xml:space="preserve">N46PD   </v>
      </c>
      <c r="BE1540">
        <v>1</v>
      </c>
      <c r="BG1540">
        <v>0</v>
      </c>
      <c r="BH1540">
        <v>0</v>
      </c>
      <c r="BI1540">
        <v>0</v>
      </c>
      <c r="BJ1540">
        <v>325</v>
      </c>
      <c r="BK1540">
        <v>-100</v>
      </c>
      <c r="BL1540" t="s">
        <v>239</v>
      </c>
      <c r="BM1540">
        <v>1</v>
      </c>
      <c r="BN1540">
        <v>1</v>
      </c>
      <c r="BO1540">
        <v>1</v>
      </c>
      <c r="BP1540">
        <v>0</v>
      </c>
      <c r="BS1540">
        <v>0.12</v>
      </c>
      <c r="BT1540">
        <v>0</v>
      </c>
      <c r="BU1540">
        <v>0</v>
      </c>
      <c r="CE1540" t="str">
        <f t="shared" si="779"/>
        <v>16:24:24.599</v>
      </c>
      <c r="CF1540">
        <v>598769332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6</v>
      </c>
      <c r="CY1540">
        <v>7</v>
      </c>
      <c r="CZ1540" t="s">
        <v>131</v>
      </c>
      <c r="DA1540">
        <v>80</v>
      </c>
      <c r="DB1540">
        <v>1</v>
      </c>
      <c r="DC1540" t="s">
        <v>132</v>
      </c>
      <c r="DD1540" t="s">
        <v>133</v>
      </c>
      <c r="DG1540">
        <v>15402354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"10/06/2022 16:24:24.945"</f>
        <v>10/06/2022 16:24:24.945</v>
      </c>
      <c r="C1541" t="str">
        <f t="shared" si="780"/>
        <v>FFDFD3C0</v>
      </c>
      <c r="D1541" t="s">
        <v>143</v>
      </c>
      <c r="E1541">
        <v>15</v>
      </c>
      <c r="F1541">
        <v>2015</v>
      </c>
      <c r="G1541" t="s">
        <v>144</v>
      </c>
      <c r="J1541" t="s">
        <v>145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777"/>
        <v>16:24:24.594</v>
      </c>
      <c r="T1541" t="str">
        <f t="shared" si="778"/>
        <v>16:24:24.094</v>
      </c>
      <c r="U1541" t="str">
        <f t="shared" si="781"/>
        <v>A5988B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125</v>
      </c>
      <c r="AG1541">
        <v>0</v>
      </c>
      <c r="AH1541">
        <v>3</v>
      </c>
      <c r="AI1541">
        <v>2</v>
      </c>
      <c r="AJ1541">
        <v>1</v>
      </c>
      <c r="AK1541" t="s">
        <v>562</v>
      </c>
      <c r="AL1541">
        <v>40.944564</v>
      </c>
      <c r="AM1541" t="s">
        <v>563</v>
      </c>
      <c r="AN1541">
        <v>-72.178545</v>
      </c>
      <c r="AO1541">
        <v>25</v>
      </c>
      <c r="AP1541">
        <v>425</v>
      </c>
      <c r="AQ1541" t="s">
        <v>129</v>
      </c>
      <c r="AR1541">
        <v>37</v>
      </c>
      <c r="AS1541">
        <v>48</v>
      </c>
      <c r="AT1541">
        <v>384</v>
      </c>
      <c r="BB1541">
        <v>1200</v>
      </c>
      <c r="BC1541">
        <v>1</v>
      </c>
      <c r="BD1541" t="str">
        <f t="shared" si="782"/>
        <v xml:space="preserve">N46PD   </v>
      </c>
      <c r="BE1541">
        <v>1</v>
      </c>
      <c r="BG1541">
        <v>0</v>
      </c>
      <c r="BH1541">
        <v>0</v>
      </c>
      <c r="BI1541">
        <v>0</v>
      </c>
      <c r="BJ1541">
        <v>325</v>
      </c>
      <c r="BK1541">
        <v>-100</v>
      </c>
      <c r="BL1541" t="s">
        <v>239</v>
      </c>
      <c r="BM1541">
        <v>1</v>
      </c>
      <c r="BN1541">
        <v>1</v>
      </c>
      <c r="BO1541">
        <v>1</v>
      </c>
      <c r="BP1541">
        <v>0</v>
      </c>
      <c r="BS1541">
        <v>0.12</v>
      </c>
      <c r="BT1541">
        <v>0</v>
      </c>
      <c r="BU1541">
        <v>0</v>
      </c>
      <c r="CE1541" t="str">
        <f t="shared" si="779"/>
        <v>16:24:24.599</v>
      </c>
      <c r="CF1541">
        <v>598769332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6</v>
      </c>
      <c r="CY1541">
        <v>7</v>
      </c>
      <c r="CZ1541" t="s">
        <v>131</v>
      </c>
      <c r="DA1541">
        <v>80</v>
      </c>
      <c r="DB1541">
        <v>1</v>
      </c>
      <c r="DC1541" t="s">
        <v>132</v>
      </c>
      <c r="DD1541" t="s">
        <v>133</v>
      </c>
      <c r="DG1541">
        <v>15402354</v>
      </c>
      <c r="DI1541">
        <v>1</v>
      </c>
      <c r="DJ1541">
        <v>0</v>
      </c>
      <c r="DK1541">
        <v>1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"10/06/2022 16:24:24.945"</f>
        <v>10/06/2022 16:24:24.945</v>
      </c>
      <c r="C1542" t="str">
        <f t="shared" si="780"/>
        <v>FFDFD3C0</v>
      </c>
      <c r="D1542" t="s">
        <v>123</v>
      </c>
      <c r="E1542">
        <v>1</v>
      </c>
      <c r="H1542">
        <v>157</v>
      </c>
      <c r="I1542" t="s">
        <v>124</v>
      </c>
      <c r="J1542" t="s">
        <v>125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777"/>
        <v>16:24:24.594</v>
      </c>
      <c r="T1542" t="str">
        <f t="shared" si="778"/>
        <v>16:24:24.094</v>
      </c>
      <c r="U1542" t="str">
        <f t="shared" si="781"/>
        <v>A5988B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125</v>
      </c>
      <c r="AG1542">
        <v>0</v>
      </c>
      <c r="AH1542">
        <v>3</v>
      </c>
      <c r="AI1542">
        <v>2</v>
      </c>
      <c r="AJ1542">
        <v>1</v>
      </c>
      <c r="AK1542" t="s">
        <v>562</v>
      </c>
      <c r="AL1542">
        <v>40.944564</v>
      </c>
      <c r="AM1542" t="s">
        <v>563</v>
      </c>
      <c r="AN1542">
        <v>-72.178545</v>
      </c>
      <c r="AO1542">
        <v>25</v>
      </c>
      <c r="AP1542">
        <v>425</v>
      </c>
      <c r="AQ1542" t="s">
        <v>129</v>
      </c>
      <c r="AR1542">
        <v>37</v>
      </c>
      <c r="AS1542">
        <v>48</v>
      </c>
      <c r="AT1542">
        <v>384</v>
      </c>
      <c r="BB1542">
        <v>1200</v>
      </c>
      <c r="BC1542">
        <v>1</v>
      </c>
      <c r="BD1542" t="str">
        <f t="shared" si="782"/>
        <v xml:space="preserve">N46PD   </v>
      </c>
      <c r="BE1542">
        <v>1</v>
      </c>
      <c r="BG1542">
        <v>0</v>
      </c>
      <c r="BH1542">
        <v>0</v>
      </c>
      <c r="BI1542">
        <v>0</v>
      </c>
      <c r="BJ1542">
        <v>325</v>
      </c>
      <c r="BK1542">
        <v>-100</v>
      </c>
      <c r="BL1542" t="s">
        <v>239</v>
      </c>
      <c r="BM1542">
        <v>1</v>
      </c>
      <c r="BN1542">
        <v>1</v>
      </c>
      <c r="BO1542">
        <v>1</v>
      </c>
      <c r="BP1542">
        <v>0</v>
      </c>
      <c r="BS1542">
        <v>0.12</v>
      </c>
      <c r="BT1542">
        <v>0</v>
      </c>
      <c r="BU1542">
        <v>0</v>
      </c>
      <c r="CE1542" t="str">
        <f t="shared" si="779"/>
        <v>16:24:24.599</v>
      </c>
      <c r="CF1542">
        <v>598769332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6</v>
      </c>
      <c r="CY1542">
        <v>7</v>
      </c>
      <c r="CZ1542" t="s">
        <v>131</v>
      </c>
      <c r="DA1542">
        <v>80</v>
      </c>
      <c r="DB1542">
        <v>1</v>
      </c>
      <c r="DC1542" t="s">
        <v>132</v>
      </c>
      <c r="DD1542" t="s">
        <v>133</v>
      </c>
      <c r="DG1542">
        <v>15402354</v>
      </c>
      <c r="DI1542">
        <v>1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"10/06/2022 16:24:25.992"</f>
        <v>10/06/2022 16:24:25.992</v>
      </c>
      <c r="C1543" t="str">
        <f t="shared" si="780"/>
        <v>FFDFD3C0</v>
      </c>
      <c r="D1543" t="s">
        <v>134</v>
      </c>
      <c r="E1543">
        <v>38</v>
      </c>
      <c r="H1543">
        <v>125</v>
      </c>
      <c r="I1543" t="s">
        <v>142</v>
      </c>
      <c r="J1543" t="s">
        <v>136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ref="S1543:S1549" si="783">"16:24:25.672"</f>
        <v>16:24:25.672</v>
      </c>
      <c r="T1543" t="str">
        <f t="shared" ref="T1543:T1549" si="784">"16:24:25.172"</f>
        <v>16:24:25.172</v>
      </c>
      <c r="U1543" t="str">
        <f t="shared" si="781"/>
        <v>A5988B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125</v>
      </c>
      <c r="AG1543">
        <v>0</v>
      </c>
      <c r="AH1543">
        <v>3</v>
      </c>
      <c r="AI1543">
        <v>2</v>
      </c>
      <c r="AJ1543">
        <v>1</v>
      </c>
      <c r="AK1543" t="s">
        <v>564</v>
      </c>
      <c r="AL1543">
        <v>40.944800000000001</v>
      </c>
      <c r="AM1543" t="s">
        <v>565</v>
      </c>
      <c r="AN1543">
        <v>-72.178415999999999</v>
      </c>
      <c r="AO1543">
        <v>25</v>
      </c>
      <c r="AP1543">
        <v>425</v>
      </c>
      <c r="AQ1543" t="s">
        <v>129</v>
      </c>
      <c r="AR1543">
        <v>29</v>
      </c>
      <c r="AS1543">
        <v>51</v>
      </c>
      <c r="AT1543">
        <v>256</v>
      </c>
      <c r="BB1543">
        <v>1200</v>
      </c>
      <c r="BC1543">
        <v>1</v>
      </c>
      <c r="BD1543" t="str">
        <f t="shared" si="782"/>
        <v xml:space="preserve">N46PD   </v>
      </c>
      <c r="BE1543">
        <v>1</v>
      </c>
      <c r="BG1543">
        <v>0</v>
      </c>
      <c r="BH1543">
        <v>0</v>
      </c>
      <c r="BI1543">
        <v>0</v>
      </c>
      <c r="BJ1543">
        <v>325</v>
      </c>
      <c r="BK1543">
        <v>-100</v>
      </c>
      <c r="BL1543" t="s">
        <v>239</v>
      </c>
      <c r="BM1543">
        <v>1</v>
      </c>
      <c r="BN1543">
        <v>1</v>
      </c>
      <c r="BO1543">
        <v>1</v>
      </c>
      <c r="BP1543">
        <v>0</v>
      </c>
      <c r="BS1543">
        <v>0.16</v>
      </c>
      <c r="BT1543">
        <v>0</v>
      </c>
      <c r="BU1543">
        <v>0</v>
      </c>
      <c r="CE1543" t="str">
        <f t="shared" ref="CE1543:CE1549" si="785">"16:24:25.674"</f>
        <v>16:24:25.674</v>
      </c>
      <c r="CF1543">
        <v>673579668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7</v>
      </c>
      <c r="CY1543">
        <v>7</v>
      </c>
      <c r="CZ1543" t="s">
        <v>131</v>
      </c>
      <c r="DA1543">
        <v>80</v>
      </c>
      <c r="DB1543">
        <v>1</v>
      </c>
      <c r="DC1543" t="s">
        <v>132</v>
      </c>
      <c r="DD1543" t="s">
        <v>133</v>
      </c>
      <c r="DG1543">
        <v>15403342</v>
      </c>
      <c r="DI1543">
        <v>1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"10/06/2022 16:24:25.992"</f>
        <v>10/06/2022 16:24:25.992</v>
      </c>
      <c r="C1544" t="str">
        <f t="shared" si="780"/>
        <v>FFDFD3C0</v>
      </c>
      <c r="D1544" t="s">
        <v>143</v>
      </c>
      <c r="E1544">
        <v>15</v>
      </c>
      <c r="F1544">
        <v>2015</v>
      </c>
      <c r="G1544" t="s">
        <v>144</v>
      </c>
      <c r="J1544" t="s">
        <v>145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783"/>
        <v>16:24:25.672</v>
      </c>
      <c r="T1544" t="str">
        <f t="shared" si="784"/>
        <v>16:24:25.172</v>
      </c>
      <c r="U1544" t="str">
        <f t="shared" si="781"/>
        <v>A5988B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125</v>
      </c>
      <c r="AG1544">
        <v>0</v>
      </c>
      <c r="AH1544">
        <v>3</v>
      </c>
      <c r="AI1544">
        <v>2</v>
      </c>
      <c r="AJ1544">
        <v>1</v>
      </c>
      <c r="AK1544" t="s">
        <v>564</v>
      </c>
      <c r="AL1544">
        <v>40.944800000000001</v>
      </c>
      <c r="AM1544" t="s">
        <v>565</v>
      </c>
      <c r="AN1544">
        <v>-72.178415999999999</v>
      </c>
      <c r="AO1544">
        <v>25</v>
      </c>
      <c r="AP1544">
        <v>425</v>
      </c>
      <c r="AQ1544" t="s">
        <v>129</v>
      </c>
      <c r="AR1544">
        <v>29</v>
      </c>
      <c r="AS1544">
        <v>51</v>
      </c>
      <c r="AT1544">
        <v>256</v>
      </c>
      <c r="BB1544">
        <v>1200</v>
      </c>
      <c r="BC1544">
        <v>1</v>
      </c>
      <c r="BD1544" t="str">
        <f t="shared" si="782"/>
        <v xml:space="preserve">N46PD   </v>
      </c>
      <c r="BE1544">
        <v>1</v>
      </c>
      <c r="BG1544">
        <v>0</v>
      </c>
      <c r="BH1544">
        <v>0</v>
      </c>
      <c r="BI1544">
        <v>0</v>
      </c>
      <c r="BJ1544">
        <v>325</v>
      </c>
      <c r="BK1544">
        <v>-100</v>
      </c>
      <c r="BL1544" t="s">
        <v>239</v>
      </c>
      <c r="BM1544">
        <v>1</v>
      </c>
      <c r="BN1544">
        <v>1</v>
      </c>
      <c r="BO1544">
        <v>1</v>
      </c>
      <c r="BP1544">
        <v>0</v>
      </c>
      <c r="BS1544">
        <v>0.16</v>
      </c>
      <c r="BT1544">
        <v>0</v>
      </c>
      <c r="BU1544">
        <v>0</v>
      </c>
      <c r="CE1544" t="str">
        <f t="shared" si="785"/>
        <v>16:24:25.674</v>
      </c>
      <c r="CF1544">
        <v>673579668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7</v>
      </c>
      <c r="CY1544">
        <v>7</v>
      </c>
      <c r="CZ1544" t="s">
        <v>131</v>
      </c>
      <c r="DA1544">
        <v>80</v>
      </c>
      <c r="DB1544">
        <v>1</v>
      </c>
      <c r="DC1544" t="s">
        <v>132</v>
      </c>
      <c r="DD1544" t="s">
        <v>133</v>
      </c>
      <c r="DG1544">
        <v>15403342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>"10/06/2022 16:24:26.023"</f>
        <v>10/06/2022 16:24:26.023</v>
      </c>
      <c r="C1545" t="str">
        <f t="shared" si="780"/>
        <v>FFDFD3C0</v>
      </c>
      <c r="D1545" t="s">
        <v>123</v>
      </c>
      <c r="E1545">
        <v>1</v>
      </c>
      <c r="H1545">
        <v>157</v>
      </c>
      <c r="I1545" t="s">
        <v>124</v>
      </c>
      <c r="J1545" t="s">
        <v>125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783"/>
        <v>16:24:25.672</v>
      </c>
      <c r="T1545" t="str">
        <f t="shared" si="784"/>
        <v>16:24:25.172</v>
      </c>
      <c r="U1545" t="str">
        <f t="shared" si="781"/>
        <v>A5988B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125</v>
      </c>
      <c r="AG1545">
        <v>0</v>
      </c>
      <c r="AH1545">
        <v>3</v>
      </c>
      <c r="AI1545">
        <v>2</v>
      </c>
      <c r="AJ1545">
        <v>1</v>
      </c>
      <c r="AK1545" t="s">
        <v>564</v>
      </c>
      <c r="AL1545">
        <v>40.944800000000001</v>
      </c>
      <c r="AM1545" t="s">
        <v>565</v>
      </c>
      <c r="AN1545">
        <v>-72.178415999999999</v>
      </c>
      <c r="AO1545">
        <v>25</v>
      </c>
      <c r="AP1545">
        <v>425</v>
      </c>
      <c r="AQ1545" t="s">
        <v>129</v>
      </c>
      <c r="AR1545">
        <v>29</v>
      </c>
      <c r="AS1545">
        <v>51</v>
      </c>
      <c r="AT1545">
        <v>256</v>
      </c>
      <c r="BB1545">
        <v>1200</v>
      </c>
      <c r="BC1545">
        <v>1</v>
      </c>
      <c r="BD1545" t="str">
        <f t="shared" si="782"/>
        <v xml:space="preserve">N46PD   </v>
      </c>
      <c r="BE1545">
        <v>1</v>
      </c>
      <c r="BG1545">
        <v>0</v>
      </c>
      <c r="BH1545">
        <v>0</v>
      </c>
      <c r="BI1545">
        <v>0</v>
      </c>
      <c r="BJ1545">
        <v>325</v>
      </c>
      <c r="BK1545">
        <v>-100</v>
      </c>
      <c r="BL1545" t="s">
        <v>239</v>
      </c>
      <c r="BM1545">
        <v>1</v>
      </c>
      <c r="BN1545">
        <v>1</v>
      </c>
      <c r="BO1545">
        <v>1</v>
      </c>
      <c r="BP1545">
        <v>0</v>
      </c>
      <c r="BS1545">
        <v>0.16</v>
      </c>
      <c r="BT1545">
        <v>0</v>
      </c>
      <c r="BU1545">
        <v>0</v>
      </c>
      <c r="CE1545" t="str">
        <f t="shared" si="785"/>
        <v>16:24:25.674</v>
      </c>
      <c r="CF1545">
        <v>673579668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7</v>
      </c>
      <c r="CY1545">
        <v>7</v>
      </c>
      <c r="CZ1545" t="s">
        <v>131</v>
      </c>
      <c r="DA1545">
        <v>80</v>
      </c>
      <c r="DB1545">
        <v>1</v>
      </c>
      <c r="DC1545" t="s">
        <v>132</v>
      </c>
      <c r="DD1545" t="s">
        <v>133</v>
      </c>
      <c r="DG1545">
        <v>15403342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>"10/06/2022 16:24:26.023"</f>
        <v>10/06/2022 16:24:26.023</v>
      </c>
      <c r="C1546" t="str">
        <f t="shared" si="780"/>
        <v>FFDFD3C0</v>
      </c>
      <c r="D1546" t="s">
        <v>139</v>
      </c>
      <c r="E1546">
        <v>3</v>
      </c>
      <c r="F1546">
        <v>1003</v>
      </c>
      <c r="G1546" t="s">
        <v>146</v>
      </c>
      <c r="J1546" t="s">
        <v>141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783"/>
        <v>16:24:25.672</v>
      </c>
      <c r="T1546" t="str">
        <f t="shared" si="784"/>
        <v>16:24:25.172</v>
      </c>
      <c r="U1546" t="str">
        <f t="shared" si="781"/>
        <v>A5988B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125</v>
      </c>
      <c r="AG1546">
        <v>0</v>
      </c>
      <c r="AH1546">
        <v>3</v>
      </c>
      <c r="AI1546">
        <v>2</v>
      </c>
      <c r="AJ1546">
        <v>1</v>
      </c>
      <c r="AK1546" t="s">
        <v>564</v>
      </c>
      <c r="AL1546">
        <v>40.944800000000001</v>
      </c>
      <c r="AM1546" t="s">
        <v>565</v>
      </c>
      <c r="AN1546">
        <v>-72.178415999999999</v>
      </c>
      <c r="AO1546">
        <v>25</v>
      </c>
      <c r="AP1546">
        <v>425</v>
      </c>
      <c r="AQ1546" t="s">
        <v>129</v>
      </c>
      <c r="AR1546">
        <v>29</v>
      </c>
      <c r="AS1546">
        <v>51</v>
      </c>
      <c r="AT1546">
        <v>256</v>
      </c>
      <c r="BB1546">
        <v>1200</v>
      </c>
      <c r="BC1546">
        <v>1</v>
      </c>
      <c r="BD1546" t="str">
        <f t="shared" si="782"/>
        <v xml:space="preserve">N46PD   </v>
      </c>
      <c r="BE1546">
        <v>1</v>
      </c>
      <c r="BG1546">
        <v>0</v>
      </c>
      <c r="BH1546">
        <v>0</v>
      </c>
      <c r="BI1546">
        <v>0</v>
      </c>
      <c r="BJ1546">
        <v>325</v>
      </c>
      <c r="BK1546">
        <v>-100</v>
      </c>
      <c r="BL1546" t="s">
        <v>239</v>
      </c>
      <c r="BM1546">
        <v>1</v>
      </c>
      <c r="BN1546">
        <v>1</v>
      </c>
      <c r="BO1546">
        <v>1</v>
      </c>
      <c r="BP1546">
        <v>0</v>
      </c>
      <c r="BS1546">
        <v>0.16</v>
      </c>
      <c r="BT1546">
        <v>0</v>
      </c>
      <c r="BU1546">
        <v>0</v>
      </c>
      <c r="CE1546" t="str">
        <f t="shared" si="785"/>
        <v>16:24:25.674</v>
      </c>
      <c r="CF1546">
        <v>673579668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7</v>
      </c>
      <c r="CY1546">
        <v>7</v>
      </c>
      <c r="CZ1546" t="s">
        <v>131</v>
      </c>
      <c r="DA1546">
        <v>80</v>
      </c>
      <c r="DB1546">
        <v>1</v>
      </c>
      <c r="DC1546" t="s">
        <v>132</v>
      </c>
      <c r="DD1546" t="s">
        <v>133</v>
      </c>
      <c r="DG1546">
        <v>15403342</v>
      </c>
      <c r="DI1546">
        <v>1</v>
      </c>
      <c r="DJ1546">
        <v>0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>"10/06/2022 16:24:26.039"</f>
        <v>10/06/2022 16:24:26.039</v>
      </c>
      <c r="C1547" t="str">
        <f t="shared" si="780"/>
        <v>FFDFD3C0</v>
      </c>
      <c r="D1547" t="s">
        <v>143</v>
      </c>
      <c r="E1547">
        <v>1</v>
      </c>
      <c r="F1547">
        <v>2001</v>
      </c>
      <c r="G1547" t="s">
        <v>147</v>
      </c>
      <c r="J1547" t="s">
        <v>145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783"/>
        <v>16:24:25.672</v>
      </c>
      <c r="T1547" t="str">
        <f t="shared" si="784"/>
        <v>16:24:25.172</v>
      </c>
      <c r="U1547" t="str">
        <f t="shared" si="781"/>
        <v>A5988B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125</v>
      </c>
      <c r="AG1547">
        <v>0</v>
      </c>
      <c r="AH1547">
        <v>3</v>
      </c>
      <c r="AI1547">
        <v>2</v>
      </c>
      <c r="AJ1547">
        <v>1</v>
      </c>
      <c r="AK1547" t="s">
        <v>564</v>
      </c>
      <c r="AL1547">
        <v>40.944800000000001</v>
      </c>
      <c r="AM1547" t="s">
        <v>565</v>
      </c>
      <c r="AN1547">
        <v>-72.178415999999999</v>
      </c>
      <c r="AO1547">
        <v>25</v>
      </c>
      <c r="AP1547">
        <v>425</v>
      </c>
      <c r="AQ1547" t="s">
        <v>129</v>
      </c>
      <c r="AR1547">
        <v>29</v>
      </c>
      <c r="AS1547">
        <v>51</v>
      </c>
      <c r="AT1547">
        <v>256</v>
      </c>
      <c r="BB1547">
        <v>1200</v>
      </c>
      <c r="BC1547">
        <v>1</v>
      </c>
      <c r="BD1547" t="str">
        <f t="shared" si="782"/>
        <v xml:space="preserve">N46PD   </v>
      </c>
      <c r="BE1547">
        <v>1</v>
      </c>
      <c r="BG1547">
        <v>0</v>
      </c>
      <c r="BH1547">
        <v>0</v>
      </c>
      <c r="BI1547">
        <v>0</v>
      </c>
      <c r="BJ1547">
        <v>325</v>
      </c>
      <c r="BK1547">
        <v>-100</v>
      </c>
      <c r="BL1547" t="s">
        <v>239</v>
      </c>
      <c r="BM1547">
        <v>1</v>
      </c>
      <c r="BN1547">
        <v>1</v>
      </c>
      <c r="BO1547">
        <v>1</v>
      </c>
      <c r="BP1547">
        <v>0</v>
      </c>
      <c r="BS1547">
        <v>0.16</v>
      </c>
      <c r="BT1547">
        <v>0</v>
      </c>
      <c r="BU1547">
        <v>0</v>
      </c>
      <c r="CE1547" t="str">
        <f t="shared" si="785"/>
        <v>16:24:25.674</v>
      </c>
      <c r="CF1547">
        <v>673579668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7</v>
      </c>
      <c r="CY1547">
        <v>7</v>
      </c>
      <c r="CZ1547" t="s">
        <v>131</v>
      </c>
      <c r="DA1547">
        <v>80</v>
      </c>
      <c r="DB1547">
        <v>1</v>
      </c>
      <c r="DC1547" t="s">
        <v>132</v>
      </c>
      <c r="DD1547" t="s">
        <v>133</v>
      </c>
      <c r="DG1547">
        <v>15403342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>"10/06/2022 16:24:26.039"</f>
        <v>10/06/2022 16:24:26.039</v>
      </c>
      <c r="C1548" t="str">
        <f t="shared" si="780"/>
        <v>FFDFD3C0</v>
      </c>
      <c r="D1548" t="s">
        <v>139</v>
      </c>
      <c r="E1548">
        <v>2</v>
      </c>
      <c r="F1548">
        <v>1002</v>
      </c>
      <c r="G1548" t="s">
        <v>124</v>
      </c>
      <c r="J1548" t="s">
        <v>141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783"/>
        <v>16:24:25.672</v>
      </c>
      <c r="T1548" t="str">
        <f t="shared" si="784"/>
        <v>16:24:25.172</v>
      </c>
      <c r="U1548" t="str">
        <f t="shared" si="781"/>
        <v>A5988B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125</v>
      </c>
      <c r="AG1548">
        <v>0</v>
      </c>
      <c r="AH1548">
        <v>3</v>
      </c>
      <c r="AI1548">
        <v>2</v>
      </c>
      <c r="AJ1548">
        <v>1</v>
      </c>
      <c r="AK1548" t="s">
        <v>564</v>
      </c>
      <c r="AL1548">
        <v>40.944800000000001</v>
      </c>
      <c r="AM1548" t="s">
        <v>565</v>
      </c>
      <c r="AN1548">
        <v>-72.178415999999999</v>
      </c>
      <c r="AO1548">
        <v>25</v>
      </c>
      <c r="AP1548">
        <v>425</v>
      </c>
      <c r="AQ1548" t="s">
        <v>129</v>
      </c>
      <c r="AR1548">
        <v>29</v>
      </c>
      <c r="AS1548">
        <v>51</v>
      </c>
      <c r="AT1548">
        <v>256</v>
      </c>
      <c r="BB1548">
        <v>1200</v>
      </c>
      <c r="BC1548">
        <v>1</v>
      </c>
      <c r="BD1548" t="str">
        <f t="shared" si="782"/>
        <v xml:space="preserve">N46PD   </v>
      </c>
      <c r="BE1548">
        <v>1</v>
      </c>
      <c r="BG1548">
        <v>0</v>
      </c>
      <c r="BH1548">
        <v>0</v>
      </c>
      <c r="BI1548">
        <v>0</v>
      </c>
      <c r="BJ1548">
        <v>325</v>
      </c>
      <c r="BK1548">
        <v>-100</v>
      </c>
      <c r="BL1548" t="s">
        <v>239</v>
      </c>
      <c r="BM1548">
        <v>1</v>
      </c>
      <c r="BN1548">
        <v>1</v>
      </c>
      <c r="BO1548">
        <v>1</v>
      </c>
      <c r="BP1548">
        <v>0</v>
      </c>
      <c r="BS1548">
        <v>0.16</v>
      </c>
      <c r="BT1548">
        <v>0</v>
      </c>
      <c r="BU1548">
        <v>0</v>
      </c>
      <c r="CE1548" t="str">
        <f t="shared" si="785"/>
        <v>16:24:25.674</v>
      </c>
      <c r="CF1548">
        <v>673579668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7</v>
      </c>
      <c r="CY1548">
        <v>7</v>
      </c>
      <c r="CZ1548" t="s">
        <v>131</v>
      </c>
      <c r="DA1548">
        <v>80</v>
      </c>
      <c r="DB1548">
        <v>1</v>
      </c>
      <c r="DC1548" t="s">
        <v>132</v>
      </c>
      <c r="DD1548" t="s">
        <v>133</v>
      </c>
      <c r="DG1548">
        <v>15403342</v>
      </c>
      <c r="DI1548">
        <v>1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>"10/06/2022 16:24:26.039"</f>
        <v>10/06/2022 16:24:26.039</v>
      </c>
      <c r="C1549" t="str">
        <f t="shared" si="780"/>
        <v>FFDFD3C0</v>
      </c>
      <c r="D1549" t="s">
        <v>134</v>
      </c>
      <c r="E1549">
        <v>33</v>
      </c>
      <c r="H1549">
        <v>112</v>
      </c>
      <c r="I1549" t="s">
        <v>135</v>
      </c>
      <c r="J1549" t="s">
        <v>136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783"/>
        <v>16:24:25.672</v>
      </c>
      <c r="T1549" t="str">
        <f t="shared" si="784"/>
        <v>16:24:25.172</v>
      </c>
      <c r="U1549" t="str">
        <f t="shared" si="781"/>
        <v>A5988B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125</v>
      </c>
      <c r="AG1549">
        <v>0</v>
      </c>
      <c r="AH1549">
        <v>3</v>
      </c>
      <c r="AI1549">
        <v>2</v>
      </c>
      <c r="AJ1549">
        <v>1</v>
      </c>
      <c r="AK1549" t="s">
        <v>564</v>
      </c>
      <c r="AL1549">
        <v>40.944800000000001</v>
      </c>
      <c r="AM1549" t="s">
        <v>565</v>
      </c>
      <c r="AN1549">
        <v>-72.178415999999999</v>
      </c>
      <c r="AO1549">
        <v>25</v>
      </c>
      <c r="AP1549">
        <v>425</v>
      </c>
      <c r="AQ1549" t="s">
        <v>129</v>
      </c>
      <c r="AR1549">
        <v>29</v>
      </c>
      <c r="AS1549">
        <v>51</v>
      </c>
      <c r="AT1549">
        <v>256</v>
      </c>
      <c r="BB1549">
        <v>1200</v>
      </c>
      <c r="BC1549">
        <v>1</v>
      </c>
      <c r="BD1549" t="str">
        <f t="shared" si="782"/>
        <v xml:space="preserve">N46PD   </v>
      </c>
      <c r="BE1549">
        <v>1</v>
      </c>
      <c r="BG1549">
        <v>0</v>
      </c>
      <c r="BH1549">
        <v>0</v>
      </c>
      <c r="BI1549">
        <v>0</v>
      </c>
      <c r="BJ1549">
        <v>325</v>
      </c>
      <c r="BK1549">
        <v>-100</v>
      </c>
      <c r="BL1549" t="s">
        <v>239</v>
      </c>
      <c r="BM1549">
        <v>1</v>
      </c>
      <c r="BN1549">
        <v>1</v>
      </c>
      <c r="BO1549">
        <v>1</v>
      </c>
      <c r="BP1549">
        <v>0</v>
      </c>
      <c r="BS1549">
        <v>0.16</v>
      </c>
      <c r="BT1549">
        <v>0</v>
      </c>
      <c r="BU1549">
        <v>0</v>
      </c>
      <c r="CE1549" t="str">
        <f t="shared" si="785"/>
        <v>16:24:25.674</v>
      </c>
      <c r="CF1549">
        <v>673579668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7</v>
      </c>
      <c r="CY1549">
        <v>7</v>
      </c>
      <c r="CZ1549" t="s">
        <v>131</v>
      </c>
      <c r="DA1549">
        <v>80</v>
      </c>
      <c r="DB1549">
        <v>1</v>
      </c>
      <c r="DC1549" t="s">
        <v>132</v>
      </c>
      <c r="DD1549" t="s">
        <v>133</v>
      </c>
      <c r="DG1549">
        <v>15403342</v>
      </c>
      <c r="DI1549">
        <v>1</v>
      </c>
      <c r="DJ1549">
        <v>0</v>
      </c>
      <c r="DK1549">
        <v>1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>"10/06/2022 16:24:26.945"</f>
        <v>10/06/2022 16:24:26.945</v>
      </c>
      <c r="C1550" t="str">
        <f t="shared" si="780"/>
        <v>FFDFD3C0</v>
      </c>
      <c r="D1550" t="s">
        <v>134</v>
      </c>
      <c r="E1550">
        <v>38</v>
      </c>
      <c r="H1550">
        <v>125</v>
      </c>
      <c r="I1550" t="s">
        <v>142</v>
      </c>
      <c r="J1550" t="s">
        <v>136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ref="S1550:S1556" si="786">"16:24:26.641"</f>
        <v>16:24:26.641</v>
      </c>
      <c r="T1550" t="str">
        <f t="shared" ref="T1550:T1556" si="787">"16:24:26.141"</f>
        <v>16:24:26.141</v>
      </c>
      <c r="U1550" t="str">
        <f t="shared" si="781"/>
        <v>A5988B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125</v>
      </c>
      <c r="AG1550">
        <v>0</v>
      </c>
      <c r="AH1550">
        <v>3</v>
      </c>
      <c r="AI1550">
        <v>2</v>
      </c>
      <c r="AJ1550">
        <v>1</v>
      </c>
      <c r="AK1550" t="s">
        <v>231</v>
      </c>
      <c r="AL1550">
        <v>40.945079</v>
      </c>
      <c r="AM1550" t="s">
        <v>566</v>
      </c>
      <c r="AN1550">
        <v>-72.178287999999995</v>
      </c>
      <c r="AO1550">
        <v>25</v>
      </c>
      <c r="AP1550">
        <v>450</v>
      </c>
      <c r="AQ1550" t="s">
        <v>129</v>
      </c>
      <c r="AR1550">
        <v>22</v>
      </c>
      <c r="AS1550">
        <v>54</v>
      </c>
      <c r="AT1550">
        <v>384</v>
      </c>
      <c r="BB1550">
        <v>1200</v>
      </c>
      <c r="BC1550">
        <v>1</v>
      </c>
      <c r="BD1550" t="str">
        <f t="shared" si="782"/>
        <v xml:space="preserve">N46PD   </v>
      </c>
      <c r="BE1550">
        <v>1</v>
      </c>
      <c r="BG1550">
        <v>0</v>
      </c>
      <c r="BH1550">
        <v>0</v>
      </c>
      <c r="BI1550">
        <v>0</v>
      </c>
      <c r="BJ1550">
        <v>350</v>
      </c>
      <c r="BK1550">
        <v>-100</v>
      </c>
      <c r="BL1550" t="s">
        <v>239</v>
      </c>
      <c r="BM1550">
        <v>1</v>
      </c>
      <c r="BN1550">
        <v>1</v>
      </c>
      <c r="BO1550">
        <v>1</v>
      </c>
      <c r="BP1550">
        <v>0</v>
      </c>
      <c r="BS1550">
        <v>0.16</v>
      </c>
      <c r="BT1550">
        <v>0</v>
      </c>
      <c r="BU1550">
        <v>0</v>
      </c>
      <c r="CE1550" t="str">
        <f t="shared" ref="CE1550:CE1556" si="788">"16:24:26.647"</f>
        <v>16:24:26.647</v>
      </c>
      <c r="CF1550">
        <v>646807438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6</v>
      </c>
      <c r="CY1550">
        <v>7</v>
      </c>
      <c r="CZ1550" t="s">
        <v>131</v>
      </c>
      <c r="DA1550">
        <v>80</v>
      </c>
      <c r="DB1550">
        <v>1</v>
      </c>
      <c r="DC1550" t="s">
        <v>132</v>
      </c>
      <c r="DD1550" t="s">
        <v>133</v>
      </c>
      <c r="DG1550">
        <v>15404388</v>
      </c>
      <c r="DI1550">
        <v>1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>"10/06/2022 16:24:26.945"</f>
        <v>10/06/2022 16:24:26.945</v>
      </c>
      <c r="C1551" t="str">
        <f t="shared" si="780"/>
        <v>FFDFD3C0</v>
      </c>
      <c r="D1551" t="s">
        <v>143</v>
      </c>
      <c r="E1551">
        <v>15</v>
      </c>
      <c r="F1551">
        <v>2015</v>
      </c>
      <c r="G1551" t="s">
        <v>144</v>
      </c>
      <c r="J1551" t="s">
        <v>145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786"/>
        <v>16:24:26.641</v>
      </c>
      <c r="T1551" t="str">
        <f t="shared" si="787"/>
        <v>16:24:26.141</v>
      </c>
      <c r="U1551" t="str">
        <f t="shared" si="781"/>
        <v>A5988B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125</v>
      </c>
      <c r="AG1551">
        <v>0</v>
      </c>
      <c r="AH1551">
        <v>3</v>
      </c>
      <c r="AI1551">
        <v>2</v>
      </c>
      <c r="AJ1551">
        <v>1</v>
      </c>
      <c r="AK1551" t="s">
        <v>231</v>
      </c>
      <c r="AL1551">
        <v>40.945079</v>
      </c>
      <c r="AM1551" t="s">
        <v>566</v>
      </c>
      <c r="AN1551">
        <v>-72.178287999999995</v>
      </c>
      <c r="AO1551">
        <v>25</v>
      </c>
      <c r="AP1551">
        <v>450</v>
      </c>
      <c r="AQ1551" t="s">
        <v>129</v>
      </c>
      <c r="AR1551">
        <v>22</v>
      </c>
      <c r="AS1551">
        <v>54</v>
      </c>
      <c r="AT1551">
        <v>384</v>
      </c>
      <c r="BB1551">
        <v>1200</v>
      </c>
      <c r="BC1551">
        <v>1</v>
      </c>
      <c r="BD1551" t="str">
        <f t="shared" si="782"/>
        <v xml:space="preserve">N46PD   </v>
      </c>
      <c r="BE1551">
        <v>1</v>
      </c>
      <c r="BG1551">
        <v>0</v>
      </c>
      <c r="BH1551">
        <v>0</v>
      </c>
      <c r="BI1551">
        <v>0</v>
      </c>
      <c r="BJ1551">
        <v>350</v>
      </c>
      <c r="BK1551">
        <v>-100</v>
      </c>
      <c r="BL1551" t="s">
        <v>239</v>
      </c>
      <c r="BM1551">
        <v>1</v>
      </c>
      <c r="BN1551">
        <v>1</v>
      </c>
      <c r="BO1551">
        <v>1</v>
      </c>
      <c r="BP1551">
        <v>0</v>
      </c>
      <c r="BS1551">
        <v>0.16</v>
      </c>
      <c r="BT1551">
        <v>0</v>
      </c>
      <c r="BU1551">
        <v>0</v>
      </c>
      <c r="CE1551" t="str">
        <f t="shared" si="788"/>
        <v>16:24:26.647</v>
      </c>
      <c r="CF1551">
        <v>646807438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6</v>
      </c>
      <c r="CY1551">
        <v>7</v>
      </c>
      <c r="CZ1551" t="s">
        <v>131</v>
      </c>
      <c r="DA1551">
        <v>80</v>
      </c>
      <c r="DB1551">
        <v>1</v>
      </c>
      <c r="DC1551" t="s">
        <v>132</v>
      </c>
      <c r="DD1551" t="s">
        <v>133</v>
      </c>
      <c r="DG1551">
        <v>15404388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>"10/06/2022 16:24:26.945"</f>
        <v>10/06/2022 16:24:26.945</v>
      </c>
      <c r="C1552" t="str">
        <f t="shared" si="780"/>
        <v>FFDFD3C0</v>
      </c>
      <c r="D1552" t="s">
        <v>123</v>
      </c>
      <c r="E1552">
        <v>1</v>
      </c>
      <c r="H1552">
        <v>157</v>
      </c>
      <c r="I1552" t="s">
        <v>124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786"/>
        <v>16:24:26.641</v>
      </c>
      <c r="T1552" t="str">
        <f t="shared" si="787"/>
        <v>16:24:26.141</v>
      </c>
      <c r="U1552" t="str">
        <f t="shared" si="781"/>
        <v>A5988B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125</v>
      </c>
      <c r="AG1552">
        <v>0</v>
      </c>
      <c r="AH1552">
        <v>3</v>
      </c>
      <c r="AI1552">
        <v>2</v>
      </c>
      <c r="AJ1552">
        <v>1</v>
      </c>
      <c r="AK1552" t="s">
        <v>231</v>
      </c>
      <c r="AL1552">
        <v>40.945079</v>
      </c>
      <c r="AM1552" t="s">
        <v>566</v>
      </c>
      <c r="AN1552">
        <v>-72.178287999999995</v>
      </c>
      <c r="AO1552">
        <v>25</v>
      </c>
      <c r="AP1552">
        <v>450</v>
      </c>
      <c r="AQ1552" t="s">
        <v>129</v>
      </c>
      <c r="AR1552">
        <v>22</v>
      </c>
      <c r="AS1552">
        <v>54</v>
      </c>
      <c r="AT1552">
        <v>384</v>
      </c>
      <c r="BB1552">
        <v>1200</v>
      </c>
      <c r="BC1552">
        <v>1</v>
      </c>
      <c r="BD1552" t="str">
        <f t="shared" si="782"/>
        <v xml:space="preserve">N46PD   </v>
      </c>
      <c r="BE1552">
        <v>1</v>
      </c>
      <c r="BG1552">
        <v>0</v>
      </c>
      <c r="BH1552">
        <v>0</v>
      </c>
      <c r="BI1552">
        <v>0</v>
      </c>
      <c r="BJ1552">
        <v>350</v>
      </c>
      <c r="BK1552">
        <v>-100</v>
      </c>
      <c r="BL1552" t="s">
        <v>239</v>
      </c>
      <c r="BM1552">
        <v>1</v>
      </c>
      <c r="BN1552">
        <v>1</v>
      </c>
      <c r="BO1552">
        <v>1</v>
      </c>
      <c r="BP1552">
        <v>0</v>
      </c>
      <c r="BS1552">
        <v>0.16</v>
      </c>
      <c r="BT1552">
        <v>0</v>
      </c>
      <c r="BU1552">
        <v>0</v>
      </c>
      <c r="CE1552" t="str">
        <f t="shared" si="788"/>
        <v>16:24:26.647</v>
      </c>
      <c r="CF1552">
        <v>646807438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6</v>
      </c>
      <c r="CY1552">
        <v>7</v>
      </c>
      <c r="CZ1552" t="s">
        <v>131</v>
      </c>
      <c r="DA1552">
        <v>80</v>
      </c>
      <c r="DB1552">
        <v>1</v>
      </c>
      <c r="DC1552" t="s">
        <v>132</v>
      </c>
      <c r="DD1552" t="s">
        <v>133</v>
      </c>
      <c r="DG1552">
        <v>15404388</v>
      </c>
      <c r="DI1552">
        <v>1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>"10/06/2022 16:24:26.945"</f>
        <v>10/06/2022 16:24:26.945</v>
      </c>
      <c r="C1553" t="str">
        <f t="shared" si="780"/>
        <v>FFDFD3C0</v>
      </c>
      <c r="D1553" t="s">
        <v>139</v>
      </c>
      <c r="E1553">
        <v>3</v>
      </c>
      <c r="F1553">
        <v>1003</v>
      </c>
      <c r="G1553" t="s">
        <v>146</v>
      </c>
      <c r="J1553" t="s">
        <v>141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si="786"/>
        <v>16:24:26.641</v>
      </c>
      <c r="T1553" t="str">
        <f t="shared" si="787"/>
        <v>16:24:26.141</v>
      </c>
      <c r="U1553" t="str">
        <f t="shared" si="781"/>
        <v>A5988B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125</v>
      </c>
      <c r="AG1553">
        <v>0</v>
      </c>
      <c r="AH1553">
        <v>3</v>
      </c>
      <c r="AI1553">
        <v>2</v>
      </c>
      <c r="AJ1553">
        <v>1</v>
      </c>
      <c r="AK1553" t="s">
        <v>231</v>
      </c>
      <c r="AL1553">
        <v>40.945079</v>
      </c>
      <c r="AM1553" t="s">
        <v>566</v>
      </c>
      <c r="AN1553">
        <v>-72.178287999999995</v>
      </c>
      <c r="AO1553">
        <v>25</v>
      </c>
      <c r="AP1553">
        <v>450</v>
      </c>
      <c r="AQ1553" t="s">
        <v>129</v>
      </c>
      <c r="AR1553">
        <v>22</v>
      </c>
      <c r="AS1553">
        <v>54</v>
      </c>
      <c r="AT1553">
        <v>384</v>
      </c>
      <c r="BB1553">
        <v>1200</v>
      </c>
      <c r="BC1553">
        <v>1</v>
      </c>
      <c r="BD1553" t="str">
        <f t="shared" si="782"/>
        <v xml:space="preserve">N46PD   </v>
      </c>
      <c r="BE1553">
        <v>1</v>
      </c>
      <c r="BG1553">
        <v>0</v>
      </c>
      <c r="BH1553">
        <v>0</v>
      </c>
      <c r="BI1553">
        <v>0</v>
      </c>
      <c r="BJ1553">
        <v>350</v>
      </c>
      <c r="BK1553">
        <v>-100</v>
      </c>
      <c r="BL1553" t="s">
        <v>239</v>
      </c>
      <c r="BM1553">
        <v>1</v>
      </c>
      <c r="BN1553">
        <v>1</v>
      </c>
      <c r="BO1553">
        <v>1</v>
      </c>
      <c r="BP1553">
        <v>0</v>
      </c>
      <c r="BS1553">
        <v>0.16</v>
      </c>
      <c r="BT1553">
        <v>0</v>
      </c>
      <c r="BU1553">
        <v>0</v>
      </c>
      <c r="CE1553" t="str">
        <f t="shared" si="788"/>
        <v>16:24:26.647</v>
      </c>
      <c r="CF1553">
        <v>646807438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6</v>
      </c>
      <c r="CY1553">
        <v>7</v>
      </c>
      <c r="CZ1553" t="s">
        <v>131</v>
      </c>
      <c r="DA1553">
        <v>80</v>
      </c>
      <c r="DB1553">
        <v>1</v>
      </c>
      <c r="DC1553" t="s">
        <v>132</v>
      </c>
      <c r="DD1553" t="s">
        <v>133</v>
      </c>
      <c r="DG1553">
        <v>15404388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>"10/06/2022 16:24:27.015"</f>
        <v>10/06/2022 16:24:27.015</v>
      </c>
      <c r="C1554" t="str">
        <f t="shared" si="780"/>
        <v>FFDFD3C0</v>
      </c>
      <c r="D1554" t="s">
        <v>143</v>
      </c>
      <c r="E1554">
        <v>1</v>
      </c>
      <c r="F1554">
        <v>2001</v>
      </c>
      <c r="G1554" t="s">
        <v>147</v>
      </c>
      <c r="J1554" t="s">
        <v>145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786"/>
        <v>16:24:26.641</v>
      </c>
      <c r="T1554" t="str">
        <f t="shared" si="787"/>
        <v>16:24:26.141</v>
      </c>
      <c r="U1554" t="str">
        <f t="shared" si="781"/>
        <v>A5988B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125</v>
      </c>
      <c r="AG1554">
        <v>0</v>
      </c>
      <c r="AH1554">
        <v>3</v>
      </c>
      <c r="AI1554">
        <v>2</v>
      </c>
      <c r="AJ1554">
        <v>1</v>
      </c>
      <c r="AK1554" t="s">
        <v>231</v>
      </c>
      <c r="AL1554">
        <v>40.945079</v>
      </c>
      <c r="AM1554" t="s">
        <v>566</v>
      </c>
      <c r="AN1554">
        <v>-72.178287999999995</v>
      </c>
      <c r="AO1554">
        <v>25</v>
      </c>
      <c r="AP1554">
        <v>450</v>
      </c>
      <c r="AQ1554" t="s">
        <v>129</v>
      </c>
      <c r="AR1554">
        <v>22</v>
      </c>
      <c r="AS1554">
        <v>54</v>
      </c>
      <c r="AT1554">
        <v>384</v>
      </c>
      <c r="BB1554">
        <v>1200</v>
      </c>
      <c r="BC1554">
        <v>1</v>
      </c>
      <c r="BD1554" t="str">
        <f t="shared" si="782"/>
        <v xml:space="preserve">N46PD   </v>
      </c>
      <c r="BE1554">
        <v>1</v>
      </c>
      <c r="BG1554">
        <v>0</v>
      </c>
      <c r="BH1554">
        <v>0</v>
      </c>
      <c r="BI1554">
        <v>0</v>
      </c>
      <c r="BJ1554">
        <v>350</v>
      </c>
      <c r="BK1554">
        <v>-100</v>
      </c>
      <c r="BL1554" t="s">
        <v>239</v>
      </c>
      <c r="BM1554">
        <v>1</v>
      </c>
      <c r="BN1554">
        <v>1</v>
      </c>
      <c r="BO1554">
        <v>1</v>
      </c>
      <c r="BP1554">
        <v>0</v>
      </c>
      <c r="BS1554">
        <v>0.16</v>
      </c>
      <c r="BT1554">
        <v>0</v>
      </c>
      <c r="BU1554">
        <v>0</v>
      </c>
      <c r="CE1554" t="str">
        <f t="shared" si="788"/>
        <v>16:24:26.647</v>
      </c>
      <c r="CF1554">
        <v>646807438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6</v>
      </c>
      <c r="CY1554">
        <v>7</v>
      </c>
      <c r="CZ1554" t="s">
        <v>131</v>
      </c>
      <c r="DA1554">
        <v>80</v>
      </c>
      <c r="DB1554">
        <v>1</v>
      </c>
      <c r="DC1554" t="s">
        <v>132</v>
      </c>
      <c r="DD1554" t="s">
        <v>133</v>
      </c>
      <c r="DG1554">
        <v>15404388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>"10/06/2022 16:24:26.976"</f>
        <v>10/06/2022 16:24:26.976</v>
      </c>
      <c r="C1555" t="str">
        <f t="shared" si="780"/>
        <v>FFDFD3C0</v>
      </c>
      <c r="D1555" t="s">
        <v>139</v>
      </c>
      <c r="E1555">
        <v>2</v>
      </c>
      <c r="F1555">
        <v>1002</v>
      </c>
      <c r="G1555" t="s">
        <v>124</v>
      </c>
      <c r="J1555" t="s">
        <v>141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786"/>
        <v>16:24:26.641</v>
      </c>
      <c r="T1555" t="str">
        <f t="shared" si="787"/>
        <v>16:24:26.141</v>
      </c>
      <c r="U1555" t="str">
        <f t="shared" si="781"/>
        <v>A5988B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125</v>
      </c>
      <c r="AG1555">
        <v>0</v>
      </c>
      <c r="AH1555">
        <v>3</v>
      </c>
      <c r="AI1555">
        <v>2</v>
      </c>
      <c r="AJ1555">
        <v>1</v>
      </c>
      <c r="AK1555" t="s">
        <v>231</v>
      </c>
      <c r="AL1555">
        <v>40.945079</v>
      </c>
      <c r="AM1555" t="s">
        <v>566</v>
      </c>
      <c r="AN1555">
        <v>-72.178287999999995</v>
      </c>
      <c r="AO1555">
        <v>25</v>
      </c>
      <c r="AP1555">
        <v>450</v>
      </c>
      <c r="AQ1555" t="s">
        <v>129</v>
      </c>
      <c r="AR1555">
        <v>22</v>
      </c>
      <c r="AS1555">
        <v>54</v>
      </c>
      <c r="AT1555">
        <v>384</v>
      </c>
      <c r="BB1555">
        <v>1200</v>
      </c>
      <c r="BC1555">
        <v>1</v>
      </c>
      <c r="BD1555" t="str">
        <f t="shared" si="782"/>
        <v xml:space="preserve">N46PD   </v>
      </c>
      <c r="BE1555">
        <v>1</v>
      </c>
      <c r="BG1555">
        <v>0</v>
      </c>
      <c r="BH1555">
        <v>0</v>
      </c>
      <c r="BI1555">
        <v>0</v>
      </c>
      <c r="BJ1555">
        <v>350</v>
      </c>
      <c r="BK1555">
        <v>-100</v>
      </c>
      <c r="BL1555" t="s">
        <v>239</v>
      </c>
      <c r="BM1555">
        <v>1</v>
      </c>
      <c r="BN1555">
        <v>1</v>
      </c>
      <c r="BO1555">
        <v>1</v>
      </c>
      <c r="BP1555">
        <v>0</v>
      </c>
      <c r="BS1555">
        <v>0.16</v>
      </c>
      <c r="BT1555">
        <v>0</v>
      </c>
      <c r="BU1555">
        <v>0</v>
      </c>
      <c r="CE1555" t="str">
        <f t="shared" si="788"/>
        <v>16:24:26.647</v>
      </c>
      <c r="CF1555">
        <v>646807438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6</v>
      </c>
      <c r="CY1555">
        <v>7</v>
      </c>
      <c r="CZ1555" t="s">
        <v>131</v>
      </c>
      <c r="DA1555">
        <v>80</v>
      </c>
      <c r="DB1555">
        <v>1</v>
      </c>
      <c r="DC1555" t="s">
        <v>132</v>
      </c>
      <c r="DD1555" t="s">
        <v>133</v>
      </c>
      <c r="DG1555">
        <v>15404388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>"10/06/2022 16:24:27.015"</f>
        <v>10/06/2022 16:24:27.015</v>
      </c>
      <c r="C1556" t="str">
        <f t="shared" si="780"/>
        <v>FFDFD3C0</v>
      </c>
      <c r="D1556" t="s">
        <v>134</v>
      </c>
      <c r="E1556">
        <v>33</v>
      </c>
      <c r="H1556">
        <v>112</v>
      </c>
      <c r="I1556" t="s">
        <v>135</v>
      </c>
      <c r="J1556" t="s">
        <v>136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786"/>
        <v>16:24:26.641</v>
      </c>
      <c r="T1556" t="str">
        <f t="shared" si="787"/>
        <v>16:24:26.141</v>
      </c>
      <c r="U1556" t="str">
        <f t="shared" si="781"/>
        <v>A5988B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125</v>
      </c>
      <c r="AG1556">
        <v>0</v>
      </c>
      <c r="AH1556">
        <v>3</v>
      </c>
      <c r="AI1556">
        <v>2</v>
      </c>
      <c r="AJ1556">
        <v>1</v>
      </c>
      <c r="AK1556" t="s">
        <v>231</v>
      </c>
      <c r="AL1556">
        <v>40.945079</v>
      </c>
      <c r="AM1556" t="s">
        <v>566</v>
      </c>
      <c r="AN1556">
        <v>-72.178287999999995</v>
      </c>
      <c r="AO1556">
        <v>25</v>
      </c>
      <c r="AP1556">
        <v>450</v>
      </c>
      <c r="AQ1556" t="s">
        <v>129</v>
      </c>
      <c r="AR1556">
        <v>22</v>
      </c>
      <c r="AS1556">
        <v>54</v>
      </c>
      <c r="AT1556">
        <v>384</v>
      </c>
      <c r="BB1556">
        <v>1200</v>
      </c>
      <c r="BC1556">
        <v>1</v>
      </c>
      <c r="BD1556" t="str">
        <f t="shared" si="782"/>
        <v xml:space="preserve">N46PD   </v>
      </c>
      <c r="BE1556">
        <v>1</v>
      </c>
      <c r="BG1556">
        <v>0</v>
      </c>
      <c r="BH1556">
        <v>0</v>
      </c>
      <c r="BI1556">
        <v>0</v>
      </c>
      <c r="BJ1556">
        <v>350</v>
      </c>
      <c r="BK1556">
        <v>-100</v>
      </c>
      <c r="BL1556" t="s">
        <v>239</v>
      </c>
      <c r="BM1556">
        <v>1</v>
      </c>
      <c r="BN1556">
        <v>1</v>
      </c>
      <c r="BO1556">
        <v>1</v>
      </c>
      <c r="BP1556">
        <v>0</v>
      </c>
      <c r="BS1556">
        <v>0.16</v>
      </c>
      <c r="BT1556">
        <v>0</v>
      </c>
      <c r="BU1556">
        <v>0</v>
      </c>
      <c r="CE1556" t="str">
        <f t="shared" si="788"/>
        <v>16:24:26.647</v>
      </c>
      <c r="CF1556">
        <v>646807438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6</v>
      </c>
      <c r="CY1556">
        <v>7</v>
      </c>
      <c r="CZ1556" t="s">
        <v>131</v>
      </c>
      <c r="DA1556">
        <v>80</v>
      </c>
      <c r="DB1556">
        <v>1</v>
      </c>
      <c r="DC1556" t="s">
        <v>132</v>
      </c>
      <c r="DD1556" t="s">
        <v>133</v>
      </c>
      <c r="DG1556">
        <v>15404388</v>
      </c>
      <c r="DI1556">
        <v>1</v>
      </c>
      <c r="DJ1556">
        <v>0</v>
      </c>
      <c r="DK1556">
        <v>1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>"10/06/2022 16:24:27.928"</f>
        <v>10/06/2022 16:24:27.928</v>
      </c>
      <c r="C1557" t="str">
        <f t="shared" si="780"/>
        <v>FFDFD3C0</v>
      </c>
      <c r="D1557" t="s">
        <v>123</v>
      </c>
      <c r="E1557">
        <v>1</v>
      </c>
      <c r="H1557">
        <v>157</v>
      </c>
      <c r="I1557" t="s">
        <v>124</v>
      </c>
      <c r="J1557" t="s">
        <v>125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ref="S1557:S1563" si="789">"16:24:27.688"</f>
        <v>16:24:27.688</v>
      </c>
      <c r="T1557" t="str">
        <f t="shared" ref="T1557:T1563" si="790">"16:24:27.288"</f>
        <v>16:24:27.288</v>
      </c>
      <c r="U1557" t="str">
        <f t="shared" si="781"/>
        <v>A5988B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125</v>
      </c>
      <c r="AG1557">
        <v>0</v>
      </c>
      <c r="AH1557">
        <v>3</v>
      </c>
      <c r="AI1557">
        <v>2</v>
      </c>
      <c r="AJ1557">
        <v>1</v>
      </c>
      <c r="AK1557" t="s">
        <v>567</v>
      </c>
      <c r="AL1557">
        <v>40.945315000000001</v>
      </c>
      <c r="AM1557" t="s">
        <v>568</v>
      </c>
      <c r="AN1557">
        <v>-72.178158999999994</v>
      </c>
      <c r="AO1557">
        <v>25</v>
      </c>
      <c r="AP1557">
        <v>450</v>
      </c>
      <c r="AQ1557" t="s">
        <v>129</v>
      </c>
      <c r="AR1557">
        <v>18</v>
      </c>
      <c r="AS1557">
        <v>55</v>
      </c>
      <c r="AT1557">
        <v>128</v>
      </c>
      <c r="BB1557">
        <v>1200</v>
      </c>
      <c r="BC1557">
        <v>1</v>
      </c>
      <c r="BD1557" t="str">
        <f t="shared" si="782"/>
        <v xml:space="preserve">N46PD   </v>
      </c>
      <c r="BE1557">
        <v>1</v>
      </c>
      <c r="BG1557">
        <v>0</v>
      </c>
      <c r="BH1557">
        <v>0</v>
      </c>
      <c r="BI1557">
        <v>0</v>
      </c>
      <c r="BJ1557">
        <v>350</v>
      </c>
      <c r="BK1557">
        <v>-100</v>
      </c>
      <c r="BL1557" t="s">
        <v>239</v>
      </c>
      <c r="BM1557">
        <v>1</v>
      </c>
      <c r="BN1557">
        <v>1</v>
      </c>
      <c r="BO1557">
        <v>1</v>
      </c>
      <c r="BP1557">
        <v>0</v>
      </c>
      <c r="BS1557">
        <v>0.12</v>
      </c>
      <c r="BT1557">
        <v>0</v>
      </c>
      <c r="BU1557">
        <v>0</v>
      </c>
      <c r="CE1557" t="str">
        <f t="shared" ref="CE1557:CE1563" si="791">"16:24:27.692"</f>
        <v>16:24:27.692</v>
      </c>
      <c r="CF1557">
        <v>692126117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7</v>
      </c>
      <c r="CY1557">
        <v>7</v>
      </c>
      <c r="CZ1557" t="s">
        <v>131</v>
      </c>
      <c r="DA1557">
        <v>80</v>
      </c>
      <c r="DB1557">
        <v>1</v>
      </c>
      <c r="DC1557" t="s">
        <v>132</v>
      </c>
      <c r="DD1557" t="s">
        <v>133</v>
      </c>
      <c r="DG1557">
        <v>15405420</v>
      </c>
      <c r="DI1557">
        <v>1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>"10/06/2022 16:24:27.928"</f>
        <v>10/06/2022 16:24:27.928</v>
      </c>
      <c r="C1558" t="str">
        <f t="shared" si="780"/>
        <v>FFDFD3C0</v>
      </c>
      <c r="D1558" t="s">
        <v>139</v>
      </c>
      <c r="E1558">
        <v>3</v>
      </c>
      <c r="F1558">
        <v>1003</v>
      </c>
      <c r="G1558" t="s">
        <v>146</v>
      </c>
      <c r="J1558" t="s">
        <v>141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789"/>
        <v>16:24:27.688</v>
      </c>
      <c r="T1558" t="str">
        <f t="shared" si="790"/>
        <v>16:24:27.288</v>
      </c>
      <c r="U1558" t="str">
        <f t="shared" si="781"/>
        <v>A5988B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125</v>
      </c>
      <c r="AG1558">
        <v>0</v>
      </c>
      <c r="AH1558">
        <v>3</v>
      </c>
      <c r="AI1558">
        <v>2</v>
      </c>
      <c r="AJ1558">
        <v>1</v>
      </c>
      <c r="AK1558" t="s">
        <v>567</v>
      </c>
      <c r="AL1558">
        <v>40.945315000000001</v>
      </c>
      <c r="AM1558" t="s">
        <v>568</v>
      </c>
      <c r="AN1558">
        <v>-72.178158999999994</v>
      </c>
      <c r="AO1558">
        <v>25</v>
      </c>
      <c r="AP1558">
        <v>450</v>
      </c>
      <c r="AQ1558" t="s">
        <v>129</v>
      </c>
      <c r="AR1558">
        <v>18</v>
      </c>
      <c r="AS1558">
        <v>55</v>
      </c>
      <c r="AT1558">
        <v>128</v>
      </c>
      <c r="BB1558">
        <v>1200</v>
      </c>
      <c r="BC1558">
        <v>1</v>
      </c>
      <c r="BD1558" t="str">
        <f t="shared" si="782"/>
        <v xml:space="preserve">N46PD   </v>
      </c>
      <c r="BE1558">
        <v>1</v>
      </c>
      <c r="BG1558">
        <v>0</v>
      </c>
      <c r="BH1558">
        <v>0</v>
      </c>
      <c r="BI1558">
        <v>0</v>
      </c>
      <c r="BJ1558">
        <v>350</v>
      </c>
      <c r="BK1558">
        <v>-100</v>
      </c>
      <c r="BL1558" t="s">
        <v>239</v>
      </c>
      <c r="BM1558">
        <v>1</v>
      </c>
      <c r="BN1558">
        <v>1</v>
      </c>
      <c r="BO1558">
        <v>1</v>
      </c>
      <c r="BP1558">
        <v>0</v>
      </c>
      <c r="BS1558">
        <v>0.12</v>
      </c>
      <c r="BT1558">
        <v>0</v>
      </c>
      <c r="BU1558">
        <v>0</v>
      </c>
      <c r="CE1558" t="str">
        <f t="shared" si="791"/>
        <v>16:24:27.692</v>
      </c>
      <c r="CF1558">
        <v>692126117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7</v>
      </c>
      <c r="CY1558">
        <v>7</v>
      </c>
      <c r="CZ1558" t="s">
        <v>131</v>
      </c>
      <c r="DA1558">
        <v>80</v>
      </c>
      <c r="DB1558">
        <v>1</v>
      </c>
      <c r="DC1558" t="s">
        <v>132</v>
      </c>
      <c r="DD1558" t="s">
        <v>133</v>
      </c>
      <c r="DG1558">
        <v>15405420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>"10/06/2022 16:24:27.959"</f>
        <v>10/06/2022 16:24:27.959</v>
      </c>
      <c r="C1559" t="str">
        <f t="shared" si="780"/>
        <v>FFDFD3C0</v>
      </c>
      <c r="D1559" t="s">
        <v>143</v>
      </c>
      <c r="E1559">
        <v>1</v>
      </c>
      <c r="F1559">
        <v>2001</v>
      </c>
      <c r="G1559" t="s">
        <v>147</v>
      </c>
      <c r="J1559" t="s">
        <v>145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si="789"/>
        <v>16:24:27.688</v>
      </c>
      <c r="T1559" t="str">
        <f t="shared" si="790"/>
        <v>16:24:27.288</v>
      </c>
      <c r="U1559" t="str">
        <f t="shared" si="781"/>
        <v>A5988B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125</v>
      </c>
      <c r="AG1559">
        <v>0</v>
      </c>
      <c r="AH1559">
        <v>3</v>
      </c>
      <c r="AI1559">
        <v>2</v>
      </c>
      <c r="AJ1559">
        <v>1</v>
      </c>
      <c r="AK1559" t="s">
        <v>567</v>
      </c>
      <c r="AL1559">
        <v>40.945315000000001</v>
      </c>
      <c r="AM1559" t="s">
        <v>568</v>
      </c>
      <c r="AN1559">
        <v>-72.178158999999994</v>
      </c>
      <c r="AO1559">
        <v>25</v>
      </c>
      <c r="AP1559">
        <v>450</v>
      </c>
      <c r="AQ1559" t="s">
        <v>129</v>
      </c>
      <c r="AR1559">
        <v>18</v>
      </c>
      <c r="AS1559">
        <v>55</v>
      </c>
      <c r="AT1559">
        <v>128</v>
      </c>
      <c r="BB1559">
        <v>1200</v>
      </c>
      <c r="BC1559">
        <v>1</v>
      </c>
      <c r="BD1559" t="str">
        <f t="shared" si="782"/>
        <v xml:space="preserve">N46PD   </v>
      </c>
      <c r="BE1559">
        <v>1</v>
      </c>
      <c r="BG1559">
        <v>0</v>
      </c>
      <c r="BH1559">
        <v>0</v>
      </c>
      <c r="BI1559">
        <v>0</v>
      </c>
      <c r="BJ1559">
        <v>350</v>
      </c>
      <c r="BK1559">
        <v>-100</v>
      </c>
      <c r="BL1559" t="s">
        <v>239</v>
      </c>
      <c r="BM1559">
        <v>1</v>
      </c>
      <c r="BN1559">
        <v>1</v>
      </c>
      <c r="BO1559">
        <v>1</v>
      </c>
      <c r="BP1559">
        <v>0</v>
      </c>
      <c r="BS1559">
        <v>0.12</v>
      </c>
      <c r="BT1559">
        <v>0</v>
      </c>
      <c r="BU1559">
        <v>0</v>
      </c>
      <c r="CE1559" t="str">
        <f t="shared" si="791"/>
        <v>16:24:27.692</v>
      </c>
      <c r="CF1559">
        <v>692126117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7</v>
      </c>
      <c r="CY1559">
        <v>7</v>
      </c>
      <c r="CZ1559" t="s">
        <v>131</v>
      </c>
      <c r="DA1559">
        <v>80</v>
      </c>
      <c r="DB1559">
        <v>1</v>
      </c>
      <c r="DC1559" t="s">
        <v>132</v>
      </c>
      <c r="DD1559" t="s">
        <v>133</v>
      </c>
      <c r="DG1559">
        <v>15405420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>"10/06/2022 16:24:27.959"</f>
        <v>10/06/2022 16:24:27.959</v>
      </c>
      <c r="C1560" t="str">
        <f t="shared" si="780"/>
        <v>FFDFD3C0</v>
      </c>
      <c r="D1560" t="s">
        <v>139</v>
      </c>
      <c r="E1560">
        <v>2</v>
      </c>
      <c r="F1560">
        <v>1002</v>
      </c>
      <c r="G1560" t="s">
        <v>124</v>
      </c>
      <c r="J1560" t="s">
        <v>141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789"/>
        <v>16:24:27.688</v>
      </c>
      <c r="T1560" t="str">
        <f t="shared" si="790"/>
        <v>16:24:27.288</v>
      </c>
      <c r="U1560" t="str">
        <f t="shared" si="781"/>
        <v>A5988B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125</v>
      </c>
      <c r="AG1560">
        <v>0</v>
      </c>
      <c r="AH1560">
        <v>3</v>
      </c>
      <c r="AI1560">
        <v>2</v>
      </c>
      <c r="AJ1560">
        <v>1</v>
      </c>
      <c r="AK1560" t="s">
        <v>567</v>
      </c>
      <c r="AL1560">
        <v>40.945315000000001</v>
      </c>
      <c r="AM1560" t="s">
        <v>568</v>
      </c>
      <c r="AN1560">
        <v>-72.178158999999994</v>
      </c>
      <c r="AO1560">
        <v>25</v>
      </c>
      <c r="AP1560">
        <v>450</v>
      </c>
      <c r="AQ1560" t="s">
        <v>129</v>
      </c>
      <c r="AR1560">
        <v>18</v>
      </c>
      <c r="AS1560">
        <v>55</v>
      </c>
      <c r="AT1560">
        <v>128</v>
      </c>
      <c r="BB1560">
        <v>1200</v>
      </c>
      <c r="BC1560">
        <v>1</v>
      </c>
      <c r="BD1560" t="str">
        <f t="shared" si="782"/>
        <v xml:space="preserve">N46PD   </v>
      </c>
      <c r="BE1560">
        <v>1</v>
      </c>
      <c r="BG1560">
        <v>0</v>
      </c>
      <c r="BH1560">
        <v>0</v>
      </c>
      <c r="BI1560">
        <v>0</v>
      </c>
      <c r="BJ1560">
        <v>350</v>
      </c>
      <c r="BK1560">
        <v>-100</v>
      </c>
      <c r="BL1560" t="s">
        <v>239</v>
      </c>
      <c r="BM1560">
        <v>1</v>
      </c>
      <c r="BN1560">
        <v>1</v>
      </c>
      <c r="BO1560">
        <v>1</v>
      </c>
      <c r="BP1560">
        <v>0</v>
      </c>
      <c r="BS1560">
        <v>0.12</v>
      </c>
      <c r="BT1560">
        <v>0</v>
      </c>
      <c r="BU1560">
        <v>0</v>
      </c>
      <c r="CE1560" t="str">
        <f t="shared" si="791"/>
        <v>16:24:27.692</v>
      </c>
      <c r="CF1560">
        <v>692126117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7</v>
      </c>
      <c r="CY1560">
        <v>7</v>
      </c>
      <c r="CZ1560" t="s">
        <v>131</v>
      </c>
      <c r="DA1560">
        <v>80</v>
      </c>
      <c r="DB1560">
        <v>1</v>
      </c>
      <c r="DC1560" t="s">
        <v>132</v>
      </c>
      <c r="DD1560" t="s">
        <v>133</v>
      </c>
      <c r="DG1560">
        <v>15405420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>"10/06/2022 16:24:27.959"</f>
        <v>10/06/2022 16:24:27.959</v>
      </c>
      <c r="C1561" t="str">
        <f t="shared" si="780"/>
        <v>FFDFD3C0</v>
      </c>
      <c r="D1561" t="s">
        <v>134</v>
      </c>
      <c r="E1561">
        <v>33</v>
      </c>
      <c r="H1561">
        <v>112</v>
      </c>
      <c r="I1561" t="s">
        <v>135</v>
      </c>
      <c r="J1561" t="s">
        <v>136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789"/>
        <v>16:24:27.688</v>
      </c>
      <c r="T1561" t="str">
        <f t="shared" si="790"/>
        <v>16:24:27.288</v>
      </c>
      <c r="U1561" t="str">
        <f t="shared" si="781"/>
        <v>A5988B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125</v>
      </c>
      <c r="AG1561">
        <v>0</v>
      </c>
      <c r="AH1561">
        <v>3</v>
      </c>
      <c r="AI1561">
        <v>2</v>
      </c>
      <c r="AJ1561">
        <v>1</v>
      </c>
      <c r="AK1561" t="s">
        <v>567</v>
      </c>
      <c r="AL1561">
        <v>40.945315000000001</v>
      </c>
      <c r="AM1561" t="s">
        <v>568</v>
      </c>
      <c r="AN1561">
        <v>-72.178158999999994</v>
      </c>
      <c r="AO1561">
        <v>25</v>
      </c>
      <c r="AP1561">
        <v>450</v>
      </c>
      <c r="AQ1561" t="s">
        <v>129</v>
      </c>
      <c r="AR1561">
        <v>18</v>
      </c>
      <c r="AS1561">
        <v>55</v>
      </c>
      <c r="AT1561">
        <v>128</v>
      </c>
      <c r="BB1561">
        <v>1200</v>
      </c>
      <c r="BC1561">
        <v>1</v>
      </c>
      <c r="BD1561" t="str">
        <f t="shared" si="782"/>
        <v xml:space="preserve">N46PD   </v>
      </c>
      <c r="BE1561">
        <v>1</v>
      </c>
      <c r="BG1561">
        <v>0</v>
      </c>
      <c r="BH1561">
        <v>0</v>
      </c>
      <c r="BI1561">
        <v>0</v>
      </c>
      <c r="BJ1561">
        <v>350</v>
      </c>
      <c r="BK1561">
        <v>-100</v>
      </c>
      <c r="BL1561" t="s">
        <v>239</v>
      </c>
      <c r="BM1561">
        <v>1</v>
      </c>
      <c r="BN1561">
        <v>1</v>
      </c>
      <c r="BO1561">
        <v>1</v>
      </c>
      <c r="BP1561">
        <v>0</v>
      </c>
      <c r="BS1561">
        <v>0.12</v>
      </c>
      <c r="BT1561">
        <v>0</v>
      </c>
      <c r="BU1561">
        <v>0</v>
      </c>
      <c r="CE1561" t="str">
        <f t="shared" si="791"/>
        <v>16:24:27.692</v>
      </c>
      <c r="CF1561">
        <v>692126117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7</v>
      </c>
      <c r="CY1561">
        <v>7</v>
      </c>
      <c r="CZ1561" t="s">
        <v>131</v>
      </c>
      <c r="DA1561">
        <v>80</v>
      </c>
      <c r="DB1561">
        <v>1</v>
      </c>
      <c r="DC1561" t="s">
        <v>132</v>
      </c>
      <c r="DD1561" t="s">
        <v>133</v>
      </c>
      <c r="DG1561">
        <v>15405420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"10/06/2022 16:24:27.959"</f>
        <v>10/06/2022 16:24:27.959</v>
      </c>
      <c r="C1562" t="str">
        <f t="shared" si="780"/>
        <v>FFDFD3C0</v>
      </c>
      <c r="D1562" t="s">
        <v>143</v>
      </c>
      <c r="E1562">
        <v>15</v>
      </c>
      <c r="F1562">
        <v>2015</v>
      </c>
      <c r="G1562" t="s">
        <v>144</v>
      </c>
      <c r="J1562" t="s">
        <v>145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789"/>
        <v>16:24:27.688</v>
      </c>
      <c r="T1562" t="str">
        <f t="shared" si="790"/>
        <v>16:24:27.288</v>
      </c>
      <c r="U1562" t="str">
        <f t="shared" si="781"/>
        <v>A5988B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125</v>
      </c>
      <c r="AG1562">
        <v>0</v>
      </c>
      <c r="AH1562">
        <v>3</v>
      </c>
      <c r="AI1562">
        <v>2</v>
      </c>
      <c r="AJ1562">
        <v>1</v>
      </c>
      <c r="AK1562" t="s">
        <v>567</v>
      </c>
      <c r="AL1562">
        <v>40.945315000000001</v>
      </c>
      <c r="AM1562" t="s">
        <v>568</v>
      </c>
      <c r="AN1562">
        <v>-72.178158999999994</v>
      </c>
      <c r="AO1562">
        <v>25</v>
      </c>
      <c r="AP1562">
        <v>450</v>
      </c>
      <c r="AQ1562" t="s">
        <v>129</v>
      </c>
      <c r="AR1562">
        <v>18</v>
      </c>
      <c r="AS1562">
        <v>55</v>
      </c>
      <c r="AT1562">
        <v>128</v>
      </c>
      <c r="BB1562">
        <v>1200</v>
      </c>
      <c r="BC1562">
        <v>1</v>
      </c>
      <c r="BD1562" t="str">
        <f t="shared" si="782"/>
        <v xml:space="preserve">N46PD   </v>
      </c>
      <c r="BE1562">
        <v>1</v>
      </c>
      <c r="BG1562">
        <v>0</v>
      </c>
      <c r="BH1562">
        <v>0</v>
      </c>
      <c r="BI1562">
        <v>0</v>
      </c>
      <c r="BJ1562">
        <v>350</v>
      </c>
      <c r="BK1562">
        <v>-100</v>
      </c>
      <c r="BL1562" t="s">
        <v>239</v>
      </c>
      <c r="BM1562">
        <v>1</v>
      </c>
      <c r="BN1562">
        <v>1</v>
      </c>
      <c r="BO1562">
        <v>1</v>
      </c>
      <c r="BP1562">
        <v>0</v>
      </c>
      <c r="BS1562">
        <v>0.12</v>
      </c>
      <c r="BT1562">
        <v>0</v>
      </c>
      <c r="BU1562">
        <v>0</v>
      </c>
      <c r="CE1562" t="str">
        <f t="shared" si="791"/>
        <v>16:24:27.692</v>
      </c>
      <c r="CF1562">
        <v>692126117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7</v>
      </c>
      <c r="CY1562">
        <v>7</v>
      </c>
      <c r="CZ1562" t="s">
        <v>131</v>
      </c>
      <c r="DA1562">
        <v>80</v>
      </c>
      <c r="DB1562">
        <v>1</v>
      </c>
      <c r="DC1562" t="s">
        <v>132</v>
      </c>
      <c r="DD1562" t="s">
        <v>133</v>
      </c>
      <c r="DG1562">
        <v>15405420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>"10/06/2022 16:24:27.959"</f>
        <v>10/06/2022 16:24:27.959</v>
      </c>
      <c r="C1563" t="str">
        <f t="shared" si="780"/>
        <v>FFDFD3C0</v>
      </c>
      <c r="D1563" t="s">
        <v>134</v>
      </c>
      <c r="E1563">
        <v>38</v>
      </c>
      <c r="H1563">
        <v>125</v>
      </c>
      <c r="I1563" t="s">
        <v>142</v>
      </c>
      <c r="J1563" t="s">
        <v>136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789"/>
        <v>16:24:27.688</v>
      </c>
      <c r="T1563" t="str">
        <f t="shared" si="790"/>
        <v>16:24:27.288</v>
      </c>
      <c r="U1563" t="str">
        <f t="shared" si="781"/>
        <v>A5988B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125</v>
      </c>
      <c r="AG1563">
        <v>0</v>
      </c>
      <c r="AH1563">
        <v>3</v>
      </c>
      <c r="AI1563">
        <v>2</v>
      </c>
      <c r="AJ1563">
        <v>1</v>
      </c>
      <c r="AK1563" t="s">
        <v>567</v>
      </c>
      <c r="AL1563">
        <v>40.945315000000001</v>
      </c>
      <c r="AM1563" t="s">
        <v>568</v>
      </c>
      <c r="AN1563">
        <v>-72.178158999999994</v>
      </c>
      <c r="AO1563">
        <v>25</v>
      </c>
      <c r="AP1563">
        <v>450</v>
      </c>
      <c r="AQ1563" t="s">
        <v>129</v>
      </c>
      <c r="AR1563">
        <v>18</v>
      </c>
      <c r="AS1563">
        <v>55</v>
      </c>
      <c r="AT1563">
        <v>128</v>
      </c>
      <c r="BB1563">
        <v>1200</v>
      </c>
      <c r="BC1563">
        <v>1</v>
      </c>
      <c r="BD1563" t="str">
        <f t="shared" si="782"/>
        <v xml:space="preserve">N46PD   </v>
      </c>
      <c r="BE1563">
        <v>1</v>
      </c>
      <c r="BG1563">
        <v>0</v>
      </c>
      <c r="BH1563">
        <v>0</v>
      </c>
      <c r="BI1563">
        <v>0</v>
      </c>
      <c r="BJ1563">
        <v>350</v>
      </c>
      <c r="BK1563">
        <v>-100</v>
      </c>
      <c r="BL1563" t="s">
        <v>239</v>
      </c>
      <c r="BM1563">
        <v>1</v>
      </c>
      <c r="BN1563">
        <v>1</v>
      </c>
      <c r="BO1563">
        <v>1</v>
      </c>
      <c r="BP1563">
        <v>0</v>
      </c>
      <c r="BS1563">
        <v>0.12</v>
      </c>
      <c r="BT1563">
        <v>0</v>
      </c>
      <c r="BU1563">
        <v>0</v>
      </c>
      <c r="CE1563" t="str">
        <f t="shared" si="791"/>
        <v>16:24:27.692</v>
      </c>
      <c r="CF1563">
        <v>692126117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7</v>
      </c>
      <c r="CY1563">
        <v>7</v>
      </c>
      <c r="CZ1563" t="s">
        <v>131</v>
      </c>
      <c r="DA1563">
        <v>80</v>
      </c>
      <c r="DB1563">
        <v>1</v>
      </c>
      <c r="DC1563" t="s">
        <v>132</v>
      </c>
      <c r="DD1563" t="s">
        <v>133</v>
      </c>
      <c r="DG1563">
        <v>15405420</v>
      </c>
      <c r="DI1563">
        <v>1</v>
      </c>
      <c r="DJ1563">
        <v>0</v>
      </c>
      <c r="DK1563">
        <v>1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"10/06/2022 16:24:29.006"</f>
        <v>10/06/2022 16:24:29.006</v>
      </c>
      <c r="C1564" t="str">
        <f t="shared" si="780"/>
        <v>FFDFD3C0</v>
      </c>
      <c r="D1564" t="s">
        <v>143</v>
      </c>
      <c r="E1564">
        <v>1</v>
      </c>
      <c r="F1564">
        <v>2001</v>
      </c>
      <c r="G1564" t="s">
        <v>147</v>
      </c>
      <c r="J1564" t="s">
        <v>145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ref="S1564:S1570" si="792">"16:24:28.664"</f>
        <v>16:24:28.664</v>
      </c>
      <c r="T1564" t="str">
        <f t="shared" ref="T1564:T1570" si="793">"16:24:28.164"</f>
        <v>16:24:28.164</v>
      </c>
      <c r="U1564" t="str">
        <f t="shared" si="781"/>
        <v>A5988B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125</v>
      </c>
      <c r="AG1564">
        <v>0</v>
      </c>
      <c r="AH1564">
        <v>3</v>
      </c>
      <c r="AI1564">
        <v>2</v>
      </c>
      <c r="AJ1564">
        <v>1</v>
      </c>
      <c r="AK1564" t="s">
        <v>569</v>
      </c>
      <c r="AL1564">
        <v>40.945594</v>
      </c>
      <c r="AM1564" t="s">
        <v>570</v>
      </c>
      <c r="AN1564">
        <v>-72.178030000000007</v>
      </c>
      <c r="AO1564">
        <v>25</v>
      </c>
      <c r="AP1564">
        <v>450</v>
      </c>
      <c r="AQ1564" t="s">
        <v>129</v>
      </c>
      <c r="AR1564">
        <v>19</v>
      </c>
      <c r="AS1564">
        <v>55</v>
      </c>
      <c r="AT1564">
        <v>-64</v>
      </c>
      <c r="BB1564">
        <v>1200</v>
      </c>
      <c r="BC1564">
        <v>1</v>
      </c>
      <c r="BD1564" t="str">
        <f t="shared" si="782"/>
        <v xml:space="preserve">N46PD   </v>
      </c>
      <c r="BE1564">
        <v>1</v>
      </c>
      <c r="BG1564">
        <v>0</v>
      </c>
      <c r="BH1564">
        <v>0</v>
      </c>
      <c r="BI1564">
        <v>0</v>
      </c>
      <c r="BJ1564">
        <v>350</v>
      </c>
      <c r="BK1564">
        <v>-100</v>
      </c>
      <c r="BL1564" t="s">
        <v>239</v>
      </c>
      <c r="BM1564">
        <v>1</v>
      </c>
      <c r="BN1564">
        <v>1</v>
      </c>
      <c r="BO1564">
        <v>1</v>
      </c>
      <c r="BP1564">
        <v>0</v>
      </c>
      <c r="BS1564">
        <v>0.12</v>
      </c>
      <c r="BT1564">
        <v>0</v>
      </c>
      <c r="BU1564">
        <v>0</v>
      </c>
      <c r="CE1564" t="str">
        <f t="shared" ref="CE1564:CE1570" si="794">"16:24:28.669"</f>
        <v>16:24:28.669</v>
      </c>
      <c r="CF1564">
        <v>668630556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7</v>
      </c>
      <c r="CY1564">
        <v>7</v>
      </c>
      <c r="CZ1564" t="s">
        <v>131</v>
      </c>
      <c r="DA1564">
        <v>80</v>
      </c>
      <c r="DB1564">
        <v>1</v>
      </c>
      <c r="DC1564" t="s">
        <v>132</v>
      </c>
      <c r="DD1564" t="s">
        <v>133</v>
      </c>
      <c r="DG1564">
        <v>15406385</v>
      </c>
      <c r="DI1564">
        <v>1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"10/06/2022 16:24:29.006"</f>
        <v>10/06/2022 16:24:29.006</v>
      </c>
      <c r="C1565" t="str">
        <f t="shared" si="780"/>
        <v>FFDFD3C0</v>
      </c>
      <c r="D1565" t="s">
        <v>139</v>
      </c>
      <c r="E1565">
        <v>2</v>
      </c>
      <c r="F1565">
        <v>1002</v>
      </c>
      <c r="G1565" t="s">
        <v>124</v>
      </c>
      <c r="J1565" t="s">
        <v>141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792"/>
        <v>16:24:28.664</v>
      </c>
      <c r="T1565" t="str">
        <f t="shared" si="793"/>
        <v>16:24:28.164</v>
      </c>
      <c r="U1565" t="str">
        <f t="shared" si="781"/>
        <v>A5988B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125</v>
      </c>
      <c r="AG1565">
        <v>0</v>
      </c>
      <c r="AH1565">
        <v>3</v>
      </c>
      <c r="AI1565">
        <v>2</v>
      </c>
      <c r="AJ1565">
        <v>1</v>
      </c>
      <c r="AK1565" t="s">
        <v>569</v>
      </c>
      <c r="AL1565">
        <v>40.945594</v>
      </c>
      <c r="AM1565" t="s">
        <v>570</v>
      </c>
      <c r="AN1565">
        <v>-72.178030000000007</v>
      </c>
      <c r="AO1565">
        <v>25</v>
      </c>
      <c r="AP1565">
        <v>450</v>
      </c>
      <c r="AQ1565" t="s">
        <v>129</v>
      </c>
      <c r="AR1565">
        <v>19</v>
      </c>
      <c r="AS1565">
        <v>55</v>
      </c>
      <c r="AT1565">
        <v>-64</v>
      </c>
      <c r="BB1565">
        <v>1200</v>
      </c>
      <c r="BC1565">
        <v>1</v>
      </c>
      <c r="BD1565" t="str">
        <f t="shared" si="782"/>
        <v xml:space="preserve">N46PD   </v>
      </c>
      <c r="BE1565">
        <v>1</v>
      </c>
      <c r="BG1565">
        <v>0</v>
      </c>
      <c r="BH1565">
        <v>0</v>
      </c>
      <c r="BI1565">
        <v>0</v>
      </c>
      <c r="BJ1565">
        <v>350</v>
      </c>
      <c r="BK1565">
        <v>-100</v>
      </c>
      <c r="BL1565" t="s">
        <v>239</v>
      </c>
      <c r="BM1565">
        <v>1</v>
      </c>
      <c r="BN1565">
        <v>1</v>
      </c>
      <c r="BO1565">
        <v>1</v>
      </c>
      <c r="BP1565">
        <v>0</v>
      </c>
      <c r="BS1565">
        <v>0.12</v>
      </c>
      <c r="BT1565">
        <v>0</v>
      </c>
      <c r="BU1565">
        <v>0</v>
      </c>
      <c r="CE1565" t="str">
        <f t="shared" si="794"/>
        <v>16:24:28.669</v>
      </c>
      <c r="CF1565">
        <v>668630556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7</v>
      </c>
      <c r="CY1565">
        <v>7</v>
      </c>
      <c r="CZ1565" t="s">
        <v>131</v>
      </c>
      <c r="DA1565">
        <v>80</v>
      </c>
      <c r="DB1565">
        <v>1</v>
      </c>
      <c r="DC1565" t="s">
        <v>132</v>
      </c>
      <c r="DD1565" t="s">
        <v>133</v>
      </c>
      <c r="DG1565">
        <v>15406385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>"10/06/2022 16:24:29.006"</f>
        <v>10/06/2022 16:24:29.006</v>
      </c>
      <c r="C1566" t="str">
        <f t="shared" si="780"/>
        <v>FFDFD3C0</v>
      </c>
      <c r="D1566" t="s">
        <v>143</v>
      </c>
      <c r="E1566">
        <v>15</v>
      </c>
      <c r="F1566">
        <v>2015</v>
      </c>
      <c r="G1566" t="s">
        <v>144</v>
      </c>
      <c r="J1566" t="s">
        <v>145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792"/>
        <v>16:24:28.664</v>
      </c>
      <c r="T1566" t="str">
        <f t="shared" si="793"/>
        <v>16:24:28.164</v>
      </c>
      <c r="U1566" t="str">
        <f t="shared" si="781"/>
        <v>A5988B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125</v>
      </c>
      <c r="AG1566">
        <v>0</v>
      </c>
      <c r="AH1566">
        <v>3</v>
      </c>
      <c r="AI1566">
        <v>2</v>
      </c>
      <c r="AJ1566">
        <v>1</v>
      </c>
      <c r="AK1566" t="s">
        <v>569</v>
      </c>
      <c r="AL1566">
        <v>40.945594</v>
      </c>
      <c r="AM1566" t="s">
        <v>570</v>
      </c>
      <c r="AN1566">
        <v>-72.178030000000007</v>
      </c>
      <c r="AO1566">
        <v>25</v>
      </c>
      <c r="AP1566">
        <v>450</v>
      </c>
      <c r="AQ1566" t="s">
        <v>129</v>
      </c>
      <c r="AR1566">
        <v>19</v>
      </c>
      <c r="AS1566">
        <v>55</v>
      </c>
      <c r="AT1566">
        <v>-64</v>
      </c>
      <c r="BB1566">
        <v>1200</v>
      </c>
      <c r="BC1566">
        <v>1</v>
      </c>
      <c r="BD1566" t="str">
        <f t="shared" si="782"/>
        <v xml:space="preserve">N46PD   </v>
      </c>
      <c r="BE1566">
        <v>1</v>
      </c>
      <c r="BG1566">
        <v>0</v>
      </c>
      <c r="BH1566">
        <v>0</v>
      </c>
      <c r="BI1566">
        <v>0</v>
      </c>
      <c r="BJ1566">
        <v>350</v>
      </c>
      <c r="BK1566">
        <v>-100</v>
      </c>
      <c r="BL1566" t="s">
        <v>239</v>
      </c>
      <c r="BM1566">
        <v>1</v>
      </c>
      <c r="BN1566">
        <v>1</v>
      </c>
      <c r="BO1566">
        <v>1</v>
      </c>
      <c r="BP1566">
        <v>0</v>
      </c>
      <c r="BS1566">
        <v>0.12</v>
      </c>
      <c r="BT1566">
        <v>0</v>
      </c>
      <c r="BU1566">
        <v>0</v>
      </c>
      <c r="CE1566" t="str">
        <f t="shared" si="794"/>
        <v>16:24:28.669</v>
      </c>
      <c r="CF1566">
        <v>668630556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7</v>
      </c>
      <c r="CY1566">
        <v>7</v>
      </c>
      <c r="CZ1566" t="s">
        <v>131</v>
      </c>
      <c r="DA1566">
        <v>80</v>
      </c>
      <c r="DB1566">
        <v>1</v>
      </c>
      <c r="DC1566" t="s">
        <v>132</v>
      </c>
      <c r="DD1566" t="s">
        <v>133</v>
      </c>
      <c r="DG1566">
        <v>15406385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>"10/06/2022 16:24:29.022"</f>
        <v>10/06/2022 16:24:29.022</v>
      </c>
      <c r="C1567" t="str">
        <f t="shared" si="780"/>
        <v>FFDFD3C0</v>
      </c>
      <c r="D1567" t="s">
        <v>134</v>
      </c>
      <c r="E1567">
        <v>38</v>
      </c>
      <c r="H1567">
        <v>125</v>
      </c>
      <c r="I1567" t="s">
        <v>142</v>
      </c>
      <c r="J1567" t="s">
        <v>136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si="792"/>
        <v>16:24:28.664</v>
      </c>
      <c r="T1567" t="str">
        <f t="shared" si="793"/>
        <v>16:24:28.164</v>
      </c>
      <c r="U1567" t="str">
        <f t="shared" si="781"/>
        <v>A5988B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125</v>
      </c>
      <c r="AG1567">
        <v>0</v>
      </c>
      <c r="AH1567">
        <v>3</v>
      </c>
      <c r="AI1567">
        <v>2</v>
      </c>
      <c r="AJ1567">
        <v>1</v>
      </c>
      <c r="AK1567" t="s">
        <v>569</v>
      </c>
      <c r="AL1567">
        <v>40.945594</v>
      </c>
      <c r="AM1567" t="s">
        <v>570</v>
      </c>
      <c r="AN1567">
        <v>-72.178030000000007</v>
      </c>
      <c r="AO1567">
        <v>25</v>
      </c>
      <c r="AP1567">
        <v>450</v>
      </c>
      <c r="AQ1567" t="s">
        <v>129</v>
      </c>
      <c r="AR1567">
        <v>19</v>
      </c>
      <c r="AS1567">
        <v>55</v>
      </c>
      <c r="AT1567">
        <v>-64</v>
      </c>
      <c r="BB1567">
        <v>1200</v>
      </c>
      <c r="BC1567">
        <v>1</v>
      </c>
      <c r="BD1567" t="str">
        <f t="shared" si="782"/>
        <v xml:space="preserve">N46PD   </v>
      </c>
      <c r="BE1567">
        <v>1</v>
      </c>
      <c r="BG1567">
        <v>0</v>
      </c>
      <c r="BH1567">
        <v>0</v>
      </c>
      <c r="BI1567">
        <v>0</v>
      </c>
      <c r="BJ1567">
        <v>350</v>
      </c>
      <c r="BK1567">
        <v>-100</v>
      </c>
      <c r="BL1567" t="s">
        <v>239</v>
      </c>
      <c r="BM1567">
        <v>1</v>
      </c>
      <c r="BN1567">
        <v>1</v>
      </c>
      <c r="BO1567">
        <v>1</v>
      </c>
      <c r="BP1567">
        <v>0</v>
      </c>
      <c r="BS1567">
        <v>0.12</v>
      </c>
      <c r="BT1567">
        <v>0</v>
      </c>
      <c r="BU1567">
        <v>0</v>
      </c>
      <c r="CE1567" t="str">
        <f t="shared" si="794"/>
        <v>16:24:28.669</v>
      </c>
      <c r="CF1567">
        <v>668630556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7</v>
      </c>
      <c r="CY1567">
        <v>7</v>
      </c>
      <c r="CZ1567" t="s">
        <v>131</v>
      </c>
      <c r="DA1567">
        <v>80</v>
      </c>
      <c r="DB1567">
        <v>1</v>
      </c>
      <c r="DC1567" t="s">
        <v>132</v>
      </c>
      <c r="DD1567" t="s">
        <v>133</v>
      </c>
      <c r="DG1567">
        <v>15406385</v>
      </c>
      <c r="DI1567">
        <v>1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>"10/06/2022 16:24:29.084"</f>
        <v>10/06/2022 16:24:29.084</v>
      </c>
      <c r="C1568" t="str">
        <f t="shared" si="780"/>
        <v>FFDFD3C0</v>
      </c>
      <c r="D1568" t="s">
        <v>139</v>
      </c>
      <c r="E1568">
        <v>3</v>
      </c>
      <c r="F1568">
        <v>1003</v>
      </c>
      <c r="G1568" t="s">
        <v>146</v>
      </c>
      <c r="J1568" t="s">
        <v>141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792"/>
        <v>16:24:28.664</v>
      </c>
      <c r="T1568" t="str">
        <f t="shared" si="793"/>
        <v>16:24:28.164</v>
      </c>
      <c r="U1568" t="str">
        <f t="shared" si="781"/>
        <v>A5988B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125</v>
      </c>
      <c r="AG1568">
        <v>0</v>
      </c>
      <c r="AH1568">
        <v>3</v>
      </c>
      <c r="AI1568">
        <v>2</v>
      </c>
      <c r="AJ1568">
        <v>1</v>
      </c>
      <c r="AK1568" t="s">
        <v>569</v>
      </c>
      <c r="AL1568">
        <v>40.945594</v>
      </c>
      <c r="AM1568" t="s">
        <v>570</v>
      </c>
      <c r="AN1568">
        <v>-72.178030000000007</v>
      </c>
      <c r="AO1568">
        <v>25</v>
      </c>
      <c r="AP1568">
        <v>450</v>
      </c>
      <c r="AQ1568" t="s">
        <v>129</v>
      </c>
      <c r="AR1568">
        <v>19</v>
      </c>
      <c r="AS1568">
        <v>55</v>
      </c>
      <c r="AT1568">
        <v>-64</v>
      </c>
      <c r="BB1568">
        <v>1200</v>
      </c>
      <c r="BC1568">
        <v>1</v>
      </c>
      <c r="BD1568" t="str">
        <f t="shared" si="782"/>
        <v xml:space="preserve">N46PD   </v>
      </c>
      <c r="BE1568">
        <v>1</v>
      </c>
      <c r="BG1568">
        <v>0</v>
      </c>
      <c r="BH1568">
        <v>0</v>
      </c>
      <c r="BI1568">
        <v>0</v>
      </c>
      <c r="BJ1568">
        <v>350</v>
      </c>
      <c r="BK1568">
        <v>-100</v>
      </c>
      <c r="BL1568" t="s">
        <v>239</v>
      </c>
      <c r="BM1568">
        <v>1</v>
      </c>
      <c r="BN1568">
        <v>1</v>
      </c>
      <c r="BO1568">
        <v>1</v>
      </c>
      <c r="BP1568">
        <v>0</v>
      </c>
      <c r="BS1568">
        <v>0.12</v>
      </c>
      <c r="BT1568">
        <v>0</v>
      </c>
      <c r="BU1568">
        <v>0</v>
      </c>
      <c r="CE1568" t="str">
        <f t="shared" si="794"/>
        <v>16:24:28.669</v>
      </c>
      <c r="CF1568">
        <v>668630556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7</v>
      </c>
      <c r="CY1568">
        <v>7</v>
      </c>
      <c r="CZ1568" t="s">
        <v>131</v>
      </c>
      <c r="DA1568">
        <v>80</v>
      </c>
      <c r="DB1568">
        <v>1</v>
      </c>
      <c r="DC1568" t="s">
        <v>132</v>
      </c>
      <c r="DD1568" t="s">
        <v>133</v>
      </c>
      <c r="DG1568">
        <v>15406385</v>
      </c>
      <c r="DI1568">
        <v>1</v>
      </c>
      <c r="DJ1568">
        <v>0</v>
      </c>
      <c r="DK1568">
        <v>1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>"10/06/2022 16:24:29.006"</f>
        <v>10/06/2022 16:24:29.006</v>
      </c>
      <c r="C1569" t="str">
        <f t="shared" si="780"/>
        <v>FFDFD3C0</v>
      </c>
      <c r="D1569" t="s">
        <v>134</v>
      </c>
      <c r="E1569">
        <v>33</v>
      </c>
      <c r="H1569">
        <v>112</v>
      </c>
      <c r="I1569" t="s">
        <v>135</v>
      </c>
      <c r="J1569" t="s">
        <v>136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792"/>
        <v>16:24:28.664</v>
      </c>
      <c r="T1569" t="str">
        <f t="shared" si="793"/>
        <v>16:24:28.164</v>
      </c>
      <c r="U1569" t="str">
        <f t="shared" si="781"/>
        <v>A5988B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125</v>
      </c>
      <c r="AG1569">
        <v>0</v>
      </c>
      <c r="AH1569">
        <v>3</v>
      </c>
      <c r="AI1569">
        <v>2</v>
      </c>
      <c r="AJ1569">
        <v>1</v>
      </c>
      <c r="AK1569" t="s">
        <v>569</v>
      </c>
      <c r="AL1569">
        <v>40.945594</v>
      </c>
      <c r="AM1569" t="s">
        <v>570</v>
      </c>
      <c r="AN1569">
        <v>-72.178030000000007</v>
      </c>
      <c r="AO1569">
        <v>25</v>
      </c>
      <c r="AP1569">
        <v>450</v>
      </c>
      <c r="AQ1569" t="s">
        <v>129</v>
      </c>
      <c r="AR1569">
        <v>19</v>
      </c>
      <c r="AS1569">
        <v>55</v>
      </c>
      <c r="AT1569">
        <v>-64</v>
      </c>
      <c r="BB1569">
        <v>1200</v>
      </c>
      <c r="BC1569">
        <v>1</v>
      </c>
      <c r="BD1569" t="str">
        <f t="shared" si="782"/>
        <v xml:space="preserve">N46PD   </v>
      </c>
      <c r="BE1569">
        <v>1</v>
      </c>
      <c r="BG1569">
        <v>0</v>
      </c>
      <c r="BH1569">
        <v>0</v>
      </c>
      <c r="BI1569">
        <v>0</v>
      </c>
      <c r="BJ1569">
        <v>350</v>
      </c>
      <c r="BK1569">
        <v>-100</v>
      </c>
      <c r="BL1569" t="s">
        <v>239</v>
      </c>
      <c r="BM1569">
        <v>1</v>
      </c>
      <c r="BN1569">
        <v>1</v>
      </c>
      <c r="BO1569">
        <v>1</v>
      </c>
      <c r="BP1569">
        <v>0</v>
      </c>
      <c r="BS1569">
        <v>0.12</v>
      </c>
      <c r="BT1569">
        <v>0</v>
      </c>
      <c r="BU1569">
        <v>0</v>
      </c>
      <c r="CE1569" t="str">
        <f t="shared" si="794"/>
        <v>16:24:28.669</v>
      </c>
      <c r="CF1569">
        <v>668630556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7</v>
      </c>
      <c r="CY1569">
        <v>7</v>
      </c>
      <c r="CZ1569" t="s">
        <v>131</v>
      </c>
      <c r="DA1569">
        <v>80</v>
      </c>
      <c r="DB1569">
        <v>1</v>
      </c>
      <c r="DC1569" t="s">
        <v>132</v>
      </c>
      <c r="DD1569" t="s">
        <v>133</v>
      </c>
      <c r="DG1569">
        <v>15406385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>"10/06/2022 16:24:29.131"</f>
        <v>10/06/2022 16:24:29.131</v>
      </c>
      <c r="C1570" t="str">
        <f t="shared" si="780"/>
        <v>FFDFD3C0</v>
      </c>
      <c r="D1570" t="s">
        <v>123</v>
      </c>
      <c r="E1570">
        <v>1</v>
      </c>
      <c r="H1570">
        <v>157</v>
      </c>
      <c r="I1570" t="s">
        <v>124</v>
      </c>
      <c r="J1570" t="s">
        <v>125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792"/>
        <v>16:24:28.664</v>
      </c>
      <c r="T1570" t="str">
        <f t="shared" si="793"/>
        <v>16:24:28.164</v>
      </c>
      <c r="U1570" t="str">
        <f t="shared" si="781"/>
        <v>A5988B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125</v>
      </c>
      <c r="AG1570">
        <v>0</v>
      </c>
      <c r="AH1570">
        <v>3</v>
      </c>
      <c r="AI1570">
        <v>2</v>
      </c>
      <c r="AJ1570">
        <v>1</v>
      </c>
      <c r="AK1570" t="s">
        <v>569</v>
      </c>
      <c r="AL1570">
        <v>40.945594</v>
      </c>
      <c r="AM1570" t="s">
        <v>570</v>
      </c>
      <c r="AN1570">
        <v>-72.178030000000007</v>
      </c>
      <c r="AO1570">
        <v>25</v>
      </c>
      <c r="AP1570">
        <v>450</v>
      </c>
      <c r="AQ1570" t="s">
        <v>129</v>
      </c>
      <c r="AR1570">
        <v>19</v>
      </c>
      <c r="AS1570">
        <v>55</v>
      </c>
      <c r="AT1570">
        <v>-64</v>
      </c>
      <c r="BB1570">
        <v>1200</v>
      </c>
      <c r="BC1570">
        <v>1</v>
      </c>
      <c r="BD1570" t="str">
        <f t="shared" si="782"/>
        <v xml:space="preserve">N46PD   </v>
      </c>
      <c r="BE1570">
        <v>1</v>
      </c>
      <c r="BG1570">
        <v>0</v>
      </c>
      <c r="BH1570">
        <v>0</v>
      </c>
      <c r="BI1570">
        <v>0</v>
      </c>
      <c r="BJ1570">
        <v>350</v>
      </c>
      <c r="BK1570">
        <v>-100</v>
      </c>
      <c r="BL1570" t="s">
        <v>239</v>
      </c>
      <c r="BM1570">
        <v>1</v>
      </c>
      <c r="BN1570">
        <v>1</v>
      </c>
      <c r="BO1570">
        <v>1</v>
      </c>
      <c r="BP1570">
        <v>0</v>
      </c>
      <c r="BS1570">
        <v>0.12</v>
      </c>
      <c r="BT1570">
        <v>0</v>
      </c>
      <c r="BU1570">
        <v>0</v>
      </c>
      <c r="CE1570" t="str">
        <f t="shared" si="794"/>
        <v>16:24:28.669</v>
      </c>
      <c r="CF1570">
        <v>668630556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7</v>
      </c>
      <c r="CY1570">
        <v>7</v>
      </c>
      <c r="CZ1570" t="s">
        <v>131</v>
      </c>
      <c r="DA1570">
        <v>80</v>
      </c>
      <c r="DB1570">
        <v>1</v>
      </c>
      <c r="DC1570" t="s">
        <v>132</v>
      </c>
      <c r="DD1570" t="s">
        <v>133</v>
      </c>
      <c r="DG1570">
        <v>15406385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>"10/06/2022 16:24:29.820"</f>
        <v>10/06/2022 16:24:29.820</v>
      </c>
      <c r="C1571" t="str">
        <f t="shared" si="780"/>
        <v>FFDFD3C0</v>
      </c>
      <c r="D1571" t="s">
        <v>143</v>
      </c>
      <c r="E1571">
        <v>1</v>
      </c>
      <c r="F1571">
        <v>2001</v>
      </c>
      <c r="G1571" t="s">
        <v>147</v>
      </c>
      <c r="J1571" t="s">
        <v>145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ref="S1571:S1577" si="795">"16:24:29.555"</f>
        <v>16:24:29.555</v>
      </c>
      <c r="T1571" t="str">
        <f t="shared" ref="T1571:T1577" si="796">"16:24:29.155"</f>
        <v>16:24:29.155</v>
      </c>
      <c r="U1571" t="str">
        <f t="shared" si="781"/>
        <v>A5988B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125</v>
      </c>
      <c r="AG1571">
        <v>0</v>
      </c>
      <c r="AH1571">
        <v>3</v>
      </c>
      <c r="AI1571">
        <v>2</v>
      </c>
      <c r="AJ1571">
        <v>1</v>
      </c>
      <c r="AK1571" t="s">
        <v>571</v>
      </c>
      <c r="AL1571">
        <v>40.945808999999997</v>
      </c>
      <c r="AM1571" t="s">
        <v>572</v>
      </c>
      <c r="AN1571">
        <v>-72.177858000000001</v>
      </c>
      <c r="AO1571">
        <v>25</v>
      </c>
      <c r="AP1571">
        <v>425</v>
      </c>
      <c r="AQ1571" t="s">
        <v>129</v>
      </c>
      <c r="AR1571">
        <v>24</v>
      </c>
      <c r="AS1571">
        <v>54</v>
      </c>
      <c r="AT1571">
        <v>-320</v>
      </c>
      <c r="BB1571">
        <v>1200</v>
      </c>
      <c r="BC1571">
        <v>1</v>
      </c>
      <c r="BD1571" t="str">
        <f t="shared" si="782"/>
        <v xml:space="preserve">N46PD   </v>
      </c>
      <c r="BE1571">
        <v>1</v>
      </c>
      <c r="BG1571">
        <v>0</v>
      </c>
      <c r="BH1571">
        <v>0</v>
      </c>
      <c r="BI1571">
        <v>0</v>
      </c>
      <c r="BJ1571">
        <v>350</v>
      </c>
      <c r="BK1571">
        <v>-75</v>
      </c>
      <c r="BL1571" t="s">
        <v>239</v>
      </c>
      <c r="BM1571">
        <v>1</v>
      </c>
      <c r="BN1571">
        <v>1</v>
      </c>
      <c r="BO1571">
        <v>1</v>
      </c>
      <c r="BP1571">
        <v>0</v>
      </c>
      <c r="BS1571">
        <v>0.16</v>
      </c>
      <c r="BT1571">
        <v>0</v>
      </c>
      <c r="BU1571">
        <v>0</v>
      </c>
      <c r="CE1571" t="str">
        <f t="shared" ref="CE1571:CE1577" si="797">"16:24:29.560"</f>
        <v>16:24:29.560</v>
      </c>
      <c r="CF1571">
        <v>559936876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7</v>
      </c>
      <c r="CY1571">
        <v>7</v>
      </c>
      <c r="CZ1571" t="s">
        <v>131</v>
      </c>
      <c r="DA1571">
        <v>80</v>
      </c>
      <c r="DB1571">
        <v>1</v>
      </c>
      <c r="DC1571" t="s">
        <v>132</v>
      </c>
      <c r="DD1571" t="s">
        <v>133</v>
      </c>
      <c r="DG1571">
        <v>15407308</v>
      </c>
      <c r="DI1571">
        <v>1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>"10/06/2022 16:24:29.820"</f>
        <v>10/06/2022 16:24:29.820</v>
      </c>
      <c r="C1572" t="str">
        <f t="shared" si="780"/>
        <v>FFDFD3C0</v>
      </c>
      <c r="D1572" t="s">
        <v>139</v>
      </c>
      <c r="E1572">
        <v>2</v>
      </c>
      <c r="F1572">
        <v>1002</v>
      </c>
      <c r="G1572" t="s">
        <v>124</v>
      </c>
      <c r="J1572" t="s">
        <v>141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795"/>
        <v>16:24:29.555</v>
      </c>
      <c r="T1572" t="str">
        <f t="shared" si="796"/>
        <v>16:24:29.155</v>
      </c>
      <c r="U1572" t="str">
        <f t="shared" si="781"/>
        <v>A5988B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125</v>
      </c>
      <c r="AG1572">
        <v>0</v>
      </c>
      <c r="AH1572">
        <v>3</v>
      </c>
      <c r="AI1572">
        <v>2</v>
      </c>
      <c r="AJ1572">
        <v>1</v>
      </c>
      <c r="AK1572" t="s">
        <v>571</v>
      </c>
      <c r="AL1572">
        <v>40.945808999999997</v>
      </c>
      <c r="AM1572" t="s">
        <v>572</v>
      </c>
      <c r="AN1572">
        <v>-72.177858000000001</v>
      </c>
      <c r="AO1572">
        <v>25</v>
      </c>
      <c r="AP1572">
        <v>425</v>
      </c>
      <c r="AQ1572" t="s">
        <v>129</v>
      </c>
      <c r="AR1572">
        <v>24</v>
      </c>
      <c r="AS1572">
        <v>54</v>
      </c>
      <c r="AT1572">
        <v>-320</v>
      </c>
      <c r="BB1572">
        <v>1200</v>
      </c>
      <c r="BC1572">
        <v>1</v>
      </c>
      <c r="BD1572" t="str">
        <f t="shared" si="782"/>
        <v xml:space="preserve">N46PD   </v>
      </c>
      <c r="BE1572">
        <v>1</v>
      </c>
      <c r="BG1572">
        <v>0</v>
      </c>
      <c r="BH1572">
        <v>0</v>
      </c>
      <c r="BI1572">
        <v>0</v>
      </c>
      <c r="BJ1572">
        <v>350</v>
      </c>
      <c r="BK1572">
        <v>-75</v>
      </c>
      <c r="BL1572" t="s">
        <v>239</v>
      </c>
      <c r="BM1572">
        <v>1</v>
      </c>
      <c r="BN1572">
        <v>1</v>
      </c>
      <c r="BO1572">
        <v>1</v>
      </c>
      <c r="BP1572">
        <v>0</v>
      </c>
      <c r="BS1572">
        <v>0.16</v>
      </c>
      <c r="BT1572">
        <v>0</v>
      </c>
      <c r="BU1572">
        <v>0</v>
      </c>
      <c r="CE1572" t="str">
        <f t="shared" si="797"/>
        <v>16:24:29.560</v>
      </c>
      <c r="CF1572">
        <v>559936876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7</v>
      </c>
      <c r="CY1572">
        <v>7</v>
      </c>
      <c r="CZ1572" t="s">
        <v>131</v>
      </c>
      <c r="DA1572">
        <v>80</v>
      </c>
      <c r="DB1572">
        <v>1</v>
      </c>
      <c r="DC1572" t="s">
        <v>132</v>
      </c>
      <c r="DD1572" t="s">
        <v>133</v>
      </c>
      <c r="DG1572">
        <v>15407308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>"10/06/2022 16:24:29.820"</f>
        <v>10/06/2022 16:24:29.820</v>
      </c>
      <c r="C1573" t="str">
        <f t="shared" si="780"/>
        <v>FFDFD3C0</v>
      </c>
      <c r="D1573" t="s">
        <v>143</v>
      </c>
      <c r="E1573">
        <v>15</v>
      </c>
      <c r="F1573">
        <v>2015</v>
      </c>
      <c r="G1573" t="s">
        <v>144</v>
      </c>
      <c r="J1573" t="s">
        <v>145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795"/>
        <v>16:24:29.555</v>
      </c>
      <c r="T1573" t="str">
        <f t="shared" si="796"/>
        <v>16:24:29.155</v>
      </c>
      <c r="U1573" t="str">
        <f t="shared" si="781"/>
        <v>A5988B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125</v>
      </c>
      <c r="AG1573">
        <v>0</v>
      </c>
      <c r="AH1573">
        <v>3</v>
      </c>
      <c r="AI1573">
        <v>2</v>
      </c>
      <c r="AJ1573">
        <v>1</v>
      </c>
      <c r="AK1573" t="s">
        <v>571</v>
      </c>
      <c r="AL1573">
        <v>40.945808999999997</v>
      </c>
      <c r="AM1573" t="s">
        <v>572</v>
      </c>
      <c r="AN1573">
        <v>-72.177858000000001</v>
      </c>
      <c r="AO1573">
        <v>25</v>
      </c>
      <c r="AP1573">
        <v>425</v>
      </c>
      <c r="AQ1573" t="s">
        <v>129</v>
      </c>
      <c r="AR1573">
        <v>24</v>
      </c>
      <c r="AS1573">
        <v>54</v>
      </c>
      <c r="AT1573">
        <v>-320</v>
      </c>
      <c r="BB1573">
        <v>1200</v>
      </c>
      <c r="BC1573">
        <v>1</v>
      </c>
      <c r="BD1573" t="str">
        <f t="shared" si="782"/>
        <v xml:space="preserve">N46PD   </v>
      </c>
      <c r="BE1573">
        <v>1</v>
      </c>
      <c r="BG1573">
        <v>0</v>
      </c>
      <c r="BH1573">
        <v>0</v>
      </c>
      <c r="BI1573">
        <v>0</v>
      </c>
      <c r="BJ1573">
        <v>350</v>
      </c>
      <c r="BK1573">
        <v>-75</v>
      </c>
      <c r="BL1573" t="s">
        <v>239</v>
      </c>
      <c r="BM1573">
        <v>1</v>
      </c>
      <c r="BN1573">
        <v>1</v>
      </c>
      <c r="BO1573">
        <v>1</v>
      </c>
      <c r="BP1573">
        <v>0</v>
      </c>
      <c r="BS1573">
        <v>0.16</v>
      </c>
      <c r="BT1573">
        <v>0</v>
      </c>
      <c r="BU1573">
        <v>0</v>
      </c>
      <c r="CE1573" t="str">
        <f t="shared" si="797"/>
        <v>16:24:29.560</v>
      </c>
      <c r="CF1573">
        <v>559936876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7</v>
      </c>
      <c r="CY1573">
        <v>7</v>
      </c>
      <c r="CZ1573" t="s">
        <v>131</v>
      </c>
      <c r="DA1573">
        <v>80</v>
      </c>
      <c r="DB1573">
        <v>1</v>
      </c>
      <c r="DC1573" t="s">
        <v>132</v>
      </c>
      <c r="DD1573" t="s">
        <v>133</v>
      </c>
      <c r="DG1573">
        <v>15407308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>"10/06/2022 16:24:29.820"</f>
        <v>10/06/2022 16:24:29.820</v>
      </c>
      <c r="C1574" t="str">
        <f t="shared" si="780"/>
        <v>FFDFD3C0</v>
      </c>
      <c r="D1574" t="s">
        <v>134</v>
      </c>
      <c r="E1574">
        <v>33</v>
      </c>
      <c r="H1574">
        <v>112</v>
      </c>
      <c r="I1574" t="s">
        <v>135</v>
      </c>
      <c r="J1574" t="s">
        <v>136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795"/>
        <v>16:24:29.555</v>
      </c>
      <c r="T1574" t="str">
        <f t="shared" si="796"/>
        <v>16:24:29.155</v>
      </c>
      <c r="U1574" t="str">
        <f t="shared" si="781"/>
        <v>A5988B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125</v>
      </c>
      <c r="AG1574">
        <v>0</v>
      </c>
      <c r="AH1574">
        <v>3</v>
      </c>
      <c r="AI1574">
        <v>2</v>
      </c>
      <c r="AJ1574">
        <v>1</v>
      </c>
      <c r="AK1574" t="s">
        <v>571</v>
      </c>
      <c r="AL1574">
        <v>40.945808999999997</v>
      </c>
      <c r="AM1574" t="s">
        <v>572</v>
      </c>
      <c r="AN1574">
        <v>-72.177858000000001</v>
      </c>
      <c r="AO1574">
        <v>25</v>
      </c>
      <c r="AP1574">
        <v>425</v>
      </c>
      <c r="AQ1574" t="s">
        <v>129</v>
      </c>
      <c r="AR1574">
        <v>24</v>
      </c>
      <c r="AS1574">
        <v>54</v>
      </c>
      <c r="AT1574">
        <v>-320</v>
      </c>
      <c r="BB1574">
        <v>1200</v>
      </c>
      <c r="BC1574">
        <v>1</v>
      </c>
      <c r="BD1574" t="str">
        <f t="shared" si="782"/>
        <v xml:space="preserve">N46PD   </v>
      </c>
      <c r="BE1574">
        <v>1</v>
      </c>
      <c r="BG1574">
        <v>0</v>
      </c>
      <c r="BH1574">
        <v>0</v>
      </c>
      <c r="BI1574">
        <v>0</v>
      </c>
      <c r="BJ1574">
        <v>350</v>
      </c>
      <c r="BK1574">
        <v>-75</v>
      </c>
      <c r="BL1574" t="s">
        <v>239</v>
      </c>
      <c r="BM1574">
        <v>1</v>
      </c>
      <c r="BN1574">
        <v>1</v>
      </c>
      <c r="BO1574">
        <v>1</v>
      </c>
      <c r="BP1574">
        <v>0</v>
      </c>
      <c r="BS1574">
        <v>0.16</v>
      </c>
      <c r="BT1574">
        <v>0</v>
      </c>
      <c r="BU1574">
        <v>0</v>
      </c>
      <c r="CE1574" t="str">
        <f t="shared" si="797"/>
        <v>16:24:29.560</v>
      </c>
      <c r="CF1574">
        <v>559936876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7</v>
      </c>
      <c r="CY1574">
        <v>7</v>
      </c>
      <c r="CZ1574" t="s">
        <v>131</v>
      </c>
      <c r="DA1574">
        <v>80</v>
      </c>
      <c r="DB1574">
        <v>1</v>
      </c>
      <c r="DC1574" t="s">
        <v>132</v>
      </c>
      <c r="DD1574" t="s">
        <v>133</v>
      </c>
      <c r="DG1574">
        <v>15407308</v>
      </c>
      <c r="DI1574">
        <v>1</v>
      </c>
      <c r="DJ1574">
        <v>0</v>
      </c>
      <c r="DK1574">
        <v>1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>"10/06/2022 16:24:29.851"</f>
        <v>10/06/2022 16:24:29.851</v>
      </c>
      <c r="C1575" t="str">
        <f t="shared" si="780"/>
        <v>FFDFD3C0</v>
      </c>
      <c r="D1575" t="s">
        <v>134</v>
      </c>
      <c r="E1575">
        <v>38</v>
      </c>
      <c r="H1575">
        <v>125</v>
      </c>
      <c r="I1575" t="s">
        <v>142</v>
      </c>
      <c r="J1575" t="s">
        <v>136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795"/>
        <v>16:24:29.555</v>
      </c>
      <c r="T1575" t="str">
        <f t="shared" si="796"/>
        <v>16:24:29.155</v>
      </c>
      <c r="U1575" t="str">
        <f t="shared" si="781"/>
        <v>A5988B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125</v>
      </c>
      <c r="AG1575">
        <v>0</v>
      </c>
      <c r="AH1575">
        <v>3</v>
      </c>
      <c r="AI1575">
        <v>2</v>
      </c>
      <c r="AJ1575">
        <v>1</v>
      </c>
      <c r="AK1575" t="s">
        <v>571</v>
      </c>
      <c r="AL1575">
        <v>40.945808999999997</v>
      </c>
      <c r="AM1575" t="s">
        <v>572</v>
      </c>
      <c r="AN1575">
        <v>-72.177858000000001</v>
      </c>
      <c r="AO1575">
        <v>25</v>
      </c>
      <c r="AP1575">
        <v>425</v>
      </c>
      <c r="AQ1575" t="s">
        <v>129</v>
      </c>
      <c r="AR1575">
        <v>24</v>
      </c>
      <c r="AS1575">
        <v>54</v>
      </c>
      <c r="AT1575">
        <v>-320</v>
      </c>
      <c r="BB1575">
        <v>1200</v>
      </c>
      <c r="BC1575">
        <v>1</v>
      </c>
      <c r="BD1575" t="str">
        <f t="shared" si="782"/>
        <v xml:space="preserve">N46PD   </v>
      </c>
      <c r="BE1575">
        <v>1</v>
      </c>
      <c r="BG1575">
        <v>0</v>
      </c>
      <c r="BH1575">
        <v>0</v>
      </c>
      <c r="BI1575">
        <v>0</v>
      </c>
      <c r="BJ1575">
        <v>350</v>
      </c>
      <c r="BK1575">
        <v>-75</v>
      </c>
      <c r="BL1575" t="s">
        <v>239</v>
      </c>
      <c r="BM1575">
        <v>1</v>
      </c>
      <c r="BN1575">
        <v>1</v>
      </c>
      <c r="BO1575">
        <v>1</v>
      </c>
      <c r="BP1575">
        <v>0</v>
      </c>
      <c r="BS1575">
        <v>0.16</v>
      </c>
      <c r="BT1575">
        <v>0</v>
      </c>
      <c r="BU1575">
        <v>0</v>
      </c>
      <c r="CE1575" t="str">
        <f t="shared" si="797"/>
        <v>16:24:29.560</v>
      </c>
      <c r="CF1575">
        <v>559936876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7</v>
      </c>
      <c r="CY1575">
        <v>7</v>
      </c>
      <c r="CZ1575" t="s">
        <v>131</v>
      </c>
      <c r="DA1575">
        <v>80</v>
      </c>
      <c r="DB1575">
        <v>1</v>
      </c>
      <c r="DC1575" t="s">
        <v>132</v>
      </c>
      <c r="DD1575" t="s">
        <v>133</v>
      </c>
      <c r="DG1575">
        <v>15407308</v>
      </c>
      <c r="DI1575">
        <v>1</v>
      </c>
      <c r="DJ1575">
        <v>0</v>
      </c>
      <c r="DK1575">
        <v>1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"10/06/2022 16:24:29.851"</f>
        <v>10/06/2022 16:24:29.851</v>
      </c>
      <c r="C1576" t="str">
        <f t="shared" si="780"/>
        <v>FFDFD3C0</v>
      </c>
      <c r="D1576" t="s">
        <v>139</v>
      </c>
      <c r="E1576">
        <v>3</v>
      </c>
      <c r="F1576">
        <v>1003</v>
      </c>
      <c r="G1576" t="s">
        <v>146</v>
      </c>
      <c r="J1576" t="s">
        <v>141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795"/>
        <v>16:24:29.555</v>
      </c>
      <c r="T1576" t="str">
        <f t="shared" si="796"/>
        <v>16:24:29.155</v>
      </c>
      <c r="U1576" t="str">
        <f t="shared" si="781"/>
        <v>A5988B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125</v>
      </c>
      <c r="AG1576">
        <v>0</v>
      </c>
      <c r="AH1576">
        <v>3</v>
      </c>
      <c r="AI1576">
        <v>2</v>
      </c>
      <c r="AJ1576">
        <v>1</v>
      </c>
      <c r="AK1576" t="s">
        <v>571</v>
      </c>
      <c r="AL1576">
        <v>40.945808999999997</v>
      </c>
      <c r="AM1576" t="s">
        <v>572</v>
      </c>
      <c r="AN1576">
        <v>-72.177858000000001</v>
      </c>
      <c r="AO1576">
        <v>25</v>
      </c>
      <c r="AP1576">
        <v>425</v>
      </c>
      <c r="AQ1576" t="s">
        <v>129</v>
      </c>
      <c r="AR1576">
        <v>24</v>
      </c>
      <c r="AS1576">
        <v>54</v>
      </c>
      <c r="AT1576">
        <v>-320</v>
      </c>
      <c r="BB1576">
        <v>1200</v>
      </c>
      <c r="BC1576">
        <v>1</v>
      </c>
      <c r="BD1576" t="str">
        <f t="shared" si="782"/>
        <v xml:space="preserve">N46PD   </v>
      </c>
      <c r="BE1576">
        <v>1</v>
      </c>
      <c r="BG1576">
        <v>0</v>
      </c>
      <c r="BH1576">
        <v>0</v>
      </c>
      <c r="BI1576">
        <v>0</v>
      </c>
      <c r="BJ1576">
        <v>350</v>
      </c>
      <c r="BK1576">
        <v>-75</v>
      </c>
      <c r="BL1576" t="s">
        <v>239</v>
      </c>
      <c r="BM1576">
        <v>1</v>
      </c>
      <c r="BN1576">
        <v>1</v>
      </c>
      <c r="BO1576">
        <v>1</v>
      </c>
      <c r="BP1576">
        <v>0</v>
      </c>
      <c r="BS1576">
        <v>0.16</v>
      </c>
      <c r="BT1576">
        <v>0</v>
      </c>
      <c r="BU1576">
        <v>0</v>
      </c>
      <c r="CE1576" t="str">
        <f t="shared" si="797"/>
        <v>16:24:29.560</v>
      </c>
      <c r="CF1576">
        <v>559936876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7</v>
      </c>
      <c r="CY1576">
        <v>7</v>
      </c>
      <c r="CZ1576" t="s">
        <v>131</v>
      </c>
      <c r="DA1576">
        <v>80</v>
      </c>
      <c r="DB1576">
        <v>1</v>
      </c>
      <c r="DC1576" t="s">
        <v>132</v>
      </c>
      <c r="DD1576" t="s">
        <v>133</v>
      </c>
      <c r="DG1576">
        <v>15407308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"10/06/2022 16:24:29.851"</f>
        <v>10/06/2022 16:24:29.851</v>
      </c>
      <c r="C1577" t="str">
        <f t="shared" si="780"/>
        <v>FFDFD3C0</v>
      </c>
      <c r="D1577" t="s">
        <v>123</v>
      </c>
      <c r="E1577">
        <v>1</v>
      </c>
      <c r="H1577">
        <v>157</v>
      </c>
      <c r="I1577" t="s">
        <v>124</v>
      </c>
      <c r="J1577" t="s">
        <v>125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795"/>
        <v>16:24:29.555</v>
      </c>
      <c r="T1577" t="str">
        <f t="shared" si="796"/>
        <v>16:24:29.155</v>
      </c>
      <c r="U1577" t="str">
        <f t="shared" si="781"/>
        <v>A5988B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125</v>
      </c>
      <c r="AG1577">
        <v>0</v>
      </c>
      <c r="AH1577">
        <v>3</v>
      </c>
      <c r="AI1577">
        <v>2</v>
      </c>
      <c r="AJ1577">
        <v>1</v>
      </c>
      <c r="AK1577" t="s">
        <v>571</v>
      </c>
      <c r="AL1577">
        <v>40.945808999999997</v>
      </c>
      <c r="AM1577" t="s">
        <v>572</v>
      </c>
      <c r="AN1577">
        <v>-72.177858000000001</v>
      </c>
      <c r="AO1577">
        <v>25</v>
      </c>
      <c r="AP1577">
        <v>425</v>
      </c>
      <c r="AQ1577" t="s">
        <v>129</v>
      </c>
      <c r="AR1577">
        <v>24</v>
      </c>
      <c r="AS1577">
        <v>54</v>
      </c>
      <c r="AT1577">
        <v>-320</v>
      </c>
      <c r="BB1577">
        <v>1200</v>
      </c>
      <c r="BC1577">
        <v>1</v>
      </c>
      <c r="BD1577" t="str">
        <f t="shared" si="782"/>
        <v xml:space="preserve">N46PD   </v>
      </c>
      <c r="BE1577">
        <v>1</v>
      </c>
      <c r="BG1577">
        <v>0</v>
      </c>
      <c r="BH1577">
        <v>0</v>
      </c>
      <c r="BI1577">
        <v>0</v>
      </c>
      <c r="BJ1577">
        <v>350</v>
      </c>
      <c r="BK1577">
        <v>-75</v>
      </c>
      <c r="BL1577" t="s">
        <v>239</v>
      </c>
      <c r="BM1577">
        <v>1</v>
      </c>
      <c r="BN1577">
        <v>1</v>
      </c>
      <c r="BO1577">
        <v>1</v>
      </c>
      <c r="BP1577">
        <v>0</v>
      </c>
      <c r="BS1577">
        <v>0.16</v>
      </c>
      <c r="BT1577">
        <v>0</v>
      </c>
      <c r="BU1577">
        <v>0</v>
      </c>
      <c r="CE1577" t="str">
        <f t="shared" si="797"/>
        <v>16:24:29.560</v>
      </c>
      <c r="CF1577">
        <v>559936876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7</v>
      </c>
      <c r="CY1577">
        <v>7</v>
      </c>
      <c r="CZ1577" t="s">
        <v>131</v>
      </c>
      <c r="DA1577">
        <v>80</v>
      </c>
      <c r="DB1577">
        <v>1</v>
      </c>
      <c r="DC1577" t="s">
        <v>132</v>
      </c>
      <c r="DD1577" t="s">
        <v>133</v>
      </c>
      <c r="DG1577">
        <v>15407308</v>
      </c>
      <c r="DI1577">
        <v>1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>"10/06/2022 16:24:30.882"</f>
        <v>10/06/2022 16:24:30.882</v>
      </c>
      <c r="C1578" t="str">
        <f t="shared" si="780"/>
        <v>FFDFD3C0</v>
      </c>
      <c r="D1578" t="s">
        <v>139</v>
      </c>
      <c r="E1578">
        <v>3</v>
      </c>
      <c r="F1578">
        <v>1003</v>
      </c>
      <c r="G1578" t="s">
        <v>146</v>
      </c>
      <c r="J1578" t="s">
        <v>141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ref="S1578:S1584" si="798">"16:24:30.727"</f>
        <v>16:24:30.727</v>
      </c>
      <c r="T1578" t="str">
        <f t="shared" ref="T1578:T1584" si="799">"16:24:30.227"</f>
        <v>16:24:30.227</v>
      </c>
      <c r="U1578" t="str">
        <f t="shared" si="781"/>
        <v>A5988B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125</v>
      </c>
      <c r="AG1578">
        <v>0</v>
      </c>
      <c r="AH1578">
        <v>3</v>
      </c>
      <c r="AI1578">
        <v>2</v>
      </c>
      <c r="AJ1578">
        <v>1</v>
      </c>
      <c r="AK1578" t="s">
        <v>573</v>
      </c>
      <c r="AL1578">
        <v>40.946044999999998</v>
      </c>
      <c r="AM1578" t="s">
        <v>574</v>
      </c>
      <c r="AN1578">
        <v>-72.177622</v>
      </c>
      <c r="AO1578">
        <v>25</v>
      </c>
      <c r="AP1578">
        <v>425</v>
      </c>
      <c r="AQ1578" t="s">
        <v>129</v>
      </c>
      <c r="AR1578">
        <v>37</v>
      </c>
      <c r="AS1578">
        <v>48</v>
      </c>
      <c r="AT1578">
        <v>-192</v>
      </c>
      <c r="BB1578">
        <v>1200</v>
      </c>
      <c r="BC1578">
        <v>1</v>
      </c>
      <c r="BD1578" t="str">
        <f t="shared" si="782"/>
        <v xml:space="preserve">N46PD   </v>
      </c>
      <c r="BE1578">
        <v>1</v>
      </c>
      <c r="BG1578">
        <v>0</v>
      </c>
      <c r="BH1578">
        <v>0</v>
      </c>
      <c r="BI1578">
        <v>0</v>
      </c>
      <c r="BJ1578">
        <v>350</v>
      </c>
      <c r="BK1578">
        <v>-75</v>
      </c>
      <c r="BL1578" t="s">
        <v>239</v>
      </c>
      <c r="BM1578">
        <v>1</v>
      </c>
      <c r="BN1578">
        <v>1</v>
      </c>
      <c r="BO1578">
        <v>1</v>
      </c>
      <c r="BP1578">
        <v>0</v>
      </c>
      <c r="BS1578">
        <v>0.16</v>
      </c>
      <c r="BT1578">
        <v>0</v>
      </c>
      <c r="BU1578">
        <v>0</v>
      </c>
      <c r="CE1578" t="str">
        <f t="shared" ref="CE1578:CE1584" si="800">"16:24:30.731"</f>
        <v>16:24:30.731</v>
      </c>
      <c r="CF1578">
        <v>731414740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6</v>
      </c>
      <c r="CY1578">
        <v>7</v>
      </c>
      <c r="CZ1578" t="s">
        <v>131</v>
      </c>
      <c r="DA1578">
        <v>80</v>
      </c>
      <c r="DB1578">
        <v>1</v>
      </c>
      <c r="DC1578" t="s">
        <v>132</v>
      </c>
      <c r="DD1578" t="s">
        <v>133</v>
      </c>
      <c r="DG1578">
        <v>15408524</v>
      </c>
      <c r="DI1578">
        <v>1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>"10/06/2022 16:24:30.882"</f>
        <v>10/06/2022 16:24:30.882</v>
      </c>
      <c r="C1579" t="str">
        <f t="shared" si="780"/>
        <v>FFDFD3C0</v>
      </c>
      <c r="D1579" t="s">
        <v>123</v>
      </c>
      <c r="E1579">
        <v>1</v>
      </c>
      <c r="H1579">
        <v>157</v>
      </c>
      <c r="I1579" t="s">
        <v>124</v>
      </c>
      <c r="J1579" t="s">
        <v>125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798"/>
        <v>16:24:30.727</v>
      </c>
      <c r="T1579" t="str">
        <f t="shared" si="799"/>
        <v>16:24:30.227</v>
      </c>
      <c r="U1579" t="str">
        <f t="shared" si="781"/>
        <v>A5988B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125</v>
      </c>
      <c r="AG1579">
        <v>0</v>
      </c>
      <c r="AH1579">
        <v>3</v>
      </c>
      <c r="AI1579">
        <v>2</v>
      </c>
      <c r="AJ1579">
        <v>1</v>
      </c>
      <c r="AK1579" t="s">
        <v>573</v>
      </c>
      <c r="AL1579">
        <v>40.946044999999998</v>
      </c>
      <c r="AM1579" t="s">
        <v>574</v>
      </c>
      <c r="AN1579">
        <v>-72.177622</v>
      </c>
      <c r="AO1579">
        <v>25</v>
      </c>
      <c r="AP1579">
        <v>425</v>
      </c>
      <c r="AQ1579" t="s">
        <v>129</v>
      </c>
      <c r="AR1579">
        <v>37</v>
      </c>
      <c r="AS1579">
        <v>48</v>
      </c>
      <c r="AT1579">
        <v>-192</v>
      </c>
      <c r="BB1579">
        <v>1200</v>
      </c>
      <c r="BC1579">
        <v>1</v>
      </c>
      <c r="BD1579" t="str">
        <f t="shared" si="782"/>
        <v xml:space="preserve">N46PD   </v>
      </c>
      <c r="BE1579">
        <v>1</v>
      </c>
      <c r="BG1579">
        <v>0</v>
      </c>
      <c r="BH1579">
        <v>0</v>
      </c>
      <c r="BI1579">
        <v>0</v>
      </c>
      <c r="BJ1579">
        <v>350</v>
      </c>
      <c r="BK1579">
        <v>-75</v>
      </c>
      <c r="BL1579" t="s">
        <v>239</v>
      </c>
      <c r="BM1579">
        <v>1</v>
      </c>
      <c r="BN1579">
        <v>1</v>
      </c>
      <c r="BO1579">
        <v>1</v>
      </c>
      <c r="BP1579">
        <v>0</v>
      </c>
      <c r="BS1579">
        <v>0.16</v>
      </c>
      <c r="BT1579">
        <v>0</v>
      </c>
      <c r="BU1579">
        <v>0</v>
      </c>
      <c r="CE1579" t="str">
        <f t="shared" si="800"/>
        <v>16:24:30.731</v>
      </c>
      <c r="CF1579">
        <v>731414740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6</v>
      </c>
      <c r="CY1579">
        <v>7</v>
      </c>
      <c r="CZ1579" t="s">
        <v>131</v>
      </c>
      <c r="DA1579">
        <v>80</v>
      </c>
      <c r="DB1579">
        <v>1</v>
      </c>
      <c r="DC1579" t="s">
        <v>132</v>
      </c>
      <c r="DD1579" t="s">
        <v>133</v>
      </c>
      <c r="DG1579">
        <v>15408524</v>
      </c>
      <c r="DI1579">
        <v>1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>"10/06/2022 16:24:30.882"</f>
        <v>10/06/2022 16:24:30.882</v>
      </c>
      <c r="C1580" t="str">
        <f t="shared" si="780"/>
        <v>FFDFD3C0</v>
      </c>
      <c r="D1580" t="s">
        <v>139</v>
      </c>
      <c r="E1580">
        <v>2</v>
      </c>
      <c r="F1580">
        <v>1002</v>
      </c>
      <c r="G1580" t="s">
        <v>124</v>
      </c>
      <c r="J1580" t="s">
        <v>141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798"/>
        <v>16:24:30.727</v>
      </c>
      <c r="T1580" t="str">
        <f t="shared" si="799"/>
        <v>16:24:30.227</v>
      </c>
      <c r="U1580" t="str">
        <f t="shared" si="781"/>
        <v>A5988B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125</v>
      </c>
      <c r="AG1580">
        <v>0</v>
      </c>
      <c r="AH1580">
        <v>3</v>
      </c>
      <c r="AI1580">
        <v>2</v>
      </c>
      <c r="AJ1580">
        <v>1</v>
      </c>
      <c r="AK1580" t="s">
        <v>573</v>
      </c>
      <c r="AL1580">
        <v>40.946044999999998</v>
      </c>
      <c r="AM1580" t="s">
        <v>574</v>
      </c>
      <c r="AN1580">
        <v>-72.177622</v>
      </c>
      <c r="AO1580">
        <v>25</v>
      </c>
      <c r="AP1580">
        <v>425</v>
      </c>
      <c r="AQ1580" t="s">
        <v>129</v>
      </c>
      <c r="AR1580">
        <v>37</v>
      </c>
      <c r="AS1580">
        <v>48</v>
      </c>
      <c r="AT1580">
        <v>-192</v>
      </c>
      <c r="BB1580">
        <v>1200</v>
      </c>
      <c r="BC1580">
        <v>1</v>
      </c>
      <c r="BD1580" t="str">
        <f t="shared" si="782"/>
        <v xml:space="preserve">N46PD   </v>
      </c>
      <c r="BE1580">
        <v>1</v>
      </c>
      <c r="BG1580">
        <v>0</v>
      </c>
      <c r="BH1580">
        <v>0</v>
      </c>
      <c r="BI1580">
        <v>0</v>
      </c>
      <c r="BJ1580">
        <v>350</v>
      </c>
      <c r="BK1580">
        <v>-75</v>
      </c>
      <c r="BL1580" t="s">
        <v>239</v>
      </c>
      <c r="BM1580">
        <v>1</v>
      </c>
      <c r="BN1580">
        <v>1</v>
      </c>
      <c r="BO1580">
        <v>1</v>
      </c>
      <c r="BP1580">
        <v>0</v>
      </c>
      <c r="BS1580">
        <v>0.16</v>
      </c>
      <c r="BT1580">
        <v>0</v>
      </c>
      <c r="BU1580">
        <v>0</v>
      </c>
      <c r="CE1580" t="str">
        <f t="shared" si="800"/>
        <v>16:24:30.731</v>
      </c>
      <c r="CF1580">
        <v>731414740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6</v>
      </c>
      <c r="CY1580">
        <v>7</v>
      </c>
      <c r="CZ1580" t="s">
        <v>131</v>
      </c>
      <c r="DA1580">
        <v>80</v>
      </c>
      <c r="DB1580">
        <v>1</v>
      </c>
      <c r="DC1580" t="s">
        <v>132</v>
      </c>
      <c r="DD1580" t="s">
        <v>133</v>
      </c>
      <c r="DG1580">
        <v>15408524</v>
      </c>
      <c r="DI1580">
        <v>1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>"10/06/2022 16:24:31.007"</f>
        <v>10/06/2022 16:24:31.007</v>
      </c>
      <c r="C1581" t="str">
        <f t="shared" si="780"/>
        <v>FFDFD3C0</v>
      </c>
      <c r="D1581" t="s">
        <v>143</v>
      </c>
      <c r="E1581">
        <v>15</v>
      </c>
      <c r="F1581">
        <v>2015</v>
      </c>
      <c r="G1581" t="s">
        <v>144</v>
      </c>
      <c r="J1581" t="s">
        <v>145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798"/>
        <v>16:24:30.727</v>
      </c>
      <c r="T1581" t="str">
        <f t="shared" si="799"/>
        <v>16:24:30.227</v>
      </c>
      <c r="U1581" t="str">
        <f t="shared" si="781"/>
        <v>A5988B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125</v>
      </c>
      <c r="AG1581">
        <v>0</v>
      </c>
      <c r="AH1581">
        <v>3</v>
      </c>
      <c r="AI1581">
        <v>2</v>
      </c>
      <c r="AJ1581">
        <v>1</v>
      </c>
      <c r="AK1581" t="s">
        <v>573</v>
      </c>
      <c r="AL1581">
        <v>40.946044999999998</v>
      </c>
      <c r="AM1581" t="s">
        <v>574</v>
      </c>
      <c r="AN1581">
        <v>-72.177622</v>
      </c>
      <c r="AO1581">
        <v>25</v>
      </c>
      <c r="AP1581">
        <v>425</v>
      </c>
      <c r="AQ1581" t="s">
        <v>129</v>
      </c>
      <c r="AR1581">
        <v>37</v>
      </c>
      <c r="AS1581">
        <v>48</v>
      </c>
      <c r="AT1581">
        <v>-192</v>
      </c>
      <c r="BB1581">
        <v>1200</v>
      </c>
      <c r="BC1581">
        <v>1</v>
      </c>
      <c r="BD1581" t="str">
        <f t="shared" si="782"/>
        <v xml:space="preserve">N46PD   </v>
      </c>
      <c r="BE1581">
        <v>1</v>
      </c>
      <c r="BG1581">
        <v>0</v>
      </c>
      <c r="BH1581">
        <v>0</v>
      </c>
      <c r="BI1581">
        <v>0</v>
      </c>
      <c r="BJ1581">
        <v>350</v>
      </c>
      <c r="BK1581">
        <v>-75</v>
      </c>
      <c r="BL1581" t="s">
        <v>239</v>
      </c>
      <c r="BM1581">
        <v>1</v>
      </c>
      <c r="BN1581">
        <v>1</v>
      </c>
      <c r="BO1581">
        <v>1</v>
      </c>
      <c r="BP1581">
        <v>0</v>
      </c>
      <c r="BS1581">
        <v>0.16</v>
      </c>
      <c r="BT1581">
        <v>0</v>
      </c>
      <c r="BU1581">
        <v>0</v>
      </c>
      <c r="CE1581" t="str">
        <f t="shared" si="800"/>
        <v>16:24:30.731</v>
      </c>
      <c r="CF1581">
        <v>731414740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6</v>
      </c>
      <c r="CY1581">
        <v>7</v>
      </c>
      <c r="CZ1581" t="s">
        <v>131</v>
      </c>
      <c r="DA1581">
        <v>80</v>
      </c>
      <c r="DB1581">
        <v>1</v>
      </c>
      <c r="DC1581" t="s">
        <v>132</v>
      </c>
      <c r="DD1581" t="s">
        <v>133</v>
      </c>
      <c r="DG1581">
        <v>15408524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>"10/06/2022 16:24:31.007"</f>
        <v>10/06/2022 16:24:31.007</v>
      </c>
      <c r="C1582" t="str">
        <f t="shared" si="780"/>
        <v>FFDFD3C0</v>
      </c>
      <c r="D1582" t="s">
        <v>134</v>
      </c>
      <c r="E1582">
        <v>33</v>
      </c>
      <c r="H1582">
        <v>112</v>
      </c>
      <c r="I1582" t="s">
        <v>135</v>
      </c>
      <c r="J1582" t="s">
        <v>136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798"/>
        <v>16:24:30.727</v>
      </c>
      <c r="T1582" t="str">
        <f t="shared" si="799"/>
        <v>16:24:30.227</v>
      </c>
      <c r="U1582" t="str">
        <f t="shared" si="781"/>
        <v>A5988B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125</v>
      </c>
      <c r="AG1582">
        <v>0</v>
      </c>
      <c r="AH1582">
        <v>3</v>
      </c>
      <c r="AI1582">
        <v>2</v>
      </c>
      <c r="AJ1582">
        <v>1</v>
      </c>
      <c r="AK1582" t="s">
        <v>573</v>
      </c>
      <c r="AL1582">
        <v>40.946044999999998</v>
      </c>
      <c r="AM1582" t="s">
        <v>574</v>
      </c>
      <c r="AN1582">
        <v>-72.177622</v>
      </c>
      <c r="AO1582">
        <v>25</v>
      </c>
      <c r="AP1582">
        <v>425</v>
      </c>
      <c r="AQ1582" t="s">
        <v>129</v>
      </c>
      <c r="AR1582">
        <v>37</v>
      </c>
      <c r="AS1582">
        <v>48</v>
      </c>
      <c r="AT1582">
        <v>-192</v>
      </c>
      <c r="BB1582">
        <v>1200</v>
      </c>
      <c r="BC1582">
        <v>1</v>
      </c>
      <c r="BD1582" t="str">
        <f t="shared" si="782"/>
        <v xml:space="preserve">N46PD   </v>
      </c>
      <c r="BE1582">
        <v>1</v>
      </c>
      <c r="BG1582">
        <v>0</v>
      </c>
      <c r="BH1582">
        <v>0</v>
      </c>
      <c r="BI1582">
        <v>0</v>
      </c>
      <c r="BJ1582">
        <v>350</v>
      </c>
      <c r="BK1582">
        <v>-75</v>
      </c>
      <c r="BL1582" t="s">
        <v>239</v>
      </c>
      <c r="BM1582">
        <v>1</v>
      </c>
      <c r="BN1582">
        <v>1</v>
      </c>
      <c r="BO1582">
        <v>1</v>
      </c>
      <c r="BP1582">
        <v>0</v>
      </c>
      <c r="BS1582">
        <v>0.16</v>
      </c>
      <c r="BT1582">
        <v>0</v>
      </c>
      <c r="BU1582">
        <v>0</v>
      </c>
      <c r="CE1582" t="str">
        <f t="shared" si="800"/>
        <v>16:24:30.731</v>
      </c>
      <c r="CF1582">
        <v>731414740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6</v>
      </c>
      <c r="CY1582">
        <v>7</v>
      </c>
      <c r="CZ1582" t="s">
        <v>131</v>
      </c>
      <c r="DA1582">
        <v>80</v>
      </c>
      <c r="DB1582">
        <v>1</v>
      </c>
      <c r="DC1582" t="s">
        <v>132</v>
      </c>
      <c r="DD1582" t="s">
        <v>133</v>
      </c>
      <c r="DG1582">
        <v>15408524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>"10/06/2022 16:24:30.882"</f>
        <v>10/06/2022 16:24:30.882</v>
      </c>
      <c r="C1583" t="str">
        <f t="shared" si="780"/>
        <v>FFDFD3C0</v>
      </c>
      <c r="D1583" t="s">
        <v>143</v>
      </c>
      <c r="E1583">
        <v>1</v>
      </c>
      <c r="F1583">
        <v>2001</v>
      </c>
      <c r="G1583" t="s">
        <v>147</v>
      </c>
      <c r="J1583" t="s">
        <v>145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798"/>
        <v>16:24:30.727</v>
      </c>
      <c r="T1583" t="str">
        <f t="shared" si="799"/>
        <v>16:24:30.227</v>
      </c>
      <c r="U1583" t="str">
        <f t="shared" si="781"/>
        <v>A5988B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125</v>
      </c>
      <c r="AG1583">
        <v>0</v>
      </c>
      <c r="AH1583">
        <v>3</v>
      </c>
      <c r="AI1583">
        <v>2</v>
      </c>
      <c r="AJ1583">
        <v>1</v>
      </c>
      <c r="AK1583" t="s">
        <v>573</v>
      </c>
      <c r="AL1583">
        <v>40.946044999999998</v>
      </c>
      <c r="AM1583" t="s">
        <v>574</v>
      </c>
      <c r="AN1583">
        <v>-72.177622</v>
      </c>
      <c r="AO1583">
        <v>25</v>
      </c>
      <c r="AP1583">
        <v>425</v>
      </c>
      <c r="AQ1583" t="s">
        <v>129</v>
      </c>
      <c r="AR1583">
        <v>37</v>
      </c>
      <c r="AS1583">
        <v>48</v>
      </c>
      <c r="AT1583">
        <v>-192</v>
      </c>
      <c r="BB1583">
        <v>1200</v>
      </c>
      <c r="BC1583">
        <v>1</v>
      </c>
      <c r="BD1583" t="str">
        <f t="shared" si="782"/>
        <v xml:space="preserve">N46PD   </v>
      </c>
      <c r="BE1583">
        <v>1</v>
      </c>
      <c r="BG1583">
        <v>0</v>
      </c>
      <c r="BH1583">
        <v>0</v>
      </c>
      <c r="BI1583">
        <v>0</v>
      </c>
      <c r="BJ1583">
        <v>350</v>
      </c>
      <c r="BK1583">
        <v>-75</v>
      </c>
      <c r="BL1583" t="s">
        <v>239</v>
      </c>
      <c r="BM1583">
        <v>1</v>
      </c>
      <c r="BN1583">
        <v>1</v>
      </c>
      <c r="BO1583">
        <v>1</v>
      </c>
      <c r="BP1583">
        <v>0</v>
      </c>
      <c r="BS1583">
        <v>0.16</v>
      </c>
      <c r="BT1583">
        <v>0</v>
      </c>
      <c r="BU1583">
        <v>0</v>
      </c>
      <c r="CE1583" t="str">
        <f t="shared" si="800"/>
        <v>16:24:30.731</v>
      </c>
      <c r="CF1583">
        <v>731414740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6</v>
      </c>
      <c r="CY1583">
        <v>7</v>
      </c>
      <c r="CZ1583" t="s">
        <v>131</v>
      </c>
      <c r="DA1583">
        <v>80</v>
      </c>
      <c r="DB1583">
        <v>1</v>
      </c>
      <c r="DC1583" t="s">
        <v>132</v>
      </c>
      <c r="DD1583" t="s">
        <v>133</v>
      </c>
      <c r="DG1583">
        <v>15408524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>"10/06/2022 16:24:31.007"</f>
        <v>10/06/2022 16:24:31.007</v>
      </c>
      <c r="C1584" t="str">
        <f t="shared" si="780"/>
        <v>FFDFD3C0</v>
      </c>
      <c r="D1584" t="s">
        <v>134</v>
      </c>
      <c r="E1584">
        <v>38</v>
      </c>
      <c r="H1584">
        <v>125</v>
      </c>
      <c r="I1584" t="s">
        <v>142</v>
      </c>
      <c r="J1584" t="s">
        <v>136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798"/>
        <v>16:24:30.727</v>
      </c>
      <c r="T1584" t="str">
        <f t="shared" si="799"/>
        <v>16:24:30.227</v>
      </c>
      <c r="U1584" t="str">
        <f t="shared" si="781"/>
        <v>A5988B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125</v>
      </c>
      <c r="AG1584">
        <v>0</v>
      </c>
      <c r="AH1584">
        <v>3</v>
      </c>
      <c r="AI1584">
        <v>2</v>
      </c>
      <c r="AJ1584">
        <v>1</v>
      </c>
      <c r="AK1584" t="s">
        <v>573</v>
      </c>
      <c r="AL1584">
        <v>40.946044999999998</v>
      </c>
      <c r="AM1584" t="s">
        <v>574</v>
      </c>
      <c r="AN1584">
        <v>-72.177622</v>
      </c>
      <c r="AO1584">
        <v>25</v>
      </c>
      <c r="AP1584">
        <v>425</v>
      </c>
      <c r="AQ1584" t="s">
        <v>129</v>
      </c>
      <c r="AR1584">
        <v>37</v>
      </c>
      <c r="AS1584">
        <v>48</v>
      </c>
      <c r="AT1584">
        <v>-192</v>
      </c>
      <c r="BB1584">
        <v>1200</v>
      </c>
      <c r="BC1584">
        <v>1</v>
      </c>
      <c r="BD1584" t="str">
        <f t="shared" si="782"/>
        <v xml:space="preserve">N46PD   </v>
      </c>
      <c r="BE1584">
        <v>1</v>
      </c>
      <c r="BG1584">
        <v>0</v>
      </c>
      <c r="BH1584">
        <v>0</v>
      </c>
      <c r="BI1584">
        <v>0</v>
      </c>
      <c r="BJ1584">
        <v>350</v>
      </c>
      <c r="BK1584">
        <v>-75</v>
      </c>
      <c r="BL1584" t="s">
        <v>239</v>
      </c>
      <c r="BM1584">
        <v>1</v>
      </c>
      <c r="BN1584">
        <v>1</v>
      </c>
      <c r="BO1584">
        <v>1</v>
      </c>
      <c r="BP1584">
        <v>0</v>
      </c>
      <c r="BS1584">
        <v>0.16</v>
      </c>
      <c r="BT1584">
        <v>0</v>
      </c>
      <c r="BU1584">
        <v>0</v>
      </c>
      <c r="CE1584" t="str">
        <f t="shared" si="800"/>
        <v>16:24:30.731</v>
      </c>
      <c r="CF1584">
        <v>731414740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6</v>
      </c>
      <c r="CY1584">
        <v>7</v>
      </c>
      <c r="CZ1584" t="s">
        <v>131</v>
      </c>
      <c r="DA1584">
        <v>80</v>
      </c>
      <c r="DB1584">
        <v>1</v>
      </c>
      <c r="DC1584" t="s">
        <v>132</v>
      </c>
      <c r="DD1584" t="s">
        <v>133</v>
      </c>
      <c r="DG1584">
        <v>15408524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>"10/06/2022 16:24:32.031"</f>
        <v>10/06/2022 16:24:32.031</v>
      </c>
      <c r="C1585" t="str">
        <f t="shared" si="780"/>
        <v>FFDFD3C0</v>
      </c>
      <c r="D1585" t="s">
        <v>139</v>
      </c>
      <c r="E1585">
        <v>2</v>
      </c>
      <c r="F1585">
        <v>1002</v>
      </c>
      <c r="G1585" t="s">
        <v>124</v>
      </c>
      <c r="J1585" t="s">
        <v>141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ref="S1585:S1591" si="801">"16:24:31.656"</f>
        <v>16:24:31.656</v>
      </c>
      <c r="T1585" t="str">
        <f t="shared" ref="T1585:T1591" si="802">"16:24:31.256"</f>
        <v>16:24:31.256</v>
      </c>
      <c r="U1585" t="str">
        <f t="shared" si="781"/>
        <v>A5988B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125</v>
      </c>
      <c r="AG1585">
        <v>0</v>
      </c>
      <c r="AH1585">
        <v>3</v>
      </c>
      <c r="AI1585">
        <v>2</v>
      </c>
      <c r="AJ1585">
        <v>1</v>
      </c>
      <c r="AK1585" t="s">
        <v>575</v>
      </c>
      <c r="AL1585">
        <v>40.946238000000001</v>
      </c>
      <c r="AM1585" t="s">
        <v>576</v>
      </c>
      <c r="AN1585">
        <v>-72.177300000000002</v>
      </c>
      <c r="AO1585">
        <v>25</v>
      </c>
      <c r="AP1585">
        <v>425</v>
      </c>
      <c r="AQ1585" t="s">
        <v>129</v>
      </c>
      <c r="AR1585">
        <v>48</v>
      </c>
      <c r="AS1585">
        <v>40</v>
      </c>
      <c r="AT1585">
        <v>-192</v>
      </c>
      <c r="BB1585">
        <v>1200</v>
      </c>
      <c r="BC1585">
        <v>1</v>
      </c>
      <c r="BD1585" t="str">
        <f t="shared" si="782"/>
        <v xml:space="preserve">N46PD   </v>
      </c>
      <c r="BE1585">
        <v>1</v>
      </c>
      <c r="BG1585">
        <v>0</v>
      </c>
      <c r="BH1585">
        <v>0</v>
      </c>
      <c r="BI1585">
        <v>0</v>
      </c>
      <c r="BJ1585">
        <v>350</v>
      </c>
      <c r="BK1585">
        <v>-75</v>
      </c>
      <c r="BL1585" t="s">
        <v>239</v>
      </c>
      <c r="BM1585">
        <v>1</v>
      </c>
      <c r="BN1585">
        <v>1</v>
      </c>
      <c r="BO1585">
        <v>1</v>
      </c>
      <c r="BP1585">
        <v>0</v>
      </c>
      <c r="BS1585">
        <v>0.16</v>
      </c>
      <c r="BT1585">
        <v>0</v>
      </c>
      <c r="BU1585">
        <v>0</v>
      </c>
      <c r="CE1585" t="str">
        <f t="shared" ref="CE1585:CE1591" si="803">"16:24:31.657"</f>
        <v>16:24:31.657</v>
      </c>
      <c r="CF1585">
        <v>657128129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6</v>
      </c>
      <c r="CY1585">
        <v>7</v>
      </c>
      <c r="CZ1585" t="s">
        <v>131</v>
      </c>
      <c r="DA1585">
        <v>80</v>
      </c>
      <c r="DB1585">
        <v>1</v>
      </c>
      <c r="DC1585" t="s">
        <v>132</v>
      </c>
      <c r="DD1585" t="s">
        <v>133</v>
      </c>
      <c r="DG1585">
        <v>15409548</v>
      </c>
      <c r="DI1585">
        <v>1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>"10/06/2022 16:24:32.031"</f>
        <v>10/06/2022 16:24:32.031</v>
      </c>
      <c r="C1586" t="str">
        <f t="shared" si="780"/>
        <v>FFDFD3C0</v>
      </c>
      <c r="D1586" t="s">
        <v>143</v>
      </c>
      <c r="E1586">
        <v>1</v>
      </c>
      <c r="F1586">
        <v>2001</v>
      </c>
      <c r="G1586" t="s">
        <v>147</v>
      </c>
      <c r="J1586" t="s">
        <v>145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801"/>
        <v>16:24:31.656</v>
      </c>
      <c r="T1586" t="str">
        <f t="shared" si="802"/>
        <v>16:24:31.256</v>
      </c>
      <c r="U1586" t="str">
        <f t="shared" si="781"/>
        <v>A5988B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125</v>
      </c>
      <c r="AG1586">
        <v>0</v>
      </c>
      <c r="AH1586">
        <v>3</v>
      </c>
      <c r="AI1586">
        <v>2</v>
      </c>
      <c r="AJ1586">
        <v>1</v>
      </c>
      <c r="AK1586" t="s">
        <v>575</v>
      </c>
      <c r="AL1586">
        <v>40.946238000000001</v>
      </c>
      <c r="AM1586" t="s">
        <v>576</v>
      </c>
      <c r="AN1586">
        <v>-72.177300000000002</v>
      </c>
      <c r="AO1586">
        <v>25</v>
      </c>
      <c r="AP1586">
        <v>425</v>
      </c>
      <c r="AQ1586" t="s">
        <v>129</v>
      </c>
      <c r="AR1586">
        <v>48</v>
      </c>
      <c r="AS1586">
        <v>40</v>
      </c>
      <c r="AT1586">
        <v>-192</v>
      </c>
      <c r="BB1586">
        <v>1200</v>
      </c>
      <c r="BC1586">
        <v>1</v>
      </c>
      <c r="BD1586" t="str">
        <f t="shared" si="782"/>
        <v xml:space="preserve">N46PD   </v>
      </c>
      <c r="BE1586">
        <v>1</v>
      </c>
      <c r="BG1586">
        <v>0</v>
      </c>
      <c r="BH1586">
        <v>0</v>
      </c>
      <c r="BI1586">
        <v>0</v>
      </c>
      <c r="BJ1586">
        <v>350</v>
      </c>
      <c r="BK1586">
        <v>-75</v>
      </c>
      <c r="BL1586" t="s">
        <v>239</v>
      </c>
      <c r="BM1586">
        <v>1</v>
      </c>
      <c r="BN1586">
        <v>1</v>
      </c>
      <c r="BO1586">
        <v>1</v>
      </c>
      <c r="BP1586">
        <v>0</v>
      </c>
      <c r="BS1586">
        <v>0.16</v>
      </c>
      <c r="BT1586">
        <v>0</v>
      </c>
      <c r="BU1586">
        <v>0</v>
      </c>
      <c r="CE1586" t="str">
        <f t="shared" si="803"/>
        <v>16:24:31.657</v>
      </c>
      <c r="CF1586">
        <v>657128129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6</v>
      </c>
      <c r="CY1586">
        <v>7</v>
      </c>
      <c r="CZ1586" t="s">
        <v>131</v>
      </c>
      <c r="DA1586">
        <v>80</v>
      </c>
      <c r="DB1586">
        <v>1</v>
      </c>
      <c r="DC1586" t="s">
        <v>132</v>
      </c>
      <c r="DD1586" t="s">
        <v>133</v>
      </c>
      <c r="DG1586">
        <v>15409548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>"10/06/2022 16:24:32.116"</f>
        <v>10/06/2022 16:24:32.116</v>
      </c>
      <c r="C1587" t="str">
        <f t="shared" si="780"/>
        <v>FFDFD3C0</v>
      </c>
      <c r="D1587" t="s">
        <v>143</v>
      </c>
      <c r="E1587">
        <v>15</v>
      </c>
      <c r="F1587">
        <v>2015</v>
      </c>
      <c r="G1587" t="s">
        <v>144</v>
      </c>
      <c r="J1587" t="s">
        <v>145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801"/>
        <v>16:24:31.656</v>
      </c>
      <c r="T1587" t="str">
        <f t="shared" si="802"/>
        <v>16:24:31.256</v>
      </c>
      <c r="U1587" t="str">
        <f t="shared" si="781"/>
        <v>A5988B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125</v>
      </c>
      <c r="AG1587">
        <v>0</v>
      </c>
      <c r="AH1587">
        <v>3</v>
      </c>
      <c r="AI1587">
        <v>2</v>
      </c>
      <c r="AJ1587">
        <v>1</v>
      </c>
      <c r="AK1587" t="s">
        <v>575</v>
      </c>
      <c r="AL1587">
        <v>40.946238000000001</v>
      </c>
      <c r="AM1587" t="s">
        <v>576</v>
      </c>
      <c r="AN1587">
        <v>-72.177300000000002</v>
      </c>
      <c r="AO1587">
        <v>25</v>
      </c>
      <c r="AP1587">
        <v>425</v>
      </c>
      <c r="AQ1587" t="s">
        <v>129</v>
      </c>
      <c r="AR1587">
        <v>48</v>
      </c>
      <c r="AS1587">
        <v>40</v>
      </c>
      <c r="AT1587">
        <v>-192</v>
      </c>
      <c r="BB1587">
        <v>1200</v>
      </c>
      <c r="BC1587">
        <v>1</v>
      </c>
      <c r="BD1587" t="str">
        <f t="shared" si="782"/>
        <v xml:space="preserve">N46PD   </v>
      </c>
      <c r="BE1587">
        <v>1</v>
      </c>
      <c r="BG1587">
        <v>0</v>
      </c>
      <c r="BH1587">
        <v>0</v>
      </c>
      <c r="BI1587">
        <v>0</v>
      </c>
      <c r="BJ1587">
        <v>350</v>
      </c>
      <c r="BK1587">
        <v>-75</v>
      </c>
      <c r="BL1587" t="s">
        <v>239</v>
      </c>
      <c r="BM1587">
        <v>1</v>
      </c>
      <c r="BN1587">
        <v>1</v>
      </c>
      <c r="BO1587">
        <v>1</v>
      </c>
      <c r="BP1587">
        <v>0</v>
      </c>
      <c r="BS1587">
        <v>0.16</v>
      </c>
      <c r="BT1587">
        <v>0</v>
      </c>
      <c r="BU1587">
        <v>0</v>
      </c>
      <c r="CE1587" t="str">
        <f t="shared" si="803"/>
        <v>16:24:31.657</v>
      </c>
      <c r="CF1587">
        <v>657128129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6</v>
      </c>
      <c r="CY1587">
        <v>7</v>
      </c>
      <c r="CZ1587" t="s">
        <v>131</v>
      </c>
      <c r="DA1587">
        <v>80</v>
      </c>
      <c r="DB1587">
        <v>1</v>
      </c>
      <c r="DC1587" t="s">
        <v>132</v>
      </c>
      <c r="DD1587" t="s">
        <v>133</v>
      </c>
      <c r="DG1587">
        <v>15409548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"10/06/2022 16:24:32.116"</f>
        <v>10/06/2022 16:24:32.116</v>
      </c>
      <c r="C1588" t="str">
        <f t="shared" si="780"/>
        <v>FFDFD3C0</v>
      </c>
      <c r="D1588" t="s">
        <v>134</v>
      </c>
      <c r="E1588">
        <v>33</v>
      </c>
      <c r="H1588">
        <v>112</v>
      </c>
      <c r="I1588" t="s">
        <v>135</v>
      </c>
      <c r="J1588" t="s">
        <v>136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801"/>
        <v>16:24:31.656</v>
      </c>
      <c r="T1588" t="str">
        <f t="shared" si="802"/>
        <v>16:24:31.256</v>
      </c>
      <c r="U1588" t="str">
        <f t="shared" si="781"/>
        <v>A5988B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125</v>
      </c>
      <c r="AG1588">
        <v>0</v>
      </c>
      <c r="AH1588">
        <v>3</v>
      </c>
      <c r="AI1588">
        <v>2</v>
      </c>
      <c r="AJ1588">
        <v>1</v>
      </c>
      <c r="AK1588" t="s">
        <v>575</v>
      </c>
      <c r="AL1588">
        <v>40.946238000000001</v>
      </c>
      <c r="AM1588" t="s">
        <v>576</v>
      </c>
      <c r="AN1588">
        <v>-72.177300000000002</v>
      </c>
      <c r="AO1588">
        <v>25</v>
      </c>
      <c r="AP1588">
        <v>425</v>
      </c>
      <c r="AQ1588" t="s">
        <v>129</v>
      </c>
      <c r="AR1588">
        <v>48</v>
      </c>
      <c r="AS1588">
        <v>40</v>
      </c>
      <c r="AT1588">
        <v>-192</v>
      </c>
      <c r="BB1588">
        <v>1200</v>
      </c>
      <c r="BC1588">
        <v>1</v>
      </c>
      <c r="BD1588" t="str">
        <f t="shared" si="782"/>
        <v xml:space="preserve">N46PD   </v>
      </c>
      <c r="BE1588">
        <v>1</v>
      </c>
      <c r="BG1588">
        <v>0</v>
      </c>
      <c r="BH1588">
        <v>0</v>
      </c>
      <c r="BI1588">
        <v>0</v>
      </c>
      <c r="BJ1588">
        <v>350</v>
      </c>
      <c r="BK1588">
        <v>-75</v>
      </c>
      <c r="BL1588" t="s">
        <v>239</v>
      </c>
      <c r="BM1588">
        <v>1</v>
      </c>
      <c r="BN1588">
        <v>1</v>
      </c>
      <c r="BO1588">
        <v>1</v>
      </c>
      <c r="BP1588">
        <v>0</v>
      </c>
      <c r="BS1588">
        <v>0.16</v>
      </c>
      <c r="BT1588">
        <v>0</v>
      </c>
      <c r="BU1588">
        <v>0</v>
      </c>
      <c r="CE1588" t="str">
        <f t="shared" si="803"/>
        <v>16:24:31.657</v>
      </c>
      <c r="CF1588">
        <v>657128129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6</v>
      </c>
      <c r="CY1588">
        <v>7</v>
      </c>
      <c r="CZ1588" t="s">
        <v>131</v>
      </c>
      <c r="DA1588">
        <v>80</v>
      </c>
      <c r="DB1588">
        <v>1</v>
      </c>
      <c r="DC1588" t="s">
        <v>132</v>
      </c>
      <c r="DD1588" t="s">
        <v>133</v>
      </c>
      <c r="DG1588">
        <v>15409548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"10/06/2022 16:24:32.116"</f>
        <v>10/06/2022 16:24:32.116</v>
      </c>
      <c r="C1589" t="str">
        <f t="shared" si="780"/>
        <v>FFDFD3C0</v>
      </c>
      <c r="D1589" t="s">
        <v>134</v>
      </c>
      <c r="E1589">
        <v>38</v>
      </c>
      <c r="H1589">
        <v>125</v>
      </c>
      <c r="I1589" t="s">
        <v>142</v>
      </c>
      <c r="J1589" t="s">
        <v>136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si="801"/>
        <v>16:24:31.656</v>
      </c>
      <c r="T1589" t="str">
        <f t="shared" si="802"/>
        <v>16:24:31.256</v>
      </c>
      <c r="U1589" t="str">
        <f t="shared" si="781"/>
        <v>A5988B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125</v>
      </c>
      <c r="AG1589">
        <v>0</v>
      </c>
      <c r="AH1589">
        <v>3</v>
      </c>
      <c r="AI1589">
        <v>2</v>
      </c>
      <c r="AJ1589">
        <v>1</v>
      </c>
      <c r="AK1589" t="s">
        <v>575</v>
      </c>
      <c r="AL1589">
        <v>40.946238000000001</v>
      </c>
      <c r="AM1589" t="s">
        <v>576</v>
      </c>
      <c r="AN1589">
        <v>-72.177300000000002</v>
      </c>
      <c r="AO1589">
        <v>25</v>
      </c>
      <c r="AP1589">
        <v>425</v>
      </c>
      <c r="AQ1589" t="s">
        <v>129</v>
      </c>
      <c r="AR1589">
        <v>48</v>
      </c>
      <c r="AS1589">
        <v>40</v>
      </c>
      <c r="AT1589">
        <v>-192</v>
      </c>
      <c r="BB1589">
        <v>1200</v>
      </c>
      <c r="BC1589">
        <v>1</v>
      </c>
      <c r="BD1589" t="str">
        <f t="shared" si="782"/>
        <v xml:space="preserve">N46PD   </v>
      </c>
      <c r="BE1589">
        <v>1</v>
      </c>
      <c r="BG1589">
        <v>0</v>
      </c>
      <c r="BH1589">
        <v>0</v>
      </c>
      <c r="BI1589">
        <v>0</v>
      </c>
      <c r="BJ1589">
        <v>350</v>
      </c>
      <c r="BK1589">
        <v>-75</v>
      </c>
      <c r="BL1589" t="s">
        <v>239</v>
      </c>
      <c r="BM1589">
        <v>1</v>
      </c>
      <c r="BN1589">
        <v>1</v>
      </c>
      <c r="BO1589">
        <v>1</v>
      </c>
      <c r="BP1589">
        <v>0</v>
      </c>
      <c r="BS1589">
        <v>0.16</v>
      </c>
      <c r="BT1589">
        <v>0</v>
      </c>
      <c r="BU1589">
        <v>0</v>
      </c>
      <c r="CE1589" t="str">
        <f t="shared" si="803"/>
        <v>16:24:31.657</v>
      </c>
      <c r="CF1589">
        <v>657128129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6</v>
      </c>
      <c r="CY1589">
        <v>7</v>
      </c>
      <c r="CZ1589" t="s">
        <v>131</v>
      </c>
      <c r="DA1589">
        <v>80</v>
      </c>
      <c r="DB1589">
        <v>1</v>
      </c>
      <c r="DC1589" t="s">
        <v>132</v>
      </c>
      <c r="DD1589" t="s">
        <v>133</v>
      </c>
      <c r="DG1589">
        <v>15409548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"10/06/2022 16:24:32.116"</f>
        <v>10/06/2022 16:24:32.116</v>
      </c>
      <c r="C1590" t="str">
        <f t="shared" si="780"/>
        <v>FFDFD3C0</v>
      </c>
      <c r="D1590" t="s">
        <v>139</v>
      </c>
      <c r="E1590">
        <v>3</v>
      </c>
      <c r="F1590">
        <v>1003</v>
      </c>
      <c r="G1590" t="s">
        <v>146</v>
      </c>
      <c r="J1590" t="s">
        <v>141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801"/>
        <v>16:24:31.656</v>
      </c>
      <c r="T1590" t="str">
        <f t="shared" si="802"/>
        <v>16:24:31.256</v>
      </c>
      <c r="U1590" t="str">
        <f t="shared" si="781"/>
        <v>A5988B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125</v>
      </c>
      <c r="AG1590">
        <v>0</v>
      </c>
      <c r="AH1590">
        <v>3</v>
      </c>
      <c r="AI1590">
        <v>2</v>
      </c>
      <c r="AJ1590">
        <v>1</v>
      </c>
      <c r="AK1590" t="s">
        <v>575</v>
      </c>
      <c r="AL1590">
        <v>40.946238000000001</v>
      </c>
      <c r="AM1590" t="s">
        <v>576</v>
      </c>
      <c r="AN1590">
        <v>-72.177300000000002</v>
      </c>
      <c r="AO1590">
        <v>25</v>
      </c>
      <c r="AP1590">
        <v>425</v>
      </c>
      <c r="AQ1590" t="s">
        <v>129</v>
      </c>
      <c r="AR1590">
        <v>48</v>
      </c>
      <c r="AS1590">
        <v>40</v>
      </c>
      <c r="AT1590">
        <v>-192</v>
      </c>
      <c r="BB1590">
        <v>1200</v>
      </c>
      <c r="BC1590">
        <v>1</v>
      </c>
      <c r="BD1590" t="str">
        <f t="shared" si="782"/>
        <v xml:space="preserve">N46PD   </v>
      </c>
      <c r="BE1590">
        <v>1</v>
      </c>
      <c r="BG1590">
        <v>0</v>
      </c>
      <c r="BH1590">
        <v>0</v>
      </c>
      <c r="BI1590">
        <v>0</v>
      </c>
      <c r="BJ1590">
        <v>350</v>
      </c>
      <c r="BK1590">
        <v>-75</v>
      </c>
      <c r="BL1590" t="s">
        <v>239</v>
      </c>
      <c r="BM1590">
        <v>1</v>
      </c>
      <c r="BN1590">
        <v>1</v>
      </c>
      <c r="BO1590">
        <v>1</v>
      </c>
      <c r="BP1590">
        <v>0</v>
      </c>
      <c r="BS1590">
        <v>0.16</v>
      </c>
      <c r="BT1590">
        <v>0</v>
      </c>
      <c r="BU1590">
        <v>0</v>
      </c>
      <c r="CE1590" t="str">
        <f t="shared" si="803"/>
        <v>16:24:31.657</v>
      </c>
      <c r="CF1590">
        <v>657128129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6</v>
      </c>
      <c r="CY1590">
        <v>7</v>
      </c>
      <c r="CZ1590" t="s">
        <v>131</v>
      </c>
      <c r="DA1590">
        <v>80</v>
      </c>
      <c r="DB1590">
        <v>1</v>
      </c>
      <c r="DC1590" t="s">
        <v>132</v>
      </c>
      <c r="DD1590" t="s">
        <v>133</v>
      </c>
      <c r="DG1590">
        <v>15409548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"10/06/2022 16:24:32.116"</f>
        <v>10/06/2022 16:24:32.116</v>
      </c>
      <c r="C1591" t="str">
        <f t="shared" si="780"/>
        <v>FFDFD3C0</v>
      </c>
      <c r="D1591" t="s">
        <v>123</v>
      </c>
      <c r="E1591">
        <v>1</v>
      </c>
      <c r="H1591">
        <v>157</v>
      </c>
      <c r="I1591" t="s">
        <v>124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801"/>
        <v>16:24:31.656</v>
      </c>
      <c r="T1591" t="str">
        <f t="shared" si="802"/>
        <v>16:24:31.256</v>
      </c>
      <c r="U1591" t="str">
        <f t="shared" si="781"/>
        <v>A5988B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125</v>
      </c>
      <c r="AG1591">
        <v>0</v>
      </c>
      <c r="AH1591">
        <v>3</v>
      </c>
      <c r="AI1591">
        <v>2</v>
      </c>
      <c r="AJ1591">
        <v>1</v>
      </c>
      <c r="AK1591" t="s">
        <v>575</v>
      </c>
      <c r="AL1591">
        <v>40.946238000000001</v>
      </c>
      <c r="AM1591" t="s">
        <v>576</v>
      </c>
      <c r="AN1591">
        <v>-72.177300000000002</v>
      </c>
      <c r="AO1591">
        <v>25</v>
      </c>
      <c r="AP1591">
        <v>425</v>
      </c>
      <c r="AQ1591" t="s">
        <v>129</v>
      </c>
      <c r="AR1591">
        <v>48</v>
      </c>
      <c r="AS1591">
        <v>40</v>
      </c>
      <c r="AT1591">
        <v>-192</v>
      </c>
      <c r="BB1591">
        <v>1200</v>
      </c>
      <c r="BC1591">
        <v>1</v>
      </c>
      <c r="BD1591" t="str">
        <f t="shared" si="782"/>
        <v xml:space="preserve">N46PD   </v>
      </c>
      <c r="BE1591">
        <v>1</v>
      </c>
      <c r="BG1591">
        <v>0</v>
      </c>
      <c r="BH1591">
        <v>0</v>
      </c>
      <c r="BI1591">
        <v>0</v>
      </c>
      <c r="BJ1591">
        <v>350</v>
      </c>
      <c r="BK1591">
        <v>-75</v>
      </c>
      <c r="BL1591" t="s">
        <v>239</v>
      </c>
      <c r="BM1591">
        <v>1</v>
      </c>
      <c r="BN1591">
        <v>1</v>
      </c>
      <c r="BO1591">
        <v>1</v>
      </c>
      <c r="BP1591">
        <v>0</v>
      </c>
      <c r="BS1591">
        <v>0.16</v>
      </c>
      <c r="BT1591">
        <v>0</v>
      </c>
      <c r="BU1591">
        <v>0</v>
      </c>
      <c r="CE1591" t="str">
        <f t="shared" si="803"/>
        <v>16:24:31.657</v>
      </c>
      <c r="CF1591">
        <v>657128129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6</v>
      </c>
      <c r="CY1591">
        <v>7</v>
      </c>
      <c r="CZ1591" t="s">
        <v>131</v>
      </c>
      <c r="DA1591">
        <v>80</v>
      </c>
      <c r="DB1591">
        <v>1</v>
      </c>
      <c r="DC1591" t="s">
        <v>132</v>
      </c>
      <c r="DD1591" t="s">
        <v>133</v>
      </c>
      <c r="DG1591">
        <v>15409548</v>
      </c>
      <c r="DI1591">
        <v>1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 t="shared" ref="A1592:A1597" si="804">"10/06/2022 16:24:32.772"</f>
        <v>10/06/2022 16:24:32.772</v>
      </c>
      <c r="C1592" t="str">
        <f t="shared" si="780"/>
        <v>FFDFD3C0</v>
      </c>
      <c r="D1592" t="s">
        <v>123</v>
      </c>
      <c r="E1592">
        <v>1</v>
      </c>
      <c r="H1592">
        <v>157</v>
      </c>
      <c r="I1592" t="s">
        <v>124</v>
      </c>
      <c r="J1592" t="s">
        <v>125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ref="S1592:S1598" si="805">"16:24:32.500"</f>
        <v>16:24:32.500</v>
      </c>
      <c r="T1592" t="str">
        <f t="shared" ref="T1592:T1598" si="806">"16:24:32.100"</f>
        <v>16:24:32.100</v>
      </c>
      <c r="U1592" t="str">
        <f t="shared" si="781"/>
        <v>A5988B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125</v>
      </c>
      <c r="AG1592">
        <v>0</v>
      </c>
      <c r="AH1592">
        <v>3</v>
      </c>
      <c r="AI1592">
        <v>2</v>
      </c>
      <c r="AJ1592">
        <v>1</v>
      </c>
      <c r="AK1592" t="s">
        <v>577</v>
      </c>
      <c r="AL1592">
        <v>40.946323999999997</v>
      </c>
      <c r="AM1592" t="s">
        <v>578</v>
      </c>
      <c r="AN1592">
        <v>-72.177064000000001</v>
      </c>
      <c r="AO1592">
        <v>25</v>
      </c>
      <c r="AP1592">
        <v>425</v>
      </c>
      <c r="AQ1592" t="s">
        <v>129</v>
      </c>
      <c r="AR1592">
        <v>55</v>
      </c>
      <c r="AS1592">
        <v>32</v>
      </c>
      <c r="AT1592">
        <v>0</v>
      </c>
      <c r="BB1592">
        <v>1200</v>
      </c>
      <c r="BC1592">
        <v>1</v>
      </c>
      <c r="BD1592" t="str">
        <f t="shared" si="782"/>
        <v xml:space="preserve">N46PD   </v>
      </c>
      <c r="BE1592">
        <v>1</v>
      </c>
      <c r="BG1592">
        <v>0</v>
      </c>
      <c r="BH1592">
        <v>0</v>
      </c>
      <c r="BI1592">
        <v>0</v>
      </c>
      <c r="BJ1592">
        <v>325</v>
      </c>
      <c r="BK1592">
        <v>-100</v>
      </c>
      <c r="BL1592" t="s">
        <v>239</v>
      </c>
      <c r="BM1592">
        <v>1</v>
      </c>
      <c r="BN1592">
        <v>1</v>
      </c>
      <c r="BO1592">
        <v>1</v>
      </c>
      <c r="BP1592">
        <v>0</v>
      </c>
      <c r="BS1592">
        <v>0.16</v>
      </c>
      <c r="BT1592">
        <v>0</v>
      </c>
      <c r="BU1592">
        <v>0</v>
      </c>
      <c r="CE1592" t="str">
        <f t="shared" ref="CE1592:CE1598" si="807">"16:24:32.506"</f>
        <v>16:24:32.506</v>
      </c>
      <c r="CF1592">
        <v>505835090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7</v>
      </c>
      <c r="CY1592">
        <v>7</v>
      </c>
      <c r="CZ1592" t="s">
        <v>131</v>
      </c>
      <c r="DA1592">
        <v>80</v>
      </c>
      <c r="DB1592">
        <v>1</v>
      </c>
      <c r="DC1592" t="s">
        <v>132</v>
      </c>
      <c r="DD1592" t="s">
        <v>133</v>
      </c>
      <c r="DG1592">
        <v>15410347</v>
      </c>
      <c r="DI1592">
        <v>1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 t="shared" si="804"/>
        <v>10/06/2022 16:24:32.772</v>
      </c>
      <c r="C1593" t="str">
        <f t="shared" si="780"/>
        <v>FFDFD3C0</v>
      </c>
      <c r="D1593" t="s">
        <v>143</v>
      </c>
      <c r="E1593">
        <v>1</v>
      </c>
      <c r="F1593">
        <v>2001</v>
      </c>
      <c r="G1593" t="s">
        <v>147</v>
      </c>
      <c r="J1593" t="s">
        <v>145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805"/>
        <v>16:24:32.500</v>
      </c>
      <c r="T1593" t="str">
        <f t="shared" si="806"/>
        <v>16:24:32.100</v>
      </c>
      <c r="U1593" t="str">
        <f t="shared" si="781"/>
        <v>A5988B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125</v>
      </c>
      <c r="AG1593">
        <v>0</v>
      </c>
      <c r="AH1593">
        <v>3</v>
      </c>
      <c r="AI1593">
        <v>2</v>
      </c>
      <c r="AJ1593">
        <v>1</v>
      </c>
      <c r="AK1593" t="s">
        <v>577</v>
      </c>
      <c r="AL1593">
        <v>40.946323999999997</v>
      </c>
      <c r="AM1593" t="s">
        <v>578</v>
      </c>
      <c r="AN1593">
        <v>-72.177064000000001</v>
      </c>
      <c r="AO1593">
        <v>25</v>
      </c>
      <c r="AP1593">
        <v>425</v>
      </c>
      <c r="AQ1593" t="s">
        <v>129</v>
      </c>
      <c r="AR1593">
        <v>55</v>
      </c>
      <c r="AS1593">
        <v>32</v>
      </c>
      <c r="AT1593">
        <v>0</v>
      </c>
      <c r="BB1593">
        <v>1200</v>
      </c>
      <c r="BC1593">
        <v>1</v>
      </c>
      <c r="BD1593" t="str">
        <f t="shared" si="782"/>
        <v xml:space="preserve">N46PD   </v>
      </c>
      <c r="BE1593">
        <v>1</v>
      </c>
      <c r="BG1593">
        <v>0</v>
      </c>
      <c r="BH1593">
        <v>0</v>
      </c>
      <c r="BI1593">
        <v>0</v>
      </c>
      <c r="BJ1593">
        <v>325</v>
      </c>
      <c r="BK1593">
        <v>-100</v>
      </c>
      <c r="BL1593" t="s">
        <v>239</v>
      </c>
      <c r="BM1593">
        <v>1</v>
      </c>
      <c r="BN1593">
        <v>1</v>
      </c>
      <c r="BO1593">
        <v>1</v>
      </c>
      <c r="BP1593">
        <v>0</v>
      </c>
      <c r="BS1593">
        <v>0.16</v>
      </c>
      <c r="BT1593">
        <v>0</v>
      </c>
      <c r="BU1593">
        <v>0</v>
      </c>
      <c r="CE1593" t="str">
        <f t="shared" si="807"/>
        <v>16:24:32.506</v>
      </c>
      <c r="CF1593">
        <v>505835090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7</v>
      </c>
      <c r="CY1593">
        <v>7</v>
      </c>
      <c r="CZ1593" t="s">
        <v>131</v>
      </c>
      <c r="DA1593">
        <v>80</v>
      </c>
      <c r="DB1593">
        <v>1</v>
      </c>
      <c r="DC1593" t="s">
        <v>132</v>
      </c>
      <c r="DD1593" t="s">
        <v>133</v>
      </c>
      <c r="DG1593">
        <v>15410347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 t="shared" si="804"/>
        <v>10/06/2022 16:24:32.772</v>
      </c>
      <c r="C1594" t="str">
        <f t="shared" si="780"/>
        <v>FFDFD3C0</v>
      </c>
      <c r="D1594" t="s">
        <v>139</v>
      </c>
      <c r="E1594">
        <v>2</v>
      </c>
      <c r="F1594">
        <v>1002</v>
      </c>
      <c r="G1594" t="s">
        <v>124</v>
      </c>
      <c r="J1594" t="s">
        <v>141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805"/>
        <v>16:24:32.500</v>
      </c>
      <c r="T1594" t="str">
        <f t="shared" si="806"/>
        <v>16:24:32.100</v>
      </c>
      <c r="U1594" t="str">
        <f t="shared" si="781"/>
        <v>A5988B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125</v>
      </c>
      <c r="AG1594">
        <v>0</v>
      </c>
      <c r="AH1594">
        <v>3</v>
      </c>
      <c r="AI1594">
        <v>2</v>
      </c>
      <c r="AJ1594">
        <v>1</v>
      </c>
      <c r="AK1594" t="s">
        <v>577</v>
      </c>
      <c r="AL1594">
        <v>40.946323999999997</v>
      </c>
      <c r="AM1594" t="s">
        <v>578</v>
      </c>
      <c r="AN1594">
        <v>-72.177064000000001</v>
      </c>
      <c r="AO1594">
        <v>25</v>
      </c>
      <c r="AP1594">
        <v>425</v>
      </c>
      <c r="AQ1594" t="s">
        <v>129</v>
      </c>
      <c r="AR1594">
        <v>55</v>
      </c>
      <c r="AS1594">
        <v>32</v>
      </c>
      <c r="AT1594">
        <v>0</v>
      </c>
      <c r="BB1594">
        <v>1200</v>
      </c>
      <c r="BC1594">
        <v>1</v>
      </c>
      <c r="BD1594" t="str">
        <f t="shared" si="782"/>
        <v xml:space="preserve">N46PD   </v>
      </c>
      <c r="BE1594">
        <v>1</v>
      </c>
      <c r="BG1594">
        <v>0</v>
      </c>
      <c r="BH1594">
        <v>0</v>
      </c>
      <c r="BI1594">
        <v>0</v>
      </c>
      <c r="BJ1594">
        <v>325</v>
      </c>
      <c r="BK1594">
        <v>-100</v>
      </c>
      <c r="BL1594" t="s">
        <v>239</v>
      </c>
      <c r="BM1594">
        <v>1</v>
      </c>
      <c r="BN1594">
        <v>1</v>
      </c>
      <c r="BO1594">
        <v>1</v>
      </c>
      <c r="BP1594">
        <v>0</v>
      </c>
      <c r="BS1594">
        <v>0.16</v>
      </c>
      <c r="BT1594">
        <v>0</v>
      </c>
      <c r="BU1594">
        <v>0</v>
      </c>
      <c r="CE1594" t="str">
        <f t="shared" si="807"/>
        <v>16:24:32.506</v>
      </c>
      <c r="CF1594">
        <v>505835090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7</v>
      </c>
      <c r="CY1594">
        <v>7</v>
      </c>
      <c r="CZ1594" t="s">
        <v>131</v>
      </c>
      <c r="DA1594">
        <v>80</v>
      </c>
      <c r="DB1594">
        <v>1</v>
      </c>
      <c r="DC1594" t="s">
        <v>132</v>
      </c>
      <c r="DD1594" t="s">
        <v>133</v>
      </c>
      <c r="DG1594">
        <v>15410347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 t="shared" si="804"/>
        <v>10/06/2022 16:24:32.772</v>
      </c>
      <c r="C1595" t="str">
        <f t="shared" si="780"/>
        <v>FFDFD3C0</v>
      </c>
      <c r="D1595" t="s">
        <v>143</v>
      </c>
      <c r="E1595">
        <v>15</v>
      </c>
      <c r="F1595">
        <v>2015</v>
      </c>
      <c r="G1595" t="s">
        <v>144</v>
      </c>
      <c r="J1595" t="s">
        <v>145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si="805"/>
        <v>16:24:32.500</v>
      </c>
      <c r="T1595" t="str">
        <f t="shared" si="806"/>
        <v>16:24:32.100</v>
      </c>
      <c r="U1595" t="str">
        <f t="shared" si="781"/>
        <v>A5988B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125</v>
      </c>
      <c r="AG1595">
        <v>0</v>
      </c>
      <c r="AH1595">
        <v>3</v>
      </c>
      <c r="AI1595">
        <v>2</v>
      </c>
      <c r="AJ1595">
        <v>1</v>
      </c>
      <c r="AK1595" t="s">
        <v>577</v>
      </c>
      <c r="AL1595">
        <v>40.946323999999997</v>
      </c>
      <c r="AM1595" t="s">
        <v>578</v>
      </c>
      <c r="AN1595">
        <v>-72.177064000000001</v>
      </c>
      <c r="AO1595">
        <v>25</v>
      </c>
      <c r="AP1595">
        <v>425</v>
      </c>
      <c r="AQ1595" t="s">
        <v>129</v>
      </c>
      <c r="AR1595">
        <v>55</v>
      </c>
      <c r="AS1595">
        <v>32</v>
      </c>
      <c r="AT1595">
        <v>0</v>
      </c>
      <c r="BB1595">
        <v>1200</v>
      </c>
      <c r="BC1595">
        <v>1</v>
      </c>
      <c r="BD1595" t="str">
        <f t="shared" si="782"/>
        <v xml:space="preserve">N46PD   </v>
      </c>
      <c r="BE1595">
        <v>1</v>
      </c>
      <c r="BG1595">
        <v>0</v>
      </c>
      <c r="BH1595">
        <v>0</v>
      </c>
      <c r="BI1595">
        <v>0</v>
      </c>
      <c r="BJ1595">
        <v>325</v>
      </c>
      <c r="BK1595">
        <v>-100</v>
      </c>
      <c r="BL1595" t="s">
        <v>239</v>
      </c>
      <c r="BM1595">
        <v>1</v>
      </c>
      <c r="BN1595">
        <v>1</v>
      </c>
      <c r="BO1595">
        <v>1</v>
      </c>
      <c r="BP1595">
        <v>0</v>
      </c>
      <c r="BS1595">
        <v>0.16</v>
      </c>
      <c r="BT1595">
        <v>0</v>
      </c>
      <c r="BU1595">
        <v>0</v>
      </c>
      <c r="CE1595" t="str">
        <f t="shared" si="807"/>
        <v>16:24:32.506</v>
      </c>
      <c r="CF1595">
        <v>505835090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7</v>
      </c>
      <c r="CY1595">
        <v>7</v>
      </c>
      <c r="CZ1595" t="s">
        <v>131</v>
      </c>
      <c r="DA1595">
        <v>80</v>
      </c>
      <c r="DB1595">
        <v>1</v>
      </c>
      <c r="DC1595" t="s">
        <v>132</v>
      </c>
      <c r="DD1595" t="s">
        <v>133</v>
      </c>
      <c r="DG1595">
        <v>15410347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 t="shared" si="804"/>
        <v>10/06/2022 16:24:32.772</v>
      </c>
      <c r="C1596" t="str">
        <f t="shared" si="780"/>
        <v>FFDFD3C0</v>
      </c>
      <c r="D1596" t="s">
        <v>134</v>
      </c>
      <c r="E1596">
        <v>33</v>
      </c>
      <c r="H1596">
        <v>112</v>
      </c>
      <c r="I1596" t="s">
        <v>135</v>
      </c>
      <c r="J1596" t="s">
        <v>136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805"/>
        <v>16:24:32.500</v>
      </c>
      <c r="T1596" t="str">
        <f t="shared" si="806"/>
        <v>16:24:32.100</v>
      </c>
      <c r="U1596" t="str">
        <f t="shared" si="781"/>
        <v>A5988B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125</v>
      </c>
      <c r="AG1596">
        <v>0</v>
      </c>
      <c r="AH1596">
        <v>3</v>
      </c>
      <c r="AI1596">
        <v>2</v>
      </c>
      <c r="AJ1596">
        <v>1</v>
      </c>
      <c r="AK1596" t="s">
        <v>577</v>
      </c>
      <c r="AL1596">
        <v>40.946323999999997</v>
      </c>
      <c r="AM1596" t="s">
        <v>578</v>
      </c>
      <c r="AN1596">
        <v>-72.177064000000001</v>
      </c>
      <c r="AO1596">
        <v>25</v>
      </c>
      <c r="AP1596">
        <v>425</v>
      </c>
      <c r="AQ1596" t="s">
        <v>129</v>
      </c>
      <c r="AR1596">
        <v>55</v>
      </c>
      <c r="AS1596">
        <v>32</v>
      </c>
      <c r="AT1596">
        <v>0</v>
      </c>
      <c r="BB1596">
        <v>1200</v>
      </c>
      <c r="BC1596">
        <v>1</v>
      </c>
      <c r="BD1596" t="str">
        <f t="shared" si="782"/>
        <v xml:space="preserve">N46PD   </v>
      </c>
      <c r="BE1596">
        <v>1</v>
      </c>
      <c r="BG1596">
        <v>0</v>
      </c>
      <c r="BH1596">
        <v>0</v>
      </c>
      <c r="BI1596">
        <v>0</v>
      </c>
      <c r="BJ1596">
        <v>325</v>
      </c>
      <c r="BK1596">
        <v>-100</v>
      </c>
      <c r="BL1596" t="s">
        <v>239</v>
      </c>
      <c r="BM1596">
        <v>1</v>
      </c>
      <c r="BN1596">
        <v>1</v>
      </c>
      <c r="BO1596">
        <v>1</v>
      </c>
      <c r="BP1596">
        <v>0</v>
      </c>
      <c r="BS1596">
        <v>0.16</v>
      </c>
      <c r="BT1596">
        <v>0</v>
      </c>
      <c r="BU1596">
        <v>0</v>
      </c>
      <c r="CE1596" t="str">
        <f t="shared" si="807"/>
        <v>16:24:32.506</v>
      </c>
      <c r="CF1596">
        <v>505835090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7</v>
      </c>
      <c r="CY1596">
        <v>7</v>
      </c>
      <c r="CZ1596" t="s">
        <v>131</v>
      </c>
      <c r="DA1596">
        <v>80</v>
      </c>
      <c r="DB1596">
        <v>1</v>
      </c>
      <c r="DC1596" t="s">
        <v>132</v>
      </c>
      <c r="DD1596" t="s">
        <v>133</v>
      </c>
      <c r="DG1596">
        <v>15410347</v>
      </c>
      <c r="DI1596">
        <v>1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 t="shared" si="804"/>
        <v>10/06/2022 16:24:32.772</v>
      </c>
      <c r="C1597" t="str">
        <f t="shared" si="780"/>
        <v>FFDFD3C0</v>
      </c>
      <c r="D1597" t="s">
        <v>134</v>
      </c>
      <c r="E1597">
        <v>38</v>
      </c>
      <c r="H1597">
        <v>125</v>
      </c>
      <c r="I1597" t="s">
        <v>142</v>
      </c>
      <c r="J1597" t="s">
        <v>136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805"/>
        <v>16:24:32.500</v>
      </c>
      <c r="T1597" t="str">
        <f t="shared" si="806"/>
        <v>16:24:32.100</v>
      </c>
      <c r="U1597" t="str">
        <f t="shared" si="781"/>
        <v>A5988B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125</v>
      </c>
      <c r="AG1597">
        <v>0</v>
      </c>
      <c r="AH1597">
        <v>3</v>
      </c>
      <c r="AI1597">
        <v>2</v>
      </c>
      <c r="AJ1597">
        <v>1</v>
      </c>
      <c r="AK1597" t="s">
        <v>577</v>
      </c>
      <c r="AL1597">
        <v>40.946323999999997</v>
      </c>
      <c r="AM1597" t="s">
        <v>578</v>
      </c>
      <c r="AN1597">
        <v>-72.177064000000001</v>
      </c>
      <c r="AO1597">
        <v>25</v>
      </c>
      <c r="AP1597">
        <v>425</v>
      </c>
      <c r="AQ1597" t="s">
        <v>129</v>
      </c>
      <c r="AR1597">
        <v>55</v>
      </c>
      <c r="AS1597">
        <v>32</v>
      </c>
      <c r="AT1597">
        <v>0</v>
      </c>
      <c r="BB1597">
        <v>1200</v>
      </c>
      <c r="BC1597">
        <v>1</v>
      </c>
      <c r="BD1597" t="str">
        <f t="shared" si="782"/>
        <v xml:space="preserve">N46PD   </v>
      </c>
      <c r="BE1597">
        <v>1</v>
      </c>
      <c r="BG1597">
        <v>0</v>
      </c>
      <c r="BH1597">
        <v>0</v>
      </c>
      <c r="BI1597">
        <v>0</v>
      </c>
      <c r="BJ1597">
        <v>325</v>
      </c>
      <c r="BK1597">
        <v>-100</v>
      </c>
      <c r="BL1597" t="s">
        <v>239</v>
      </c>
      <c r="BM1597">
        <v>1</v>
      </c>
      <c r="BN1597">
        <v>1</v>
      </c>
      <c r="BO1597">
        <v>1</v>
      </c>
      <c r="BP1597">
        <v>0</v>
      </c>
      <c r="BS1597">
        <v>0.16</v>
      </c>
      <c r="BT1597">
        <v>0</v>
      </c>
      <c r="BU1597">
        <v>0</v>
      </c>
      <c r="CE1597" t="str">
        <f t="shared" si="807"/>
        <v>16:24:32.506</v>
      </c>
      <c r="CF1597">
        <v>505835090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7</v>
      </c>
      <c r="CY1597">
        <v>7</v>
      </c>
      <c r="CZ1597" t="s">
        <v>131</v>
      </c>
      <c r="DA1597">
        <v>80</v>
      </c>
      <c r="DB1597">
        <v>1</v>
      </c>
      <c r="DC1597" t="s">
        <v>132</v>
      </c>
      <c r="DD1597" t="s">
        <v>133</v>
      </c>
      <c r="DG1597">
        <v>15410347</v>
      </c>
      <c r="DI1597">
        <v>1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>"10/06/2022 16:24:32.819"</f>
        <v>10/06/2022 16:24:32.819</v>
      </c>
      <c r="C1598" t="str">
        <f t="shared" si="780"/>
        <v>FFDFD3C0</v>
      </c>
      <c r="D1598" t="s">
        <v>139</v>
      </c>
      <c r="E1598">
        <v>3</v>
      </c>
      <c r="F1598">
        <v>1003</v>
      </c>
      <c r="G1598" t="s">
        <v>146</v>
      </c>
      <c r="J1598" t="s">
        <v>141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805"/>
        <v>16:24:32.500</v>
      </c>
      <c r="T1598" t="str">
        <f t="shared" si="806"/>
        <v>16:24:32.100</v>
      </c>
      <c r="U1598" t="str">
        <f t="shared" si="781"/>
        <v>A5988B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125</v>
      </c>
      <c r="AG1598">
        <v>0</v>
      </c>
      <c r="AH1598">
        <v>3</v>
      </c>
      <c r="AI1598">
        <v>2</v>
      </c>
      <c r="AJ1598">
        <v>1</v>
      </c>
      <c r="AK1598" t="s">
        <v>577</v>
      </c>
      <c r="AL1598">
        <v>40.946323999999997</v>
      </c>
      <c r="AM1598" t="s">
        <v>578</v>
      </c>
      <c r="AN1598">
        <v>-72.177064000000001</v>
      </c>
      <c r="AO1598">
        <v>25</v>
      </c>
      <c r="AP1598">
        <v>425</v>
      </c>
      <c r="AQ1598" t="s">
        <v>129</v>
      </c>
      <c r="AR1598">
        <v>55</v>
      </c>
      <c r="AS1598">
        <v>32</v>
      </c>
      <c r="AT1598">
        <v>0</v>
      </c>
      <c r="BB1598">
        <v>1200</v>
      </c>
      <c r="BC1598">
        <v>1</v>
      </c>
      <c r="BD1598" t="str">
        <f t="shared" si="782"/>
        <v xml:space="preserve">N46PD   </v>
      </c>
      <c r="BE1598">
        <v>1</v>
      </c>
      <c r="BG1598">
        <v>0</v>
      </c>
      <c r="BH1598">
        <v>0</v>
      </c>
      <c r="BI1598">
        <v>0</v>
      </c>
      <c r="BJ1598">
        <v>325</v>
      </c>
      <c r="BK1598">
        <v>-100</v>
      </c>
      <c r="BL1598" t="s">
        <v>239</v>
      </c>
      <c r="BM1598">
        <v>1</v>
      </c>
      <c r="BN1598">
        <v>1</v>
      </c>
      <c r="BO1598">
        <v>1</v>
      </c>
      <c r="BP1598">
        <v>0</v>
      </c>
      <c r="BS1598">
        <v>0.16</v>
      </c>
      <c r="BT1598">
        <v>0</v>
      </c>
      <c r="BU1598">
        <v>0</v>
      </c>
      <c r="CE1598" t="str">
        <f t="shared" si="807"/>
        <v>16:24:32.506</v>
      </c>
      <c r="CF1598">
        <v>505835090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7</v>
      </c>
      <c r="CY1598">
        <v>7</v>
      </c>
      <c r="CZ1598" t="s">
        <v>131</v>
      </c>
      <c r="DA1598">
        <v>80</v>
      </c>
      <c r="DB1598">
        <v>1</v>
      </c>
      <c r="DC1598" t="s">
        <v>132</v>
      </c>
      <c r="DD1598" t="s">
        <v>133</v>
      </c>
      <c r="DG1598">
        <v>15410347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 t="shared" ref="A1599:A1605" si="808">"10/06/2022 16:24:33.756"</f>
        <v>10/06/2022 16:24:33.756</v>
      </c>
      <c r="C1599" t="str">
        <f t="shared" si="780"/>
        <v>FFDFD3C0</v>
      </c>
      <c r="D1599" t="s">
        <v>134</v>
      </c>
      <c r="E1599">
        <v>33</v>
      </c>
      <c r="H1599">
        <v>112</v>
      </c>
      <c r="I1599" t="s">
        <v>135</v>
      </c>
      <c r="J1599" t="s">
        <v>136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ref="S1599:S1605" si="809">"16:24:33.477"</f>
        <v>16:24:33.477</v>
      </c>
      <c r="T1599" t="str">
        <f t="shared" ref="T1599:T1605" si="810">"16:24:32.977"</f>
        <v>16:24:32.977</v>
      </c>
      <c r="U1599" t="str">
        <f t="shared" si="781"/>
        <v>A5988B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125</v>
      </c>
      <c r="AG1599">
        <v>0</v>
      </c>
      <c r="AH1599">
        <v>3</v>
      </c>
      <c r="AI1599">
        <v>2</v>
      </c>
      <c r="AJ1599">
        <v>1</v>
      </c>
      <c r="AK1599" t="s">
        <v>579</v>
      </c>
      <c r="AL1599">
        <v>40.946452999999998</v>
      </c>
      <c r="AM1599" t="s">
        <v>580</v>
      </c>
      <c r="AN1599">
        <v>-72.176699999999997</v>
      </c>
      <c r="AO1599">
        <v>25</v>
      </c>
      <c r="AP1599">
        <v>425</v>
      </c>
      <c r="AQ1599" t="s">
        <v>129</v>
      </c>
      <c r="AR1599">
        <v>59</v>
      </c>
      <c r="AS1599">
        <v>26</v>
      </c>
      <c r="AT1599">
        <v>-64</v>
      </c>
      <c r="BB1599">
        <v>1200</v>
      </c>
      <c r="BC1599">
        <v>1</v>
      </c>
      <c r="BD1599" t="str">
        <f t="shared" si="782"/>
        <v xml:space="preserve">N46PD   </v>
      </c>
      <c r="BE1599">
        <v>1</v>
      </c>
      <c r="BG1599">
        <v>0</v>
      </c>
      <c r="BH1599">
        <v>0</v>
      </c>
      <c r="BI1599">
        <v>0</v>
      </c>
      <c r="BJ1599">
        <v>325</v>
      </c>
      <c r="BK1599">
        <v>-100</v>
      </c>
      <c r="BL1599" t="s">
        <v>239</v>
      </c>
      <c r="BM1599">
        <v>1</v>
      </c>
      <c r="BN1599">
        <v>1</v>
      </c>
      <c r="BO1599">
        <v>1</v>
      </c>
      <c r="BP1599">
        <v>0</v>
      </c>
      <c r="BS1599">
        <v>0.16</v>
      </c>
      <c r="BT1599">
        <v>0</v>
      </c>
      <c r="BU1599">
        <v>0</v>
      </c>
      <c r="CE1599" t="str">
        <f t="shared" ref="CE1599:CE1605" si="811">"16:24:33.482"</f>
        <v>16:24:33.482</v>
      </c>
      <c r="CF1599">
        <v>482339793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7</v>
      </c>
      <c r="CY1599">
        <v>7</v>
      </c>
      <c r="CZ1599" t="s">
        <v>131</v>
      </c>
      <c r="DA1599">
        <v>80</v>
      </c>
      <c r="DB1599">
        <v>1</v>
      </c>
      <c r="DC1599" t="s">
        <v>132</v>
      </c>
      <c r="DD1599" t="s">
        <v>133</v>
      </c>
      <c r="DG1599">
        <v>15411400</v>
      </c>
      <c r="DI1599">
        <v>1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 t="shared" si="808"/>
        <v>10/06/2022 16:24:33.756</v>
      </c>
      <c r="C1600" t="str">
        <f t="shared" si="780"/>
        <v>FFDFD3C0</v>
      </c>
      <c r="D1600" t="s">
        <v>134</v>
      </c>
      <c r="E1600">
        <v>38</v>
      </c>
      <c r="H1600">
        <v>125</v>
      </c>
      <c r="I1600" t="s">
        <v>142</v>
      </c>
      <c r="J1600" t="s">
        <v>136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809"/>
        <v>16:24:33.477</v>
      </c>
      <c r="T1600" t="str">
        <f t="shared" si="810"/>
        <v>16:24:32.977</v>
      </c>
      <c r="U1600" t="str">
        <f t="shared" si="781"/>
        <v>A5988B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125</v>
      </c>
      <c r="AG1600">
        <v>0</v>
      </c>
      <c r="AH1600">
        <v>3</v>
      </c>
      <c r="AI1600">
        <v>2</v>
      </c>
      <c r="AJ1600">
        <v>1</v>
      </c>
      <c r="AK1600" t="s">
        <v>579</v>
      </c>
      <c r="AL1600">
        <v>40.946452999999998</v>
      </c>
      <c r="AM1600" t="s">
        <v>580</v>
      </c>
      <c r="AN1600">
        <v>-72.176699999999997</v>
      </c>
      <c r="AO1600">
        <v>25</v>
      </c>
      <c r="AP1600">
        <v>425</v>
      </c>
      <c r="AQ1600" t="s">
        <v>129</v>
      </c>
      <c r="AR1600">
        <v>59</v>
      </c>
      <c r="AS1600">
        <v>26</v>
      </c>
      <c r="AT1600">
        <v>-64</v>
      </c>
      <c r="BB1600">
        <v>1200</v>
      </c>
      <c r="BC1600">
        <v>1</v>
      </c>
      <c r="BD1600" t="str">
        <f t="shared" si="782"/>
        <v xml:space="preserve">N46PD   </v>
      </c>
      <c r="BE1600">
        <v>1</v>
      </c>
      <c r="BG1600">
        <v>0</v>
      </c>
      <c r="BH1600">
        <v>0</v>
      </c>
      <c r="BI1600">
        <v>0</v>
      </c>
      <c r="BJ1600">
        <v>325</v>
      </c>
      <c r="BK1600">
        <v>-100</v>
      </c>
      <c r="BL1600" t="s">
        <v>239</v>
      </c>
      <c r="BM1600">
        <v>1</v>
      </c>
      <c r="BN1600">
        <v>1</v>
      </c>
      <c r="BO1600">
        <v>1</v>
      </c>
      <c r="BP1600">
        <v>0</v>
      </c>
      <c r="BS1600">
        <v>0.16</v>
      </c>
      <c r="BT1600">
        <v>0</v>
      </c>
      <c r="BU1600">
        <v>0</v>
      </c>
      <c r="CE1600" t="str">
        <f t="shared" si="811"/>
        <v>16:24:33.482</v>
      </c>
      <c r="CF1600">
        <v>482339793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7</v>
      </c>
      <c r="CY1600">
        <v>7</v>
      </c>
      <c r="CZ1600" t="s">
        <v>131</v>
      </c>
      <c r="DA1600">
        <v>80</v>
      </c>
      <c r="DB1600">
        <v>1</v>
      </c>
      <c r="DC1600" t="s">
        <v>132</v>
      </c>
      <c r="DD1600" t="s">
        <v>133</v>
      </c>
      <c r="DG1600">
        <v>15411400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 t="shared" si="808"/>
        <v>10/06/2022 16:24:33.756</v>
      </c>
      <c r="C1601" t="str">
        <f t="shared" si="780"/>
        <v>FFDFD3C0</v>
      </c>
      <c r="D1601" t="s">
        <v>139</v>
      </c>
      <c r="E1601">
        <v>3</v>
      </c>
      <c r="F1601">
        <v>1003</v>
      </c>
      <c r="G1601" t="s">
        <v>146</v>
      </c>
      <c r="J1601" t="s">
        <v>141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809"/>
        <v>16:24:33.477</v>
      </c>
      <c r="T1601" t="str">
        <f t="shared" si="810"/>
        <v>16:24:32.977</v>
      </c>
      <c r="U1601" t="str">
        <f t="shared" si="781"/>
        <v>A5988B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125</v>
      </c>
      <c r="AG1601">
        <v>0</v>
      </c>
      <c r="AH1601">
        <v>3</v>
      </c>
      <c r="AI1601">
        <v>2</v>
      </c>
      <c r="AJ1601">
        <v>1</v>
      </c>
      <c r="AK1601" t="s">
        <v>579</v>
      </c>
      <c r="AL1601">
        <v>40.946452999999998</v>
      </c>
      <c r="AM1601" t="s">
        <v>580</v>
      </c>
      <c r="AN1601">
        <v>-72.176699999999997</v>
      </c>
      <c r="AO1601">
        <v>25</v>
      </c>
      <c r="AP1601">
        <v>425</v>
      </c>
      <c r="AQ1601" t="s">
        <v>129</v>
      </c>
      <c r="AR1601">
        <v>59</v>
      </c>
      <c r="AS1601">
        <v>26</v>
      </c>
      <c r="AT1601">
        <v>-64</v>
      </c>
      <c r="BB1601">
        <v>1200</v>
      </c>
      <c r="BC1601">
        <v>1</v>
      </c>
      <c r="BD1601" t="str">
        <f t="shared" si="782"/>
        <v xml:space="preserve">N46PD   </v>
      </c>
      <c r="BE1601">
        <v>1</v>
      </c>
      <c r="BG1601">
        <v>0</v>
      </c>
      <c r="BH1601">
        <v>0</v>
      </c>
      <c r="BI1601">
        <v>0</v>
      </c>
      <c r="BJ1601">
        <v>325</v>
      </c>
      <c r="BK1601">
        <v>-100</v>
      </c>
      <c r="BL1601" t="s">
        <v>239</v>
      </c>
      <c r="BM1601">
        <v>1</v>
      </c>
      <c r="BN1601">
        <v>1</v>
      </c>
      <c r="BO1601">
        <v>1</v>
      </c>
      <c r="BP1601">
        <v>0</v>
      </c>
      <c r="BS1601">
        <v>0.16</v>
      </c>
      <c r="BT1601">
        <v>0</v>
      </c>
      <c r="BU1601">
        <v>0</v>
      </c>
      <c r="CE1601" t="str">
        <f t="shared" si="811"/>
        <v>16:24:33.482</v>
      </c>
      <c r="CF1601">
        <v>482339793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7</v>
      </c>
      <c r="CY1601">
        <v>7</v>
      </c>
      <c r="CZ1601" t="s">
        <v>131</v>
      </c>
      <c r="DA1601">
        <v>80</v>
      </c>
      <c r="DB1601">
        <v>1</v>
      </c>
      <c r="DC1601" t="s">
        <v>132</v>
      </c>
      <c r="DD1601" t="s">
        <v>133</v>
      </c>
      <c r="DG1601">
        <v>15411400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 t="shared" si="808"/>
        <v>10/06/2022 16:24:33.756</v>
      </c>
      <c r="C1602" t="str">
        <f t="shared" ref="C1602:C1665" si="812">"FFDFD3C0"</f>
        <v>FFDFD3C0</v>
      </c>
      <c r="D1602" t="s">
        <v>139</v>
      </c>
      <c r="E1602">
        <v>2</v>
      </c>
      <c r="F1602">
        <v>1002</v>
      </c>
      <c r="G1602" t="s">
        <v>124</v>
      </c>
      <c r="J1602" t="s">
        <v>141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809"/>
        <v>16:24:33.477</v>
      </c>
      <c r="T1602" t="str">
        <f t="shared" si="810"/>
        <v>16:24:32.977</v>
      </c>
      <c r="U1602" t="str">
        <f t="shared" ref="U1602:U1665" si="813">"A5988B"</f>
        <v>A5988B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125</v>
      </c>
      <c r="AG1602">
        <v>0</v>
      </c>
      <c r="AH1602">
        <v>3</v>
      </c>
      <c r="AI1602">
        <v>2</v>
      </c>
      <c r="AJ1602">
        <v>1</v>
      </c>
      <c r="AK1602" t="s">
        <v>579</v>
      </c>
      <c r="AL1602">
        <v>40.946452999999998</v>
      </c>
      <c r="AM1602" t="s">
        <v>580</v>
      </c>
      <c r="AN1602">
        <v>-72.176699999999997</v>
      </c>
      <c r="AO1602">
        <v>25</v>
      </c>
      <c r="AP1602">
        <v>425</v>
      </c>
      <c r="AQ1602" t="s">
        <v>129</v>
      </c>
      <c r="AR1602">
        <v>59</v>
      </c>
      <c r="AS1602">
        <v>26</v>
      </c>
      <c r="AT1602">
        <v>-64</v>
      </c>
      <c r="BB1602">
        <v>1200</v>
      </c>
      <c r="BC1602">
        <v>1</v>
      </c>
      <c r="BD1602" t="str">
        <f t="shared" ref="BD1602:BD1665" si="814">"N46PD   "</f>
        <v xml:space="preserve">N46PD   </v>
      </c>
      <c r="BE1602">
        <v>1</v>
      </c>
      <c r="BG1602">
        <v>0</v>
      </c>
      <c r="BH1602">
        <v>0</v>
      </c>
      <c r="BI1602">
        <v>0</v>
      </c>
      <c r="BJ1602">
        <v>325</v>
      </c>
      <c r="BK1602">
        <v>-100</v>
      </c>
      <c r="BL1602" t="s">
        <v>239</v>
      </c>
      <c r="BM1602">
        <v>1</v>
      </c>
      <c r="BN1602">
        <v>1</v>
      </c>
      <c r="BO1602">
        <v>1</v>
      </c>
      <c r="BP1602">
        <v>0</v>
      </c>
      <c r="BS1602">
        <v>0.16</v>
      </c>
      <c r="BT1602">
        <v>0</v>
      </c>
      <c r="BU1602">
        <v>0</v>
      </c>
      <c r="CE1602" t="str">
        <f t="shared" si="811"/>
        <v>16:24:33.482</v>
      </c>
      <c r="CF1602">
        <v>482339793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7</v>
      </c>
      <c r="CY1602">
        <v>7</v>
      </c>
      <c r="CZ1602" t="s">
        <v>131</v>
      </c>
      <c r="DA1602">
        <v>80</v>
      </c>
      <c r="DB1602">
        <v>1</v>
      </c>
      <c r="DC1602" t="s">
        <v>132</v>
      </c>
      <c r="DD1602" t="s">
        <v>133</v>
      </c>
      <c r="DG1602">
        <v>15411400</v>
      </c>
      <c r="DI1602">
        <v>1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 t="shared" si="808"/>
        <v>10/06/2022 16:24:33.756</v>
      </c>
      <c r="C1603" t="str">
        <f t="shared" si="812"/>
        <v>FFDFD3C0</v>
      </c>
      <c r="D1603" t="s">
        <v>143</v>
      </c>
      <c r="E1603">
        <v>1</v>
      </c>
      <c r="F1603">
        <v>2001</v>
      </c>
      <c r="G1603" t="s">
        <v>147</v>
      </c>
      <c r="J1603" t="s">
        <v>145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si="809"/>
        <v>16:24:33.477</v>
      </c>
      <c r="T1603" t="str">
        <f t="shared" si="810"/>
        <v>16:24:32.977</v>
      </c>
      <c r="U1603" t="str">
        <f t="shared" si="813"/>
        <v>A5988B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125</v>
      </c>
      <c r="AG1603">
        <v>0</v>
      </c>
      <c r="AH1603">
        <v>3</v>
      </c>
      <c r="AI1603">
        <v>2</v>
      </c>
      <c r="AJ1603">
        <v>1</v>
      </c>
      <c r="AK1603" t="s">
        <v>579</v>
      </c>
      <c r="AL1603">
        <v>40.946452999999998</v>
      </c>
      <c r="AM1603" t="s">
        <v>580</v>
      </c>
      <c r="AN1603">
        <v>-72.176699999999997</v>
      </c>
      <c r="AO1603">
        <v>25</v>
      </c>
      <c r="AP1603">
        <v>425</v>
      </c>
      <c r="AQ1603" t="s">
        <v>129</v>
      </c>
      <c r="AR1603">
        <v>59</v>
      </c>
      <c r="AS1603">
        <v>26</v>
      </c>
      <c r="AT1603">
        <v>-64</v>
      </c>
      <c r="BB1603">
        <v>1200</v>
      </c>
      <c r="BC1603">
        <v>1</v>
      </c>
      <c r="BD1603" t="str">
        <f t="shared" si="814"/>
        <v xml:space="preserve">N46PD   </v>
      </c>
      <c r="BE1603">
        <v>1</v>
      </c>
      <c r="BG1603">
        <v>0</v>
      </c>
      <c r="BH1603">
        <v>0</v>
      </c>
      <c r="BI1603">
        <v>0</v>
      </c>
      <c r="BJ1603">
        <v>325</v>
      </c>
      <c r="BK1603">
        <v>-100</v>
      </c>
      <c r="BL1603" t="s">
        <v>239</v>
      </c>
      <c r="BM1603">
        <v>1</v>
      </c>
      <c r="BN1603">
        <v>1</v>
      </c>
      <c r="BO1603">
        <v>1</v>
      </c>
      <c r="BP1603">
        <v>0</v>
      </c>
      <c r="BS1603">
        <v>0.16</v>
      </c>
      <c r="BT1603">
        <v>0</v>
      </c>
      <c r="BU1603">
        <v>0</v>
      </c>
      <c r="CE1603" t="str">
        <f t="shared" si="811"/>
        <v>16:24:33.482</v>
      </c>
      <c r="CF1603">
        <v>482339793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7</v>
      </c>
      <c r="CY1603">
        <v>7</v>
      </c>
      <c r="CZ1603" t="s">
        <v>131</v>
      </c>
      <c r="DA1603">
        <v>80</v>
      </c>
      <c r="DB1603">
        <v>1</v>
      </c>
      <c r="DC1603" t="s">
        <v>132</v>
      </c>
      <c r="DD1603" t="s">
        <v>133</v>
      </c>
      <c r="DG1603">
        <v>15411400</v>
      </c>
      <c r="DI1603">
        <v>1</v>
      </c>
      <c r="DJ1603">
        <v>0</v>
      </c>
      <c r="DK1603">
        <v>1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 t="shared" si="808"/>
        <v>10/06/2022 16:24:33.756</v>
      </c>
      <c r="C1604" t="str">
        <f t="shared" si="812"/>
        <v>FFDFD3C0</v>
      </c>
      <c r="D1604" t="s">
        <v>123</v>
      </c>
      <c r="E1604">
        <v>1</v>
      </c>
      <c r="H1604">
        <v>157</v>
      </c>
      <c r="I1604" t="s">
        <v>124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809"/>
        <v>16:24:33.477</v>
      </c>
      <c r="T1604" t="str">
        <f t="shared" si="810"/>
        <v>16:24:32.977</v>
      </c>
      <c r="U1604" t="str">
        <f t="shared" si="813"/>
        <v>A5988B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125</v>
      </c>
      <c r="AG1604">
        <v>0</v>
      </c>
      <c r="AH1604">
        <v>3</v>
      </c>
      <c r="AI1604">
        <v>2</v>
      </c>
      <c r="AJ1604">
        <v>1</v>
      </c>
      <c r="AK1604" t="s">
        <v>579</v>
      </c>
      <c r="AL1604">
        <v>40.946452999999998</v>
      </c>
      <c r="AM1604" t="s">
        <v>580</v>
      </c>
      <c r="AN1604">
        <v>-72.176699999999997</v>
      </c>
      <c r="AO1604">
        <v>25</v>
      </c>
      <c r="AP1604">
        <v>425</v>
      </c>
      <c r="AQ1604" t="s">
        <v>129</v>
      </c>
      <c r="AR1604">
        <v>59</v>
      </c>
      <c r="AS1604">
        <v>26</v>
      </c>
      <c r="AT1604">
        <v>-64</v>
      </c>
      <c r="BB1604">
        <v>1200</v>
      </c>
      <c r="BC1604">
        <v>1</v>
      </c>
      <c r="BD1604" t="str">
        <f t="shared" si="814"/>
        <v xml:space="preserve">N46PD   </v>
      </c>
      <c r="BE1604">
        <v>1</v>
      </c>
      <c r="BG1604">
        <v>0</v>
      </c>
      <c r="BH1604">
        <v>0</v>
      </c>
      <c r="BI1604">
        <v>0</v>
      </c>
      <c r="BJ1604">
        <v>325</v>
      </c>
      <c r="BK1604">
        <v>-100</v>
      </c>
      <c r="BL1604" t="s">
        <v>239</v>
      </c>
      <c r="BM1604">
        <v>1</v>
      </c>
      <c r="BN1604">
        <v>1</v>
      </c>
      <c r="BO1604">
        <v>1</v>
      </c>
      <c r="BP1604">
        <v>0</v>
      </c>
      <c r="BS1604">
        <v>0.16</v>
      </c>
      <c r="BT1604">
        <v>0</v>
      </c>
      <c r="BU1604">
        <v>0</v>
      </c>
      <c r="CE1604" t="str">
        <f t="shared" si="811"/>
        <v>16:24:33.482</v>
      </c>
      <c r="CF1604">
        <v>482339793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7</v>
      </c>
      <c r="CY1604">
        <v>7</v>
      </c>
      <c r="CZ1604" t="s">
        <v>131</v>
      </c>
      <c r="DA1604">
        <v>80</v>
      </c>
      <c r="DB1604">
        <v>1</v>
      </c>
      <c r="DC1604" t="s">
        <v>132</v>
      </c>
      <c r="DD1604" t="s">
        <v>133</v>
      </c>
      <c r="DG1604">
        <v>15411400</v>
      </c>
      <c r="DI1604">
        <v>1</v>
      </c>
      <c r="DJ1604">
        <v>0</v>
      </c>
      <c r="DK1604">
        <v>1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 t="shared" si="808"/>
        <v>10/06/2022 16:24:33.756</v>
      </c>
      <c r="C1605" t="str">
        <f t="shared" si="812"/>
        <v>FFDFD3C0</v>
      </c>
      <c r="D1605" t="s">
        <v>143</v>
      </c>
      <c r="E1605">
        <v>15</v>
      </c>
      <c r="F1605">
        <v>2015</v>
      </c>
      <c r="G1605" t="s">
        <v>144</v>
      </c>
      <c r="J1605" t="s">
        <v>145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809"/>
        <v>16:24:33.477</v>
      </c>
      <c r="T1605" t="str">
        <f t="shared" si="810"/>
        <v>16:24:32.977</v>
      </c>
      <c r="U1605" t="str">
        <f t="shared" si="813"/>
        <v>A5988B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125</v>
      </c>
      <c r="AG1605">
        <v>0</v>
      </c>
      <c r="AH1605">
        <v>3</v>
      </c>
      <c r="AI1605">
        <v>2</v>
      </c>
      <c r="AJ1605">
        <v>1</v>
      </c>
      <c r="AK1605" t="s">
        <v>579</v>
      </c>
      <c r="AL1605">
        <v>40.946452999999998</v>
      </c>
      <c r="AM1605" t="s">
        <v>580</v>
      </c>
      <c r="AN1605">
        <v>-72.176699999999997</v>
      </c>
      <c r="AO1605">
        <v>25</v>
      </c>
      <c r="AP1605">
        <v>425</v>
      </c>
      <c r="AQ1605" t="s">
        <v>129</v>
      </c>
      <c r="AR1605">
        <v>59</v>
      </c>
      <c r="AS1605">
        <v>26</v>
      </c>
      <c r="AT1605">
        <v>-64</v>
      </c>
      <c r="BB1605">
        <v>1200</v>
      </c>
      <c r="BC1605">
        <v>1</v>
      </c>
      <c r="BD1605" t="str">
        <f t="shared" si="814"/>
        <v xml:space="preserve">N46PD   </v>
      </c>
      <c r="BE1605">
        <v>1</v>
      </c>
      <c r="BG1605">
        <v>0</v>
      </c>
      <c r="BH1605">
        <v>0</v>
      </c>
      <c r="BI1605">
        <v>0</v>
      </c>
      <c r="BJ1605">
        <v>325</v>
      </c>
      <c r="BK1605">
        <v>-100</v>
      </c>
      <c r="BL1605" t="s">
        <v>239</v>
      </c>
      <c r="BM1605">
        <v>1</v>
      </c>
      <c r="BN1605">
        <v>1</v>
      </c>
      <c r="BO1605">
        <v>1</v>
      </c>
      <c r="BP1605">
        <v>0</v>
      </c>
      <c r="BS1605">
        <v>0.16</v>
      </c>
      <c r="BT1605">
        <v>0</v>
      </c>
      <c r="BU1605">
        <v>0</v>
      </c>
      <c r="CE1605" t="str">
        <f t="shared" si="811"/>
        <v>16:24:33.482</v>
      </c>
      <c r="CF1605">
        <v>482339793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7</v>
      </c>
      <c r="CY1605">
        <v>7</v>
      </c>
      <c r="CZ1605" t="s">
        <v>131</v>
      </c>
      <c r="DA1605">
        <v>80</v>
      </c>
      <c r="DB1605">
        <v>1</v>
      </c>
      <c r="DC1605" t="s">
        <v>132</v>
      </c>
      <c r="DD1605" t="s">
        <v>133</v>
      </c>
      <c r="DG1605">
        <v>15411400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"10/06/2022 16:24:34.804"</f>
        <v>10/06/2022 16:24:34.804</v>
      </c>
      <c r="C1606" t="str">
        <f t="shared" si="812"/>
        <v>FFDFD3C0</v>
      </c>
      <c r="D1606" t="s">
        <v>143</v>
      </c>
      <c r="E1606">
        <v>1</v>
      </c>
      <c r="F1606">
        <v>2001</v>
      </c>
      <c r="G1606" t="s">
        <v>147</v>
      </c>
      <c r="J1606" t="s">
        <v>145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ref="S1606:S1612" si="815">"16:24:34.539"</f>
        <v>16:24:34.539</v>
      </c>
      <c r="T1606" t="str">
        <f t="shared" ref="T1606:T1612" si="816">"16:24:34.039"</f>
        <v>16:24:34.039</v>
      </c>
      <c r="U1606" t="str">
        <f t="shared" si="813"/>
        <v>A5988B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125</v>
      </c>
      <c r="AG1606">
        <v>0</v>
      </c>
      <c r="AH1606">
        <v>3</v>
      </c>
      <c r="AI1606">
        <v>2</v>
      </c>
      <c r="AJ1606">
        <v>1</v>
      </c>
      <c r="AK1606" t="s">
        <v>581</v>
      </c>
      <c r="AL1606">
        <v>40.946537999999997</v>
      </c>
      <c r="AM1606" t="s">
        <v>582</v>
      </c>
      <c r="AN1606">
        <v>-72.176270000000002</v>
      </c>
      <c r="AO1606">
        <v>25</v>
      </c>
      <c r="AP1606">
        <v>425</v>
      </c>
      <c r="AQ1606" t="s">
        <v>129</v>
      </c>
      <c r="AR1606">
        <v>61</v>
      </c>
      <c r="AS1606">
        <v>22</v>
      </c>
      <c r="AT1606">
        <v>-64</v>
      </c>
      <c r="BB1606">
        <v>1200</v>
      </c>
      <c r="BC1606">
        <v>1</v>
      </c>
      <c r="BD1606" t="str">
        <f t="shared" si="814"/>
        <v xml:space="preserve">N46PD   </v>
      </c>
      <c r="BE1606">
        <v>1</v>
      </c>
      <c r="BG1606">
        <v>0</v>
      </c>
      <c r="BH1606">
        <v>0</v>
      </c>
      <c r="BI1606">
        <v>0</v>
      </c>
      <c r="BJ1606">
        <v>325</v>
      </c>
      <c r="BK1606">
        <v>-100</v>
      </c>
      <c r="BL1606" t="s">
        <v>239</v>
      </c>
      <c r="BM1606">
        <v>1</v>
      </c>
      <c r="BN1606">
        <v>1</v>
      </c>
      <c r="BO1606">
        <v>1</v>
      </c>
      <c r="BP1606">
        <v>0</v>
      </c>
      <c r="BS1606">
        <v>0.16</v>
      </c>
      <c r="BT1606">
        <v>0</v>
      </c>
      <c r="BU1606">
        <v>0</v>
      </c>
      <c r="CE1606" t="str">
        <f t="shared" ref="CE1606:CE1612" si="817">"16:24:34.544"</f>
        <v>16:24:34.544</v>
      </c>
      <c r="CF1606">
        <v>544042818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7</v>
      </c>
      <c r="CY1606">
        <v>7</v>
      </c>
      <c r="CZ1606" t="s">
        <v>131</v>
      </c>
      <c r="DA1606">
        <v>80</v>
      </c>
      <c r="DB1606">
        <v>1</v>
      </c>
      <c r="DC1606" t="s">
        <v>132</v>
      </c>
      <c r="DD1606" t="s">
        <v>133</v>
      </c>
      <c r="DG1606">
        <v>15412423</v>
      </c>
      <c r="DI1606">
        <v>1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"10/06/2022 16:24:34.820"</f>
        <v>10/06/2022 16:24:34.820</v>
      </c>
      <c r="C1607" t="str">
        <f t="shared" si="812"/>
        <v>FFDFD3C0</v>
      </c>
      <c r="D1607" t="s">
        <v>139</v>
      </c>
      <c r="E1607">
        <v>2</v>
      </c>
      <c r="F1607">
        <v>1002</v>
      </c>
      <c r="G1607" t="s">
        <v>124</v>
      </c>
      <c r="J1607" t="s">
        <v>141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si="815"/>
        <v>16:24:34.539</v>
      </c>
      <c r="T1607" t="str">
        <f t="shared" si="816"/>
        <v>16:24:34.039</v>
      </c>
      <c r="U1607" t="str">
        <f t="shared" si="813"/>
        <v>A5988B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125</v>
      </c>
      <c r="AG1607">
        <v>0</v>
      </c>
      <c r="AH1607">
        <v>3</v>
      </c>
      <c r="AI1607">
        <v>2</v>
      </c>
      <c r="AJ1607">
        <v>1</v>
      </c>
      <c r="AK1607" t="s">
        <v>581</v>
      </c>
      <c r="AL1607">
        <v>40.946537999999997</v>
      </c>
      <c r="AM1607" t="s">
        <v>582</v>
      </c>
      <c r="AN1607">
        <v>-72.176270000000002</v>
      </c>
      <c r="AO1607">
        <v>25</v>
      </c>
      <c r="AP1607">
        <v>425</v>
      </c>
      <c r="AQ1607" t="s">
        <v>129</v>
      </c>
      <c r="AR1607">
        <v>61</v>
      </c>
      <c r="AS1607">
        <v>22</v>
      </c>
      <c r="AT1607">
        <v>-64</v>
      </c>
      <c r="BB1607">
        <v>1200</v>
      </c>
      <c r="BC1607">
        <v>1</v>
      </c>
      <c r="BD1607" t="str">
        <f t="shared" si="814"/>
        <v xml:space="preserve">N46PD   </v>
      </c>
      <c r="BE1607">
        <v>1</v>
      </c>
      <c r="BG1607">
        <v>0</v>
      </c>
      <c r="BH1607">
        <v>0</v>
      </c>
      <c r="BI1607">
        <v>0</v>
      </c>
      <c r="BJ1607">
        <v>325</v>
      </c>
      <c r="BK1607">
        <v>-100</v>
      </c>
      <c r="BL1607" t="s">
        <v>239</v>
      </c>
      <c r="BM1607">
        <v>1</v>
      </c>
      <c r="BN1607">
        <v>1</v>
      </c>
      <c r="BO1607">
        <v>1</v>
      </c>
      <c r="BP1607">
        <v>0</v>
      </c>
      <c r="BS1607">
        <v>0.16</v>
      </c>
      <c r="BT1607">
        <v>0</v>
      </c>
      <c r="BU1607">
        <v>0</v>
      </c>
      <c r="CE1607" t="str">
        <f t="shared" si="817"/>
        <v>16:24:34.544</v>
      </c>
      <c r="CF1607">
        <v>544042818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7</v>
      </c>
      <c r="CY1607">
        <v>7</v>
      </c>
      <c r="CZ1607" t="s">
        <v>131</v>
      </c>
      <c r="DA1607">
        <v>80</v>
      </c>
      <c r="DB1607">
        <v>1</v>
      </c>
      <c r="DC1607" t="s">
        <v>132</v>
      </c>
      <c r="DD1607" t="s">
        <v>133</v>
      </c>
      <c r="DG1607">
        <v>15412423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"10/06/2022 16:24:34.820"</f>
        <v>10/06/2022 16:24:34.820</v>
      </c>
      <c r="C1608" t="str">
        <f t="shared" si="812"/>
        <v>FFDFD3C0</v>
      </c>
      <c r="D1608" t="s">
        <v>123</v>
      </c>
      <c r="E1608">
        <v>1</v>
      </c>
      <c r="H1608">
        <v>157</v>
      </c>
      <c r="I1608" t="s">
        <v>124</v>
      </c>
      <c r="J1608" t="s">
        <v>125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815"/>
        <v>16:24:34.539</v>
      </c>
      <c r="T1608" t="str">
        <f t="shared" si="816"/>
        <v>16:24:34.039</v>
      </c>
      <c r="U1608" t="str">
        <f t="shared" si="813"/>
        <v>A5988B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125</v>
      </c>
      <c r="AG1608">
        <v>0</v>
      </c>
      <c r="AH1608">
        <v>3</v>
      </c>
      <c r="AI1608">
        <v>2</v>
      </c>
      <c r="AJ1608">
        <v>1</v>
      </c>
      <c r="AK1608" t="s">
        <v>581</v>
      </c>
      <c r="AL1608">
        <v>40.946537999999997</v>
      </c>
      <c r="AM1608" t="s">
        <v>582</v>
      </c>
      <c r="AN1608">
        <v>-72.176270000000002</v>
      </c>
      <c r="AO1608">
        <v>25</v>
      </c>
      <c r="AP1608">
        <v>425</v>
      </c>
      <c r="AQ1608" t="s">
        <v>129</v>
      </c>
      <c r="AR1608">
        <v>61</v>
      </c>
      <c r="AS1608">
        <v>22</v>
      </c>
      <c r="AT1608">
        <v>-64</v>
      </c>
      <c r="BB1608">
        <v>1200</v>
      </c>
      <c r="BC1608">
        <v>1</v>
      </c>
      <c r="BD1608" t="str">
        <f t="shared" si="814"/>
        <v xml:space="preserve">N46PD   </v>
      </c>
      <c r="BE1608">
        <v>1</v>
      </c>
      <c r="BG1608">
        <v>0</v>
      </c>
      <c r="BH1608">
        <v>0</v>
      </c>
      <c r="BI1608">
        <v>0</v>
      </c>
      <c r="BJ1608">
        <v>325</v>
      </c>
      <c r="BK1608">
        <v>-100</v>
      </c>
      <c r="BL1608" t="s">
        <v>239</v>
      </c>
      <c r="BM1608">
        <v>1</v>
      </c>
      <c r="BN1608">
        <v>1</v>
      </c>
      <c r="BO1608">
        <v>1</v>
      </c>
      <c r="BP1608">
        <v>0</v>
      </c>
      <c r="BS1608">
        <v>0.16</v>
      </c>
      <c r="BT1608">
        <v>0</v>
      </c>
      <c r="BU1608">
        <v>0</v>
      </c>
      <c r="CE1608" t="str">
        <f t="shared" si="817"/>
        <v>16:24:34.544</v>
      </c>
      <c r="CF1608">
        <v>544042818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7</v>
      </c>
      <c r="CY1608">
        <v>7</v>
      </c>
      <c r="CZ1608" t="s">
        <v>131</v>
      </c>
      <c r="DA1608">
        <v>80</v>
      </c>
      <c r="DB1608">
        <v>1</v>
      </c>
      <c r="DC1608" t="s">
        <v>132</v>
      </c>
      <c r="DD1608" t="s">
        <v>133</v>
      </c>
      <c r="DG1608">
        <v>15412423</v>
      </c>
      <c r="DI1608">
        <v>1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>"10/06/2022 16:24:34.820"</f>
        <v>10/06/2022 16:24:34.820</v>
      </c>
      <c r="C1609" t="str">
        <f t="shared" si="812"/>
        <v>FFDFD3C0</v>
      </c>
      <c r="D1609" t="s">
        <v>143</v>
      </c>
      <c r="E1609">
        <v>15</v>
      </c>
      <c r="F1609">
        <v>2015</v>
      </c>
      <c r="G1609" t="s">
        <v>144</v>
      </c>
      <c r="J1609" t="s">
        <v>145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si="815"/>
        <v>16:24:34.539</v>
      </c>
      <c r="T1609" t="str">
        <f t="shared" si="816"/>
        <v>16:24:34.039</v>
      </c>
      <c r="U1609" t="str">
        <f t="shared" si="813"/>
        <v>A5988B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125</v>
      </c>
      <c r="AG1609">
        <v>0</v>
      </c>
      <c r="AH1609">
        <v>3</v>
      </c>
      <c r="AI1609">
        <v>2</v>
      </c>
      <c r="AJ1609">
        <v>1</v>
      </c>
      <c r="AK1609" t="s">
        <v>581</v>
      </c>
      <c r="AL1609">
        <v>40.946537999999997</v>
      </c>
      <c r="AM1609" t="s">
        <v>582</v>
      </c>
      <c r="AN1609">
        <v>-72.176270000000002</v>
      </c>
      <c r="AO1609">
        <v>25</v>
      </c>
      <c r="AP1609">
        <v>425</v>
      </c>
      <c r="AQ1609" t="s">
        <v>129</v>
      </c>
      <c r="AR1609">
        <v>61</v>
      </c>
      <c r="AS1609">
        <v>22</v>
      </c>
      <c r="AT1609">
        <v>-64</v>
      </c>
      <c r="BB1609">
        <v>1200</v>
      </c>
      <c r="BC1609">
        <v>1</v>
      </c>
      <c r="BD1609" t="str">
        <f t="shared" si="814"/>
        <v xml:space="preserve">N46PD   </v>
      </c>
      <c r="BE1609">
        <v>1</v>
      </c>
      <c r="BG1609">
        <v>0</v>
      </c>
      <c r="BH1609">
        <v>0</v>
      </c>
      <c r="BI1609">
        <v>0</v>
      </c>
      <c r="BJ1609">
        <v>325</v>
      </c>
      <c r="BK1609">
        <v>-100</v>
      </c>
      <c r="BL1609" t="s">
        <v>239</v>
      </c>
      <c r="BM1609">
        <v>1</v>
      </c>
      <c r="BN1609">
        <v>1</v>
      </c>
      <c r="BO1609">
        <v>1</v>
      </c>
      <c r="BP1609">
        <v>0</v>
      </c>
      <c r="BS1609">
        <v>0.16</v>
      </c>
      <c r="BT1609">
        <v>0</v>
      </c>
      <c r="BU1609">
        <v>0</v>
      </c>
      <c r="CE1609" t="str">
        <f t="shared" si="817"/>
        <v>16:24:34.544</v>
      </c>
      <c r="CF1609">
        <v>544042818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7</v>
      </c>
      <c r="CY1609">
        <v>7</v>
      </c>
      <c r="CZ1609" t="s">
        <v>131</v>
      </c>
      <c r="DA1609">
        <v>80</v>
      </c>
      <c r="DB1609">
        <v>1</v>
      </c>
      <c r="DC1609" t="s">
        <v>132</v>
      </c>
      <c r="DD1609" t="s">
        <v>133</v>
      </c>
      <c r="DG1609">
        <v>15412423</v>
      </c>
      <c r="DI1609">
        <v>1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>"10/06/2022 16:24:34.820"</f>
        <v>10/06/2022 16:24:34.820</v>
      </c>
      <c r="C1610" t="str">
        <f t="shared" si="812"/>
        <v>FFDFD3C0</v>
      </c>
      <c r="D1610" t="s">
        <v>134</v>
      </c>
      <c r="E1610">
        <v>33</v>
      </c>
      <c r="H1610">
        <v>112</v>
      </c>
      <c r="I1610" t="s">
        <v>135</v>
      </c>
      <c r="J1610" t="s">
        <v>136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815"/>
        <v>16:24:34.539</v>
      </c>
      <c r="T1610" t="str">
        <f t="shared" si="816"/>
        <v>16:24:34.039</v>
      </c>
      <c r="U1610" t="str">
        <f t="shared" si="813"/>
        <v>A5988B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125</v>
      </c>
      <c r="AG1610">
        <v>0</v>
      </c>
      <c r="AH1610">
        <v>3</v>
      </c>
      <c r="AI1610">
        <v>2</v>
      </c>
      <c r="AJ1610">
        <v>1</v>
      </c>
      <c r="AK1610" t="s">
        <v>581</v>
      </c>
      <c r="AL1610">
        <v>40.946537999999997</v>
      </c>
      <c r="AM1610" t="s">
        <v>582</v>
      </c>
      <c r="AN1610">
        <v>-72.176270000000002</v>
      </c>
      <c r="AO1610">
        <v>25</v>
      </c>
      <c r="AP1610">
        <v>425</v>
      </c>
      <c r="AQ1610" t="s">
        <v>129</v>
      </c>
      <c r="AR1610">
        <v>61</v>
      </c>
      <c r="AS1610">
        <v>22</v>
      </c>
      <c r="AT1610">
        <v>-64</v>
      </c>
      <c r="BB1610">
        <v>1200</v>
      </c>
      <c r="BC1610">
        <v>1</v>
      </c>
      <c r="BD1610" t="str">
        <f t="shared" si="814"/>
        <v xml:space="preserve">N46PD   </v>
      </c>
      <c r="BE1610">
        <v>1</v>
      </c>
      <c r="BG1610">
        <v>0</v>
      </c>
      <c r="BH1610">
        <v>0</v>
      </c>
      <c r="BI1610">
        <v>0</v>
      </c>
      <c r="BJ1610">
        <v>325</v>
      </c>
      <c r="BK1610">
        <v>-100</v>
      </c>
      <c r="BL1610" t="s">
        <v>239</v>
      </c>
      <c r="BM1610">
        <v>1</v>
      </c>
      <c r="BN1610">
        <v>1</v>
      </c>
      <c r="BO1610">
        <v>1</v>
      </c>
      <c r="BP1610">
        <v>0</v>
      </c>
      <c r="BS1610">
        <v>0.16</v>
      </c>
      <c r="BT1610">
        <v>0</v>
      </c>
      <c r="BU1610">
        <v>0</v>
      </c>
      <c r="CE1610" t="str">
        <f t="shared" si="817"/>
        <v>16:24:34.544</v>
      </c>
      <c r="CF1610">
        <v>544042818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7</v>
      </c>
      <c r="CY1610">
        <v>7</v>
      </c>
      <c r="CZ1610" t="s">
        <v>131</v>
      </c>
      <c r="DA1610">
        <v>80</v>
      </c>
      <c r="DB1610">
        <v>1</v>
      </c>
      <c r="DC1610" t="s">
        <v>132</v>
      </c>
      <c r="DD1610" t="s">
        <v>133</v>
      </c>
      <c r="DG1610">
        <v>15412423</v>
      </c>
      <c r="DI1610">
        <v>1</v>
      </c>
      <c r="DJ1610">
        <v>0</v>
      </c>
      <c r="DK1610">
        <v>1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>"10/06/2022 16:24:34.882"</f>
        <v>10/06/2022 16:24:34.882</v>
      </c>
      <c r="C1611" t="str">
        <f t="shared" si="812"/>
        <v>FFDFD3C0</v>
      </c>
      <c r="D1611" t="s">
        <v>134</v>
      </c>
      <c r="E1611">
        <v>38</v>
      </c>
      <c r="H1611">
        <v>125</v>
      </c>
      <c r="I1611" t="s">
        <v>142</v>
      </c>
      <c r="J1611" t="s">
        <v>136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815"/>
        <v>16:24:34.539</v>
      </c>
      <c r="T1611" t="str">
        <f t="shared" si="816"/>
        <v>16:24:34.039</v>
      </c>
      <c r="U1611" t="str">
        <f t="shared" si="813"/>
        <v>A5988B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125</v>
      </c>
      <c r="AG1611">
        <v>0</v>
      </c>
      <c r="AH1611">
        <v>3</v>
      </c>
      <c r="AI1611">
        <v>2</v>
      </c>
      <c r="AJ1611">
        <v>1</v>
      </c>
      <c r="AK1611" t="s">
        <v>581</v>
      </c>
      <c r="AL1611">
        <v>40.946537999999997</v>
      </c>
      <c r="AM1611" t="s">
        <v>582</v>
      </c>
      <c r="AN1611">
        <v>-72.176270000000002</v>
      </c>
      <c r="AO1611">
        <v>25</v>
      </c>
      <c r="AP1611">
        <v>425</v>
      </c>
      <c r="AQ1611" t="s">
        <v>129</v>
      </c>
      <c r="AR1611">
        <v>61</v>
      </c>
      <c r="AS1611">
        <v>22</v>
      </c>
      <c r="AT1611">
        <v>-64</v>
      </c>
      <c r="BB1611">
        <v>1200</v>
      </c>
      <c r="BC1611">
        <v>1</v>
      </c>
      <c r="BD1611" t="str">
        <f t="shared" si="814"/>
        <v xml:space="preserve">N46PD   </v>
      </c>
      <c r="BE1611">
        <v>1</v>
      </c>
      <c r="BG1611">
        <v>0</v>
      </c>
      <c r="BH1611">
        <v>0</v>
      </c>
      <c r="BI1611">
        <v>0</v>
      </c>
      <c r="BJ1611">
        <v>325</v>
      </c>
      <c r="BK1611">
        <v>-100</v>
      </c>
      <c r="BL1611" t="s">
        <v>239</v>
      </c>
      <c r="BM1611">
        <v>1</v>
      </c>
      <c r="BN1611">
        <v>1</v>
      </c>
      <c r="BO1611">
        <v>1</v>
      </c>
      <c r="BP1611">
        <v>0</v>
      </c>
      <c r="BS1611">
        <v>0.16</v>
      </c>
      <c r="BT1611">
        <v>0</v>
      </c>
      <c r="BU1611">
        <v>0</v>
      </c>
      <c r="CE1611" t="str">
        <f t="shared" si="817"/>
        <v>16:24:34.544</v>
      </c>
      <c r="CF1611">
        <v>544042818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7</v>
      </c>
      <c r="CY1611">
        <v>7</v>
      </c>
      <c r="CZ1611" t="s">
        <v>131</v>
      </c>
      <c r="DA1611">
        <v>80</v>
      </c>
      <c r="DB1611">
        <v>1</v>
      </c>
      <c r="DC1611" t="s">
        <v>132</v>
      </c>
      <c r="DD1611" t="s">
        <v>133</v>
      </c>
      <c r="DG1611">
        <v>15412423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>"10/06/2022 16:24:34.882"</f>
        <v>10/06/2022 16:24:34.882</v>
      </c>
      <c r="C1612" t="str">
        <f t="shared" si="812"/>
        <v>FFDFD3C0</v>
      </c>
      <c r="D1612" t="s">
        <v>139</v>
      </c>
      <c r="E1612">
        <v>3</v>
      </c>
      <c r="F1612">
        <v>1003</v>
      </c>
      <c r="G1612" t="s">
        <v>146</v>
      </c>
      <c r="J1612" t="s">
        <v>141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815"/>
        <v>16:24:34.539</v>
      </c>
      <c r="T1612" t="str">
        <f t="shared" si="816"/>
        <v>16:24:34.039</v>
      </c>
      <c r="U1612" t="str">
        <f t="shared" si="813"/>
        <v>A5988B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125</v>
      </c>
      <c r="AG1612">
        <v>0</v>
      </c>
      <c r="AH1612">
        <v>3</v>
      </c>
      <c r="AI1612">
        <v>2</v>
      </c>
      <c r="AJ1612">
        <v>1</v>
      </c>
      <c r="AK1612" t="s">
        <v>581</v>
      </c>
      <c r="AL1612">
        <v>40.946537999999997</v>
      </c>
      <c r="AM1612" t="s">
        <v>582</v>
      </c>
      <c r="AN1612">
        <v>-72.176270000000002</v>
      </c>
      <c r="AO1612">
        <v>25</v>
      </c>
      <c r="AP1612">
        <v>425</v>
      </c>
      <c r="AQ1612" t="s">
        <v>129</v>
      </c>
      <c r="AR1612">
        <v>61</v>
      </c>
      <c r="AS1612">
        <v>22</v>
      </c>
      <c r="AT1612">
        <v>-64</v>
      </c>
      <c r="BB1612">
        <v>1200</v>
      </c>
      <c r="BC1612">
        <v>1</v>
      </c>
      <c r="BD1612" t="str">
        <f t="shared" si="814"/>
        <v xml:space="preserve">N46PD   </v>
      </c>
      <c r="BE1612">
        <v>1</v>
      </c>
      <c r="BG1612">
        <v>0</v>
      </c>
      <c r="BH1612">
        <v>0</v>
      </c>
      <c r="BI1612">
        <v>0</v>
      </c>
      <c r="BJ1612">
        <v>325</v>
      </c>
      <c r="BK1612">
        <v>-100</v>
      </c>
      <c r="BL1612" t="s">
        <v>239</v>
      </c>
      <c r="BM1612">
        <v>1</v>
      </c>
      <c r="BN1612">
        <v>1</v>
      </c>
      <c r="BO1612">
        <v>1</v>
      </c>
      <c r="BP1612">
        <v>0</v>
      </c>
      <c r="BS1612">
        <v>0.16</v>
      </c>
      <c r="BT1612">
        <v>0</v>
      </c>
      <c r="BU1612">
        <v>0</v>
      </c>
      <c r="CE1612" t="str">
        <f t="shared" si="817"/>
        <v>16:24:34.544</v>
      </c>
      <c r="CF1612">
        <v>544042818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7</v>
      </c>
      <c r="CY1612">
        <v>7</v>
      </c>
      <c r="CZ1612" t="s">
        <v>131</v>
      </c>
      <c r="DA1612">
        <v>80</v>
      </c>
      <c r="DB1612">
        <v>1</v>
      </c>
      <c r="DC1612" t="s">
        <v>132</v>
      </c>
      <c r="DD1612" t="s">
        <v>133</v>
      </c>
      <c r="DG1612">
        <v>15412423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 t="shared" ref="A1613:A1619" si="818">"10/06/2022 16:24:35.679"</f>
        <v>10/06/2022 16:24:35.679</v>
      </c>
      <c r="C1613" t="str">
        <f t="shared" si="812"/>
        <v>FFDFD3C0</v>
      </c>
      <c r="D1613" t="s">
        <v>143</v>
      </c>
      <c r="E1613">
        <v>1</v>
      </c>
      <c r="F1613">
        <v>2001</v>
      </c>
      <c r="G1613" t="s">
        <v>147</v>
      </c>
      <c r="J1613" t="s">
        <v>145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ref="S1613:S1619" si="819">"16:24:35.406"</f>
        <v>16:24:35.406</v>
      </c>
      <c r="T1613" t="str">
        <f t="shared" ref="T1613:T1619" si="820">"16:24:35.006"</f>
        <v>16:24:35.006</v>
      </c>
      <c r="U1613" t="str">
        <f t="shared" si="813"/>
        <v>A5988B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125</v>
      </c>
      <c r="AG1613">
        <v>0</v>
      </c>
      <c r="AH1613">
        <v>3</v>
      </c>
      <c r="AI1613">
        <v>2</v>
      </c>
      <c r="AJ1613">
        <v>1</v>
      </c>
      <c r="AK1613" t="s">
        <v>221</v>
      </c>
      <c r="AL1613">
        <v>40.946646000000001</v>
      </c>
      <c r="AM1613" t="s">
        <v>583</v>
      </c>
      <c r="AN1613">
        <v>-72.175927000000001</v>
      </c>
      <c r="AO1613">
        <v>25</v>
      </c>
      <c r="AP1613">
        <v>425</v>
      </c>
      <c r="AQ1613" t="s">
        <v>129</v>
      </c>
      <c r="AR1613">
        <v>62</v>
      </c>
      <c r="AS1613">
        <v>21</v>
      </c>
      <c r="AT1613">
        <v>64</v>
      </c>
      <c r="BB1613">
        <v>1200</v>
      </c>
      <c r="BC1613">
        <v>1</v>
      </c>
      <c r="BD1613" t="str">
        <f t="shared" si="814"/>
        <v xml:space="preserve">N46PD   </v>
      </c>
      <c r="BE1613">
        <v>1</v>
      </c>
      <c r="BG1613">
        <v>0</v>
      </c>
      <c r="BH1613">
        <v>0</v>
      </c>
      <c r="BI1613">
        <v>0</v>
      </c>
      <c r="BJ1613">
        <v>325</v>
      </c>
      <c r="BK1613">
        <v>-100</v>
      </c>
      <c r="BL1613" t="s">
        <v>239</v>
      </c>
      <c r="BM1613">
        <v>1</v>
      </c>
      <c r="BN1613">
        <v>1</v>
      </c>
      <c r="BO1613">
        <v>1</v>
      </c>
      <c r="BP1613">
        <v>0</v>
      </c>
      <c r="BS1613">
        <v>0.16</v>
      </c>
      <c r="BT1613">
        <v>0</v>
      </c>
      <c r="BU1613">
        <v>0</v>
      </c>
      <c r="CE1613" t="str">
        <f t="shared" ref="CE1613:CE1619" si="821">"16:24:35.407"</f>
        <v>16:24:35.407</v>
      </c>
      <c r="CF1613">
        <v>407495780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7</v>
      </c>
      <c r="CY1613">
        <v>7</v>
      </c>
      <c r="CZ1613" t="s">
        <v>131</v>
      </c>
      <c r="DA1613">
        <v>80</v>
      </c>
      <c r="DB1613">
        <v>1</v>
      </c>
      <c r="DC1613" t="s">
        <v>132</v>
      </c>
      <c r="DD1613" t="s">
        <v>133</v>
      </c>
      <c r="DG1613">
        <v>15413262</v>
      </c>
      <c r="DI1613">
        <v>1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 t="shared" si="818"/>
        <v>10/06/2022 16:24:35.679</v>
      </c>
      <c r="C1614" t="str">
        <f t="shared" si="812"/>
        <v>FFDFD3C0</v>
      </c>
      <c r="D1614" t="s">
        <v>139</v>
      </c>
      <c r="E1614">
        <v>2</v>
      </c>
      <c r="F1614">
        <v>1002</v>
      </c>
      <c r="G1614" t="s">
        <v>124</v>
      </c>
      <c r="J1614" t="s">
        <v>141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819"/>
        <v>16:24:35.406</v>
      </c>
      <c r="T1614" t="str">
        <f t="shared" si="820"/>
        <v>16:24:35.006</v>
      </c>
      <c r="U1614" t="str">
        <f t="shared" si="813"/>
        <v>A5988B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125</v>
      </c>
      <c r="AG1614">
        <v>0</v>
      </c>
      <c r="AH1614">
        <v>3</v>
      </c>
      <c r="AI1614">
        <v>2</v>
      </c>
      <c r="AJ1614">
        <v>1</v>
      </c>
      <c r="AK1614" t="s">
        <v>221</v>
      </c>
      <c r="AL1614">
        <v>40.946646000000001</v>
      </c>
      <c r="AM1614" t="s">
        <v>583</v>
      </c>
      <c r="AN1614">
        <v>-72.175927000000001</v>
      </c>
      <c r="AO1614">
        <v>25</v>
      </c>
      <c r="AP1614">
        <v>425</v>
      </c>
      <c r="AQ1614" t="s">
        <v>129</v>
      </c>
      <c r="AR1614">
        <v>62</v>
      </c>
      <c r="AS1614">
        <v>21</v>
      </c>
      <c r="AT1614">
        <v>64</v>
      </c>
      <c r="BB1614">
        <v>1200</v>
      </c>
      <c r="BC1614">
        <v>1</v>
      </c>
      <c r="BD1614" t="str">
        <f t="shared" si="814"/>
        <v xml:space="preserve">N46PD   </v>
      </c>
      <c r="BE1614">
        <v>1</v>
      </c>
      <c r="BG1614">
        <v>0</v>
      </c>
      <c r="BH1614">
        <v>0</v>
      </c>
      <c r="BI1614">
        <v>0</v>
      </c>
      <c r="BJ1614">
        <v>325</v>
      </c>
      <c r="BK1614">
        <v>-100</v>
      </c>
      <c r="BL1614" t="s">
        <v>239</v>
      </c>
      <c r="BM1614">
        <v>1</v>
      </c>
      <c r="BN1614">
        <v>1</v>
      </c>
      <c r="BO1614">
        <v>1</v>
      </c>
      <c r="BP1614">
        <v>0</v>
      </c>
      <c r="BS1614">
        <v>0.16</v>
      </c>
      <c r="BT1614">
        <v>0</v>
      </c>
      <c r="BU1614">
        <v>0</v>
      </c>
      <c r="CE1614" t="str">
        <f t="shared" si="821"/>
        <v>16:24:35.407</v>
      </c>
      <c r="CF1614">
        <v>407495780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7</v>
      </c>
      <c r="CY1614">
        <v>7</v>
      </c>
      <c r="CZ1614" t="s">
        <v>131</v>
      </c>
      <c r="DA1614">
        <v>80</v>
      </c>
      <c r="DB1614">
        <v>1</v>
      </c>
      <c r="DC1614" t="s">
        <v>132</v>
      </c>
      <c r="DD1614" t="s">
        <v>133</v>
      </c>
      <c r="DG1614">
        <v>15413262</v>
      </c>
      <c r="DI1614">
        <v>1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 t="shared" si="818"/>
        <v>10/06/2022 16:24:35.679</v>
      </c>
      <c r="C1615" t="str">
        <f t="shared" si="812"/>
        <v>FFDFD3C0</v>
      </c>
      <c r="D1615" t="s">
        <v>123</v>
      </c>
      <c r="E1615">
        <v>1</v>
      </c>
      <c r="H1615">
        <v>157</v>
      </c>
      <c r="I1615" t="s">
        <v>124</v>
      </c>
      <c r="J1615" t="s">
        <v>125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819"/>
        <v>16:24:35.406</v>
      </c>
      <c r="T1615" t="str">
        <f t="shared" si="820"/>
        <v>16:24:35.006</v>
      </c>
      <c r="U1615" t="str">
        <f t="shared" si="813"/>
        <v>A5988B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125</v>
      </c>
      <c r="AG1615">
        <v>0</v>
      </c>
      <c r="AH1615">
        <v>3</v>
      </c>
      <c r="AI1615">
        <v>2</v>
      </c>
      <c r="AJ1615">
        <v>1</v>
      </c>
      <c r="AK1615" t="s">
        <v>221</v>
      </c>
      <c r="AL1615">
        <v>40.946646000000001</v>
      </c>
      <c r="AM1615" t="s">
        <v>583</v>
      </c>
      <c r="AN1615">
        <v>-72.175927000000001</v>
      </c>
      <c r="AO1615">
        <v>25</v>
      </c>
      <c r="AP1615">
        <v>425</v>
      </c>
      <c r="AQ1615" t="s">
        <v>129</v>
      </c>
      <c r="AR1615">
        <v>62</v>
      </c>
      <c r="AS1615">
        <v>21</v>
      </c>
      <c r="AT1615">
        <v>64</v>
      </c>
      <c r="BB1615">
        <v>1200</v>
      </c>
      <c r="BC1615">
        <v>1</v>
      </c>
      <c r="BD1615" t="str">
        <f t="shared" si="814"/>
        <v xml:space="preserve">N46PD   </v>
      </c>
      <c r="BE1615">
        <v>1</v>
      </c>
      <c r="BG1615">
        <v>0</v>
      </c>
      <c r="BH1615">
        <v>0</v>
      </c>
      <c r="BI1615">
        <v>0</v>
      </c>
      <c r="BJ1615">
        <v>325</v>
      </c>
      <c r="BK1615">
        <v>-100</v>
      </c>
      <c r="BL1615" t="s">
        <v>239</v>
      </c>
      <c r="BM1615">
        <v>1</v>
      </c>
      <c r="BN1615">
        <v>1</v>
      </c>
      <c r="BO1615">
        <v>1</v>
      </c>
      <c r="BP1615">
        <v>0</v>
      </c>
      <c r="BS1615">
        <v>0.16</v>
      </c>
      <c r="BT1615">
        <v>0</v>
      </c>
      <c r="BU1615">
        <v>0</v>
      </c>
      <c r="CE1615" t="str">
        <f t="shared" si="821"/>
        <v>16:24:35.407</v>
      </c>
      <c r="CF1615">
        <v>407495780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7</v>
      </c>
      <c r="CY1615">
        <v>7</v>
      </c>
      <c r="CZ1615" t="s">
        <v>131</v>
      </c>
      <c r="DA1615">
        <v>80</v>
      </c>
      <c r="DB1615">
        <v>1</v>
      </c>
      <c r="DC1615" t="s">
        <v>132</v>
      </c>
      <c r="DD1615" t="s">
        <v>133</v>
      </c>
      <c r="DG1615">
        <v>15413262</v>
      </c>
      <c r="DI1615">
        <v>1</v>
      </c>
      <c r="DJ1615">
        <v>0</v>
      </c>
      <c r="DK1615">
        <v>1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 t="shared" si="818"/>
        <v>10/06/2022 16:24:35.679</v>
      </c>
      <c r="C1616" t="str">
        <f t="shared" si="812"/>
        <v>FFDFD3C0</v>
      </c>
      <c r="D1616" t="s">
        <v>143</v>
      </c>
      <c r="E1616">
        <v>15</v>
      </c>
      <c r="F1616">
        <v>2015</v>
      </c>
      <c r="G1616" t="s">
        <v>144</v>
      </c>
      <c r="J1616" t="s">
        <v>145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819"/>
        <v>16:24:35.406</v>
      </c>
      <c r="T1616" t="str">
        <f t="shared" si="820"/>
        <v>16:24:35.006</v>
      </c>
      <c r="U1616" t="str">
        <f t="shared" si="813"/>
        <v>A5988B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125</v>
      </c>
      <c r="AG1616">
        <v>0</v>
      </c>
      <c r="AH1616">
        <v>3</v>
      </c>
      <c r="AI1616">
        <v>2</v>
      </c>
      <c r="AJ1616">
        <v>1</v>
      </c>
      <c r="AK1616" t="s">
        <v>221</v>
      </c>
      <c r="AL1616">
        <v>40.946646000000001</v>
      </c>
      <c r="AM1616" t="s">
        <v>583</v>
      </c>
      <c r="AN1616">
        <v>-72.175927000000001</v>
      </c>
      <c r="AO1616">
        <v>25</v>
      </c>
      <c r="AP1616">
        <v>425</v>
      </c>
      <c r="AQ1616" t="s">
        <v>129</v>
      </c>
      <c r="AR1616">
        <v>62</v>
      </c>
      <c r="AS1616">
        <v>21</v>
      </c>
      <c r="AT1616">
        <v>64</v>
      </c>
      <c r="BB1616">
        <v>1200</v>
      </c>
      <c r="BC1616">
        <v>1</v>
      </c>
      <c r="BD1616" t="str">
        <f t="shared" si="814"/>
        <v xml:space="preserve">N46PD   </v>
      </c>
      <c r="BE1616">
        <v>1</v>
      </c>
      <c r="BG1616">
        <v>0</v>
      </c>
      <c r="BH1616">
        <v>0</v>
      </c>
      <c r="BI1616">
        <v>0</v>
      </c>
      <c r="BJ1616">
        <v>325</v>
      </c>
      <c r="BK1616">
        <v>-100</v>
      </c>
      <c r="BL1616" t="s">
        <v>239</v>
      </c>
      <c r="BM1616">
        <v>1</v>
      </c>
      <c r="BN1616">
        <v>1</v>
      </c>
      <c r="BO1616">
        <v>1</v>
      </c>
      <c r="BP1616">
        <v>0</v>
      </c>
      <c r="BS1616">
        <v>0.16</v>
      </c>
      <c r="BT1616">
        <v>0</v>
      </c>
      <c r="BU1616">
        <v>0</v>
      </c>
      <c r="CE1616" t="str">
        <f t="shared" si="821"/>
        <v>16:24:35.407</v>
      </c>
      <c r="CF1616">
        <v>407495780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7</v>
      </c>
      <c r="CY1616">
        <v>7</v>
      </c>
      <c r="CZ1616" t="s">
        <v>131</v>
      </c>
      <c r="DA1616">
        <v>80</v>
      </c>
      <c r="DB1616">
        <v>1</v>
      </c>
      <c r="DC1616" t="s">
        <v>132</v>
      </c>
      <c r="DD1616" t="s">
        <v>133</v>
      </c>
      <c r="DG1616">
        <v>15413262</v>
      </c>
      <c r="DI1616">
        <v>1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 t="shared" si="818"/>
        <v>10/06/2022 16:24:35.679</v>
      </c>
      <c r="C1617" t="str">
        <f t="shared" si="812"/>
        <v>FFDFD3C0</v>
      </c>
      <c r="D1617" t="s">
        <v>134</v>
      </c>
      <c r="E1617">
        <v>33</v>
      </c>
      <c r="H1617">
        <v>112</v>
      </c>
      <c r="I1617" t="s">
        <v>135</v>
      </c>
      <c r="J1617" t="s">
        <v>136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819"/>
        <v>16:24:35.406</v>
      </c>
      <c r="T1617" t="str">
        <f t="shared" si="820"/>
        <v>16:24:35.006</v>
      </c>
      <c r="U1617" t="str">
        <f t="shared" si="813"/>
        <v>A5988B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125</v>
      </c>
      <c r="AG1617">
        <v>0</v>
      </c>
      <c r="AH1617">
        <v>3</v>
      </c>
      <c r="AI1617">
        <v>2</v>
      </c>
      <c r="AJ1617">
        <v>1</v>
      </c>
      <c r="AK1617" t="s">
        <v>221</v>
      </c>
      <c r="AL1617">
        <v>40.946646000000001</v>
      </c>
      <c r="AM1617" t="s">
        <v>583</v>
      </c>
      <c r="AN1617">
        <v>-72.175927000000001</v>
      </c>
      <c r="AO1617">
        <v>25</v>
      </c>
      <c r="AP1617">
        <v>425</v>
      </c>
      <c r="AQ1617" t="s">
        <v>129</v>
      </c>
      <c r="AR1617">
        <v>62</v>
      </c>
      <c r="AS1617">
        <v>21</v>
      </c>
      <c r="AT1617">
        <v>64</v>
      </c>
      <c r="BB1617">
        <v>1200</v>
      </c>
      <c r="BC1617">
        <v>1</v>
      </c>
      <c r="BD1617" t="str">
        <f t="shared" si="814"/>
        <v xml:space="preserve">N46PD   </v>
      </c>
      <c r="BE1617">
        <v>1</v>
      </c>
      <c r="BG1617">
        <v>0</v>
      </c>
      <c r="BH1617">
        <v>0</v>
      </c>
      <c r="BI1617">
        <v>0</v>
      </c>
      <c r="BJ1617">
        <v>325</v>
      </c>
      <c r="BK1617">
        <v>-100</v>
      </c>
      <c r="BL1617" t="s">
        <v>239</v>
      </c>
      <c r="BM1617">
        <v>1</v>
      </c>
      <c r="BN1617">
        <v>1</v>
      </c>
      <c r="BO1617">
        <v>1</v>
      </c>
      <c r="BP1617">
        <v>0</v>
      </c>
      <c r="BS1617">
        <v>0.16</v>
      </c>
      <c r="BT1617">
        <v>0</v>
      </c>
      <c r="BU1617">
        <v>0</v>
      </c>
      <c r="CE1617" t="str">
        <f t="shared" si="821"/>
        <v>16:24:35.407</v>
      </c>
      <c r="CF1617">
        <v>407495780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7</v>
      </c>
      <c r="CY1617">
        <v>7</v>
      </c>
      <c r="CZ1617" t="s">
        <v>131</v>
      </c>
      <c r="DA1617">
        <v>80</v>
      </c>
      <c r="DB1617">
        <v>1</v>
      </c>
      <c r="DC1617" t="s">
        <v>132</v>
      </c>
      <c r="DD1617" t="s">
        <v>133</v>
      </c>
      <c r="DG1617">
        <v>15413262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 t="shared" si="818"/>
        <v>10/06/2022 16:24:35.679</v>
      </c>
      <c r="C1618" t="str">
        <f t="shared" si="812"/>
        <v>FFDFD3C0</v>
      </c>
      <c r="D1618" t="s">
        <v>134</v>
      </c>
      <c r="E1618">
        <v>38</v>
      </c>
      <c r="H1618">
        <v>125</v>
      </c>
      <c r="I1618" t="s">
        <v>142</v>
      </c>
      <c r="J1618" t="s">
        <v>136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819"/>
        <v>16:24:35.406</v>
      </c>
      <c r="T1618" t="str">
        <f t="shared" si="820"/>
        <v>16:24:35.006</v>
      </c>
      <c r="U1618" t="str">
        <f t="shared" si="813"/>
        <v>A5988B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125</v>
      </c>
      <c r="AG1618">
        <v>0</v>
      </c>
      <c r="AH1618">
        <v>3</v>
      </c>
      <c r="AI1618">
        <v>2</v>
      </c>
      <c r="AJ1618">
        <v>1</v>
      </c>
      <c r="AK1618" t="s">
        <v>221</v>
      </c>
      <c r="AL1618">
        <v>40.946646000000001</v>
      </c>
      <c r="AM1618" t="s">
        <v>583</v>
      </c>
      <c r="AN1618">
        <v>-72.175927000000001</v>
      </c>
      <c r="AO1618">
        <v>25</v>
      </c>
      <c r="AP1618">
        <v>425</v>
      </c>
      <c r="AQ1618" t="s">
        <v>129</v>
      </c>
      <c r="AR1618">
        <v>62</v>
      </c>
      <c r="AS1618">
        <v>21</v>
      </c>
      <c r="AT1618">
        <v>64</v>
      </c>
      <c r="BB1618">
        <v>1200</v>
      </c>
      <c r="BC1618">
        <v>1</v>
      </c>
      <c r="BD1618" t="str">
        <f t="shared" si="814"/>
        <v xml:space="preserve">N46PD   </v>
      </c>
      <c r="BE1618">
        <v>1</v>
      </c>
      <c r="BG1618">
        <v>0</v>
      </c>
      <c r="BH1618">
        <v>0</v>
      </c>
      <c r="BI1618">
        <v>0</v>
      </c>
      <c r="BJ1618">
        <v>325</v>
      </c>
      <c r="BK1618">
        <v>-100</v>
      </c>
      <c r="BL1618" t="s">
        <v>239</v>
      </c>
      <c r="BM1618">
        <v>1</v>
      </c>
      <c r="BN1618">
        <v>1</v>
      </c>
      <c r="BO1618">
        <v>1</v>
      </c>
      <c r="BP1618">
        <v>0</v>
      </c>
      <c r="BS1618">
        <v>0.16</v>
      </c>
      <c r="BT1618">
        <v>0</v>
      </c>
      <c r="BU1618">
        <v>0</v>
      </c>
      <c r="CE1618" t="str">
        <f t="shared" si="821"/>
        <v>16:24:35.407</v>
      </c>
      <c r="CF1618">
        <v>407495780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7</v>
      </c>
      <c r="CY1618">
        <v>7</v>
      </c>
      <c r="CZ1618" t="s">
        <v>131</v>
      </c>
      <c r="DA1618">
        <v>80</v>
      </c>
      <c r="DB1618">
        <v>1</v>
      </c>
      <c r="DC1618" t="s">
        <v>132</v>
      </c>
      <c r="DD1618" t="s">
        <v>133</v>
      </c>
      <c r="DG1618">
        <v>15413262</v>
      </c>
      <c r="DI1618">
        <v>1</v>
      </c>
      <c r="DJ1618">
        <v>0</v>
      </c>
      <c r="DK1618">
        <v>1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 t="shared" si="818"/>
        <v>10/06/2022 16:24:35.679</v>
      </c>
      <c r="C1619" t="str">
        <f t="shared" si="812"/>
        <v>FFDFD3C0</v>
      </c>
      <c r="D1619" t="s">
        <v>139</v>
      </c>
      <c r="E1619">
        <v>3</v>
      </c>
      <c r="F1619">
        <v>1003</v>
      </c>
      <c r="G1619" t="s">
        <v>146</v>
      </c>
      <c r="J1619" t="s">
        <v>141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819"/>
        <v>16:24:35.406</v>
      </c>
      <c r="T1619" t="str">
        <f t="shared" si="820"/>
        <v>16:24:35.006</v>
      </c>
      <c r="U1619" t="str">
        <f t="shared" si="813"/>
        <v>A5988B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125</v>
      </c>
      <c r="AG1619">
        <v>0</v>
      </c>
      <c r="AH1619">
        <v>3</v>
      </c>
      <c r="AI1619">
        <v>2</v>
      </c>
      <c r="AJ1619">
        <v>1</v>
      </c>
      <c r="AK1619" t="s">
        <v>221</v>
      </c>
      <c r="AL1619">
        <v>40.946646000000001</v>
      </c>
      <c r="AM1619" t="s">
        <v>583</v>
      </c>
      <c r="AN1619">
        <v>-72.175927000000001</v>
      </c>
      <c r="AO1619">
        <v>25</v>
      </c>
      <c r="AP1619">
        <v>425</v>
      </c>
      <c r="AQ1619" t="s">
        <v>129</v>
      </c>
      <c r="AR1619">
        <v>62</v>
      </c>
      <c r="AS1619">
        <v>21</v>
      </c>
      <c r="AT1619">
        <v>64</v>
      </c>
      <c r="BB1619">
        <v>1200</v>
      </c>
      <c r="BC1619">
        <v>1</v>
      </c>
      <c r="BD1619" t="str">
        <f t="shared" si="814"/>
        <v xml:space="preserve">N46PD   </v>
      </c>
      <c r="BE1619">
        <v>1</v>
      </c>
      <c r="BG1619">
        <v>0</v>
      </c>
      <c r="BH1619">
        <v>0</v>
      </c>
      <c r="BI1619">
        <v>0</v>
      </c>
      <c r="BJ1619">
        <v>325</v>
      </c>
      <c r="BK1619">
        <v>-100</v>
      </c>
      <c r="BL1619" t="s">
        <v>239</v>
      </c>
      <c r="BM1619">
        <v>1</v>
      </c>
      <c r="BN1619">
        <v>1</v>
      </c>
      <c r="BO1619">
        <v>1</v>
      </c>
      <c r="BP1619">
        <v>0</v>
      </c>
      <c r="BS1619">
        <v>0.16</v>
      </c>
      <c r="BT1619">
        <v>0</v>
      </c>
      <c r="BU1619">
        <v>0</v>
      </c>
      <c r="CE1619" t="str">
        <f t="shared" si="821"/>
        <v>16:24:35.407</v>
      </c>
      <c r="CF1619">
        <v>407495780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7</v>
      </c>
      <c r="CY1619">
        <v>7</v>
      </c>
      <c r="CZ1619" t="s">
        <v>131</v>
      </c>
      <c r="DA1619">
        <v>80</v>
      </c>
      <c r="DB1619">
        <v>1</v>
      </c>
      <c r="DC1619" t="s">
        <v>132</v>
      </c>
      <c r="DD1619" t="s">
        <v>133</v>
      </c>
      <c r="DG1619">
        <v>15413262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>"10/06/2022 16:24:36.617"</f>
        <v>10/06/2022 16:24:36.617</v>
      </c>
      <c r="C1620" t="str">
        <f t="shared" si="812"/>
        <v>FFDFD3C0</v>
      </c>
      <c r="D1620" t="s">
        <v>139</v>
      </c>
      <c r="E1620">
        <v>2</v>
      </c>
      <c r="F1620">
        <v>1002</v>
      </c>
      <c r="G1620" t="s">
        <v>124</v>
      </c>
      <c r="J1620" t="s">
        <v>141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ref="S1620:S1626" si="822">"16:24:36.438"</f>
        <v>16:24:36.438</v>
      </c>
      <c r="T1620" t="str">
        <f t="shared" ref="T1620:T1626" si="823">"16:24:36.038"</f>
        <v>16:24:36.038</v>
      </c>
      <c r="U1620" t="str">
        <f t="shared" si="813"/>
        <v>A5988B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125</v>
      </c>
      <c r="AG1620">
        <v>0</v>
      </c>
      <c r="AH1620">
        <v>3</v>
      </c>
      <c r="AI1620">
        <v>2</v>
      </c>
      <c r="AJ1620">
        <v>1</v>
      </c>
      <c r="AK1620" t="s">
        <v>584</v>
      </c>
      <c r="AL1620">
        <v>40.946753000000001</v>
      </c>
      <c r="AM1620" t="s">
        <v>585</v>
      </c>
      <c r="AN1620">
        <v>-72.175561999999999</v>
      </c>
      <c r="AO1620">
        <v>25</v>
      </c>
      <c r="AP1620">
        <v>450</v>
      </c>
      <c r="AQ1620" t="s">
        <v>129</v>
      </c>
      <c r="AR1620">
        <v>62</v>
      </c>
      <c r="AS1620">
        <v>21</v>
      </c>
      <c r="AT1620">
        <v>128</v>
      </c>
      <c r="BB1620">
        <v>1200</v>
      </c>
      <c r="BC1620">
        <v>1</v>
      </c>
      <c r="BD1620" t="str">
        <f t="shared" si="814"/>
        <v xml:space="preserve">N46PD   </v>
      </c>
      <c r="BE1620">
        <v>1</v>
      </c>
      <c r="BG1620">
        <v>0</v>
      </c>
      <c r="BH1620">
        <v>0</v>
      </c>
      <c r="BI1620">
        <v>0</v>
      </c>
      <c r="BJ1620">
        <v>325</v>
      </c>
      <c r="BK1620">
        <v>-125</v>
      </c>
      <c r="BL1620" t="s">
        <v>239</v>
      </c>
      <c r="BM1620">
        <v>1</v>
      </c>
      <c r="BN1620">
        <v>1</v>
      </c>
      <c r="BO1620">
        <v>1</v>
      </c>
      <c r="BP1620">
        <v>0</v>
      </c>
      <c r="BS1620">
        <v>0.16</v>
      </c>
      <c r="BT1620">
        <v>0</v>
      </c>
      <c r="BU1620">
        <v>0</v>
      </c>
      <c r="CE1620" t="str">
        <f t="shared" ref="CE1620:CE1626" si="824">"16:24:36.440"</f>
        <v>16:24:36.440</v>
      </c>
      <c r="CF1620">
        <v>439707023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7</v>
      </c>
      <c r="CY1620">
        <v>7</v>
      </c>
      <c r="CZ1620" t="s">
        <v>131</v>
      </c>
      <c r="DA1620">
        <v>80</v>
      </c>
      <c r="DB1620">
        <v>1</v>
      </c>
      <c r="DC1620" t="s">
        <v>132</v>
      </c>
      <c r="DD1620" t="s">
        <v>133</v>
      </c>
      <c r="DG1620">
        <v>15414303</v>
      </c>
      <c r="DI1620">
        <v>1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>"10/06/2022 16:24:36.617"</f>
        <v>10/06/2022 16:24:36.617</v>
      </c>
      <c r="C1621" t="str">
        <f t="shared" si="812"/>
        <v>FFDFD3C0</v>
      </c>
      <c r="D1621" t="s">
        <v>123</v>
      </c>
      <c r="E1621">
        <v>1</v>
      </c>
      <c r="H1621">
        <v>157</v>
      </c>
      <c r="I1621" t="s">
        <v>124</v>
      </c>
      <c r="J1621" t="s">
        <v>125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822"/>
        <v>16:24:36.438</v>
      </c>
      <c r="T1621" t="str">
        <f t="shared" si="823"/>
        <v>16:24:36.038</v>
      </c>
      <c r="U1621" t="str">
        <f t="shared" si="813"/>
        <v>A5988B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125</v>
      </c>
      <c r="AG1621">
        <v>0</v>
      </c>
      <c r="AH1621">
        <v>3</v>
      </c>
      <c r="AI1621">
        <v>2</v>
      </c>
      <c r="AJ1621">
        <v>1</v>
      </c>
      <c r="AK1621" t="s">
        <v>584</v>
      </c>
      <c r="AL1621">
        <v>40.946753000000001</v>
      </c>
      <c r="AM1621" t="s">
        <v>585</v>
      </c>
      <c r="AN1621">
        <v>-72.175561999999999</v>
      </c>
      <c r="AO1621">
        <v>25</v>
      </c>
      <c r="AP1621">
        <v>450</v>
      </c>
      <c r="AQ1621" t="s">
        <v>129</v>
      </c>
      <c r="AR1621">
        <v>62</v>
      </c>
      <c r="AS1621">
        <v>21</v>
      </c>
      <c r="AT1621">
        <v>128</v>
      </c>
      <c r="BB1621">
        <v>1200</v>
      </c>
      <c r="BC1621">
        <v>1</v>
      </c>
      <c r="BD1621" t="str">
        <f t="shared" si="814"/>
        <v xml:space="preserve">N46PD   </v>
      </c>
      <c r="BE1621">
        <v>1</v>
      </c>
      <c r="BG1621">
        <v>0</v>
      </c>
      <c r="BH1621">
        <v>0</v>
      </c>
      <c r="BI1621">
        <v>0</v>
      </c>
      <c r="BJ1621">
        <v>325</v>
      </c>
      <c r="BK1621">
        <v>-125</v>
      </c>
      <c r="BL1621" t="s">
        <v>239</v>
      </c>
      <c r="BM1621">
        <v>1</v>
      </c>
      <c r="BN1621">
        <v>1</v>
      </c>
      <c r="BO1621">
        <v>1</v>
      </c>
      <c r="BP1621">
        <v>0</v>
      </c>
      <c r="BS1621">
        <v>0.16</v>
      </c>
      <c r="BT1621">
        <v>0</v>
      </c>
      <c r="BU1621">
        <v>0</v>
      </c>
      <c r="CE1621" t="str">
        <f t="shared" si="824"/>
        <v>16:24:36.440</v>
      </c>
      <c r="CF1621">
        <v>439707023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7</v>
      </c>
      <c r="CY1621">
        <v>7</v>
      </c>
      <c r="CZ1621" t="s">
        <v>131</v>
      </c>
      <c r="DA1621">
        <v>80</v>
      </c>
      <c r="DB1621">
        <v>1</v>
      </c>
      <c r="DC1621" t="s">
        <v>132</v>
      </c>
      <c r="DD1621" t="s">
        <v>133</v>
      </c>
      <c r="DG1621">
        <v>15414303</v>
      </c>
      <c r="DI1621">
        <v>1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>"10/06/2022 16:24:36.617"</f>
        <v>10/06/2022 16:24:36.617</v>
      </c>
      <c r="C1622" t="str">
        <f t="shared" si="812"/>
        <v>FFDFD3C0</v>
      </c>
      <c r="D1622" t="s">
        <v>143</v>
      </c>
      <c r="E1622">
        <v>15</v>
      </c>
      <c r="F1622">
        <v>2015</v>
      </c>
      <c r="G1622" t="s">
        <v>144</v>
      </c>
      <c r="J1622" t="s">
        <v>145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822"/>
        <v>16:24:36.438</v>
      </c>
      <c r="T1622" t="str">
        <f t="shared" si="823"/>
        <v>16:24:36.038</v>
      </c>
      <c r="U1622" t="str">
        <f t="shared" si="813"/>
        <v>A5988B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125</v>
      </c>
      <c r="AG1622">
        <v>0</v>
      </c>
      <c r="AH1622">
        <v>3</v>
      </c>
      <c r="AI1622">
        <v>2</v>
      </c>
      <c r="AJ1622">
        <v>1</v>
      </c>
      <c r="AK1622" t="s">
        <v>584</v>
      </c>
      <c r="AL1622">
        <v>40.946753000000001</v>
      </c>
      <c r="AM1622" t="s">
        <v>585</v>
      </c>
      <c r="AN1622">
        <v>-72.175561999999999</v>
      </c>
      <c r="AO1622">
        <v>25</v>
      </c>
      <c r="AP1622">
        <v>450</v>
      </c>
      <c r="AQ1622" t="s">
        <v>129</v>
      </c>
      <c r="AR1622">
        <v>62</v>
      </c>
      <c r="AS1622">
        <v>21</v>
      </c>
      <c r="AT1622">
        <v>128</v>
      </c>
      <c r="BB1622">
        <v>1200</v>
      </c>
      <c r="BC1622">
        <v>1</v>
      </c>
      <c r="BD1622" t="str">
        <f t="shared" si="814"/>
        <v xml:space="preserve">N46PD   </v>
      </c>
      <c r="BE1622">
        <v>1</v>
      </c>
      <c r="BG1622">
        <v>0</v>
      </c>
      <c r="BH1622">
        <v>0</v>
      </c>
      <c r="BI1622">
        <v>0</v>
      </c>
      <c r="BJ1622">
        <v>325</v>
      </c>
      <c r="BK1622">
        <v>-125</v>
      </c>
      <c r="BL1622" t="s">
        <v>239</v>
      </c>
      <c r="BM1622">
        <v>1</v>
      </c>
      <c r="BN1622">
        <v>1</v>
      </c>
      <c r="BO1622">
        <v>1</v>
      </c>
      <c r="BP1622">
        <v>0</v>
      </c>
      <c r="BS1622">
        <v>0.16</v>
      </c>
      <c r="BT1622">
        <v>0</v>
      </c>
      <c r="BU1622">
        <v>0</v>
      </c>
      <c r="CE1622" t="str">
        <f t="shared" si="824"/>
        <v>16:24:36.440</v>
      </c>
      <c r="CF1622">
        <v>439707023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7</v>
      </c>
      <c r="CY1622">
        <v>7</v>
      </c>
      <c r="CZ1622" t="s">
        <v>131</v>
      </c>
      <c r="DA1622">
        <v>80</v>
      </c>
      <c r="DB1622">
        <v>1</v>
      </c>
      <c r="DC1622" t="s">
        <v>132</v>
      </c>
      <c r="DD1622" t="s">
        <v>133</v>
      </c>
      <c r="DG1622">
        <v>15414303</v>
      </c>
      <c r="DI1622">
        <v>1</v>
      </c>
      <c r="DJ1622">
        <v>0</v>
      </c>
      <c r="DK1622">
        <v>1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>"10/06/2022 16:24:36.664"</f>
        <v>10/06/2022 16:24:36.664</v>
      </c>
      <c r="C1623" t="str">
        <f t="shared" si="812"/>
        <v>FFDFD3C0</v>
      </c>
      <c r="D1623" t="s">
        <v>134</v>
      </c>
      <c r="E1623">
        <v>33</v>
      </c>
      <c r="H1623">
        <v>112</v>
      </c>
      <c r="I1623" t="s">
        <v>135</v>
      </c>
      <c r="J1623" t="s">
        <v>136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822"/>
        <v>16:24:36.438</v>
      </c>
      <c r="T1623" t="str">
        <f t="shared" si="823"/>
        <v>16:24:36.038</v>
      </c>
      <c r="U1623" t="str">
        <f t="shared" si="813"/>
        <v>A5988B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125</v>
      </c>
      <c r="AG1623">
        <v>0</v>
      </c>
      <c r="AH1623">
        <v>3</v>
      </c>
      <c r="AI1623">
        <v>2</v>
      </c>
      <c r="AJ1623">
        <v>1</v>
      </c>
      <c r="AK1623" t="s">
        <v>584</v>
      </c>
      <c r="AL1623">
        <v>40.946753000000001</v>
      </c>
      <c r="AM1623" t="s">
        <v>585</v>
      </c>
      <c r="AN1623">
        <v>-72.175561999999999</v>
      </c>
      <c r="AO1623">
        <v>25</v>
      </c>
      <c r="AP1623">
        <v>450</v>
      </c>
      <c r="AQ1623" t="s">
        <v>129</v>
      </c>
      <c r="AR1623">
        <v>62</v>
      </c>
      <c r="AS1623">
        <v>21</v>
      </c>
      <c r="AT1623">
        <v>128</v>
      </c>
      <c r="BB1623">
        <v>1200</v>
      </c>
      <c r="BC1623">
        <v>1</v>
      </c>
      <c r="BD1623" t="str">
        <f t="shared" si="814"/>
        <v xml:space="preserve">N46PD   </v>
      </c>
      <c r="BE1623">
        <v>1</v>
      </c>
      <c r="BG1623">
        <v>0</v>
      </c>
      <c r="BH1623">
        <v>0</v>
      </c>
      <c r="BI1623">
        <v>0</v>
      </c>
      <c r="BJ1623">
        <v>325</v>
      </c>
      <c r="BK1623">
        <v>-125</v>
      </c>
      <c r="BL1623" t="s">
        <v>239</v>
      </c>
      <c r="BM1623">
        <v>1</v>
      </c>
      <c r="BN1623">
        <v>1</v>
      </c>
      <c r="BO1623">
        <v>1</v>
      </c>
      <c r="BP1623">
        <v>0</v>
      </c>
      <c r="BS1623">
        <v>0.16</v>
      </c>
      <c r="BT1623">
        <v>0</v>
      </c>
      <c r="BU1623">
        <v>0</v>
      </c>
      <c r="CE1623" t="str">
        <f t="shared" si="824"/>
        <v>16:24:36.440</v>
      </c>
      <c r="CF1623">
        <v>439707023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7</v>
      </c>
      <c r="CY1623">
        <v>7</v>
      </c>
      <c r="CZ1623" t="s">
        <v>131</v>
      </c>
      <c r="DA1623">
        <v>80</v>
      </c>
      <c r="DB1623">
        <v>1</v>
      </c>
      <c r="DC1623" t="s">
        <v>132</v>
      </c>
      <c r="DD1623" t="s">
        <v>133</v>
      </c>
      <c r="DG1623">
        <v>15414303</v>
      </c>
      <c r="DI1623">
        <v>1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>"10/06/2022 16:24:36.695"</f>
        <v>10/06/2022 16:24:36.695</v>
      </c>
      <c r="C1624" t="str">
        <f t="shared" si="812"/>
        <v>FFDFD3C0</v>
      </c>
      <c r="D1624" t="s">
        <v>134</v>
      </c>
      <c r="E1624">
        <v>38</v>
      </c>
      <c r="H1624">
        <v>125</v>
      </c>
      <c r="I1624" t="s">
        <v>142</v>
      </c>
      <c r="J1624" t="s">
        <v>136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822"/>
        <v>16:24:36.438</v>
      </c>
      <c r="T1624" t="str">
        <f t="shared" si="823"/>
        <v>16:24:36.038</v>
      </c>
      <c r="U1624" t="str">
        <f t="shared" si="813"/>
        <v>A5988B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125</v>
      </c>
      <c r="AG1624">
        <v>0</v>
      </c>
      <c r="AH1624">
        <v>3</v>
      </c>
      <c r="AI1624">
        <v>2</v>
      </c>
      <c r="AJ1624">
        <v>1</v>
      </c>
      <c r="AK1624" t="s">
        <v>584</v>
      </c>
      <c r="AL1624">
        <v>40.946753000000001</v>
      </c>
      <c r="AM1624" t="s">
        <v>585</v>
      </c>
      <c r="AN1624">
        <v>-72.175561999999999</v>
      </c>
      <c r="AO1624">
        <v>25</v>
      </c>
      <c r="AP1624">
        <v>450</v>
      </c>
      <c r="AQ1624" t="s">
        <v>129</v>
      </c>
      <c r="AR1624">
        <v>62</v>
      </c>
      <c r="AS1624">
        <v>21</v>
      </c>
      <c r="AT1624">
        <v>128</v>
      </c>
      <c r="BB1624">
        <v>1200</v>
      </c>
      <c r="BC1624">
        <v>1</v>
      </c>
      <c r="BD1624" t="str">
        <f t="shared" si="814"/>
        <v xml:space="preserve">N46PD   </v>
      </c>
      <c r="BE1624">
        <v>1</v>
      </c>
      <c r="BG1624">
        <v>0</v>
      </c>
      <c r="BH1624">
        <v>0</v>
      </c>
      <c r="BI1624">
        <v>0</v>
      </c>
      <c r="BJ1624">
        <v>325</v>
      </c>
      <c r="BK1624">
        <v>-125</v>
      </c>
      <c r="BL1624" t="s">
        <v>239</v>
      </c>
      <c r="BM1624">
        <v>1</v>
      </c>
      <c r="BN1624">
        <v>1</v>
      </c>
      <c r="BO1624">
        <v>1</v>
      </c>
      <c r="BP1624">
        <v>0</v>
      </c>
      <c r="BS1624">
        <v>0.16</v>
      </c>
      <c r="BT1624">
        <v>0</v>
      </c>
      <c r="BU1624">
        <v>0</v>
      </c>
      <c r="CE1624" t="str">
        <f t="shared" si="824"/>
        <v>16:24:36.440</v>
      </c>
      <c r="CF1624">
        <v>439707023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7</v>
      </c>
      <c r="CY1624">
        <v>7</v>
      </c>
      <c r="CZ1624" t="s">
        <v>131</v>
      </c>
      <c r="DA1624">
        <v>80</v>
      </c>
      <c r="DB1624">
        <v>1</v>
      </c>
      <c r="DC1624" t="s">
        <v>132</v>
      </c>
      <c r="DD1624" t="s">
        <v>133</v>
      </c>
      <c r="DG1624">
        <v>15414303</v>
      </c>
      <c r="DI1624">
        <v>1</v>
      </c>
      <c r="DJ1624">
        <v>0</v>
      </c>
      <c r="DK1624">
        <v>1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"10/06/2022 16:24:36.695"</f>
        <v>10/06/2022 16:24:36.695</v>
      </c>
      <c r="C1625" t="str">
        <f t="shared" si="812"/>
        <v>FFDFD3C0</v>
      </c>
      <c r="D1625" t="s">
        <v>139</v>
      </c>
      <c r="E1625">
        <v>3</v>
      </c>
      <c r="F1625">
        <v>1003</v>
      </c>
      <c r="G1625" t="s">
        <v>146</v>
      </c>
      <c r="J1625" t="s">
        <v>141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822"/>
        <v>16:24:36.438</v>
      </c>
      <c r="T1625" t="str">
        <f t="shared" si="823"/>
        <v>16:24:36.038</v>
      </c>
      <c r="U1625" t="str">
        <f t="shared" si="813"/>
        <v>A5988B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125</v>
      </c>
      <c r="AG1625">
        <v>0</v>
      </c>
      <c r="AH1625">
        <v>3</v>
      </c>
      <c r="AI1625">
        <v>2</v>
      </c>
      <c r="AJ1625">
        <v>1</v>
      </c>
      <c r="AK1625" t="s">
        <v>584</v>
      </c>
      <c r="AL1625">
        <v>40.946753000000001</v>
      </c>
      <c r="AM1625" t="s">
        <v>585</v>
      </c>
      <c r="AN1625">
        <v>-72.175561999999999</v>
      </c>
      <c r="AO1625">
        <v>25</v>
      </c>
      <c r="AP1625">
        <v>450</v>
      </c>
      <c r="AQ1625" t="s">
        <v>129</v>
      </c>
      <c r="AR1625">
        <v>62</v>
      </c>
      <c r="AS1625">
        <v>21</v>
      </c>
      <c r="AT1625">
        <v>128</v>
      </c>
      <c r="BB1625">
        <v>1200</v>
      </c>
      <c r="BC1625">
        <v>1</v>
      </c>
      <c r="BD1625" t="str">
        <f t="shared" si="814"/>
        <v xml:space="preserve">N46PD   </v>
      </c>
      <c r="BE1625">
        <v>1</v>
      </c>
      <c r="BG1625">
        <v>0</v>
      </c>
      <c r="BH1625">
        <v>0</v>
      </c>
      <c r="BI1625">
        <v>0</v>
      </c>
      <c r="BJ1625">
        <v>325</v>
      </c>
      <c r="BK1625">
        <v>-125</v>
      </c>
      <c r="BL1625" t="s">
        <v>239</v>
      </c>
      <c r="BM1625">
        <v>1</v>
      </c>
      <c r="BN1625">
        <v>1</v>
      </c>
      <c r="BO1625">
        <v>1</v>
      </c>
      <c r="BP1625">
        <v>0</v>
      </c>
      <c r="BS1625">
        <v>0.16</v>
      </c>
      <c r="BT1625">
        <v>0</v>
      </c>
      <c r="BU1625">
        <v>0</v>
      </c>
      <c r="CE1625" t="str">
        <f t="shared" si="824"/>
        <v>16:24:36.440</v>
      </c>
      <c r="CF1625">
        <v>439707023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7</v>
      </c>
      <c r="CY1625">
        <v>7</v>
      </c>
      <c r="CZ1625" t="s">
        <v>131</v>
      </c>
      <c r="DA1625">
        <v>80</v>
      </c>
      <c r="DB1625">
        <v>1</v>
      </c>
      <c r="DC1625" t="s">
        <v>132</v>
      </c>
      <c r="DD1625" t="s">
        <v>133</v>
      </c>
      <c r="DG1625">
        <v>15414303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"10/06/2022 16:24:36.695"</f>
        <v>10/06/2022 16:24:36.695</v>
      </c>
      <c r="C1626" t="str">
        <f t="shared" si="812"/>
        <v>FFDFD3C0</v>
      </c>
      <c r="D1626" t="s">
        <v>143</v>
      </c>
      <c r="E1626">
        <v>1</v>
      </c>
      <c r="F1626">
        <v>2001</v>
      </c>
      <c r="G1626" t="s">
        <v>147</v>
      </c>
      <c r="J1626" t="s">
        <v>145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822"/>
        <v>16:24:36.438</v>
      </c>
      <c r="T1626" t="str">
        <f t="shared" si="823"/>
        <v>16:24:36.038</v>
      </c>
      <c r="U1626" t="str">
        <f t="shared" si="813"/>
        <v>A5988B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125</v>
      </c>
      <c r="AG1626">
        <v>0</v>
      </c>
      <c r="AH1626">
        <v>3</v>
      </c>
      <c r="AI1626">
        <v>2</v>
      </c>
      <c r="AJ1626">
        <v>1</v>
      </c>
      <c r="AK1626" t="s">
        <v>584</v>
      </c>
      <c r="AL1626">
        <v>40.946753000000001</v>
      </c>
      <c r="AM1626" t="s">
        <v>585</v>
      </c>
      <c r="AN1626">
        <v>-72.175561999999999</v>
      </c>
      <c r="AO1626">
        <v>25</v>
      </c>
      <c r="AP1626">
        <v>450</v>
      </c>
      <c r="AQ1626" t="s">
        <v>129</v>
      </c>
      <c r="AR1626">
        <v>62</v>
      </c>
      <c r="AS1626">
        <v>21</v>
      </c>
      <c r="AT1626">
        <v>128</v>
      </c>
      <c r="BB1626">
        <v>1200</v>
      </c>
      <c r="BC1626">
        <v>1</v>
      </c>
      <c r="BD1626" t="str">
        <f t="shared" si="814"/>
        <v xml:space="preserve">N46PD   </v>
      </c>
      <c r="BE1626">
        <v>1</v>
      </c>
      <c r="BG1626">
        <v>0</v>
      </c>
      <c r="BH1626">
        <v>0</v>
      </c>
      <c r="BI1626">
        <v>0</v>
      </c>
      <c r="BJ1626">
        <v>325</v>
      </c>
      <c r="BK1626">
        <v>-125</v>
      </c>
      <c r="BL1626" t="s">
        <v>239</v>
      </c>
      <c r="BM1626">
        <v>1</v>
      </c>
      <c r="BN1626">
        <v>1</v>
      </c>
      <c r="BO1626">
        <v>1</v>
      </c>
      <c r="BP1626">
        <v>0</v>
      </c>
      <c r="BS1626">
        <v>0.16</v>
      </c>
      <c r="BT1626">
        <v>0</v>
      </c>
      <c r="BU1626">
        <v>0</v>
      </c>
      <c r="CE1626" t="str">
        <f t="shared" si="824"/>
        <v>16:24:36.440</v>
      </c>
      <c r="CF1626">
        <v>439707023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7</v>
      </c>
      <c r="CY1626">
        <v>7</v>
      </c>
      <c r="CZ1626" t="s">
        <v>131</v>
      </c>
      <c r="DA1626">
        <v>80</v>
      </c>
      <c r="DB1626">
        <v>1</v>
      </c>
      <c r="DC1626" t="s">
        <v>132</v>
      </c>
      <c r="DD1626" t="s">
        <v>133</v>
      </c>
      <c r="DG1626">
        <v>15414303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 t="shared" ref="A1627:A1633" si="825">"10/06/2022 16:24:37.710"</f>
        <v>10/06/2022 16:24:37.710</v>
      </c>
      <c r="C1627" t="str">
        <f t="shared" si="812"/>
        <v>FFDFD3C0</v>
      </c>
      <c r="D1627" t="s">
        <v>143</v>
      </c>
      <c r="E1627">
        <v>1</v>
      </c>
      <c r="F1627">
        <v>2001</v>
      </c>
      <c r="G1627" t="s">
        <v>147</v>
      </c>
      <c r="J1627" t="s">
        <v>145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ref="S1627:S1633" si="826">"16:24:37.469"</f>
        <v>16:24:37.469</v>
      </c>
      <c r="T1627" t="str">
        <f t="shared" ref="T1627:T1633" si="827">"16:24:37.069"</f>
        <v>16:24:37.069</v>
      </c>
      <c r="U1627" t="str">
        <f t="shared" si="813"/>
        <v>A5988B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125</v>
      </c>
      <c r="AG1627">
        <v>0</v>
      </c>
      <c r="AH1627">
        <v>3</v>
      </c>
      <c r="AI1627">
        <v>2</v>
      </c>
      <c r="AJ1627">
        <v>1</v>
      </c>
      <c r="AK1627" t="s">
        <v>586</v>
      </c>
      <c r="AL1627">
        <v>40.946860000000001</v>
      </c>
      <c r="AM1627" t="s">
        <v>587</v>
      </c>
      <c r="AN1627">
        <v>-72.175175999999993</v>
      </c>
      <c r="AO1627">
        <v>25</v>
      </c>
      <c r="AP1627">
        <v>425</v>
      </c>
      <c r="AQ1627" t="s">
        <v>129</v>
      </c>
      <c r="AR1627">
        <v>62</v>
      </c>
      <c r="AS1627">
        <v>22</v>
      </c>
      <c r="AT1627">
        <v>0</v>
      </c>
      <c r="BB1627">
        <v>1200</v>
      </c>
      <c r="BC1627">
        <v>1</v>
      </c>
      <c r="BD1627" t="str">
        <f t="shared" si="814"/>
        <v xml:space="preserve">N46PD   </v>
      </c>
      <c r="BE1627">
        <v>1</v>
      </c>
      <c r="BG1627">
        <v>0</v>
      </c>
      <c r="BH1627">
        <v>0</v>
      </c>
      <c r="BI1627">
        <v>0</v>
      </c>
      <c r="BJ1627">
        <v>350</v>
      </c>
      <c r="BK1627">
        <v>-75</v>
      </c>
      <c r="BL1627" t="s">
        <v>239</v>
      </c>
      <c r="BM1627">
        <v>1</v>
      </c>
      <c r="BN1627">
        <v>1</v>
      </c>
      <c r="BO1627">
        <v>1</v>
      </c>
      <c r="BP1627">
        <v>0</v>
      </c>
      <c r="BS1627">
        <v>0.16</v>
      </c>
      <c r="BT1627">
        <v>0</v>
      </c>
      <c r="BU1627">
        <v>0</v>
      </c>
      <c r="CE1627" t="str">
        <f t="shared" ref="CE1627:CE1633" si="828">"16:24:37.475"</f>
        <v>16:24:37.475</v>
      </c>
      <c r="CF1627">
        <v>475195181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7</v>
      </c>
      <c r="CY1627">
        <v>7</v>
      </c>
      <c r="CZ1627" t="s">
        <v>131</v>
      </c>
      <c r="DA1627">
        <v>80</v>
      </c>
      <c r="DB1627">
        <v>1</v>
      </c>
      <c r="DC1627" t="s">
        <v>132</v>
      </c>
      <c r="DD1627" t="s">
        <v>133</v>
      </c>
      <c r="DG1627">
        <v>15415225</v>
      </c>
      <c r="DI1627">
        <v>1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 t="shared" si="825"/>
        <v>10/06/2022 16:24:37.710</v>
      </c>
      <c r="C1628" t="str">
        <f t="shared" si="812"/>
        <v>FFDFD3C0</v>
      </c>
      <c r="D1628" t="s">
        <v>143</v>
      </c>
      <c r="E1628">
        <v>15</v>
      </c>
      <c r="F1628">
        <v>2015</v>
      </c>
      <c r="G1628" t="s">
        <v>144</v>
      </c>
      <c r="J1628" t="s">
        <v>145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826"/>
        <v>16:24:37.469</v>
      </c>
      <c r="T1628" t="str">
        <f t="shared" si="827"/>
        <v>16:24:37.069</v>
      </c>
      <c r="U1628" t="str">
        <f t="shared" si="813"/>
        <v>A5988B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125</v>
      </c>
      <c r="AG1628">
        <v>0</v>
      </c>
      <c r="AH1628">
        <v>3</v>
      </c>
      <c r="AI1628">
        <v>2</v>
      </c>
      <c r="AJ1628">
        <v>1</v>
      </c>
      <c r="AK1628" t="s">
        <v>586</v>
      </c>
      <c r="AL1628">
        <v>40.946860000000001</v>
      </c>
      <c r="AM1628" t="s">
        <v>587</v>
      </c>
      <c r="AN1628">
        <v>-72.175175999999993</v>
      </c>
      <c r="AO1628">
        <v>25</v>
      </c>
      <c r="AP1628">
        <v>425</v>
      </c>
      <c r="AQ1628" t="s">
        <v>129</v>
      </c>
      <c r="AR1628">
        <v>62</v>
      </c>
      <c r="AS1628">
        <v>22</v>
      </c>
      <c r="AT1628">
        <v>0</v>
      </c>
      <c r="BB1628">
        <v>1200</v>
      </c>
      <c r="BC1628">
        <v>1</v>
      </c>
      <c r="BD1628" t="str">
        <f t="shared" si="814"/>
        <v xml:space="preserve">N46PD   </v>
      </c>
      <c r="BE1628">
        <v>1</v>
      </c>
      <c r="BG1628">
        <v>0</v>
      </c>
      <c r="BH1628">
        <v>0</v>
      </c>
      <c r="BI1628">
        <v>0</v>
      </c>
      <c r="BJ1628">
        <v>350</v>
      </c>
      <c r="BK1628">
        <v>-75</v>
      </c>
      <c r="BL1628" t="s">
        <v>239</v>
      </c>
      <c r="BM1628">
        <v>1</v>
      </c>
      <c r="BN1628">
        <v>1</v>
      </c>
      <c r="BO1628">
        <v>1</v>
      </c>
      <c r="BP1628">
        <v>0</v>
      </c>
      <c r="BS1628">
        <v>0.16</v>
      </c>
      <c r="BT1628">
        <v>0</v>
      </c>
      <c r="BU1628">
        <v>0</v>
      </c>
      <c r="CE1628" t="str">
        <f t="shared" si="828"/>
        <v>16:24:37.475</v>
      </c>
      <c r="CF1628">
        <v>475195181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7</v>
      </c>
      <c r="CY1628">
        <v>7</v>
      </c>
      <c r="CZ1628" t="s">
        <v>131</v>
      </c>
      <c r="DA1628">
        <v>80</v>
      </c>
      <c r="DB1628">
        <v>1</v>
      </c>
      <c r="DC1628" t="s">
        <v>132</v>
      </c>
      <c r="DD1628" t="s">
        <v>133</v>
      </c>
      <c r="DG1628">
        <v>15415225</v>
      </c>
      <c r="DI1628">
        <v>1</v>
      </c>
      <c r="DJ1628">
        <v>0</v>
      </c>
      <c r="DK1628">
        <v>1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 t="shared" si="825"/>
        <v>10/06/2022 16:24:37.710</v>
      </c>
      <c r="C1629" t="str">
        <f t="shared" si="812"/>
        <v>FFDFD3C0</v>
      </c>
      <c r="D1629" t="s">
        <v>139</v>
      </c>
      <c r="E1629">
        <v>2</v>
      </c>
      <c r="F1629">
        <v>1002</v>
      </c>
      <c r="G1629" t="s">
        <v>124</v>
      </c>
      <c r="J1629" t="s">
        <v>141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826"/>
        <v>16:24:37.469</v>
      </c>
      <c r="T1629" t="str">
        <f t="shared" si="827"/>
        <v>16:24:37.069</v>
      </c>
      <c r="U1629" t="str">
        <f t="shared" si="813"/>
        <v>A5988B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125</v>
      </c>
      <c r="AG1629">
        <v>0</v>
      </c>
      <c r="AH1629">
        <v>3</v>
      </c>
      <c r="AI1629">
        <v>2</v>
      </c>
      <c r="AJ1629">
        <v>1</v>
      </c>
      <c r="AK1629" t="s">
        <v>586</v>
      </c>
      <c r="AL1629">
        <v>40.946860000000001</v>
      </c>
      <c r="AM1629" t="s">
        <v>587</v>
      </c>
      <c r="AN1629">
        <v>-72.175175999999993</v>
      </c>
      <c r="AO1629">
        <v>25</v>
      </c>
      <c r="AP1629">
        <v>425</v>
      </c>
      <c r="AQ1629" t="s">
        <v>129</v>
      </c>
      <c r="AR1629">
        <v>62</v>
      </c>
      <c r="AS1629">
        <v>22</v>
      </c>
      <c r="AT1629">
        <v>0</v>
      </c>
      <c r="BB1629">
        <v>1200</v>
      </c>
      <c r="BC1629">
        <v>1</v>
      </c>
      <c r="BD1629" t="str">
        <f t="shared" si="814"/>
        <v xml:space="preserve">N46PD   </v>
      </c>
      <c r="BE1629">
        <v>1</v>
      </c>
      <c r="BG1629">
        <v>0</v>
      </c>
      <c r="BH1629">
        <v>0</v>
      </c>
      <c r="BI1629">
        <v>0</v>
      </c>
      <c r="BJ1629">
        <v>350</v>
      </c>
      <c r="BK1629">
        <v>-75</v>
      </c>
      <c r="BL1629" t="s">
        <v>239</v>
      </c>
      <c r="BM1629">
        <v>1</v>
      </c>
      <c r="BN1629">
        <v>1</v>
      </c>
      <c r="BO1629">
        <v>1</v>
      </c>
      <c r="BP1629">
        <v>0</v>
      </c>
      <c r="BS1629">
        <v>0.16</v>
      </c>
      <c r="BT1629">
        <v>0</v>
      </c>
      <c r="BU1629">
        <v>0</v>
      </c>
      <c r="CE1629" t="str">
        <f t="shared" si="828"/>
        <v>16:24:37.475</v>
      </c>
      <c r="CF1629">
        <v>475195181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7</v>
      </c>
      <c r="CY1629">
        <v>7</v>
      </c>
      <c r="CZ1629" t="s">
        <v>131</v>
      </c>
      <c r="DA1629">
        <v>80</v>
      </c>
      <c r="DB1629">
        <v>1</v>
      </c>
      <c r="DC1629" t="s">
        <v>132</v>
      </c>
      <c r="DD1629" t="s">
        <v>133</v>
      </c>
      <c r="DG1629">
        <v>15415225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 t="shared" si="825"/>
        <v>10/06/2022 16:24:37.710</v>
      </c>
      <c r="C1630" t="str">
        <f t="shared" si="812"/>
        <v>FFDFD3C0</v>
      </c>
      <c r="D1630" t="s">
        <v>123</v>
      </c>
      <c r="E1630">
        <v>1</v>
      </c>
      <c r="H1630">
        <v>157</v>
      </c>
      <c r="I1630" t="s">
        <v>124</v>
      </c>
      <c r="J1630" t="s">
        <v>125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826"/>
        <v>16:24:37.469</v>
      </c>
      <c r="T1630" t="str">
        <f t="shared" si="827"/>
        <v>16:24:37.069</v>
      </c>
      <c r="U1630" t="str">
        <f t="shared" si="813"/>
        <v>A5988B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125</v>
      </c>
      <c r="AG1630">
        <v>0</v>
      </c>
      <c r="AH1630">
        <v>3</v>
      </c>
      <c r="AI1630">
        <v>2</v>
      </c>
      <c r="AJ1630">
        <v>1</v>
      </c>
      <c r="AK1630" t="s">
        <v>586</v>
      </c>
      <c r="AL1630">
        <v>40.946860000000001</v>
      </c>
      <c r="AM1630" t="s">
        <v>587</v>
      </c>
      <c r="AN1630">
        <v>-72.175175999999993</v>
      </c>
      <c r="AO1630">
        <v>25</v>
      </c>
      <c r="AP1630">
        <v>425</v>
      </c>
      <c r="AQ1630" t="s">
        <v>129</v>
      </c>
      <c r="AR1630">
        <v>62</v>
      </c>
      <c r="AS1630">
        <v>22</v>
      </c>
      <c r="AT1630">
        <v>0</v>
      </c>
      <c r="BB1630">
        <v>1200</v>
      </c>
      <c r="BC1630">
        <v>1</v>
      </c>
      <c r="BD1630" t="str">
        <f t="shared" si="814"/>
        <v xml:space="preserve">N46PD   </v>
      </c>
      <c r="BE1630">
        <v>1</v>
      </c>
      <c r="BG1630">
        <v>0</v>
      </c>
      <c r="BH1630">
        <v>0</v>
      </c>
      <c r="BI1630">
        <v>0</v>
      </c>
      <c r="BJ1630">
        <v>350</v>
      </c>
      <c r="BK1630">
        <v>-75</v>
      </c>
      <c r="BL1630" t="s">
        <v>239</v>
      </c>
      <c r="BM1630">
        <v>1</v>
      </c>
      <c r="BN1630">
        <v>1</v>
      </c>
      <c r="BO1630">
        <v>1</v>
      </c>
      <c r="BP1630">
        <v>0</v>
      </c>
      <c r="BS1630">
        <v>0.16</v>
      </c>
      <c r="BT1630">
        <v>0</v>
      </c>
      <c r="BU1630">
        <v>0</v>
      </c>
      <c r="CE1630" t="str">
        <f t="shared" si="828"/>
        <v>16:24:37.475</v>
      </c>
      <c r="CF1630">
        <v>475195181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7</v>
      </c>
      <c r="CY1630">
        <v>7</v>
      </c>
      <c r="CZ1630" t="s">
        <v>131</v>
      </c>
      <c r="DA1630">
        <v>80</v>
      </c>
      <c r="DB1630">
        <v>1</v>
      </c>
      <c r="DC1630" t="s">
        <v>132</v>
      </c>
      <c r="DD1630" t="s">
        <v>133</v>
      </c>
      <c r="DG1630">
        <v>15415225</v>
      </c>
      <c r="DI1630">
        <v>1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 t="shared" si="825"/>
        <v>10/06/2022 16:24:37.710</v>
      </c>
      <c r="C1631" t="str">
        <f t="shared" si="812"/>
        <v>FFDFD3C0</v>
      </c>
      <c r="D1631" t="s">
        <v>134</v>
      </c>
      <c r="E1631">
        <v>33</v>
      </c>
      <c r="H1631">
        <v>112</v>
      </c>
      <c r="I1631" t="s">
        <v>135</v>
      </c>
      <c r="J1631" t="s">
        <v>136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si="826"/>
        <v>16:24:37.469</v>
      </c>
      <c r="T1631" t="str">
        <f t="shared" si="827"/>
        <v>16:24:37.069</v>
      </c>
      <c r="U1631" t="str">
        <f t="shared" si="813"/>
        <v>A5988B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125</v>
      </c>
      <c r="AG1631">
        <v>0</v>
      </c>
      <c r="AH1631">
        <v>3</v>
      </c>
      <c r="AI1631">
        <v>2</v>
      </c>
      <c r="AJ1631">
        <v>1</v>
      </c>
      <c r="AK1631" t="s">
        <v>586</v>
      </c>
      <c r="AL1631">
        <v>40.946860000000001</v>
      </c>
      <c r="AM1631" t="s">
        <v>587</v>
      </c>
      <c r="AN1631">
        <v>-72.175175999999993</v>
      </c>
      <c r="AO1631">
        <v>25</v>
      </c>
      <c r="AP1631">
        <v>425</v>
      </c>
      <c r="AQ1631" t="s">
        <v>129</v>
      </c>
      <c r="AR1631">
        <v>62</v>
      </c>
      <c r="AS1631">
        <v>22</v>
      </c>
      <c r="AT1631">
        <v>0</v>
      </c>
      <c r="BB1631">
        <v>1200</v>
      </c>
      <c r="BC1631">
        <v>1</v>
      </c>
      <c r="BD1631" t="str">
        <f t="shared" si="814"/>
        <v xml:space="preserve">N46PD   </v>
      </c>
      <c r="BE1631">
        <v>1</v>
      </c>
      <c r="BG1631">
        <v>0</v>
      </c>
      <c r="BH1631">
        <v>0</v>
      </c>
      <c r="BI1631">
        <v>0</v>
      </c>
      <c r="BJ1631">
        <v>350</v>
      </c>
      <c r="BK1631">
        <v>-75</v>
      </c>
      <c r="BL1631" t="s">
        <v>239</v>
      </c>
      <c r="BM1631">
        <v>1</v>
      </c>
      <c r="BN1631">
        <v>1</v>
      </c>
      <c r="BO1631">
        <v>1</v>
      </c>
      <c r="BP1631">
        <v>0</v>
      </c>
      <c r="BS1631">
        <v>0.16</v>
      </c>
      <c r="BT1631">
        <v>0</v>
      </c>
      <c r="BU1631">
        <v>0</v>
      </c>
      <c r="CE1631" t="str">
        <f t="shared" si="828"/>
        <v>16:24:37.475</v>
      </c>
      <c r="CF1631">
        <v>475195181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7</v>
      </c>
      <c r="CY1631">
        <v>7</v>
      </c>
      <c r="CZ1631" t="s">
        <v>131</v>
      </c>
      <c r="DA1631">
        <v>80</v>
      </c>
      <c r="DB1631">
        <v>1</v>
      </c>
      <c r="DC1631" t="s">
        <v>132</v>
      </c>
      <c r="DD1631" t="s">
        <v>133</v>
      </c>
      <c r="DG1631">
        <v>15415225</v>
      </c>
      <c r="DI1631">
        <v>1</v>
      </c>
      <c r="DJ1631">
        <v>0</v>
      </c>
      <c r="DK1631">
        <v>1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 t="shared" si="825"/>
        <v>10/06/2022 16:24:37.710</v>
      </c>
      <c r="C1632" t="str">
        <f t="shared" si="812"/>
        <v>FFDFD3C0</v>
      </c>
      <c r="D1632" t="s">
        <v>134</v>
      </c>
      <c r="E1632">
        <v>38</v>
      </c>
      <c r="H1632">
        <v>125</v>
      </c>
      <c r="I1632" t="s">
        <v>142</v>
      </c>
      <c r="J1632" t="s">
        <v>136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826"/>
        <v>16:24:37.469</v>
      </c>
      <c r="T1632" t="str">
        <f t="shared" si="827"/>
        <v>16:24:37.069</v>
      </c>
      <c r="U1632" t="str">
        <f t="shared" si="813"/>
        <v>A5988B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125</v>
      </c>
      <c r="AG1632">
        <v>0</v>
      </c>
      <c r="AH1632">
        <v>3</v>
      </c>
      <c r="AI1632">
        <v>2</v>
      </c>
      <c r="AJ1632">
        <v>1</v>
      </c>
      <c r="AK1632" t="s">
        <v>586</v>
      </c>
      <c r="AL1632">
        <v>40.946860000000001</v>
      </c>
      <c r="AM1632" t="s">
        <v>587</v>
      </c>
      <c r="AN1632">
        <v>-72.175175999999993</v>
      </c>
      <c r="AO1632">
        <v>25</v>
      </c>
      <c r="AP1632">
        <v>425</v>
      </c>
      <c r="AQ1632" t="s">
        <v>129</v>
      </c>
      <c r="AR1632">
        <v>62</v>
      </c>
      <c r="AS1632">
        <v>22</v>
      </c>
      <c r="AT1632">
        <v>0</v>
      </c>
      <c r="BB1632">
        <v>1200</v>
      </c>
      <c r="BC1632">
        <v>1</v>
      </c>
      <c r="BD1632" t="str">
        <f t="shared" si="814"/>
        <v xml:space="preserve">N46PD   </v>
      </c>
      <c r="BE1632">
        <v>1</v>
      </c>
      <c r="BG1632">
        <v>0</v>
      </c>
      <c r="BH1632">
        <v>0</v>
      </c>
      <c r="BI1632">
        <v>0</v>
      </c>
      <c r="BJ1632">
        <v>350</v>
      </c>
      <c r="BK1632">
        <v>-75</v>
      </c>
      <c r="BL1632" t="s">
        <v>239</v>
      </c>
      <c r="BM1632">
        <v>1</v>
      </c>
      <c r="BN1632">
        <v>1</v>
      </c>
      <c r="BO1632">
        <v>1</v>
      </c>
      <c r="BP1632">
        <v>0</v>
      </c>
      <c r="BS1632">
        <v>0.16</v>
      </c>
      <c r="BT1632">
        <v>0</v>
      </c>
      <c r="BU1632">
        <v>0</v>
      </c>
      <c r="CE1632" t="str">
        <f t="shared" si="828"/>
        <v>16:24:37.475</v>
      </c>
      <c r="CF1632">
        <v>475195181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7</v>
      </c>
      <c r="CY1632">
        <v>7</v>
      </c>
      <c r="CZ1632" t="s">
        <v>131</v>
      </c>
      <c r="DA1632">
        <v>80</v>
      </c>
      <c r="DB1632">
        <v>1</v>
      </c>
      <c r="DC1632" t="s">
        <v>132</v>
      </c>
      <c r="DD1632" t="s">
        <v>133</v>
      </c>
      <c r="DG1632">
        <v>15415225</v>
      </c>
      <c r="DI1632">
        <v>1</v>
      </c>
      <c r="DJ1632">
        <v>0</v>
      </c>
      <c r="DK1632">
        <v>0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 t="shared" si="825"/>
        <v>10/06/2022 16:24:37.710</v>
      </c>
      <c r="C1633" t="str">
        <f t="shared" si="812"/>
        <v>FFDFD3C0</v>
      </c>
      <c r="D1633" t="s">
        <v>139</v>
      </c>
      <c r="E1633">
        <v>3</v>
      </c>
      <c r="F1633">
        <v>1003</v>
      </c>
      <c r="G1633" t="s">
        <v>146</v>
      </c>
      <c r="J1633" t="s">
        <v>141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si="826"/>
        <v>16:24:37.469</v>
      </c>
      <c r="T1633" t="str">
        <f t="shared" si="827"/>
        <v>16:24:37.069</v>
      </c>
      <c r="U1633" t="str">
        <f t="shared" si="813"/>
        <v>A5988B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125</v>
      </c>
      <c r="AG1633">
        <v>0</v>
      </c>
      <c r="AH1633">
        <v>3</v>
      </c>
      <c r="AI1633">
        <v>2</v>
      </c>
      <c r="AJ1633">
        <v>1</v>
      </c>
      <c r="AK1633" t="s">
        <v>586</v>
      </c>
      <c r="AL1633">
        <v>40.946860000000001</v>
      </c>
      <c r="AM1633" t="s">
        <v>587</v>
      </c>
      <c r="AN1633">
        <v>-72.175175999999993</v>
      </c>
      <c r="AO1633">
        <v>25</v>
      </c>
      <c r="AP1633">
        <v>425</v>
      </c>
      <c r="AQ1633" t="s">
        <v>129</v>
      </c>
      <c r="AR1633">
        <v>62</v>
      </c>
      <c r="AS1633">
        <v>22</v>
      </c>
      <c r="AT1633">
        <v>0</v>
      </c>
      <c r="BB1633">
        <v>1200</v>
      </c>
      <c r="BC1633">
        <v>1</v>
      </c>
      <c r="BD1633" t="str">
        <f t="shared" si="814"/>
        <v xml:space="preserve">N46PD   </v>
      </c>
      <c r="BE1633">
        <v>1</v>
      </c>
      <c r="BG1633">
        <v>0</v>
      </c>
      <c r="BH1633">
        <v>0</v>
      </c>
      <c r="BI1633">
        <v>0</v>
      </c>
      <c r="BJ1633">
        <v>350</v>
      </c>
      <c r="BK1633">
        <v>-75</v>
      </c>
      <c r="BL1633" t="s">
        <v>239</v>
      </c>
      <c r="BM1633">
        <v>1</v>
      </c>
      <c r="BN1633">
        <v>1</v>
      </c>
      <c r="BO1633">
        <v>1</v>
      </c>
      <c r="BP1633">
        <v>0</v>
      </c>
      <c r="BS1633">
        <v>0.16</v>
      </c>
      <c r="BT1633">
        <v>0</v>
      </c>
      <c r="BU1633">
        <v>0</v>
      </c>
      <c r="CE1633" t="str">
        <f t="shared" si="828"/>
        <v>16:24:37.475</v>
      </c>
      <c r="CF1633">
        <v>475195181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7</v>
      </c>
      <c r="CY1633">
        <v>7</v>
      </c>
      <c r="CZ1633" t="s">
        <v>131</v>
      </c>
      <c r="DA1633">
        <v>80</v>
      </c>
      <c r="DB1633">
        <v>1</v>
      </c>
      <c r="DC1633" t="s">
        <v>132</v>
      </c>
      <c r="DD1633" t="s">
        <v>133</v>
      </c>
      <c r="DG1633">
        <v>15415225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"10/06/2022 16:24:38.647"</f>
        <v>10/06/2022 16:24:38.647</v>
      </c>
      <c r="C1634" t="str">
        <f t="shared" si="812"/>
        <v>FFDFD3C0</v>
      </c>
      <c r="D1634" t="s">
        <v>143</v>
      </c>
      <c r="E1634">
        <v>1</v>
      </c>
      <c r="F1634">
        <v>2001</v>
      </c>
      <c r="G1634" t="s">
        <v>147</v>
      </c>
      <c r="J1634" t="s">
        <v>145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ref="S1634:S1639" si="829">"16:24:38.367"</f>
        <v>16:24:38.367</v>
      </c>
      <c r="T1634" t="str">
        <f t="shared" ref="T1634:T1639" si="830">"16:24:37.967"</f>
        <v>16:24:37.967</v>
      </c>
      <c r="U1634" t="str">
        <f t="shared" si="813"/>
        <v>A5988B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125</v>
      </c>
      <c r="AG1634">
        <v>0</v>
      </c>
      <c r="AH1634">
        <v>3</v>
      </c>
      <c r="AI1634">
        <v>2</v>
      </c>
      <c r="AJ1634">
        <v>1</v>
      </c>
      <c r="AK1634" t="s">
        <v>219</v>
      </c>
      <c r="AL1634">
        <v>40.946925</v>
      </c>
      <c r="AM1634" t="s">
        <v>588</v>
      </c>
      <c r="AN1634">
        <v>-72.174811000000005</v>
      </c>
      <c r="AO1634">
        <v>25</v>
      </c>
      <c r="AP1634">
        <v>425</v>
      </c>
      <c r="AQ1634" t="s">
        <v>129</v>
      </c>
      <c r="AR1634">
        <v>62</v>
      </c>
      <c r="AS1634">
        <v>23</v>
      </c>
      <c r="AT1634">
        <v>0</v>
      </c>
      <c r="BB1634">
        <v>1200</v>
      </c>
      <c r="BC1634">
        <v>1</v>
      </c>
      <c r="BD1634" t="str">
        <f t="shared" si="814"/>
        <v xml:space="preserve">N46PD   </v>
      </c>
      <c r="BE1634">
        <v>1</v>
      </c>
      <c r="BG1634">
        <v>0</v>
      </c>
      <c r="BH1634">
        <v>0</v>
      </c>
      <c r="BI1634">
        <v>0</v>
      </c>
      <c r="BJ1634">
        <v>325</v>
      </c>
      <c r="BK1634">
        <v>-100</v>
      </c>
      <c r="BL1634" t="s">
        <v>239</v>
      </c>
      <c r="BM1634">
        <v>1</v>
      </c>
      <c r="BN1634">
        <v>1</v>
      </c>
      <c r="BO1634">
        <v>1</v>
      </c>
      <c r="BP1634">
        <v>0</v>
      </c>
      <c r="BS1634">
        <v>0.16</v>
      </c>
      <c r="BT1634">
        <v>0</v>
      </c>
      <c r="BU1634">
        <v>0</v>
      </c>
      <c r="CE1634" t="str">
        <f t="shared" ref="CE1634:CE1639" si="831">"16:24:38.370"</f>
        <v>16:24:38.370</v>
      </c>
      <c r="CF1634">
        <v>369778306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7</v>
      </c>
      <c r="CY1634">
        <v>7</v>
      </c>
      <c r="CZ1634" t="s">
        <v>131</v>
      </c>
      <c r="DA1634">
        <v>80</v>
      </c>
      <c r="DB1634">
        <v>1</v>
      </c>
      <c r="DC1634" t="s">
        <v>132</v>
      </c>
      <c r="DD1634" t="s">
        <v>133</v>
      </c>
      <c r="DG1634">
        <v>15416193</v>
      </c>
      <c r="DI1634">
        <v>1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>"10/06/2022 16:24:38.647"</f>
        <v>10/06/2022 16:24:38.647</v>
      </c>
      <c r="C1635" t="str">
        <f t="shared" si="812"/>
        <v>FFDFD3C0</v>
      </c>
      <c r="D1635" t="s">
        <v>139</v>
      </c>
      <c r="E1635">
        <v>2</v>
      </c>
      <c r="F1635">
        <v>1002</v>
      </c>
      <c r="G1635" t="s">
        <v>124</v>
      </c>
      <c r="J1635" t="s">
        <v>141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829"/>
        <v>16:24:38.367</v>
      </c>
      <c r="T1635" t="str">
        <f t="shared" si="830"/>
        <v>16:24:37.967</v>
      </c>
      <c r="U1635" t="str">
        <f t="shared" si="813"/>
        <v>A5988B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125</v>
      </c>
      <c r="AG1635">
        <v>0</v>
      </c>
      <c r="AH1635">
        <v>3</v>
      </c>
      <c r="AI1635">
        <v>2</v>
      </c>
      <c r="AJ1635">
        <v>1</v>
      </c>
      <c r="AK1635" t="s">
        <v>219</v>
      </c>
      <c r="AL1635">
        <v>40.946925</v>
      </c>
      <c r="AM1635" t="s">
        <v>588</v>
      </c>
      <c r="AN1635">
        <v>-72.174811000000005</v>
      </c>
      <c r="AO1635">
        <v>25</v>
      </c>
      <c r="AP1635">
        <v>425</v>
      </c>
      <c r="AQ1635" t="s">
        <v>129</v>
      </c>
      <c r="AR1635">
        <v>62</v>
      </c>
      <c r="AS1635">
        <v>23</v>
      </c>
      <c r="AT1635">
        <v>0</v>
      </c>
      <c r="BB1635">
        <v>1200</v>
      </c>
      <c r="BC1635">
        <v>1</v>
      </c>
      <c r="BD1635" t="str">
        <f t="shared" si="814"/>
        <v xml:space="preserve">N46PD   </v>
      </c>
      <c r="BE1635">
        <v>1</v>
      </c>
      <c r="BG1635">
        <v>0</v>
      </c>
      <c r="BH1635">
        <v>0</v>
      </c>
      <c r="BI1635">
        <v>0</v>
      </c>
      <c r="BJ1635">
        <v>325</v>
      </c>
      <c r="BK1635">
        <v>-100</v>
      </c>
      <c r="BL1635" t="s">
        <v>239</v>
      </c>
      <c r="BM1635">
        <v>1</v>
      </c>
      <c r="BN1635">
        <v>1</v>
      </c>
      <c r="BO1635">
        <v>1</v>
      </c>
      <c r="BP1635">
        <v>0</v>
      </c>
      <c r="BS1635">
        <v>0.16</v>
      </c>
      <c r="BT1635">
        <v>0</v>
      </c>
      <c r="BU1635">
        <v>0</v>
      </c>
      <c r="CE1635" t="str">
        <f t="shared" si="831"/>
        <v>16:24:38.370</v>
      </c>
      <c r="CF1635">
        <v>369778306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7</v>
      </c>
      <c r="CY1635">
        <v>7</v>
      </c>
      <c r="CZ1635" t="s">
        <v>131</v>
      </c>
      <c r="DA1635">
        <v>80</v>
      </c>
      <c r="DB1635">
        <v>1</v>
      </c>
      <c r="DC1635" t="s">
        <v>132</v>
      </c>
      <c r="DD1635" t="s">
        <v>133</v>
      </c>
      <c r="DG1635">
        <v>15416193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>"10/06/2022 16:24:38.647"</f>
        <v>10/06/2022 16:24:38.647</v>
      </c>
      <c r="C1636" t="str">
        <f t="shared" si="812"/>
        <v>FFDFD3C0</v>
      </c>
      <c r="D1636" t="s">
        <v>143</v>
      </c>
      <c r="E1636">
        <v>15</v>
      </c>
      <c r="F1636">
        <v>2015</v>
      </c>
      <c r="G1636" t="s">
        <v>144</v>
      </c>
      <c r="J1636" t="s">
        <v>145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829"/>
        <v>16:24:38.367</v>
      </c>
      <c r="T1636" t="str">
        <f t="shared" si="830"/>
        <v>16:24:37.967</v>
      </c>
      <c r="U1636" t="str">
        <f t="shared" si="813"/>
        <v>A5988B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125</v>
      </c>
      <c r="AG1636">
        <v>0</v>
      </c>
      <c r="AH1636">
        <v>3</v>
      </c>
      <c r="AI1636">
        <v>2</v>
      </c>
      <c r="AJ1636">
        <v>1</v>
      </c>
      <c r="AK1636" t="s">
        <v>219</v>
      </c>
      <c r="AL1636">
        <v>40.946925</v>
      </c>
      <c r="AM1636" t="s">
        <v>588</v>
      </c>
      <c r="AN1636">
        <v>-72.174811000000005</v>
      </c>
      <c r="AO1636">
        <v>25</v>
      </c>
      <c r="AP1636">
        <v>425</v>
      </c>
      <c r="AQ1636" t="s">
        <v>129</v>
      </c>
      <c r="AR1636">
        <v>62</v>
      </c>
      <c r="AS1636">
        <v>23</v>
      </c>
      <c r="AT1636">
        <v>0</v>
      </c>
      <c r="BB1636">
        <v>1200</v>
      </c>
      <c r="BC1636">
        <v>1</v>
      </c>
      <c r="BD1636" t="str">
        <f t="shared" si="814"/>
        <v xml:space="preserve">N46PD   </v>
      </c>
      <c r="BE1636">
        <v>1</v>
      </c>
      <c r="BG1636">
        <v>0</v>
      </c>
      <c r="BH1636">
        <v>0</v>
      </c>
      <c r="BI1636">
        <v>0</v>
      </c>
      <c r="BJ1636">
        <v>325</v>
      </c>
      <c r="BK1636">
        <v>-100</v>
      </c>
      <c r="BL1636" t="s">
        <v>239</v>
      </c>
      <c r="BM1636">
        <v>1</v>
      </c>
      <c r="BN1636">
        <v>1</v>
      </c>
      <c r="BO1636">
        <v>1</v>
      </c>
      <c r="BP1636">
        <v>0</v>
      </c>
      <c r="BS1636">
        <v>0.16</v>
      </c>
      <c r="BT1636">
        <v>0</v>
      </c>
      <c r="BU1636">
        <v>0</v>
      </c>
      <c r="CE1636" t="str">
        <f t="shared" si="831"/>
        <v>16:24:38.370</v>
      </c>
      <c r="CF1636">
        <v>369778306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7</v>
      </c>
      <c r="CY1636">
        <v>7</v>
      </c>
      <c r="CZ1636" t="s">
        <v>131</v>
      </c>
      <c r="DA1636">
        <v>80</v>
      </c>
      <c r="DB1636">
        <v>1</v>
      </c>
      <c r="DC1636" t="s">
        <v>132</v>
      </c>
      <c r="DD1636" t="s">
        <v>133</v>
      </c>
      <c r="DG1636">
        <v>15416193</v>
      </c>
      <c r="DI1636">
        <v>1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>"10/06/2022 16:24:38.725"</f>
        <v>10/06/2022 16:24:38.725</v>
      </c>
      <c r="C1637" t="str">
        <f t="shared" si="812"/>
        <v>FFDFD3C0</v>
      </c>
      <c r="D1637" t="s">
        <v>134</v>
      </c>
      <c r="E1637">
        <v>33</v>
      </c>
      <c r="H1637">
        <v>112</v>
      </c>
      <c r="I1637" t="s">
        <v>135</v>
      </c>
      <c r="J1637" t="s">
        <v>136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829"/>
        <v>16:24:38.367</v>
      </c>
      <c r="T1637" t="str">
        <f t="shared" si="830"/>
        <v>16:24:37.967</v>
      </c>
      <c r="U1637" t="str">
        <f t="shared" si="813"/>
        <v>A5988B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125</v>
      </c>
      <c r="AG1637">
        <v>0</v>
      </c>
      <c r="AH1637">
        <v>3</v>
      </c>
      <c r="AI1637">
        <v>2</v>
      </c>
      <c r="AJ1637">
        <v>1</v>
      </c>
      <c r="AK1637" t="s">
        <v>219</v>
      </c>
      <c r="AL1637">
        <v>40.946925</v>
      </c>
      <c r="AM1637" t="s">
        <v>588</v>
      </c>
      <c r="AN1637">
        <v>-72.174811000000005</v>
      </c>
      <c r="AO1637">
        <v>25</v>
      </c>
      <c r="AP1637">
        <v>425</v>
      </c>
      <c r="AQ1637" t="s">
        <v>129</v>
      </c>
      <c r="AR1637">
        <v>62</v>
      </c>
      <c r="AS1637">
        <v>23</v>
      </c>
      <c r="AT1637">
        <v>0</v>
      </c>
      <c r="BB1637">
        <v>1200</v>
      </c>
      <c r="BC1637">
        <v>1</v>
      </c>
      <c r="BD1637" t="str">
        <f t="shared" si="814"/>
        <v xml:space="preserve">N46PD   </v>
      </c>
      <c r="BE1637">
        <v>1</v>
      </c>
      <c r="BG1637">
        <v>0</v>
      </c>
      <c r="BH1637">
        <v>0</v>
      </c>
      <c r="BI1637">
        <v>0</v>
      </c>
      <c r="BJ1637">
        <v>325</v>
      </c>
      <c r="BK1637">
        <v>-100</v>
      </c>
      <c r="BL1637" t="s">
        <v>239</v>
      </c>
      <c r="BM1637">
        <v>1</v>
      </c>
      <c r="BN1637">
        <v>1</v>
      </c>
      <c r="BO1637">
        <v>1</v>
      </c>
      <c r="BP1637">
        <v>0</v>
      </c>
      <c r="BS1637">
        <v>0.16</v>
      </c>
      <c r="BT1637">
        <v>0</v>
      </c>
      <c r="BU1637">
        <v>0</v>
      </c>
      <c r="CE1637" t="str">
        <f t="shared" si="831"/>
        <v>16:24:38.370</v>
      </c>
      <c r="CF1637">
        <v>369778306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7</v>
      </c>
      <c r="CY1637">
        <v>7</v>
      </c>
      <c r="CZ1637" t="s">
        <v>131</v>
      </c>
      <c r="DA1637">
        <v>80</v>
      </c>
      <c r="DB1637">
        <v>1</v>
      </c>
      <c r="DC1637" t="s">
        <v>132</v>
      </c>
      <c r="DD1637" t="s">
        <v>133</v>
      </c>
      <c r="DG1637">
        <v>15416193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>"10/06/2022 16:24:38.725"</f>
        <v>10/06/2022 16:24:38.725</v>
      </c>
      <c r="C1638" t="str">
        <f t="shared" si="812"/>
        <v>FFDFD3C0</v>
      </c>
      <c r="D1638" t="s">
        <v>139</v>
      </c>
      <c r="E1638">
        <v>3</v>
      </c>
      <c r="F1638">
        <v>1003</v>
      </c>
      <c r="G1638" t="s">
        <v>146</v>
      </c>
      <c r="J1638" t="s">
        <v>141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829"/>
        <v>16:24:38.367</v>
      </c>
      <c r="T1638" t="str">
        <f t="shared" si="830"/>
        <v>16:24:37.967</v>
      </c>
      <c r="U1638" t="str">
        <f t="shared" si="813"/>
        <v>A5988B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125</v>
      </c>
      <c r="AG1638">
        <v>0</v>
      </c>
      <c r="AH1638">
        <v>3</v>
      </c>
      <c r="AI1638">
        <v>2</v>
      </c>
      <c r="AJ1638">
        <v>1</v>
      </c>
      <c r="AK1638" t="s">
        <v>219</v>
      </c>
      <c r="AL1638">
        <v>40.946925</v>
      </c>
      <c r="AM1638" t="s">
        <v>588</v>
      </c>
      <c r="AN1638">
        <v>-72.174811000000005</v>
      </c>
      <c r="AO1638">
        <v>25</v>
      </c>
      <c r="AP1638">
        <v>425</v>
      </c>
      <c r="AQ1638" t="s">
        <v>129</v>
      </c>
      <c r="AR1638">
        <v>62</v>
      </c>
      <c r="AS1638">
        <v>23</v>
      </c>
      <c r="AT1638">
        <v>0</v>
      </c>
      <c r="BB1638">
        <v>1200</v>
      </c>
      <c r="BC1638">
        <v>1</v>
      </c>
      <c r="BD1638" t="str">
        <f t="shared" si="814"/>
        <v xml:space="preserve">N46PD   </v>
      </c>
      <c r="BE1638">
        <v>1</v>
      </c>
      <c r="BG1638">
        <v>0</v>
      </c>
      <c r="BH1638">
        <v>0</v>
      </c>
      <c r="BI1638">
        <v>0</v>
      </c>
      <c r="BJ1638">
        <v>325</v>
      </c>
      <c r="BK1638">
        <v>-100</v>
      </c>
      <c r="BL1638" t="s">
        <v>239</v>
      </c>
      <c r="BM1638">
        <v>1</v>
      </c>
      <c r="BN1638">
        <v>1</v>
      </c>
      <c r="BO1638">
        <v>1</v>
      </c>
      <c r="BP1638">
        <v>0</v>
      </c>
      <c r="BS1638">
        <v>0.16</v>
      </c>
      <c r="BT1638">
        <v>0</v>
      </c>
      <c r="BU1638">
        <v>0</v>
      </c>
      <c r="CE1638" t="str">
        <f t="shared" si="831"/>
        <v>16:24:38.370</v>
      </c>
      <c r="CF1638">
        <v>369778306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7</v>
      </c>
      <c r="CY1638">
        <v>7</v>
      </c>
      <c r="CZ1638" t="s">
        <v>131</v>
      </c>
      <c r="DA1638">
        <v>80</v>
      </c>
      <c r="DB1638">
        <v>1</v>
      </c>
      <c r="DC1638" t="s">
        <v>132</v>
      </c>
      <c r="DD1638" t="s">
        <v>133</v>
      </c>
      <c r="DG1638">
        <v>15416193</v>
      </c>
      <c r="DI1638">
        <v>1</v>
      </c>
      <c r="DJ1638">
        <v>0</v>
      </c>
      <c r="DK1638">
        <v>1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>"10/06/2022 16:24:38.725"</f>
        <v>10/06/2022 16:24:38.725</v>
      </c>
      <c r="C1639" t="str">
        <f t="shared" si="812"/>
        <v>FFDFD3C0</v>
      </c>
      <c r="D1639" t="s">
        <v>134</v>
      </c>
      <c r="E1639">
        <v>38</v>
      </c>
      <c r="H1639">
        <v>125</v>
      </c>
      <c r="I1639" t="s">
        <v>142</v>
      </c>
      <c r="J1639" t="s">
        <v>136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829"/>
        <v>16:24:38.367</v>
      </c>
      <c r="T1639" t="str">
        <f t="shared" si="830"/>
        <v>16:24:37.967</v>
      </c>
      <c r="U1639" t="str">
        <f t="shared" si="813"/>
        <v>A5988B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125</v>
      </c>
      <c r="AG1639">
        <v>0</v>
      </c>
      <c r="AH1639">
        <v>3</v>
      </c>
      <c r="AI1639">
        <v>2</v>
      </c>
      <c r="AJ1639">
        <v>1</v>
      </c>
      <c r="AK1639" t="s">
        <v>219</v>
      </c>
      <c r="AL1639">
        <v>40.946925</v>
      </c>
      <c r="AM1639" t="s">
        <v>588</v>
      </c>
      <c r="AN1639">
        <v>-72.174811000000005</v>
      </c>
      <c r="AO1639">
        <v>25</v>
      </c>
      <c r="AP1639">
        <v>425</v>
      </c>
      <c r="AQ1639" t="s">
        <v>129</v>
      </c>
      <c r="AR1639">
        <v>62</v>
      </c>
      <c r="AS1639">
        <v>23</v>
      </c>
      <c r="AT1639">
        <v>0</v>
      </c>
      <c r="BB1639">
        <v>1200</v>
      </c>
      <c r="BC1639">
        <v>1</v>
      </c>
      <c r="BD1639" t="str">
        <f t="shared" si="814"/>
        <v xml:space="preserve">N46PD   </v>
      </c>
      <c r="BE1639">
        <v>1</v>
      </c>
      <c r="BG1639">
        <v>0</v>
      </c>
      <c r="BH1639">
        <v>0</v>
      </c>
      <c r="BI1639">
        <v>0</v>
      </c>
      <c r="BJ1639">
        <v>325</v>
      </c>
      <c r="BK1639">
        <v>-100</v>
      </c>
      <c r="BL1639" t="s">
        <v>239</v>
      </c>
      <c r="BM1639">
        <v>1</v>
      </c>
      <c r="BN1639">
        <v>1</v>
      </c>
      <c r="BO1639">
        <v>1</v>
      </c>
      <c r="BP1639">
        <v>0</v>
      </c>
      <c r="BS1639">
        <v>0.16</v>
      </c>
      <c r="BT1639">
        <v>0</v>
      </c>
      <c r="BU1639">
        <v>0</v>
      </c>
      <c r="CE1639" t="str">
        <f t="shared" si="831"/>
        <v>16:24:38.370</v>
      </c>
      <c r="CF1639">
        <v>369778306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7</v>
      </c>
      <c r="CY1639">
        <v>7</v>
      </c>
      <c r="CZ1639" t="s">
        <v>131</v>
      </c>
      <c r="DA1639">
        <v>80</v>
      </c>
      <c r="DB1639">
        <v>1</v>
      </c>
      <c r="DC1639" t="s">
        <v>132</v>
      </c>
      <c r="DD1639" t="s">
        <v>133</v>
      </c>
      <c r="DG1639">
        <v>15416193</v>
      </c>
      <c r="DI1639">
        <v>1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 t="shared" ref="A1640:A1646" si="832">"10/06/2022 16:24:39.664"</f>
        <v>10/06/2022 16:24:39.664</v>
      </c>
      <c r="C1640" t="str">
        <f t="shared" si="812"/>
        <v>FFDFD3C0</v>
      </c>
      <c r="D1640" t="s">
        <v>143</v>
      </c>
      <c r="E1640">
        <v>1</v>
      </c>
      <c r="F1640">
        <v>2001</v>
      </c>
      <c r="G1640" t="s">
        <v>147</v>
      </c>
      <c r="J1640" t="s">
        <v>145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ref="S1640:S1646" si="833">"16:24:39.422"</f>
        <v>16:24:39.422</v>
      </c>
      <c r="T1640" t="str">
        <f t="shared" ref="T1640:T1646" si="834">"16:24:38.922"</f>
        <v>16:24:38.922</v>
      </c>
      <c r="U1640" t="str">
        <f t="shared" si="813"/>
        <v>A5988B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125</v>
      </c>
      <c r="AG1640">
        <v>0</v>
      </c>
      <c r="AH1640">
        <v>3</v>
      </c>
      <c r="AI1640">
        <v>2</v>
      </c>
      <c r="AJ1640">
        <v>1</v>
      </c>
      <c r="AK1640" t="s">
        <v>589</v>
      </c>
      <c r="AL1640">
        <v>40.947074999999998</v>
      </c>
      <c r="AM1640" t="s">
        <v>590</v>
      </c>
      <c r="AN1640">
        <v>-72.174424999999999</v>
      </c>
      <c r="AO1640">
        <v>25</v>
      </c>
      <c r="AP1640">
        <v>425</v>
      </c>
      <c r="AQ1640" t="s">
        <v>129</v>
      </c>
      <c r="AR1640">
        <v>62</v>
      </c>
      <c r="AS1640">
        <v>24</v>
      </c>
      <c r="AT1640">
        <v>64</v>
      </c>
      <c r="BB1640">
        <v>1200</v>
      </c>
      <c r="BC1640">
        <v>1</v>
      </c>
      <c r="BD1640" t="str">
        <f t="shared" si="814"/>
        <v xml:space="preserve">N46PD   </v>
      </c>
      <c r="BE1640">
        <v>1</v>
      </c>
      <c r="BG1640">
        <v>0</v>
      </c>
      <c r="BH1640">
        <v>0</v>
      </c>
      <c r="BI1640">
        <v>0</v>
      </c>
      <c r="BJ1640">
        <v>325</v>
      </c>
      <c r="BK1640">
        <v>-100</v>
      </c>
      <c r="BL1640" t="s">
        <v>239</v>
      </c>
      <c r="BM1640">
        <v>1</v>
      </c>
      <c r="BN1640">
        <v>1</v>
      </c>
      <c r="BO1640">
        <v>1</v>
      </c>
      <c r="BP1640">
        <v>0</v>
      </c>
      <c r="BS1640">
        <v>0.08</v>
      </c>
      <c r="BT1640">
        <v>0</v>
      </c>
      <c r="BU1640">
        <v>0</v>
      </c>
      <c r="CE1640" t="str">
        <f t="shared" ref="CE1640:CE1646" si="835">"16:24:39.425"</f>
        <v>16:24:39.425</v>
      </c>
      <c r="CF1640">
        <v>424927683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7</v>
      </c>
      <c r="CY1640">
        <v>7</v>
      </c>
      <c r="CZ1640" t="s">
        <v>131</v>
      </c>
      <c r="DA1640">
        <v>80</v>
      </c>
      <c r="DB1640">
        <v>1</v>
      </c>
      <c r="DC1640" t="s">
        <v>132</v>
      </c>
      <c r="DD1640" t="s">
        <v>133</v>
      </c>
      <c r="DG1640">
        <v>15417266</v>
      </c>
      <c r="DI1640">
        <v>1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 t="shared" si="832"/>
        <v>10/06/2022 16:24:39.664</v>
      </c>
      <c r="C1641" t="str">
        <f t="shared" si="812"/>
        <v>FFDFD3C0</v>
      </c>
      <c r="D1641" t="s">
        <v>139</v>
      </c>
      <c r="E1641">
        <v>2</v>
      </c>
      <c r="F1641">
        <v>1002</v>
      </c>
      <c r="G1641" t="s">
        <v>124</v>
      </c>
      <c r="J1641" t="s">
        <v>141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833"/>
        <v>16:24:39.422</v>
      </c>
      <c r="T1641" t="str">
        <f t="shared" si="834"/>
        <v>16:24:38.922</v>
      </c>
      <c r="U1641" t="str">
        <f t="shared" si="813"/>
        <v>A5988B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125</v>
      </c>
      <c r="AG1641">
        <v>0</v>
      </c>
      <c r="AH1641">
        <v>3</v>
      </c>
      <c r="AI1641">
        <v>2</v>
      </c>
      <c r="AJ1641">
        <v>1</v>
      </c>
      <c r="AK1641" t="s">
        <v>589</v>
      </c>
      <c r="AL1641">
        <v>40.947074999999998</v>
      </c>
      <c r="AM1641" t="s">
        <v>590</v>
      </c>
      <c r="AN1641">
        <v>-72.174424999999999</v>
      </c>
      <c r="AO1641">
        <v>25</v>
      </c>
      <c r="AP1641">
        <v>425</v>
      </c>
      <c r="AQ1641" t="s">
        <v>129</v>
      </c>
      <c r="AR1641">
        <v>62</v>
      </c>
      <c r="AS1641">
        <v>24</v>
      </c>
      <c r="AT1641">
        <v>64</v>
      </c>
      <c r="BB1641">
        <v>1200</v>
      </c>
      <c r="BC1641">
        <v>1</v>
      </c>
      <c r="BD1641" t="str">
        <f t="shared" si="814"/>
        <v xml:space="preserve">N46PD   </v>
      </c>
      <c r="BE1641">
        <v>1</v>
      </c>
      <c r="BG1641">
        <v>0</v>
      </c>
      <c r="BH1641">
        <v>0</v>
      </c>
      <c r="BI1641">
        <v>0</v>
      </c>
      <c r="BJ1641">
        <v>325</v>
      </c>
      <c r="BK1641">
        <v>-100</v>
      </c>
      <c r="BL1641" t="s">
        <v>239</v>
      </c>
      <c r="BM1641">
        <v>1</v>
      </c>
      <c r="BN1641">
        <v>1</v>
      </c>
      <c r="BO1641">
        <v>1</v>
      </c>
      <c r="BP1641">
        <v>0</v>
      </c>
      <c r="BS1641">
        <v>0.08</v>
      </c>
      <c r="BT1641">
        <v>0</v>
      </c>
      <c r="BU1641">
        <v>0</v>
      </c>
      <c r="CE1641" t="str">
        <f t="shared" si="835"/>
        <v>16:24:39.425</v>
      </c>
      <c r="CF1641">
        <v>424927683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7</v>
      </c>
      <c r="CY1641">
        <v>7</v>
      </c>
      <c r="CZ1641" t="s">
        <v>131</v>
      </c>
      <c r="DA1641">
        <v>80</v>
      </c>
      <c r="DB1641">
        <v>1</v>
      </c>
      <c r="DC1641" t="s">
        <v>132</v>
      </c>
      <c r="DD1641" t="s">
        <v>133</v>
      </c>
      <c r="DG1641">
        <v>15417266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 t="shared" si="832"/>
        <v>10/06/2022 16:24:39.664</v>
      </c>
      <c r="C1642" t="str">
        <f t="shared" si="812"/>
        <v>FFDFD3C0</v>
      </c>
      <c r="D1642" t="s">
        <v>143</v>
      </c>
      <c r="E1642">
        <v>15</v>
      </c>
      <c r="F1642">
        <v>2015</v>
      </c>
      <c r="G1642" t="s">
        <v>144</v>
      </c>
      <c r="J1642" t="s">
        <v>145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833"/>
        <v>16:24:39.422</v>
      </c>
      <c r="T1642" t="str">
        <f t="shared" si="834"/>
        <v>16:24:38.922</v>
      </c>
      <c r="U1642" t="str">
        <f t="shared" si="813"/>
        <v>A5988B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125</v>
      </c>
      <c r="AG1642">
        <v>0</v>
      </c>
      <c r="AH1642">
        <v>3</v>
      </c>
      <c r="AI1642">
        <v>2</v>
      </c>
      <c r="AJ1642">
        <v>1</v>
      </c>
      <c r="AK1642" t="s">
        <v>589</v>
      </c>
      <c r="AL1642">
        <v>40.947074999999998</v>
      </c>
      <c r="AM1642" t="s">
        <v>590</v>
      </c>
      <c r="AN1642">
        <v>-72.174424999999999</v>
      </c>
      <c r="AO1642">
        <v>25</v>
      </c>
      <c r="AP1642">
        <v>425</v>
      </c>
      <c r="AQ1642" t="s">
        <v>129</v>
      </c>
      <c r="AR1642">
        <v>62</v>
      </c>
      <c r="AS1642">
        <v>24</v>
      </c>
      <c r="AT1642">
        <v>64</v>
      </c>
      <c r="BB1642">
        <v>1200</v>
      </c>
      <c r="BC1642">
        <v>1</v>
      </c>
      <c r="BD1642" t="str">
        <f t="shared" si="814"/>
        <v xml:space="preserve">N46PD   </v>
      </c>
      <c r="BE1642">
        <v>1</v>
      </c>
      <c r="BG1642">
        <v>0</v>
      </c>
      <c r="BH1642">
        <v>0</v>
      </c>
      <c r="BI1642">
        <v>0</v>
      </c>
      <c r="BJ1642">
        <v>325</v>
      </c>
      <c r="BK1642">
        <v>-100</v>
      </c>
      <c r="BL1642" t="s">
        <v>239</v>
      </c>
      <c r="BM1642">
        <v>1</v>
      </c>
      <c r="BN1642">
        <v>1</v>
      </c>
      <c r="BO1642">
        <v>1</v>
      </c>
      <c r="BP1642">
        <v>0</v>
      </c>
      <c r="BS1642">
        <v>0.08</v>
      </c>
      <c r="BT1642">
        <v>0</v>
      </c>
      <c r="BU1642">
        <v>0</v>
      </c>
      <c r="CE1642" t="str">
        <f t="shared" si="835"/>
        <v>16:24:39.425</v>
      </c>
      <c r="CF1642">
        <v>424927683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7</v>
      </c>
      <c r="CY1642">
        <v>7</v>
      </c>
      <c r="CZ1642" t="s">
        <v>131</v>
      </c>
      <c r="DA1642">
        <v>80</v>
      </c>
      <c r="DB1642">
        <v>1</v>
      </c>
      <c r="DC1642" t="s">
        <v>132</v>
      </c>
      <c r="DD1642" t="s">
        <v>133</v>
      </c>
      <c r="DG1642">
        <v>15417266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 t="shared" si="832"/>
        <v>10/06/2022 16:24:39.664</v>
      </c>
      <c r="C1643" t="str">
        <f t="shared" si="812"/>
        <v>FFDFD3C0</v>
      </c>
      <c r="D1643" t="s">
        <v>123</v>
      </c>
      <c r="E1643">
        <v>1</v>
      </c>
      <c r="H1643">
        <v>157</v>
      </c>
      <c r="I1643" t="s">
        <v>124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833"/>
        <v>16:24:39.422</v>
      </c>
      <c r="T1643" t="str">
        <f t="shared" si="834"/>
        <v>16:24:38.922</v>
      </c>
      <c r="U1643" t="str">
        <f t="shared" si="813"/>
        <v>A5988B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125</v>
      </c>
      <c r="AG1643">
        <v>0</v>
      </c>
      <c r="AH1643">
        <v>3</v>
      </c>
      <c r="AI1643">
        <v>2</v>
      </c>
      <c r="AJ1643">
        <v>1</v>
      </c>
      <c r="AK1643" t="s">
        <v>589</v>
      </c>
      <c r="AL1643">
        <v>40.947074999999998</v>
      </c>
      <c r="AM1643" t="s">
        <v>590</v>
      </c>
      <c r="AN1643">
        <v>-72.174424999999999</v>
      </c>
      <c r="AO1643">
        <v>25</v>
      </c>
      <c r="AP1643">
        <v>425</v>
      </c>
      <c r="AQ1643" t="s">
        <v>129</v>
      </c>
      <c r="AR1643">
        <v>62</v>
      </c>
      <c r="AS1643">
        <v>24</v>
      </c>
      <c r="AT1643">
        <v>64</v>
      </c>
      <c r="BB1643">
        <v>1200</v>
      </c>
      <c r="BC1643">
        <v>1</v>
      </c>
      <c r="BD1643" t="str">
        <f t="shared" si="814"/>
        <v xml:space="preserve">N46PD   </v>
      </c>
      <c r="BE1643">
        <v>1</v>
      </c>
      <c r="BG1643">
        <v>0</v>
      </c>
      <c r="BH1643">
        <v>0</v>
      </c>
      <c r="BI1643">
        <v>0</v>
      </c>
      <c r="BJ1643">
        <v>325</v>
      </c>
      <c r="BK1643">
        <v>-100</v>
      </c>
      <c r="BL1643" t="s">
        <v>239</v>
      </c>
      <c r="BM1643">
        <v>1</v>
      </c>
      <c r="BN1643">
        <v>1</v>
      </c>
      <c r="BO1643">
        <v>1</v>
      </c>
      <c r="BP1643">
        <v>0</v>
      </c>
      <c r="BS1643">
        <v>0.08</v>
      </c>
      <c r="BT1643">
        <v>0</v>
      </c>
      <c r="BU1643">
        <v>0</v>
      </c>
      <c r="CE1643" t="str">
        <f t="shared" si="835"/>
        <v>16:24:39.425</v>
      </c>
      <c r="CF1643">
        <v>424927683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7</v>
      </c>
      <c r="CY1643">
        <v>7</v>
      </c>
      <c r="CZ1643" t="s">
        <v>131</v>
      </c>
      <c r="DA1643">
        <v>80</v>
      </c>
      <c r="DB1643">
        <v>1</v>
      </c>
      <c r="DC1643" t="s">
        <v>132</v>
      </c>
      <c r="DD1643" t="s">
        <v>133</v>
      </c>
      <c r="DG1643">
        <v>15417266</v>
      </c>
      <c r="DI1643">
        <v>1</v>
      </c>
      <c r="DJ1643">
        <v>0</v>
      </c>
      <c r="DK1643">
        <v>1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 t="shared" si="832"/>
        <v>10/06/2022 16:24:39.664</v>
      </c>
      <c r="C1644" t="str">
        <f t="shared" si="812"/>
        <v>FFDFD3C0</v>
      </c>
      <c r="D1644" t="s">
        <v>134</v>
      </c>
      <c r="E1644">
        <v>33</v>
      </c>
      <c r="H1644">
        <v>112</v>
      </c>
      <c r="I1644" t="s">
        <v>135</v>
      </c>
      <c r="J1644" t="s">
        <v>136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833"/>
        <v>16:24:39.422</v>
      </c>
      <c r="T1644" t="str">
        <f t="shared" si="834"/>
        <v>16:24:38.922</v>
      </c>
      <c r="U1644" t="str">
        <f t="shared" si="813"/>
        <v>A5988B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125</v>
      </c>
      <c r="AG1644">
        <v>0</v>
      </c>
      <c r="AH1644">
        <v>3</v>
      </c>
      <c r="AI1644">
        <v>2</v>
      </c>
      <c r="AJ1644">
        <v>1</v>
      </c>
      <c r="AK1644" t="s">
        <v>589</v>
      </c>
      <c r="AL1644">
        <v>40.947074999999998</v>
      </c>
      <c r="AM1644" t="s">
        <v>590</v>
      </c>
      <c r="AN1644">
        <v>-72.174424999999999</v>
      </c>
      <c r="AO1644">
        <v>25</v>
      </c>
      <c r="AP1644">
        <v>425</v>
      </c>
      <c r="AQ1644" t="s">
        <v>129</v>
      </c>
      <c r="AR1644">
        <v>62</v>
      </c>
      <c r="AS1644">
        <v>24</v>
      </c>
      <c r="AT1644">
        <v>64</v>
      </c>
      <c r="BB1644">
        <v>1200</v>
      </c>
      <c r="BC1644">
        <v>1</v>
      </c>
      <c r="BD1644" t="str">
        <f t="shared" si="814"/>
        <v xml:space="preserve">N46PD   </v>
      </c>
      <c r="BE1644">
        <v>1</v>
      </c>
      <c r="BG1644">
        <v>0</v>
      </c>
      <c r="BH1644">
        <v>0</v>
      </c>
      <c r="BI1644">
        <v>0</v>
      </c>
      <c r="BJ1644">
        <v>325</v>
      </c>
      <c r="BK1644">
        <v>-100</v>
      </c>
      <c r="BL1644" t="s">
        <v>239</v>
      </c>
      <c r="BM1644">
        <v>1</v>
      </c>
      <c r="BN1644">
        <v>1</v>
      </c>
      <c r="BO1644">
        <v>1</v>
      </c>
      <c r="BP1644">
        <v>0</v>
      </c>
      <c r="BS1644">
        <v>0.08</v>
      </c>
      <c r="BT1644">
        <v>0</v>
      </c>
      <c r="BU1644">
        <v>0</v>
      </c>
      <c r="CE1644" t="str">
        <f t="shared" si="835"/>
        <v>16:24:39.425</v>
      </c>
      <c r="CF1644">
        <v>424927683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7</v>
      </c>
      <c r="CY1644">
        <v>7</v>
      </c>
      <c r="CZ1644" t="s">
        <v>131</v>
      </c>
      <c r="DA1644">
        <v>80</v>
      </c>
      <c r="DB1644">
        <v>1</v>
      </c>
      <c r="DC1644" t="s">
        <v>132</v>
      </c>
      <c r="DD1644" t="s">
        <v>133</v>
      </c>
      <c r="DG1644">
        <v>15417266</v>
      </c>
      <c r="DI1644">
        <v>1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 t="shared" si="832"/>
        <v>10/06/2022 16:24:39.664</v>
      </c>
      <c r="C1645" t="str">
        <f t="shared" si="812"/>
        <v>FFDFD3C0</v>
      </c>
      <c r="D1645" t="s">
        <v>139</v>
      </c>
      <c r="E1645">
        <v>3</v>
      </c>
      <c r="F1645">
        <v>1003</v>
      </c>
      <c r="G1645" t="s">
        <v>146</v>
      </c>
      <c r="J1645" t="s">
        <v>141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si="833"/>
        <v>16:24:39.422</v>
      </c>
      <c r="T1645" t="str">
        <f t="shared" si="834"/>
        <v>16:24:38.922</v>
      </c>
      <c r="U1645" t="str">
        <f t="shared" si="813"/>
        <v>A5988B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125</v>
      </c>
      <c r="AG1645">
        <v>0</v>
      </c>
      <c r="AH1645">
        <v>3</v>
      </c>
      <c r="AI1645">
        <v>2</v>
      </c>
      <c r="AJ1645">
        <v>1</v>
      </c>
      <c r="AK1645" t="s">
        <v>589</v>
      </c>
      <c r="AL1645">
        <v>40.947074999999998</v>
      </c>
      <c r="AM1645" t="s">
        <v>590</v>
      </c>
      <c r="AN1645">
        <v>-72.174424999999999</v>
      </c>
      <c r="AO1645">
        <v>25</v>
      </c>
      <c r="AP1645">
        <v>425</v>
      </c>
      <c r="AQ1645" t="s">
        <v>129</v>
      </c>
      <c r="AR1645">
        <v>62</v>
      </c>
      <c r="AS1645">
        <v>24</v>
      </c>
      <c r="AT1645">
        <v>64</v>
      </c>
      <c r="BB1645">
        <v>1200</v>
      </c>
      <c r="BC1645">
        <v>1</v>
      </c>
      <c r="BD1645" t="str">
        <f t="shared" si="814"/>
        <v xml:space="preserve">N46PD   </v>
      </c>
      <c r="BE1645">
        <v>1</v>
      </c>
      <c r="BG1645">
        <v>0</v>
      </c>
      <c r="BH1645">
        <v>0</v>
      </c>
      <c r="BI1645">
        <v>0</v>
      </c>
      <c r="BJ1645">
        <v>325</v>
      </c>
      <c r="BK1645">
        <v>-100</v>
      </c>
      <c r="BL1645" t="s">
        <v>239</v>
      </c>
      <c r="BM1645">
        <v>1</v>
      </c>
      <c r="BN1645">
        <v>1</v>
      </c>
      <c r="BO1645">
        <v>1</v>
      </c>
      <c r="BP1645">
        <v>0</v>
      </c>
      <c r="BS1645">
        <v>0.08</v>
      </c>
      <c r="BT1645">
        <v>0</v>
      </c>
      <c r="BU1645">
        <v>0</v>
      </c>
      <c r="CE1645" t="str">
        <f t="shared" si="835"/>
        <v>16:24:39.425</v>
      </c>
      <c r="CF1645">
        <v>424927683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7</v>
      </c>
      <c r="CY1645">
        <v>7</v>
      </c>
      <c r="CZ1645" t="s">
        <v>131</v>
      </c>
      <c r="DA1645">
        <v>80</v>
      </c>
      <c r="DB1645">
        <v>1</v>
      </c>
      <c r="DC1645" t="s">
        <v>132</v>
      </c>
      <c r="DD1645" t="s">
        <v>133</v>
      </c>
      <c r="DG1645">
        <v>15417266</v>
      </c>
      <c r="DI1645">
        <v>1</v>
      </c>
      <c r="DJ1645">
        <v>0</v>
      </c>
      <c r="DK1645">
        <v>1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 t="shared" si="832"/>
        <v>10/06/2022 16:24:39.664</v>
      </c>
      <c r="C1646" t="str">
        <f t="shared" si="812"/>
        <v>FFDFD3C0</v>
      </c>
      <c r="D1646" t="s">
        <v>134</v>
      </c>
      <c r="E1646">
        <v>38</v>
      </c>
      <c r="H1646">
        <v>125</v>
      </c>
      <c r="I1646" t="s">
        <v>142</v>
      </c>
      <c r="J1646" t="s">
        <v>136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833"/>
        <v>16:24:39.422</v>
      </c>
      <c r="T1646" t="str">
        <f t="shared" si="834"/>
        <v>16:24:38.922</v>
      </c>
      <c r="U1646" t="str">
        <f t="shared" si="813"/>
        <v>A5988B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125</v>
      </c>
      <c r="AG1646">
        <v>0</v>
      </c>
      <c r="AH1646">
        <v>3</v>
      </c>
      <c r="AI1646">
        <v>2</v>
      </c>
      <c r="AJ1646">
        <v>1</v>
      </c>
      <c r="AK1646" t="s">
        <v>589</v>
      </c>
      <c r="AL1646">
        <v>40.947074999999998</v>
      </c>
      <c r="AM1646" t="s">
        <v>590</v>
      </c>
      <c r="AN1646">
        <v>-72.174424999999999</v>
      </c>
      <c r="AO1646">
        <v>25</v>
      </c>
      <c r="AP1646">
        <v>425</v>
      </c>
      <c r="AQ1646" t="s">
        <v>129</v>
      </c>
      <c r="AR1646">
        <v>62</v>
      </c>
      <c r="AS1646">
        <v>24</v>
      </c>
      <c r="AT1646">
        <v>64</v>
      </c>
      <c r="BB1646">
        <v>1200</v>
      </c>
      <c r="BC1646">
        <v>1</v>
      </c>
      <c r="BD1646" t="str">
        <f t="shared" si="814"/>
        <v xml:space="preserve">N46PD   </v>
      </c>
      <c r="BE1646">
        <v>1</v>
      </c>
      <c r="BG1646">
        <v>0</v>
      </c>
      <c r="BH1646">
        <v>0</v>
      </c>
      <c r="BI1646">
        <v>0</v>
      </c>
      <c r="BJ1646">
        <v>325</v>
      </c>
      <c r="BK1646">
        <v>-100</v>
      </c>
      <c r="BL1646" t="s">
        <v>239</v>
      </c>
      <c r="BM1646">
        <v>1</v>
      </c>
      <c r="BN1646">
        <v>1</v>
      </c>
      <c r="BO1646">
        <v>1</v>
      </c>
      <c r="BP1646">
        <v>0</v>
      </c>
      <c r="BS1646">
        <v>0.08</v>
      </c>
      <c r="BT1646">
        <v>0</v>
      </c>
      <c r="BU1646">
        <v>0</v>
      </c>
      <c r="CE1646" t="str">
        <f t="shared" si="835"/>
        <v>16:24:39.425</v>
      </c>
      <c r="CF1646">
        <v>424927683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7</v>
      </c>
      <c r="CY1646">
        <v>7</v>
      </c>
      <c r="CZ1646" t="s">
        <v>131</v>
      </c>
      <c r="DA1646">
        <v>80</v>
      </c>
      <c r="DB1646">
        <v>1</v>
      </c>
      <c r="DC1646" t="s">
        <v>132</v>
      </c>
      <c r="DD1646" t="s">
        <v>133</v>
      </c>
      <c r="DG1646">
        <v>15417266</v>
      </c>
      <c r="DI1646">
        <v>1</v>
      </c>
      <c r="DJ1646">
        <v>0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>"10/06/2022 16:24:40.633"</f>
        <v>10/06/2022 16:24:40.633</v>
      </c>
      <c r="C1647" t="str">
        <f t="shared" si="812"/>
        <v>FFDFD3C0</v>
      </c>
      <c r="D1647" t="s">
        <v>123</v>
      </c>
      <c r="E1647">
        <v>1</v>
      </c>
      <c r="H1647">
        <v>157</v>
      </c>
      <c r="I1647" t="s">
        <v>124</v>
      </c>
      <c r="J1647" t="s">
        <v>125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ref="S1647:S1653" si="836">"16:24:40.422"</f>
        <v>16:24:40.422</v>
      </c>
      <c r="T1647" t="str">
        <f t="shared" ref="T1647:T1653" si="837">"16:24:39.922"</f>
        <v>16:24:39.922</v>
      </c>
      <c r="U1647" t="str">
        <f t="shared" si="813"/>
        <v>A5988B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125</v>
      </c>
      <c r="AG1647">
        <v>0</v>
      </c>
      <c r="AH1647">
        <v>3</v>
      </c>
      <c r="AI1647">
        <v>2</v>
      </c>
      <c r="AJ1647">
        <v>1</v>
      </c>
      <c r="AK1647" t="s">
        <v>591</v>
      </c>
      <c r="AL1647">
        <v>40.947161000000001</v>
      </c>
      <c r="AM1647" t="s">
        <v>592</v>
      </c>
      <c r="AN1647">
        <v>-72.174059999999997</v>
      </c>
      <c r="AO1647">
        <v>25</v>
      </c>
      <c r="AP1647">
        <v>450</v>
      </c>
      <c r="AQ1647" t="s">
        <v>129</v>
      </c>
      <c r="AR1647">
        <v>62</v>
      </c>
      <c r="AS1647">
        <v>24</v>
      </c>
      <c r="AT1647">
        <v>128</v>
      </c>
      <c r="BB1647">
        <v>1200</v>
      </c>
      <c r="BC1647">
        <v>1</v>
      </c>
      <c r="BD1647" t="str">
        <f t="shared" si="814"/>
        <v xml:space="preserve">N46PD   </v>
      </c>
      <c r="BE1647">
        <v>1</v>
      </c>
      <c r="BG1647">
        <v>0</v>
      </c>
      <c r="BH1647">
        <v>0</v>
      </c>
      <c r="BI1647">
        <v>0</v>
      </c>
      <c r="BJ1647">
        <v>350</v>
      </c>
      <c r="BK1647">
        <v>-100</v>
      </c>
      <c r="BL1647" t="s">
        <v>239</v>
      </c>
      <c r="BM1647">
        <v>1</v>
      </c>
      <c r="BN1647">
        <v>1</v>
      </c>
      <c r="BO1647">
        <v>1</v>
      </c>
      <c r="BP1647">
        <v>0</v>
      </c>
      <c r="BS1647">
        <v>0.08</v>
      </c>
      <c r="BT1647">
        <v>0</v>
      </c>
      <c r="BU1647">
        <v>0</v>
      </c>
      <c r="CE1647" t="str">
        <f t="shared" ref="CE1647:CE1653" si="838">"16:24:40.429"</f>
        <v>16:24:40.429</v>
      </c>
      <c r="CF1647">
        <v>429285613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7</v>
      </c>
      <c r="CY1647">
        <v>7</v>
      </c>
      <c r="CZ1647" t="s">
        <v>131</v>
      </c>
      <c r="DA1647">
        <v>80</v>
      </c>
      <c r="DB1647">
        <v>1</v>
      </c>
      <c r="DC1647" t="s">
        <v>132</v>
      </c>
      <c r="DD1647" t="s">
        <v>133</v>
      </c>
      <c r="DG1647">
        <v>15418329</v>
      </c>
      <c r="DI1647">
        <v>1</v>
      </c>
      <c r="DJ1647">
        <v>0</v>
      </c>
      <c r="DK1647">
        <v>0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>"10/06/2022 16:24:40.633"</f>
        <v>10/06/2022 16:24:40.633</v>
      </c>
      <c r="C1648" t="str">
        <f t="shared" si="812"/>
        <v>FFDFD3C0</v>
      </c>
      <c r="D1648" t="s">
        <v>134</v>
      </c>
      <c r="E1648">
        <v>33</v>
      </c>
      <c r="H1648">
        <v>112</v>
      </c>
      <c r="I1648" t="s">
        <v>135</v>
      </c>
      <c r="J1648" t="s">
        <v>136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836"/>
        <v>16:24:40.422</v>
      </c>
      <c r="T1648" t="str">
        <f t="shared" si="837"/>
        <v>16:24:39.922</v>
      </c>
      <c r="U1648" t="str">
        <f t="shared" si="813"/>
        <v>A5988B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125</v>
      </c>
      <c r="AG1648">
        <v>0</v>
      </c>
      <c r="AH1648">
        <v>3</v>
      </c>
      <c r="AI1648">
        <v>2</v>
      </c>
      <c r="AJ1648">
        <v>1</v>
      </c>
      <c r="AK1648" t="s">
        <v>591</v>
      </c>
      <c r="AL1648">
        <v>40.947161000000001</v>
      </c>
      <c r="AM1648" t="s">
        <v>592</v>
      </c>
      <c r="AN1648">
        <v>-72.174059999999997</v>
      </c>
      <c r="AO1648">
        <v>25</v>
      </c>
      <c r="AP1648">
        <v>450</v>
      </c>
      <c r="AQ1648" t="s">
        <v>129</v>
      </c>
      <c r="AR1648">
        <v>62</v>
      </c>
      <c r="AS1648">
        <v>24</v>
      </c>
      <c r="AT1648">
        <v>128</v>
      </c>
      <c r="BB1648">
        <v>1200</v>
      </c>
      <c r="BC1648">
        <v>1</v>
      </c>
      <c r="BD1648" t="str">
        <f t="shared" si="814"/>
        <v xml:space="preserve">N46PD   </v>
      </c>
      <c r="BE1648">
        <v>1</v>
      </c>
      <c r="BG1648">
        <v>0</v>
      </c>
      <c r="BH1648">
        <v>0</v>
      </c>
      <c r="BI1648">
        <v>0</v>
      </c>
      <c r="BJ1648">
        <v>350</v>
      </c>
      <c r="BK1648">
        <v>-100</v>
      </c>
      <c r="BL1648" t="s">
        <v>239</v>
      </c>
      <c r="BM1648">
        <v>1</v>
      </c>
      <c r="BN1648">
        <v>1</v>
      </c>
      <c r="BO1648">
        <v>1</v>
      </c>
      <c r="BP1648">
        <v>0</v>
      </c>
      <c r="BS1648">
        <v>0.08</v>
      </c>
      <c r="BT1648">
        <v>0</v>
      </c>
      <c r="BU1648">
        <v>0</v>
      </c>
      <c r="CE1648" t="str">
        <f t="shared" si="838"/>
        <v>16:24:40.429</v>
      </c>
      <c r="CF1648">
        <v>429285613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7</v>
      </c>
      <c r="CY1648">
        <v>7</v>
      </c>
      <c r="CZ1648" t="s">
        <v>131</v>
      </c>
      <c r="DA1648">
        <v>80</v>
      </c>
      <c r="DB1648">
        <v>1</v>
      </c>
      <c r="DC1648" t="s">
        <v>132</v>
      </c>
      <c r="DD1648" t="s">
        <v>133</v>
      </c>
      <c r="DG1648">
        <v>15418329</v>
      </c>
      <c r="DI1648">
        <v>1</v>
      </c>
      <c r="DJ1648">
        <v>0</v>
      </c>
      <c r="DK1648">
        <v>1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>"10/06/2022 16:24:40.633"</f>
        <v>10/06/2022 16:24:40.633</v>
      </c>
      <c r="C1649" t="str">
        <f t="shared" si="812"/>
        <v>FFDFD3C0</v>
      </c>
      <c r="D1649" t="s">
        <v>139</v>
      </c>
      <c r="E1649">
        <v>3</v>
      </c>
      <c r="F1649">
        <v>1003</v>
      </c>
      <c r="G1649" t="s">
        <v>146</v>
      </c>
      <c r="J1649" t="s">
        <v>141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836"/>
        <v>16:24:40.422</v>
      </c>
      <c r="T1649" t="str">
        <f t="shared" si="837"/>
        <v>16:24:39.922</v>
      </c>
      <c r="U1649" t="str">
        <f t="shared" si="813"/>
        <v>A5988B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125</v>
      </c>
      <c r="AG1649">
        <v>0</v>
      </c>
      <c r="AH1649">
        <v>3</v>
      </c>
      <c r="AI1649">
        <v>2</v>
      </c>
      <c r="AJ1649">
        <v>1</v>
      </c>
      <c r="AK1649" t="s">
        <v>591</v>
      </c>
      <c r="AL1649">
        <v>40.947161000000001</v>
      </c>
      <c r="AM1649" t="s">
        <v>592</v>
      </c>
      <c r="AN1649">
        <v>-72.174059999999997</v>
      </c>
      <c r="AO1649">
        <v>25</v>
      </c>
      <c r="AP1649">
        <v>450</v>
      </c>
      <c r="AQ1649" t="s">
        <v>129</v>
      </c>
      <c r="AR1649">
        <v>62</v>
      </c>
      <c r="AS1649">
        <v>24</v>
      </c>
      <c r="AT1649">
        <v>128</v>
      </c>
      <c r="BB1649">
        <v>1200</v>
      </c>
      <c r="BC1649">
        <v>1</v>
      </c>
      <c r="BD1649" t="str">
        <f t="shared" si="814"/>
        <v xml:space="preserve">N46PD   </v>
      </c>
      <c r="BE1649">
        <v>1</v>
      </c>
      <c r="BG1649">
        <v>0</v>
      </c>
      <c r="BH1649">
        <v>0</v>
      </c>
      <c r="BI1649">
        <v>0</v>
      </c>
      <c r="BJ1649">
        <v>350</v>
      </c>
      <c r="BK1649">
        <v>-100</v>
      </c>
      <c r="BL1649" t="s">
        <v>239</v>
      </c>
      <c r="BM1649">
        <v>1</v>
      </c>
      <c r="BN1649">
        <v>1</v>
      </c>
      <c r="BO1649">
        <v>1</v>
      </c>
      <c r="BP1649">
        <v>0</v>
      </c>
      <c r="BS1649">
        <v>0.08</v>
      </c>
      <c r="BT1649">
        <v>0</v>
      </c>
      <c r="BU1649">
        <v>0</v>
      </c>
      <c r="CE1649" t="str">
        <f t="shared" si="838"/>
        <v>16:24:40.429</v>
      </c>
      <c r="CF1649">
        <v>429285613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7</v>
      </c>
      <c r="CY1649">
        <v>7</v>
      </c>
      <c r="CZ1649" t="s">
        <v>131</v>
      </c>
      <c r="DA1649">
        <v>80</v>
      </c>
      <c r="DB1649">
        <v>1</v>
      </c>
      <c r="DC1649" t="s">
        <v>132</v>
      </c>
      <c r="DD1649" t="s">
        <v>133</v>
      </c>
      <c r="DG1649">
        <v>15418329</v>
      </c>
      <c r="DI1649">
        <v>1</v>
      </c>
      <c r="DJ1649">
        <v>0</v>
      </c>
      <c r="DK1649">
        <v>1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>"10/06/2022 16:24:40.633"</f>
        <v>10/06/2022 16:24:40.633</v>
      </c>
      <c r="C1650" t="str">
        <f t="shared" si="812"/>
        <v>FFDFD3C0</v>
      </c>
      <c r="D1650" t="s">
        <v>134</v>
      </c>
      <c r="E1650">
        <v>38</v>
      </c>
      <c r="H1650">
        <v>125</v>
      </c>
      <c r="I1650" t="s">
        <v>142</v>
      </c>
      <c r="J1650" t="s">
        <v>136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836"/>
        <v>16:24:40.422</v>
      </c>
      <c r="T1650" t="str">
        <f t="shared" si="837"/>
        <v>16:24:39.922</v>
      </c>
      <c r="U1650" t="str">
        <f t="shared" si="813"/>
        <v>A5988B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125</v>
      </c>
      <c r="AG1650">
        <v>0</v>
      </c>
      <c r="AH1650">
        <v>3</v>
      </c>
      <c r="AI1650">
        <v>2</v>
      </c>
      <c r="AJ1650">
        <v>1</v>
      </c>
      <c r="AK1650" t="s">
        <v>591</v>
      </c>
      <c r="AL1650">
        <v>40.947161000000001</v>
      </c>
      <c r="AM1650" t="s">
        <v>592</v>
      </c>
      <c r="AN1650">
        <v>-72.174059999999997</v>
      </c>
      <c r="AO1650">
        <v>25</v>
      </c>
      <c r="AP1650">
        <v>450</v>
      </c>
      <c r="AQ1650" t="s">
        <v>129</v>
      </c>
      <c r="AR1650">
        <v>62</v>
      </c>
      <c r="AS1650">
        <v>24</v>
      </c>
      <c r="AT1650">
        <v>128</v>
      </c>
      <c r="BB1650">
        <v>1200</v>
      </c>
      <c r="BC1650">
        <v>1</v>
      </c>
      <c r="BD1650" t="str">
        <f t="shared" si="814"/>
        <v xml:space="preserve">N46PD   </v>
      </c>
      <c r="BE1650">
        <v>1</v>
      </c>
      <c r="BG1650">
        <v>0</v>
      </c>
      <c r="BH1650">
        <v>0</v>
      </c>
      <c r="BI1650">
        <v>0</v>
      </c>
      <c r="BJ1650">
        <v>350</v>
      </c>
      <c r="BK1650">
        <v>-100</v>
      </c>
      <c r="BL1650" t="s">
        <v>239</v>
      </c>
      <c r="BM1650">
        <v>1</v>
      </c>
      <c r="BN1650">
        <v>1</v>
      </c>
      <c r="BO1650">
        <v>1</v>
      </c>
      <c r="BP1650">
        <v>0</v>
      </c>
      <c r="BS1650">
        <v>0.08</v>
      </c>
      <c r="BT1650">
        <v>0</v>
      </c>
      <c r="BU1650">
        <v>0</v>
      </c>
      <c r="CE1650" t="str">
        <f t="shared" si="838"/>
        <v>16:24:40.429</v>
      </c>
      <c r="CF1650">
        <v>429285613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7</v>
      </c>
      <c r="CY1650">
        <v>7</v>
      </c>
      <c r="CZ1650" t="s">
        <v>131</v>
      </c>
      <c r="DA1650">
        <v>80</v>
      </c>
      <c r="DB1650">
        <v>1</v>
      </c>
      <c r="DC1650" t="s">
        <v>132</v>
      </c>
      <c r="DD1650" t="s">
        <v>133</v>
      </c>
      <c r="DG1650">
        <v>15418329</v>
      </c>
      <c r="DI1650">
        <v>1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>"10/06/2022 16:24:40.680"</f>
        <v>10/06/2022 16:24:40.680</v>
      </c>
      <c r="C1651" t="str">
        <f t="shared" si="812"/>
        <v>FFDFD3C0</v>
      </c>
      <c r="D1651" t="s">
        <v>143</v>
      </c>
      <c r="E1651">
        <v>1</v>
      </c>
      <c r="F1651">
        <v>2001</v>
      </c>
      <c r="G1651" t="s">
        <v>147</v>
      </c>
      <c r="J1651" t="s">
        <v>145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836"/>
        <v>16:24:40.422</v>
      </c>
      <c r="T1651" t="str">
        <f t="shared" si="837"/>
        <v>16:24:39.922</v>
      </c>
      <c r="U1651" t="str">
        <f t="shared" si="813"/>
        <v>A5988B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125</v>
      </c>
      <c r="AG1651">
        <v>0</v>
      </c>
      <c r="AH1651">
        <v>3</v>
      </c>
      <c r="AI1651">
        <v>2</v>
      </c>
      <c r="AJ1651">
        <v>1</v>
      </c>
      <c r="AK1651" t="s">
        <v>591</v>
      </c>
      <c r="AL1651">
        <v>40.947161000000001</v>
      </c>
      <c r="AM1651" t="s">
        <v>592</v>
      </c>
      <c r="AN1651">
        <v>-72.174059999999997</v>
      </c>
      <c r="AO1651">
        <v>25</v>
      </c>
      <c r="AP1651">
        <v>450</v>
      </c>
      <c r="AQ1651" t="s">
        <v>129</v>
      </c>
      <c r="AR1651">
        <v>62</v>
      </c>
      <c r="AS1651">
        <v>24</v>
      </c>
      <c r="AT1651">
        <v>128</v>
      </c>
      <c r="BB1651">
        <v>1200</v>
      </c>
      <c r="BC1651">
        <v>1</v>
      </c>
      <c r="BD1651" t="str">
        <f t="shared" si="814"/>
        <v xml:space="preserve">N46PD   </v>
      </c>
      <c r="BE1651">
        <v>1</v>
      </c>
      <c r="BG1651">
        <v>0</v>
      </c>
      <c r="BH1651">
        <v>0</v>
      </c>
      <c r="BI1651">
        <v>0</v>
      </c>
      <c r="BJ1651">
        <v>350</v>
      </c>
      <c r="BK1651">
        <v>-100</v>
      </c>
      <c r="BL1651" t="s">
        <v>239</v>
      </c>
      <c r="BM1651">
        <v>1</v>
      </c>
      <c r="BN1651">
        <v>1</v>
      </c>
      <c r="BO1651">
        <v>1</v>
      </c>
      <c r="BP1651">
        <v>0</v>
      </c>
      <c r="BS1651">
        <v>0.08</v>
      </c>
      <c r="BT1651">
        <v>0</v>
      </c>
      <c r="BU1651">
        <v>0</v>
      </c>
      <c r="CE1651" t="str">
        <f t="shared" si="838"/>
        <v>16:24:40.429</v>
      </c>
      <c r="CF1651">
        <v>429285613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7</v>
      </c>
      <c r="CY1651">
        <v>7</v>
      </c>
      <c r="CZ1651" t="s">
        <v>131</v>
      </c>
      <c r="DA1651">
        <v>80</v>
      </c>
      <c r="DB1651">
        <v>1</v>
      </c>
      <c r="DC1651" t="s">
        <v>132</v>
      </c>
      <c r="DD1651" t="s">
        <v>133</v>
      </c>
      <c r="DG1651">
        <v>15418329</v>
      </c>
      <c r="DI1651">
        <v>1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>"10/06/2022 16:24:40.773"</f>
        <v>10/06/2022 16:24:40.773</v>
      </c>
      <c r="C1652" t="str">
        <f t="shared" si="812"/>
        <v>FFDFD3C0</v>
      </c>
      <c r="D1652" t="s">
        <v>143</v>
      </c>
      <c r="E1652">
        <v>15</v>
      </c>
      <c r="F1652">
        <v>2015</v>
      </c>
      <c r="G1652" t="s">
        <v>144</v>
      </c>
      <c r="J1652" t="s">
        <v>145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836"/>
        <v>16:24:40.422</v>
      </c>
      <c r="T1652" t="str">
        <f t="shared" si="837"/>
        <v>16:24:39.922</v>
      </c>
      <c r="U1652" t="str">
        <f t="shared" si="813"/>
        <v>A5988B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125</v>
      </c>
      <c r="AG1652">
        <v>0</v>
      </c>
      <c r="AH1652">
        <v>3</v>
      </c>
      <c r="AI1652">
        <v>2</v>
      </c>
      <c r="AJ1652">
        <v>1</v>
      </c>
      <c r="AK1652" t="s">
        <v>591</v>
      </c>
      <c r="AL1652">
        <v>40.947161000000001</v>
      </c>
      <c r="AM1652" t="s">
        <v>592</v>
      </c>
      <c r="AN1652">
        <v>-72.174059999999997</v>
      </c>
      <c r="AO1652">
        <v>25</v>
      </c>
      <c r="AP1652">
        <v>450</v>
      </c>
      <c r="AQ1652" t="s">
        <v>129</v>
      </c>
      <c r="AR1652">
        <v>62</v>
      </c>
      <c r="AS1652">
        <v>24</v>
      </c>
      <c r="AT1652">
        <v>128</v>
      </c>
      <c r="BB1652">
        <v>1200</v>
      </c>
      <c r="BC1652">
        <v>1</v>
      </c>
      <c r="BD1652" t="str">
        <f t="shared" si="814"/>
        <v xml:space="preserve">N46PD   </v>
      </c>
      <c r="BE1652">
        <v>1</v>
      </c>
      <c r="BG1652">
        <v>0</v>
      </c>
      <c r="BH1652">
        <v>0</v>
      </c>
      <c r="BI1652">
        <v>0</v>
      </c>
      <c r="BJ1652">
        <v>350</v>
      </c>
      <c r="BK1652">
        <v>-100</v>
      </c>
      <c r="BL1652" t="s">
        <v>239</v>
      </c>
      <c r="BM1652">
        <v>1</v>
      </c>
      <c r="BN1652">
        <v>1</v>
      </c>
      <c r="BO1652">
        <v>1</v>
      </c>
      <c r="BP1652">
        <v>0</v>
      </c>
      <c r="BS1652">
        <v>0.08</v>
      </c>
      <c r="BT1652">
        <v>0</v>
      </c>
      <c r="BU1652">
        <v>0</v>
      </c>
      <c r="CE1652" t="str">
        <f t="shared" si="838"/>
        <v>16:24:40.429</v>
      </c>
      <c r="CF1652">
        <v>429285613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7</v>
      </c>
      <c r="CY1652">
        <v>7</v>
      </c>
      <c r="CZ1652" t="s">
        <v>131</v>
      </c>
      <c r="DA1652">
        <v>80</v>
      </c>
      <c r="DB1652">
        <v>1</v>
      </c>
      <c r="DC1652" t="s">
        <v>132</v>
      </c>
      <c r="DD1652" t="s">
        <v>133</v>
      </c>
      <c r="DG1652">
        <v>15418329</v>
      </c>
      <c r="DI1652">
        <v>1</v>
      </c>
      <c r="DJ1652">
        <v>0</v>
      </c>
      <c r="DK1652">
        <v>1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>"10/06/2022 16:24:40.773"</f>
        <v>10/06/2022 16:24:40.773</v>
      </c>
      <c r="C1653" t="str">
        <f t="shared" si="812"/>
        <v>FFDFD3C0</v>
      </c>
      <c r="D1653" t="s">
        <v>139</v>
      </c>
      <c r="E1653">
        <v>2</v>
      </c>
      <c r="F1653">
        <v>1002</v>
      </c>
      <c r="G1653" t="s">
        <v>124</v>
      </c>
      <c r="J1653" t="s">
        <v>141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836"/>
        <v>16:24:40.422</v>
      </c>
      <c r="T1653" t="str">
        <f t="shared" si="837"/>
        <v>16:24:39.922</v>
      </c>
      <c r="U1653" t="str">
        <f t="shared" si="813"/>
        <v>A5988B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125</v>
      </c>
      <c r="AG1653">
        <v>0</v>
      </c>
      <c r="AH1653">
        <v>3</v>
      </c>
      <c r="AI1653">
        <v>2</v>
      </c>
      <c r="AJ1653">
        <v>1</v>
      </c>
      <c r="AK1653" t="s">
        <v>591</v>
      </c>
      <c r="AL1653">
        <v>40.947161000000001</v>
      </c>
      <c r="AM1653" t="s">
        <v>592</v>
      </c>
      <c r="AN1653">
        <v>-72.174059999999997</v>
      </c>
      <c r="AO1653">
        <v>25</v>
      </c>
      <c r="AP1653">
        <v>450</v>
      </c>
      <c r="AQ1653" t="s">
        <v>129</v>
      </c>
      <c r="AR1653">
        <v>62</v>
      </c>
      <c r="AS1653">
        <v>24</v>
      </c>
      <c r="AT1653">
        <v>128</v>
      </c>
      <c r="BB1653">
        <v>1200</v>
      </c>
      <c r="BC1653">
        <v>1</v>
      </c>
      <c r="BD1653" t="str">
        <f t="shared" si="814"/>
        <v xml:space="preserve">N46PD   </v>
      </c>
      <c r="BE1653">
        <v>1</v>
      </c>
      <c r="BG1653">
        <v>0</v>
      </c>
      <c r="BH1653">
        <v>0</v>
      </c>
      <c r="BI1653">
        <v>0</v>
      </c>
      <c r="BJ1653">
        <v>350</v>
      </c>
      <c r="BK1653">
        <v>-100</v>
      </c>
      <c r="BL1653" t="s">
        <v>239</v>
      </c>
      <c r="BM1653">
        <v>1</v>
      </c>
      <c r="BN1653">
        <v>1</v>
      </c>
      <c r="BO1653">
        <v>1</v>
      </c>
      <c r="BP1653">
        <v>0</v>
      </c>
      <c r="BS1653">
        <v>0.08</v>
      </c>
      <c r="BT1653">
        <v>0</v>
      </c>
      <c r="BU1653">
        <v>0</v>
      </c>
      <c r="CE1653" t="str">
        <f t="shared" si="838"/>
        <v>16:24:40.429</v>
      </c>
      <c r="CF1653">
        <v>429285613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7</v>
      </c>
      <c r="CY1653">
        <v>7</v>
      </c>
      <c r="CZ1653" t="s">
        <v>131</v>
      </c>
      <c r="DA1653">
        <v>80</v>
      </c>
      <c r="DB1653">
        <v>1</v>
      </c>
      <c r="DC1653" t="s">
        <v>132</v>
      </c>
      <c r="DD1653" t="s">
        <v>133</v>
      </c>
      <c r="DG1653">
        <v>15418329</v>
      </c>
      <c r="DI1653">
        <v>1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>"10/06/2022 16:24:41.758"</f>
        <v>10/06/2022 16:24:41.758</v>
      </c>
      <c r="C1654" t="str">
        <f t="shared" si="812"/>
        <v>FFDFD3C0</v>
      </c>
      <c r="D1654" t="s">
        <v>134</v>
      </c>
      <c r="E1654">
        <v>33</v>
      </c>
      <c r="H1654">
        <v>112</v>
      </c>
      <c r="I1654" t="s">
        <v>135</v>
      </c>
      <c r="J1654" t="s">
        <v>136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ref="S1654:S1660" si="839">"16:24:41.508"</f>
        <v>16:24:41.508</v>
      </c>
      <c r="T1654" t="str">
        <f t="shared" ref="T1654:T1660" si="840">"16:24:41.008"</f>
        <v>16:24:41.008</v>
      </c>
      <c r="U1654" t="str">
        <f t="shared" si="813"/>
        <v>A5988B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125</v>
      </c>
      <c r="AG1654">
        <v>0</v>
      </c>
      <c r="AH1654">
        <v>3</v>
      </c>
      <c r="AI1654">
        <v>2</v>
      </c>
      <c r="AJ1654">
        <v>1</v>
      </c>
      <c r="AK1654" t="s">
        <v>593</v>
      </c>
      <c r="AL1654">
        <v>40.947288999999998</v>
      </c>
      <c r="AM1654" t="s">
        <v>594</v>
      </c>
      <c r="AN1654">
        <v>-72.173653000000002</v>
      </c>
      <c r="AO1654">
        <v>25</v>
      </c>
      <c r="AP1654">
        <v>425</v>
      </c>
      <c r="AQ1654" t="s">
        <v>129</v>
      </c>
      <c r="AR1654">
        <v>63</v>
      </c>
      <c r="AS1654">
        <v>25</v>
      </c>
      <c r="AT1654">
        <v>-128</v>
      </c>
      <c r="BB1654">
        <v>1200</v>
      </c>
      <c r="BC1654">
        <v>1</v>
      </c>
      <c r="BD1654" t="str">
        <f t="shared" si="814"/>
        <v xml:space="preserve">N46PD   </v>
      </c>
      <c r="BE1654">
        <v>1</v>
      </c>
      <c r="BG1654">
        <v>0</v>
      </c>
      <c r="BH1654">
        <v>0</v>
      </c>
      <c r="BI1654">
        <v>0</v>
      </c>
      <c r="BJ1654">
        <v>350</v>
      </c>
      <c r="BK1654">
        <v>-75</v>
      </c>
      <c r="BL1654" t="s">
        <v>239</v>
      </c>
      <c r="BM1654">
        <v>1</v>
      </c>
      <c r="BN1654">
        <v>1</v>
      </c>
      <c r="BO1654">
        <v>1</v>
      </c>
      <c r="BP1654">
        <v>0</v>
      </c>
      <c r="BS1654">
        <v>0.08</v>
      </c>
      <c r="BT1654">
        <v>0</v>
      </c>
      <c r="BU1654">
        <v>0</v>
      </c>
      <c r="CE1654" t="str">
        <f t="shared" ref="CE1654:CE1660" si="841">"16:24:41.509"</f>
        <v>16:24:41.509</v>
      </c>
      <c r="CF1654">
        <v>509011396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7</v>
      </c>
      <c r="CY1654">
        <v>7</v>
      </c>
      <c r="CZ1654" t="s">
        <v>131</v>
      </c>
      <c r="DA1654">
        <v>80</v>
      </c>
      <c r="DB1654">
        <v>1</v>
      </c>
      <c r="DC1654" t="s">
        <v>132</v>
      </c>
      <c r="DD1654" t="s">
        <v>133</v>
      </c>
      <c r="DG1654">
        <v>15419415</v>
      </c>
      <c r="DI1654">
        <v>1</v>
      </c>
      <c r="DJ1654">
        <v>0</v>
      </c>
      <c r="DK1654">
        <v>0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>"10/06/2022 16:24:41.758"</f>
        <v>10/06/2022 16:24:41.758</v>
      </c>
      <c r="C1655" t="str">
        <f t="shared" si="812"/>
        <v>FFDFD3C0</v>
      </c>
      <c r="D1655" t="s">
        <v>139</v>
      </c>
      <c r="E1655">
        <v>3</v>
      </c>
      <c r="F1655">
        <v>1003</v>
      </c>
      <c r="G1655" t="s">
        <v>146</v>
      </c>
      <c r="J1655" t="s">
        <v>141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839"/>
        <v>16:24:41.508</v>
      </c>
      <c r="T1655" t="str">
        <f t="shared" si="840"/>
        <v>16:24:41.008</v>
      </c>
      <c r="U1655" t="str">
        <f t="shared" si="813"/>
        <v>A5988B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125</v>
      </c>
      <c r="AG1655">
        <v>0</v>
      </c>
      <c r="AH1655">
        <v>3</v>
      </c>
      <c r="AI1655">
        <v>2</v>
      </c>
      <c r="AJ1655">
        <v>1</v>
      </c>
      <c r="AK1655" t="s">
        <v>593</v>
      </c>
      <c r="AL1655">
        <v>40.947288999999998</v>
      </c>
      <c r="AM1655" t="s">
        <v>594</v>
      </c>
      <c r="AN1655">
        <v>-72.173653000000002</v>
      </c>
      <c r="AO1655">
        <v>25</v>
      </c>
      <c r="AP1655">
        <v>425</v>
      </c>
      <c r="AQ1655" t="s">
        <v>129</v>
      </c>
      <c r="AR1655">
        <v>63</v>
      </c>
      <c r="AS1655">
        <v>25</v>
      </c>
      <c r="AT1655">
        <v>-128</v>
      </c>
      <c r="BB1655">
        <v>1200</v>
      </c>
      <c r="BC1655">
        <v>1</v>
      </c>
      <c r="BD1655" t="str">
        <f t="shared" si="814"/>
        <v xml:space="preserve">N46PD   </v>
      </c>
      <c r="BE1655">
        <v>1</v>
      </c>
      <c r="BG1655">
        <v>0</v>
      </c>
      <c r="BH1655">
        <v>0</v>
      </c>
      <c r="BI1655">
        <v>0</v>
      </c>
      <c r="BJ1655">
        <v>350</v>
      </c>
      <c r="BK1655">
        <v>-75</v>
      </c>
      <c r="BL1655" t="s">
        <v>239</v>
      </c>
      <c r="BM1655">
        <v>1</v>
      </c>
      <c r="BN1655">
        <v>1</v>
      </c>
      <c r="BO1655">
        <v>1</v>
      </c>
      <c r="BP1655">
        <v>0</v>
      </c>
      <c r="BS1655">
        <v>0.08</v>
      </c>
      <c r="BT1655">
        <v>0</v>
      </c>
      <c r="BU1655">
        <v>0</v>
      </c>
      <c r="CE1655" t="str">
        <f t="shared" si="841"/>
        <v>16:24:41.509</v>
      </c>
      <c r="CF1655">
        <v>509011396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7</v>
      </c>
      <c r="CY1655">
        <v>7</v>
      </c>
      <c r="CZ1655" t="s">
        <v>131</v>
      </c>
      <c r="DA1655">
        <v>80</v>
      </c>
      <c r="DB1655">
        <v>1</v>
      </c>
      <c r="DC1655" t="s">
        <v>132</v>
      </c>
      <c r="DD1655" t="s">
        <v>133</v>
      </c>
      <c r="DG1655">
        <v>15419415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>"10/06/2022 16:24:41.774"</f>
        <v>10/06/2022 16:24:41.774</v>
      </c>
      <c r="C1656" t="str">
        <f t="shared" si="812"/>
        <v>FFDFD3C0</v>
      </c>
      <c r="D1656" t="s">
        <v>134</v>
      </c>
      <c r="E1656">
        <v>38</v>
      </c>
      <c r="H1656">
        <v>125</v>
      </c>
      <c r="I1656" t="s">
        <v>142</v>
      </c>
      <c r="J1656" t="s">
        <v>136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839"/>
        <v>16:24:41.508</v>
      </c>
      <c r="T1656" t="str">
        <f t="shared" si="840"/>
        <v>16:24:41.008</v>
      </c>
      <c r="U1656" t="str">
        <f t="shared" si="813"/>
        <v>A5988B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125</v>
      </c>
      <c r="AG1656">
        <v>0</v>
      </c>
      <c r="AH1656">
        <v>3</v>
      </c>
      <c r="AI1656">
        <v>2</v>
      </c>
      <c r="AJ1656">
        <v>1</v>
      </c>
      <c r="AK1656" t="s">
        <v>593</v>
      </c>
      <c r="AL1656">
        <v>40.947288999999998</v>
      </c>
      <c r="AM1656" t="s">
        <v>594</v>
      </c>
      <c r="AN1656">
        <v>-72.173653000000002</v>
      </c>
      <c r="AO1656">
        <v>25</v>
      </c>
      <c r="AP1656">
        <v>425</v>
      </c>
      <c r="AQ1656" t="s">
        <v>129</v>
      </c>
      <c r="AR1656">
        <v>63</v>
      </c>
      <c r="AS1656">
        <v>25</v>
      </c>
      <c r="AT1656">
        <v>-128</v>
      </c>
      <c r="BB1656">
        <v>1200</v>
      </c>
      <c r="BC1656">
        <v>1</v>
      </c>
      <c r="BD1656" t="str">
        <f t="shared" si="814"/>
        <v xml:space="preserve">N46PD   </v>
      </c>
      <c r="BE1656">
        <v>1</v>
      </c>
      <c r="BG1656">
        <v>0</v>
      </c>
      <c r="BH1656">
        <v>0</v>
      </c>
      <c r="BI1656">
        <v>0</v>
      </c>
      <c r="BJ1656">
        <v>350</v>
      </c>
      <c r="BK1656">
        <v>-75</v>
      </c>
      <c r="BL1656" t="s">
        <v>239</v>
      </c>
      <c r="BM1656">
        <v>1</v>
      </c>
      <c r="BN1656">
        <v>1</v>
      </c>
      <c r="BO1656">
        <v>1</v>
      </c>
      <c r="BP1656">
        <v>0</v>
      </c>
      <c r="BS1656">
        <v>0.08</v>
      </c>
      <c r="BT1656">
        <v>0</v>
      </c>
      <c r="BU1656">
        <v>0</v>
      </c>
      <c r="CE1656" t="str">
        <f t="shared" si="841"/>
        <v>16:24:41.509</v>
      </c>
      <c r="CF1656">
        <v>509011396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7</v>
      </c>
      <c r="CY1656">
        <v>7</v>
      </c>
      <c r="CZ1656" t="s">
        <v>131</v>
      </c>
      <c r="DA1656">
        <v>80</v>
      </c>
      <c r="DB1656">
        <v>1</v>
      </c>
      <c r="DC1656" t="s">
        <v>132</v>
      </c>
      <c r="DD1656" t="s">
        <v>133</v>
      </c>
      <c r="DG1656">
        <v>15419415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"10/06/2022 16:24:41.774"</f>
        <v>10/06/2022 16:24:41.774</v>
      </c>
      <c r="C1657" t="str">
        <f t="shared" si="812"/>
        <v>FFDFD3C0</v>
      </c>
      <c r="D1657" t="s">
        <v>143</v>
      </c>
      <c r="E1657">
        <v>1</v>
      </c>
      <c r="F1657">
        <v>2001</v>
      </c>
      <c r="G1657" t="s">
        <v>147</v>
      </c>
      <c r="J1657" t="s">
        <v>145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839"/>
        <v>16:24:41.508</v>
      </c>
      <c r="T1657" t="str">
        <f t="shared" si="840"/>
        <v>16:24:41.008</v>
      </c>
      <c r="U1657" t="str">
        <f t="shared" si="813"/>
        <v>A5988B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125</v>
      </c>
      <c r="AG1657">
        <v>0</v>
      </c>
      <c r="AH1657">
        <v>3</v>
      </c>
      <c r="AI1657">
        <v>2</v>
      </c>
      <c r="AJ1657">
        <v>1</v>
      </c>
      <c r="AK1657" t="s">
        <v>593</v>
      </c>
      <c r="AL1657">
        <v>40.947288999999998</v>
      </c>
      <c r="AM1657" t="s">
        <v>594</v>
      </c>
      <c r="AN1657">
        <v>-72.173653000000002</v>
      </c>
      <c r="AO1657">
        <v>25</v>
      </c>
      <c r="AP1657">
        <v>425</v>
      </c>
      <c r="AQ1657" t="s">
        <v>129</v>
      </c>
      <c r="AR1657">
        <v>63</v>
      </c>
      <c r="AS1657">
        <v>25</v>
      </c>
      <c r="AT1657">
        <v>-128</v>
      </c>
      <c r="BB1657">
        <v>1200</v>
      </c>
      <c r="BC1657">
        <v>1</v>
      </c>
      <c r="BD1657" t="str">
        <f t="shared" si="814"/>
        <v xml:space="preserve">N46PD   </v>
      </c>
      <c r="BE1657">
        <v>1</v>
      </c>
      <c r="BG1657">
        <v>0</v>
      </c>
      <c r="BH1657">
        <v>0</v>
      </c>
      <c r="BI1657">
        <v>0</v>
      </c>
      <c r="BJ1657">
        <v>350</v>
      </c>
      <c r="BK1657">
        <v>-75</v>
      </c>
      <c r="BL1657" t="s">
        <v>239</v>
      </c>
      <c r="BM1657">
        <v>1</v>
      </c>
      <c r="BN1657">
        <v>1</v>
      </c>
      <c r="BO1657">
        <v>1</v>
      </c>
      <c r="BP1657">
        <v>0</v>
      </c>
      <c r="BS1657">
        <v>0.08</v>
      </c>
      <c r="BT1657">
        <v>0</v>
      </c>
      <c r="BU1657">
        <v>0</v>
      </c>
      <c r="CE1657" t="str">
        <f t="shared" si="841"/>
        <v>16:24:41.509</v>
      </c>
      <c r="CF1657">
        <v>509011396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7</v>
      </c>
      <c r="CY1657">
        <v>7</v>
      </c>
      <c r="CZ1657" t="s">
        <v>131</v>
      </c>
      <c r="DA1657">
        <v>80</v>
      </c>
      <c r="DB1657">
        <v>1</v>
      </c>
      <c r="DC1657" t="s">
        <v>132</v>
      </c>
      <c r="DD1657" t="s">
        <v>133</v>
      </c>
      <c r="DG1657">
        <v>15419415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>"10/06/2022 16:24:41.774"</f>
        <v>10/06/2022 16:24:41.774</v>
      </c>
      <c r="C1658" t="str">
        <f t="shared" si="812"/>
        <v>FFDFD3C0</v>
      </c>
      <c r="D1658" t="s">
        <v>139</v>
      </c>
      <c r="E1658">
        <v>2</v>
      </c>
      <c r="F1658">
        <v>1002</v>
      </c>
      <c r="G1658" t="s">
        <v>124</v>
      </c>
      <c r="J1658" t="s">
        <v>141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839"/>
        <v>16:24:41.508</v>
      </c>
      <c r="T1658" t="str">
        <f t="shared" si="840"/>
        <v>16:24:41.008</v>
      </c>
      <c r="U1658" t="str">
        <f t="shared" si="813"/>
        <v>A5988B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125</v>
      </c>
      <c r="AG1658">
        <v>0</v>
      </c>
      <c r="AH1658">
        <v>3</v>
      </c>
      <c r="AI1658">
        <v>2</v>
      </c>
      <c r="AJ1658">
        <v>1</v>
      </c>
      <c r="AK1658" t="s">
        <v>593</v>
      </c>
      <c r="AL1658">
        <v>40.947288999999998</v>
      </c>
      <c r="AM1658" t="s">
        <v>594</v>
      </c>
      <c r="AN1658">
        <v>-72.173653000000002</v>
      </c>
      <c r="AO1658">
        <v>25</v>
      </c>
      <c r="AP1658">
        <v>425</v>
      </c>
      <c r="AQ1658" t="s">
        <v>129</v>
      </c>
      <c r="AR1658">
        <v>63</v>
      </c>
      <c r="AS1658">
        <v>25</v>
      </c>
      <c r="AT1658">
        <v>-128</v>
      </c>
      <c r="BB1658">
        <v>1200</v>
      </c>
      <c r="BC1658">
        <v>1</v>
      </c>
      <c r="BD1658" t="str">
        <f t="shared" si="814"/>
        <v xml:space="preserve">N46PD   </v>
      </c>
      <c r="BE1658">
        <v>1</v>
      </c>
      <c r="BG1658">
        <v>0</v>
      </c>
      <c r="BH1658">
        <v>0</v>
      </c>
      <c r="BI1658">
        <v>0</v>
      </c>
      <c r="BJ1658">
        <v>350</v>
      </c>
      <c r="BK1658">
        <v>-75</v>
      </c>
      <c r="BL1658" t="s">
        <v>239</v>
      </c>
      <c r="BM1658">
        <v>1</v>
      </c>
      <c r="BN1658">
        <v>1</v>
      </c>
      <c r="BO1658">
        <v>1</v>
      </c>
      <c r="BP1658">
        <v>0</v>
      </c>
      <c r="BS1658">
        <v>0.08</v>
      </c>
      <c r="BT1658">
        <v>0</v>
      </c>
      <c r="BU1658">
        <v>0</v>
      </c>
      <c r="CE1658" t="str">
        <f t="shared" si="841"/>
        <v>16:24:41.509</v>
      </c>
      <c r="CF1658">
        <v>509011396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7</v>
      </c>
      <c r="CY1658">
        <v>7</v>
      </c>
      <c r="CZ1658" t="s">
        <v>131</v>
      </c>
      <c r="DA1658">
        <v>80</v>
      </c>
      <c r="DB1658">
        <v>1</v>
      </c>
      <c r="DC1658" t="s">
        <v>132</v>
      </c>
      <c r="DD1658" t="s">
        <v>133</v>
      </c>
      <c r="DG1658">
        <v>15419415</v>
      </c>
      <c r="DI1658">
        <v>1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>"10/06/2022 16:24:41.774"</f>
        <v>10/06/2022 16:24:41.774</v>
      </c>
      <c r="C1659" t="str">
        <f t="shared" si="812"/>
        <v>FFDFD3C0</v>
      </c>
      <c r="D1659" t="s">
        <v>143</v>
      </c>
      <c r="E1659">
        <v>15</v>
      </c>
      <c r="F1659">
        <v>2015</v>
      </c>
      <c r="G1659" t="s">
        <v>144</v>
      </c>
      <c r="J1659" t="s">
        <v>145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839"/>
        <v>16:24:41.508</v>
      </c>
      <c r="T1659" t="str">
        <f t="shared" si="840"/>
        <v>16:24:41.008</v>
      </c>
      <c r="U1659" t="str">
        <f t="shared" si="813"/>
        <v>A5988B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125</v>
      </c>
      <c r="AG1659">
        <v>0</v>
      </c>
      <c r="AH1659">
        <v>3</v>
      </c>
      <c r="AI1659">
        <v>2</v>
      </c>
      <c r="AJ1659">
        <v>1</v>
      </c>
      <c r="AK1659" t="s">
        <v>593</v>
      </c>
      <c r="AL1659">
        <v>40.947288999999998</v>
      </c>
      <c r="AM1659" t="s">
        <v>594</v>
      </c>
      <c r="AN1659">
        <v>-72.173653000000002</v>
      </c>
      <c r="AO1659">
        <v>25</v>
      </c>
      <c r="AP1659">
        <v>425</v>
      </c>
      <c r="AQ1659" t="s">
        <v>129</v>
      </c>
      <c r="AR1659">
        <v>63</v>
      </c>
      <c r="AS1659">
        <v>25</v>
      </c>
      <c r="AT1659">
        <v>-128</v>
      </c>
      <c r="BB1659">
        <v>1200</v>
      </c>
      <c r="BC1659">
        <v>1</v>
      </c>
      <c r="BD1659" t="str">
        <f t="shared" si="814"/>
        <v xml:space="preserve">N46PD   </v>
      </c>
      <c r="BE1659">
        <v>1</v>
      </c>
      <c r="BG1659">
        <v>0</v>
      </c>
      <c r="BH1659">
        <v>0</v>
      </c>
      <c r="BI1659">
        <v>0</v>
      </c>
      <c r="BJ1659">
        <v>350</v>
      </c>
      <c r="BK1659">
        <v>-75</v>
      </c>
      <c r="BL1659" t="s">
        <v>239</v>
      </c>
      <c r="BM1659">
        <v>1</v>
      </c>
      <c r="BN1659">
        <v>1</v>
      </c>
      <c r="BO1659">
        <v>1</v>
      </c>
      <c r="BP1659">
        <v>0</v>
      </c>
      <c r="BS1659">
        <v>0.08</v>
      </c>
      <c r="BT1659">
        <v>0</v>
      </c>
      <c r="BU1659">
        <v>0</v>
      </c>
      <c r="CE1659" t="str">
        <f t="shared" si="841"/>
        <v>16:24:41.509</v>
      </c>
      <c r="CF1659">
        <v>509011396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7</v>
      </c>
      <c r="CY1659">
        <v>7</v>
      </c>
      <c r="CZ1659" t="s">
        <v>131</v>
      </c>
      <c r="DA1659">
        <v>80</v>
      </c>
      <c r="DB1659">
        <v>1</v>
      </c>
      <c r="DC1659" t="s">
        <v>132</v>
      </c>
      <c r="DD1659" t="s">
        <v>133</v>
      </c>
      <c r="DG1659">
        <v>15419415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>"10/06/2022 16:24:41.774"</f>
        <v>10/06/2022 16:24:41.774</v>
      </c>
      <c r="C1660" t="str">
        <f t="shared" si="812"/>
        <v>FFDFD3C0</v>
      </c>
      <c r="D1660" t="s">
        <v>123</v>
      </c>
      <c r="E1660">
        <v>1</v>
      </c>
      <c r="H1660">
        <v>157</v>
      </c>
      <c r="I1660" t="s">
        <v>124</v>
      </c>
      <c r="J1660" t="s">
        <v>125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839"/>
        <v>16:24:41.508</v>
      </c>
      <c r="T1660" t="str">
        <f t="shared" si="840"/>
        <v>16:24:41.008</v>
      </c>
      <c r="U1660" t="str">
        <f t="shared" si="813"/>
        <v>A5988B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125</v>
      </c>
      <c r="AG1660">
        <v>0</v>
      </c>
      <c r="AH1660">
        <v>3</v>
      </c>
      <c r="AI1660">
        <v>2</v>
      </c>
      <c r="AJ1660">
        <v>1</v>
      </c>
      <c r="AK1660" t="s">
        <v>593</v>
      </c>
      <c r="AL1660">
        <v>40.947288999999998</v>
      </c>
      <c r="AM1660" t="s">
        <v>594</v>
      </c>
      <c r="AN1660">
        <v>-72.173653000000002</v>
      </c>
      <c r="AO1660">
        <v>25</v>
      </c>
      <c r="AP1660">
        <v>425</v>
      </c>
      <c r="AQ1660" t="s">
        <v>129</v>
      </c>
      <c r="AR1660">
        <v>63</v>
      </c>
      <c r="AS1660">
        <v>25</v>
      </c>
      <c r="AT1660">
        <v>-128</v>
      </c>
      <c r="BB1660">
        <v>1200</v>
      </c>
      <c r="BC1660">
        <v>1</v>
      </c>
      <c r="BD1660" t="str">
        <f t="shared" si="814"/>
        <v xml:space="preserve">N46PD   </v>
      </c>
      <c r="BE1660">
        <v>1</v>
      </c>
      <c r="BG1660">
        <v>0</v>
      </c>
      <c r="BH1660">
        <v>0</v>
      </c>
      <c r="BI1660">
        <v>0</v>
      </c>
      <c r="BJ1660">
        <v>350</v>
      </c>
      <c r="BK1660">
        <v>-75</v>
      </c>
      <c r="BL1660" t="s">
        <v>239</v>
      </c>
      <c r="BM1660">
        <v>1</v>
      </c>
      <c r="BN1660">
        <v>1</v>
      </c>
      <c r="BO1660">
        <v>1</v>
      </c>
      <c r="BP1660">
        <v>0</v>
      </c>
      <c r="BS1660">
        <v>0.08</v>
      </c>
      <c r="BT1660">
        <v>0</v>
      </c>
      <c r="BU1660">
        <v>0</v>
      </c>
      <c r="CE1660" t="str">
        <f t="shared" si="841"/>
        <v>16:24:41.509</v>
      </c>
      <c r="CF1660">
        <v>509011396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7</v>
      </c>
      <c r="CY1660">
        <v>7</v>
      </c>
      <c r="CZ1660" t="s">
        <v>131</v>
      </c>
      <c r="DA1660">
        <v>80</v>
      </c>
      <c r="DB1660">
        <v>1</v>
      </c>
      <c r="DC1660" t="s">
        <v>132</v>
      </c>
      <c r="DD1660" t="s">
        <v>133</v>
      </c>
      <c r="DG1660">
        <v>15419415</v>
      </c>
      <c r="DI1660">
        <v>1</v>
      </c>
      <c r="DJ1660">
        <v>0</v>
      </c>
      <c r="DK1660">
        <v>1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 t="shared" ref="A1661:A1667" si="842">"10/06/2022 16:24:42.772"</f>
        <v>10/06/2022 16:24:42.772</v>
      </c>
      <c r="C1661" t="str">
        <f t="shared" si="812"/>
        <v>FFDFD3C0</v>
      </c>
      <c r="D1661" t="s">
        <v>123</v>
      </c>
      <c r="E1661">
        <v>1</v>
      </c>
      <c r="H1661">
        <v>157</v>
      </c>
      <c r="I1661" t="s">
        <v>124</v>
      </c>
      <c r="J1661" t="s">
        <v>125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ref="S1661:S1667" si="843">"16:24:42.516"</f>
        <v>16:24:42.516</v>
      </c>
      <c r="T1661" t="str">
        <f t="shared" ref="T1661:T1667" si="844">"16:24:42.016"</f>
        <v>16:24:42.016</v>
      </c>
      <c r="U1661" t="str">
        <f t="shared" si="813"/>
        <v>A5988B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125</v>
      </c>
      <c r="AG1661">
        <v>0</v>
      </c>
      <c r="AH1661">
        <v>3</v>
      </c>
      <c r="AI1661">
        <v>2</v>
      </c>
      <c r="AJ1661">
        <v>1</v>
      </c>
      <c r="AK1661" t="s">
        <v>595</v>
      </c>
      <c r="AL1661">
        <v>40.947417999999999</v>
      </c>
      <c r="AM1661" t="s">
        <v>596</v>
      </c>
      <c r="AN1661">
        <v>-72.173222999999993</v>
      </c>
      <c r="AO1661">
        <v>25</v>
      </c>
      <c r="AP1661">
        <v>450</v>
      </c>
      <c r="AQ1661" t="s">
        <v>129</v>
      </c>
      <c r="AR1661">
        <v>63</v>
      </c>
      <c r="AS1661">
        <v>25</v>
      </c>
      <c r="AT1661">
        <v>0</v>
      </c>
      <c r="BB1661">
        <v>1200</v>
      </c>
      <c r="BC1661">
        <v>1</v>
      </c>
      <c r="BD1661" t="str">
        <f t="shared" si="814"/>
        <v xml:space="preserve">N46PD   </v>
      </c>
      <c r="BE1661">
        <v>1</v>
      </c>
      <c r="BG1661">
        <v>0</v>
      </c>
      <c r="BH1661">
        <v>0</v>
      </c>
      <c r="BI1661">
        <v>0</v>
      </c>
      <c r="BJ1661">
        <v>325</v>
      </c>
      <c r="BK1661">
        <v>-125</v>
      </c>
      <c r="BL1661" t="s">
        <v>239</v>
      </c>
      <c r="BM1661">
        <v>1</v>
      </c>
      <c r="BN1661">
        <v>1</v>
      </c>
      <c r="BO1661">
        <v>1</v>
      </c>
      <c r="BP1661">
        <v>0</v>
      </c>
      <c r="BS1661">
        <v>0.08</v>
      </c>
      <c r="BT1661">
        <v>0</v>
      </c>
      <c r="BU1661">
        <v>0</v>
      </c>
      <c r="CE1661" t="str">
        <f t="shared" ref="CE1661:CE1667" si="845">"16:24:42.517"</f>
        <v>16:24:42.517</v>
      </c>
      <c r="CF1661">
        <v>516646341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7</v>
      </c>
      <c r="CY1661">
        <v>7</v>
      </c>
      <c r="CZ1661" t="s">
        <v>131</v>
      </c>
      <c r="DA1661">
        <v>80</v>
      </c>
      <c r="DB1661">
        <v>1</v>
      </c>
      <c r="DC1661" t="s">
        <v>132</v>
      </c>
      <c r="DD1661" t="s">
        <v>133</v>
      </c>
      <c r="DG1661">
        <v>15420351</v>
      </c>
      <c r="DI1661">
        <v>1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 t="shared" si="842"/>
        <v>10/06/2022 16:24:42.772</v>
      </c>
      <c r="C1662" t="str">
        <f t="shared" si="812"/>
        <v>FFDFD3C0</v>
      </c>
      <c r="D1662" t="s">
        <v>134</v>
      </c>
      <c r="E1662">
        <v>33</v>
      </c>
      <c r="H1662">
        <v>112</v>
      </c>
      <c r="I1662" t="s">
        <v>135</v>
      </c>
      <c r="J1662" t="s">
        <v>136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843"/>
        <v>16:24:42.516</v>
      </c>
      <c r="T1662" t="str">
        <f t="shared" si="844"/>
        <v>16:24:42.016</v>
      </c>
      <c r="U1662" t="str">
        <f t="shared" si="813"/>
        <v>A5988B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125</v>
      </c>
      <c r="AG1662">
        <v>0</v>
      </c>
      <c r="AH1662">
        <v>3</v>
      </c>
      <c r="AI1662">
        <v>2</v>
      </c>
      <c r="AJ1662">
        <v>1</v>
      </c>
      <c r="AK1662" t="s">
        <v>595</v>
      </c>
      <c r="AL1662">
        <v>40.947417999999999</v>
      </c>
      <c r="AM1662" t="s">
        <v>596</v>
      </c>
      <c r="AN1662">
        <v>-72.173222999999993</v>
      </c>
      <c r="AO1662">
        <v>25</v>
      </c>
      <c r="AP1662">
        <v>450</v>
      </c>
      <c r="AQ1662" t="s">
        <v>129</v>
      </c>
      <c r="AR1662">
        <v>63</v>
      </c>
      <c r="AS1662">
        <v>25</v>
      </c>
      <c r="AT1662">
        <v>0</v>
      </c>
      <c r="BB1662">
        <v>1200</v>
      </c>
      <c r="BC1662">
        <v>1</v>
      </c>
      <c r="BD1662" t="str">
        <f t="shared" si="814"/>
        <v xml:space="preserve">N46PD   </v>
      </c>
      <c r="BE1662">
        <v>1</v>
      </c>
      <c r="BG1662">
        <v>0</v>
      </c>
      <c r="BH1662">
        <v>0</v>
      </c>
      <c r="BI1662">
        <v>0</v>
      </c>
      <c r="BJ1662">
        <v>325</v>
      </c>
      <c r="BK1662">
        <v>-125</v>
      </c>
      <c r="BL1662" t="s">
        <v>239</v>
      </c>
      <c r="BM1662">
        <v>1</v>
      </c>
      <c r="BN1662">
        <v>1</v>
      </c>
      <c r="BO1662">
        <v>1</v>
      </c>
      <c r="BP1662">
        <v>0</v>
      </c>
      <c r="BS1662">
        <v>0.08</v>
      </c>
      <c r="BT1662">
        <v>0</v>
      </c>
      <c r="BU1662">
        <v>0</v>
      </c>
      <c r="CE1662" t="str">
        <f t="shared" si="845"/>
        <v>16:24:42.517</v>
      </c>
      <c r="CF1662">
        <v>516646341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7</v>
      </c>
      <c r="CY1662">
        <v>7</v>
      </c>
      <c r="CZ1662" t="s">
        <v>131</v>
      </c>
      <c r="DA1662">
        <v>80</v>
      </c>
      <c r="DB1662">
        <v>1</v>
      </c>
      <c r="DC1662" t="s">
        <v>132</v>
      </c>
      <c r="DD1662" t="s">
        <v>133</v>
      </c>
      <c r="DG1662">
        <v>15420351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 t="shared" si="842"/>
        <v>10/06/2022 16:24:42.772</v>
      </c>
      <c r="C1663" t="str">
        <f t="shared" si="812"/>
        <v>FFDFD3C0</v>
      </c>
      <c r="D1663" t="s">
        <v>139</v>
      </c>
      <c r="E1663">
        <v>3</v>
      </c>
      <c r="F1663">
        <v>1003</v>
      </c>
      <c r="G1663" t="s">
        <v>146</v>
      </c>
      <c r="J1663" t="s">
        <v>141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843"/>
        <v>16:24:42.516</v>
      </c>
      <c r="T1663" t="str">
        <f t="shared" si="844"/>
        <v>16:24:42.016</v>
      </c>
      <c r="U1663" t="str">
        <f t="shared" si="813"/>
        <v>A5988B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125</v>
      </c>
      <c r="AG1663">
        <v>0</v>
      </c>
      <c r="AH1663">
        <v>3</v>
      </c>
      <c r="AI1663">
        <v>2</v>
      </c>
      <c r="AJ1663">
        <v>1</v>
      </c>
      <c r="AK1663" t="s">
        <v>595</v>
      </c>
      <c r="AL1663">
        <v>40.947417999999999</v>
      </c>
      <c r="AM1663" t="s">
        <v>596</v>
      </c>
      <c r="AN1663">
        <v>-72.173222999999993</v>
      </c>
      <c r="AO1663">
        <v>25</v>
      </c>
      <c r="AP1663">
        <v>450</v>
      </c>
      <c r="AQ1663" t="s">
        <v>129</v>
      </c>
      <c r="AR1663">
        <v>63</v>
      </c>
      <c r="AS1663">
        <v>25</v>
      </c>
      <c r="AT1663">
        <v>0</v>
      </c>
      <c r="BB1663">
        <v>1200</v>
      </c>
      <c r="BC1663">
        <v>1</v>
      </c>
      <c r="BD1663" t="str">
        <f t="shared" si="814"/>
        <v xml:space="preserve">N46PD   </v>
      </c>
      <c r="BE1663">
        <v>1</v>
      </c>
      <c r="BG1663">
        <v>0</v>
      </c>
      <c r="BH1663">
        <v>0</v>
      </c>
      <c r="BI1663">
        <v>0</v>
      </c>
      <c r="BJ1663">
        <v>325</v>
      </c>
      <c r="BK1663">
        <v>-125</v>
      </c>
      <c r="BL1663" t="s">
        <v>239</v>
      </c>
      <c r="BM1663">
        <v>1</v>
      </c>
      <c r="BN1663">
        <v>1</v>
      </c>
      <c r="BO1663">
        <v>1</v>
      </c>
      <c r="BP1663">
        <v>0</v>
      </c>
      <c r="BS1663">
        <v>0.08</v>
      </c>
      <c r="BT1663">
        <v>0</v>
      </c>
      <c r="BU1663">
        <v>0</v>
      </c>
      <c r="CE1663" t="str">
        <f t="shared" si="845"/>
        <v>16:24:42.517</v>
      </c>
      <c r="CF1663">
        <v>516646341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7</v>
      </c>
      <c r="CY1663">
        <v>7</v>
      </c>
      <c r="CZ1663" t="s">
        <v>131</v>
      </c>
      <c r="DA1663">
        <v>80</v>
      </c>
      <c r="DB1663">
        <v>1</v>
      </c>
      <c r="DC1663" t="s">
        <v>132</v>
      </c>
      <c r="DD1663" t="s">
        <v>133</v>
      </c>
      <c r="DG1663">
        <v>15420351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 t="shared" si="842"/>
        <v>10/06/2022 16:24:42.772</v>
      </c>
      <c r="C1664" t="str">
        <f t="shared" si="812"/>
        <v>FFDFD3C0</v>
      </c>
      <c r="D1664" t="s">
        <v>143</v>
      </c>
      <c r="E1664">
        <v>1</v>
      </c>
      <c r="F1664">
        <v>2001</v>
      </c>
      <c r="G1664" t="s">
        <v>147</v>
      </c>
      <c r="J1664" t="s">
        <v>145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843"/>
        <v>16:24:42.516</v>
      </c>
      <c r="T1664" t="str">
        <f t="shared" si="844"/>
        <v>16:24:42.016</v>
      </c>
      <c r="U1664" t="str">
        <f t="shared" si="813"/>
        <v>A5988B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125</v>
      </c>
      <c r="AG1664">
        <v>0</v>
      </c>
      <c r="AH1664">
        <v>3</v>
      </c>
      <c r="AI1664">
        <v>2</v>
      </c>
      <c r="AJ1664">
        <v>1</v>
      </c>
      <c r="AK1664" t="s">
        <v>595</v>
      </c>
      <c r="AL1664">
        <v>40.947417999999999</v>
      </c>
      <c r="AM1664" t="s">
        <v>596</v>
      </c>
      <c r="AN1664">
        <v>-72.173222999999993</v>
      </c>
      <c r="AO1664">
        <v>25</v>
      </c>
      <c r="AP1664">
        <v>450</v>
      </c>
      <c r="AQ1664" t="s">
        <v>129</v>
      </c>
      <c r="AR1664">
        <v>63</v>
      </c>
      <c r="AS1664">
        <v>25</v>
      </c>
      <c r="AT1664">
        <v>0</v>
      </c>
      <c r="BB1664">
        <v>1200</v>
      </c>
      <c r="BC1664">
        <v>1</v>
      </c>
      <c r="BD1664" t="str">
        <f t="shared" si="814"/>
        <v xml:space="preserve">N46PD   </v>
      </c>
      <c r="BE1664">
        <v>1</v>
      </c>
      <c r="BG1664">
        <v>0</v>
      </c>
      <c r="BH1664">
        <v>0</v>
      </c>
      <c r="BI1664">
        <v>0</v>
      </c>
      <c r="BJ1664">
        <v>325</v>
      </c>
      <c r="BK1664">
        <v>-125</v>
      </c>
      <c r="BL1664" t="s">
        <v>239</v>
      </c>
      <c r="BM1664">
        <v>1</v>
      </c>
      <c r="BN1664">
        <v>1</v>
      </c>
      <c r="BO1664">
        <v>1</v>
      </c>
      <c r="BP1664">
        <v>0</v>
      </c>
      <c r="BS1664">
        <v>0.08</v>
      </c>
      <c r="BT1664">
        <v>0</v>
      </c>
      <c r="BU1664">
        <v>0</v>
      </c>
      <c r="CE1664" t="str">
        <f t="shared" si="845"/>
        <v>16:24:42.517</v>
      </c>
      <c r="CF1664">
        <v>516646341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7</v>
      </c>
      <c r="CY1664">
        <v>7</v>
      </c>
      <c r="CZ1664" t="s">
        <v>131</v>
      </c>
      <c r="DA1664">
        <v>80</v>
      </c>
      <c r="DB1664">
        <v>1</v>
      </c>
      <c r="DC1664" t="s">
        <v>132</v>
      </c>
      <c r="DD1664" t="s">
        <v>133</v>
      </c>
      <c r="DG1664">
        <v>15420351</v>
      </c>
      <c r="DI1664">
        <v>1</v>
      </c>
      <c r="DJ1664">
        <v>0</v>
      </c>
      <c r="DK1664">
        <v>1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 t="shared" si="842"/>
        <v>10/06/2022 16:24:42.772</v>
      </c>
      <c r="C1665" t="str">
        <f t="shared" si="812"/>
        <v>FFDFD3C0</v>
      </c>
      <c r="D1665" t="s">
        <v>134</v>
      </c>
      <c r="E1665">
        <v>38</v>
      </c>
      <c r="H1665">
        <v>125</v>
      </c>
      <c r="I1665" t="s">
        <v>142</v>
      </c>
      <c r="J1665" t="s">
        <v>136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843"/>
        <v>16:24:42.516</v>
      </c>
      <c r="T1665" t="str">
        <f t="shared" si="844"/>
        <v>16:24:42.016</v>
      </c>
      <c r="U1665" t="str">
        <f t="shared" si="813"/>
        <v>A5988B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125</v>
      </c>
      <c r="AG1665">
        <v>0</v>
      </c>
      <c r="AH1665">
        <v>3</v>
      </c>
      <c r="AI1665">
        <v>2</v>
      </c>
      <c r="AJ1665">
        <v>1</v>
      </c>
      <c r="AK1665" t="s">
        <v>595</v>
      </c>
      <c r="AL1665">
        <v>40.947417999999999</v>
      </c>
      <c r="AM1665" t="s">
        <v>596</v>
      </c>
      <c r="AN1665">
        <v>-72.173222999999993</v>
      </c>
      <c r="AO1665">
        <v>25</v>
      </c>
      <c r="AP1665">
        <v>450</v>
      </c>
      <c r="AQ1665" t="s">
        <v>129</v>
      </c>
      <c r="AR1665">
        <v>63</v>
      </c>
      <c r="AS1665">
        <v>25</v>
      </c>
      <c r="AT1665">
        <v>0</v>
      </c>
      <c r="BB1665">
        <v>1200</v>
      </c>
      <c r="BC1665">
        <v>1</v>
      </c>
      <c r="BD1665" t="str">
        <f t="shared" si="814"/>
        <v xml:space="preserve">N46PD   </v>
      </c>
      <c r="BE1665">
        <v>1</v>
      </c>
      <c r="BG1665">
        <v>0</v>
      </c>
      <c r="BH1665">
        <v>0</v>
      </c>
      <c r="BI1665">
        <v>0</v>
      </c>
      <c r="BJ1665">
        <v>325</v>
      </c>
      <c r="BK1665">
        <v>-125</v>
      </c>
      <c r="BL1665" t="s">
        <v>239</v>
      </c>
      <c r="BM1665">
        <v>1</v>
      </c>
      <c r="BN1665">
        <v>1</v>
      </c>
      <c r="BO1665">
        <v>1</v>
      </c>
      <c r="BP1665">
        <v>0</v>
      </c>
      <c r="BS1665">
        <v>0.08</v>
      </c>
      <c r="BT1665">
        <v>0</v>
      </c>
      <c r="BU1665">
        <v>0</v>
      </c>
      <c r="CE1665" t="str">
        <f t="shared" si="845"/>
        <v>16:24:42.517</v>
      </c>
      <c r="CF1665">
        <v>516646341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7</v>
      </c>
      <c r="CY1665">
        <v>7</v>
      </c>
      <c r="CZ1665" t="s">
        <v>131</v>
      </c>
      <c r="DA1665">
        <v>80</v>
      </c>
      <c r="DB1665">
        <v>1</v>
      </c>
      <c r="DC1665" t="s">
        <v>132</v>
      </c>
      <c r="DD1665" t="s">
        <v>133</v>
      </c>
      <c r="DG1665">
        <v>15420351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 t="shared" si="842"/>
        <v>10/06/2022 16:24:42.772</v>
      </c>
      <c r="C1666" t="str">
        <f t="shared" ref="C1666:C1729" si="846">"FFDFD3C0"</f>
        <v>FFDFD3C0</v>
      </c>
      <c r="D1666" t="s">
        <v>139</v>
      </c>
      <c r="E1666">
        <v>2</v>
      </c>
      <c r="F1666">
        <v>1002</v>
      </c>
      <c r="G1666" t="s">
        <v>124</v>
      </c>
      <c r="J1666" t="s">
        <v>141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843"/>
        <v>16:24:42.516</v>
      </c>
      <c r="T1666" t="str">
        <f t="shared" si="844"/>
        <v>16:24:42.016</v>
      </c>
      <c r="U1666" t="str">
        <f t="shared" ref="U1666:U1729" si="847">"A5988B"</f>
        <v>A5988B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125</v>
      </c>
      <c r="AG1666">
        <v>0</v>
      </c>
      <c r="AH1666">
        <v>3</v>
      </c>
      <c r="AI1666">
        <v>2</v>
      </c>
      <c r="AJ1666">
        <v>1</v>
      </c>
      <c r="AK1666" t="s">
        <v>595</v>
      </c>
      <c r="AL1666">
        <v>40.947417999999999</v>
      </c>
      <c r="AM1666" t="s">
        <v>596</v>
      </c>
      <c r="AN1666">
        <v>-72.173222999999993</v>
      </c>
      <c r="AO1666">
        <v>25</v>
      </c>
      <c r="AP1666">
        <v>450</v>
      </c>
      <c r="AQ1666" t="s">
        <v>129</v>
      </c>
      <c r="AR1666">
        <v>63</v>
      </c>
      <c r="AS1666">
        <v>25</v>
      </c>
      <c r="AT1666">
        <v>0</v>
      </c>
      <c r="BB1666">
        <v>1200</v>
      </c>
      <c r="BC1666">
        <v>1</v>
      </c>
      <c r="BD1666" t="str">
        <f t="shared" ref="BD1666:BD1729" si="848">"N46PD   "</f>
        <v xml:space="preserve">N46PD   </v>
      </c>
      <c r="BE1666">
        <v>1</v>
      </c>
      <c r="BG1666">
        <v>0</v>
      </c>
      <c r="BH1666">
        <v>0</v>
      </c>
      <c r="BI1666">
        <v>0</v>
      </c>
      <c r="BJ1666">
        <v>325</v>
      </c>
      <c r="BK1666">
        <v>-125</v>
      </c>
      <c r="BL1666" t="s">
        <v>239</v>
      </c>
      <c r="BM1666">
        <v>1</v>
      </c>
      <c r="BN1666">
        <v>1</v>
      </c>
      <c r="BO1666">
        <v>1</v>
      </c>
      <c r="BP1666">
        <v>0</v>
      </c>
      <c r="BS1666">
        <v>0.08</v>
      </c>
      <c r="BT1666">
        <v>0</v>
      </c>
      <c r="BU1666">
        <v>0</v>
      </c>
      <c r="CE1666" t="str">
        <f t="shared" si="845"/>
        <v>16:24:42.517</v>
      </c>
      <c r="CF1666">
        <v>516646341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7</v>
      </c>
      <c r="CY1666">
        <v>7</v>
      </c>
      <c r="CZ1666" t="s">
        <v>131</v>
      </c>
      <c r="DA1666">
        <v>80</v>
      </c>
      <c r="DB1666">
        <v>1</v>
      </c>
      <c r="DC1666" t="s">
        <v>132</v>
      </c>
      <c r="DD1666" t="s">
        <v>133</v>
      </c>
      <c r="DG1666">
        <v>15420351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 t="shared" si="842"/>
        <v>10/06/2022 16:24:42.772</v>
      </c>
      <c r="C1667" t="str">
        <f t="shared" si="846"/>
        <v>FFDFD3C0</v>
      </c>
      <c r="D1667" t="s">
        <v>143</v>
      </c>
      <c r="E1667">
        <v>15</v>
      </c>
      <c r="F1667">
        <v>2015</v>
      </c>
      <c r="G1667" t="s">
        <v>144</v>
      </c>
      <c r="J1667" t="s">
        <v>145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843"/>
        <v>16:24:42.516</v>
      </c>
      <c r="T1667" t="str">
        <f t="shared" si="844"/>
        <v>16:24:42.016</v>
      </c>
      <c r="U1667" t="str">
        <f t="shared" si="847"/>
        <v>A5988B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125</v>
      </c>
      <c r="AG1667">
        <v>0</v>
      </c>
      <c r="AH1667">
        <v>3</v>
      </c>
      <c r="AI1667">
        <v>2</v>
      </c>
      <c r="AJ1667">
        <v>1</v>
      </c>
      <c r="AK1667" t="s">
        <v>595</v>
      </c>
      <c r="AL1667">
        <v>40.947417999999999</v>
      </c>
      <c r="AM1667" t="s">
        <v>596</v>
      </c>
      <c r="AN1667">
        <v>-72.173222999999993</v>
      </c>
      <c r="AO1667">
        <v>25</v>
      </c>
      <c r="AP1667">
        <v>450</v>
      </c>
      <c r="AQ1667" t="s">
        <v>129</v>
      </c>
      <c r="AR1667">
        <v>63</v>
      </c>
      <c r="AS1667">
        <v>25</v>
      </c>
      <c r="AT1667">
        <v>0</v>
      </c>
      <c r="BB1667">
        <v>1200</v>
      </c>
      <c r="BC1667">
        <v>1</v>
      </c>
      <c r="BD1667" t="str">
        <f t="shared" si="848"/>
        <v xml:space="preserve">N46PD   </v>
      </c>
      <c r="BE1667">
        <v>1</v>
      </c>
      <c r="BG1667">
        <v>0</v>
      </c>
      <c r="BH1667">
        <v>0</v>
      </c>
      <c r="BI1667">
        <v>0</v>
      </c>
      <c r="BJ1667">
        <v>325</v>
      </c>
      <c r="BK1667">
        <v>-125</v>
      </c>
      <c r="BL1667" t="s">
        <v>239</v>
      </c>
      <c r="BM1667">
        <v>1</v>
      </c>
      <c r="BN1667">
        <v>1</v>
      </c>
      <c r="BO1667">
        <v>1</v>
      </c>
      <c r="BP1667">
        <v>0</v>
      </c>
      <c r="BS1667">
        <v>0.08</v>
      </c>
      <c r="BT1667">
        <v>0</v>
      </c>
      <c r="BU1667">
        <v>0</v>
      </c>
      <c r="CE1667" t="str">
        <f t="shared" si="845"/>
        <v>16:24:42.517</v>
      </c>
      <c r="CF1667">
        <v>516646341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7</v>
      </c>
      <c r="CY1667">
        <v>7</v>
      </c>
      <c r="CZ1667" t="s">
        <v>131</v>
      </c>
      <c r="DA1667">
        <v>80</v>
      </c>
      <c r="DB1667">
        <v>1</v>
      </c>
      <c r="DC1667" t="s">
        <v>132</v>
      </c>
      <c r="DD1667" t="s">
        <v>133</v>
      </c>
      <c r="DG1667">
        <v>15420351</v>
      </c>
      <c r="DI1667">
        <v>1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>"10/06/2022 16:24:43.929"</f>
        <v>10/06/2022 16:24:43.929</v>
      </c>
      <c r="C1668" t="str">
        <f t="shared" si="846"/>
        <v>FFDFD3C0</v>
      </c>
      <c r="D1668" t="s">
        <v>134</v>
      </c>
      <c r="E1668">
        <v>33</v>
      </c>
      <c r="H1668">
        <v>112</v>
      </c>
      <c r="I1668" t="s">
        <v>135</v>
      </c>
      <c r="J1668" t="s">
        <v>136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ref="S1668:S1674" si="849">"16:24:43.625"</f>
        <v>16:24:43.625</v>
      </c>
      <c r="T1668" t="str">
        <f t="shared" ref="T1668:T1674" si="850">"16:24:43.125"</f>
        <v>16:24:43.125</v>
      </c>
      <c r="U1668" t="str">
        <f t="shared" si="847"/>
        <v>A5988B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125</v>
      </c>
      <c r="AG1668">
        <v>0</v>
      </c>
      <c r="AH1668">
        <v>3</v>
      </c>
      <c r="AI1668">
        <v>2</v>
      </c>
      <c r="AJ1668">
        <v>1</v>
      </c>
      <c r="AK1668" t="s">
        <v>597</v>
      </c>
      <c r="AL1668">
        <v>40.947526000000003</v>
      </c>
      <c r="AM1668" t="s">
        <v>598</v>
      </c>
      <c r="AN1668">
        <v>-72.172815999999997</v>
      </c>
      <c r="AO1668">
        <v>25</v>
      </c>
      <c r="AP1668">
        <v>450</v>
      </c>
      <c r="AQ1668" t="s">
        <v>129</v>
      </c>
      <c r="AR1668">
        <v>64</v>
      </c>
      <c r="AS1668">
        <v>26</v>
      </c>
      <c r="AT1668">
        <v>320</v>
      </c>
      <c r="BB1668">
        <v>1200</v>
      </c>
      <c r="BC1668">
        <v>1</v>
      </c>
      <c r="BD1668" t="str">
        <f t="shared" si="848"/>
        <v xml:space="preserve">N46PD   </v>
      </c>
      <c r="BE1668">
        <v>1</v>
      </c>
      <c r="BG1668">
        <v>0</v>
      </c>
      <c r="BH1668">
        <v>0</v>
      </c>
      <c r="BI1668">
        <v>0</v>
      </c>
      <c r="BJ1668">
        <v>350</v>
      </c>
      <c r="BK1668">
        <v>-100</v>
      </c>
      <c r="BL1668" t="s">
        <v>239</v>
      </c>
      <c r="BM1668">
        <v>1</v>
      </c>
      <c r="BN1668">
        <v>1</v>
      </c>
      <c r="BO1668">
        <v>1</v>
      </c>
      <c r="BP1668">
        <v>0</v>
      </c>
      <c r="BS1668">
        <v>0.08</v>
      </c>
      <c r="BT1668">
        <v>0</v>
      </c>
      <c r="BU1668">
        <v>0</v>
      </c>
      <c r="CE1668" t="str">
        <f t="shared" ref="CE1668:CE1674" si="851">"16:24:43.628"</f>
        <v>16:24:43.628</v>
      </c>
      <c r="CF1668">
        <v>627502217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7</v>
      </c>
      <c r="CY1668">
        <v>7</v>
      </c>
      <c r="CZ1668" t="s">
        <v>131</v>
      </c>
      <c r="DA1668">
        <v>80</v>
      </c>
      <c r="DB1668">
        <v>1</v>
      </c>
      <c r="DC1668" t="s">
        <v>132</v>
      </c>
      <c r="DD1668" t="s">
        <v>133</v>
      </c>
      <c r="DG1668">
        <v>15421548</v>
      </c>
      <c r="DI1668">
        <v>1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>"10/06/2022 16:24:43.929"</f>
        <v>10/06/2022 16:24:43.929</v>
      </c>
      <c r="C1669" t="str">
        <f t="shared" si="846"/>
        <v>FFDFD3C0</v>
      </c>
      <c r="D1669" t="s">
        <v>139</v>
      </c>
      <c r="E1669">
        <v>3</v>
      </c>
      <c r="F1669">
        <v>1003</v>
      </c>
      <c r="G1669" t="s">
        <v>146</v>
      </c>
      <c r="J1669" t="s">
        <v>141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849"/>
        <v>16:24:43.625</v>
      </c>
      <c r="T1669" t="str">
        <f t="shared" si="850"/>
        <v>16:24:43.125</v>
      </c>
      <c r="U1669" t="str">
        <f t="shared" si="847"/>
        <v>A5988B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125</v>
      </c>
      <c r="AG1669">
        <v>0</v>
      </c>
      <c r="AH1669">
        <v>3</v>
      </c>
      <c r="AI1669">
        <v>2</v>
      </c>
      <c r="AJ1669">
        <v>1</v>
      </c>
      <c r="AK1669" t="s">
        <v>597</v>
      </c>
      <c r="AL1669">
        <v>40.947526000000003</v>
      </c>
      <c r="AM1669" t="s">
        <v>598</v>
      </c>
      <c r="AN1669">
        <v>-72.172815999999997</v>
      </c>
      <c r="AO1669">
        <v>25</v>
      </c>
      <c r="AP1669">
        <v>450</v>
      </c>
      <c r="AQ1669" t="s">
        <v>129</v>
      </c>
      <c r="AR1669">
        <v>64</v>
      </c>
      <c r="AS1669">
        <v>26</v>
      </c>
      <c r="AT1669">
        <v>320</v>
      </c>
      <c r="BB1669">
        <v>1200</v>
      </c>
      <c r="BC1669">
        <v>1</v>
      </c>
      <c r="BD1669" t="str">
        <f t="shared" si="848"/>
        <v xml:space="preserve">N46PD   </v>
      </c>
      <c r="BE1669">
        <v>1</v>
      </c>
      <c r="BG1669">
        <v>0</v>
      </c>
      <c r="BH1669">
        <v>0</v>
      </c>
      <c r="BI1669">
        <v>0</v>
      </c>
      <c r="BJ1669">
        <v>350</v>
      </c>
      <c r="BK1669">
        <v>-100</v>
      </c>
      <c r="BL1669" t="s">
        <v>239</v>
      </c>
      <c r="BM1669">
        <v>1</v>
      </c>
      <c r="BN1669">
        <v>1</v>
      </c>
      <c r="BO1669">
        <v>1</v>
      </c>
      <c r="BP1669">
        <v>0</v>
      </c>
      <c r="BS1669">
        <v>0.08</v>
      </c>
      <c r="BT1669">
        <v>0</v>
      </c>
      <c r="BU1669">
        <v>0</v>
      </c>
      <c r="CE1669" t="str">
        <f t="shared" si="851"/>
        <v>16:24:43.628</v>
      </c>
      <c r="CF1669">
        <v>627502217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7</v>
      </c>
      <c r="CY1669">
        <v>7</v>
      </c>
      <c r="CZ1669" t="s">
        <v>131</v>
      </c>
      <c r="DA1669">
        <v>80</v>
      </c>
      <c r="DB1669">
        <v>1</v>
      </c>
      <c r="DC1669" t="s">
        <v>132</v>
      </c>
      <c r="DD1669" t="s">
        <v>133</v>
      </c>
      <c r="DG1669">
        <v>15421548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>"10/06/2022 16:24:44.038"</f>
        <v>10/06/2022 16:24:44.038</v>
      </c>
      <c r="C1670" t="str">
        <f t="shared" si="846"/>
        <v>FFDFD3C0</v>
      </c>
      <c r="D1670" t="s">
        <v>143</v>
      </c>
      <c r="E1670">
        <v>1</v>
      </c>
      <c r="F1670">
        <v>2001</v>
      </c>
      <c r="G1670" t="s">
        <v>147</v>
      </c>
      <c r="J1670" t="s">
        <v>145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849"/>
        <v>16:24:43.625</v>
      </c>
      <c r="T1670" t="str">
        <f t="shared" si="850"/>
        <v>16:24:43.125</v>
      </c>
      <c r="U1670" t="str">
        <f t="shared" si="847"/>
        <v>A5988B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125</v>
      </c>
      <c r="AG1670">
        <v>0</v>
      </c>
      <c r="AH1670">
        <v>3</v>
      </c>
      <c r="AI1670">
        <v>2</v>
      </c>
      <c r="AJ1670">
        <v>1</v>
      </c>
      <c r="AK1670" t="s">
        <v>597</v>
      </c>
      <c r="AL1670">
        <v>40.947526000000003</v>
      </c>
      <c r="AM1670" t="s">
        <v>598</v>
      </c>
      <c r="AN1670">
        <v>-72.172815999999997</v>
      </c>
      <c r="AO1670">
        <v>25</v>
      </c>
      <c r="AP1670">
        <v>450</v>
      </c>
      <c r="AQ1670" t="s">
        <v>129</v>
      </c>
      <c r="AR1670">
        <v>64</v>
      </c>
      <c r="AS1670">
        <v>26</v>
      </c>
      <c r="AT1670">
        <v>320</v>
      </c>
      <c r="BB1670">
        <v>1200</v>
      </c>
      <c r="BC1670">
        <v>1</v>
      </c>
      <c r="BD1670" t="str">
        <f t="shared" si="848"/>
        <v xml:space="preserve">N46PD   </v>
      </c>
      <c r="BE1670">
        <v>1</v>
      </c>
      <c r="BG1670">
        <v>0</v>
      </c>
      <c r="BH1670">
        <v>0</v>
      </c>
      <c r="BI1670">
        <v>0</v>
      </c>
      <c r="BJ1670">
        <v>350</v>
      </c>
      <c r="BK1670">
        <v>-100</v>
      </c>
      <c r="BL1670" t="s">
        <v>239</v>
      </c>
      <c r="BM1670">
        <v>1</v>
      </c>
      <c r="BN1670">
        <v>1</v>
      </c>
      <c r="BO1670">
        <v>1</v>
      </c>
      <c r="BP1670">
        <v>0</v>
      </c>
      <c r="BS1670">
        <v>0.08</v>
      </c>
      <c r="BT1670">
        <v>0</v>
      </c>
      <c r="BU1670">
        <v>0</v>
      </c>
      <c r="CE1670" t="str">
        <f t="shared" si="851"/>
        <v>16:24:43.628</v>
      </c>
      <c r="CF1670">
        <v>627502217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7</v>
      </c>
      <c r="CY1670">
        <v>7</v>
      </c>
      <c r="CZ1670" t="s">
        <v>131</v>
      </c>
      <c r="DA1670">
        <v>80</v>
      </c>
      <c r="DB1670">
        <v>1</v>
      </c>
      <c r="DC1670" t="s">
        <v>132</v>
      </c>
      <c r="DD1670" t="s">
        <v>133</v>
      </c>
      <c r="DG1670">
        <v>15421548</v>
      </c>
      <c r="DI1670">
        <v>1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>"10/06/2022 16:24:44.038"</f>
        <v>10/06/2022 16:24:44.038</v>
      </c>
      <c r="C1671" t="str">
        <f t="shared" si="846"/>
        <v>FFDFD3C0</v>
      </c>
      <c r="D1671" t="s">
        <v>134</v>
      </c>
      <c r="E1671">
        <v>38</v>
      </c>
      <c r="H1671">
        <v>125</v>
      </c>
      <c r="I1671" t="s">
        <v>142</v>
      </c>
      <c r="J1671" t="s">
        <v>136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849"/>
        <v>16:24:43.625</v>
      </c>
      <c r="T1671" t="str">
        <f t="shared" si="850"/>
        <v>16:24:43.125</v>
      </c>
      <c r="U1671" t="str">
        <f t="shared" si="847"/>
        <v>A5988B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125</v>
      </c>
      <c r="AG1671">
        <v>0</v>
      </c>
      <c r="AH1671">
        <v>3</v>
      </c>
      <c r="AI1671">
        <v>2</v>
      </c>
      <c r="AJ1671">
        <v>1</v>
      </c>
      <c r="AK1671" t="s">
        <v>597</v>
      </c>
      <c r="AL1671">
        <v>40.947526000000003</v>
      </c>
      <c r="AM1671" t="s">
        <v>598</v>
      </c>
      <c r="AN1671">
        <v>-72.172815999999997</v>
      </c>
      <c r="AO1671">
        <v>25</v>
      </c>
      <c r="AP1671">
        <v>450</v>
      </c>
      <c r="AQ1671" t="s">
        <v>129</v>
      </c>
      <c r="AR1671">
        <v>64</v>
      </c>
      <c r="AS1671">
        <v>26</v>
      </c>
      <c r="AT1671">
        <v>320</v>
      </c>
      <c r="BB1671">
        <v>1200</v>
      </c>
      <c r="BC1671">
        <v>1</v>
      </c>
      <c r="BD1671" t="str">
        <f t="shared" si="848"/>
        <v xml:space="preserve">N46PD   </v>
      </c>
      <c r="BE1671">
        <v>1</v>
      </c>
      <c r="BG1671">
        <v>0</v>
      </c>
      <c r="BH1671">
        <v>0</v>
      </c>
      <c r="BI1671">
        <v>0</v>
      </c>
      <c r="BJ1671">
        <v>350</v>
      </c>
      <c r="BK1671">
        <v>-100</v>
      </c>
      <c r="BL1671" t="s">
        <v>239</v>
      </c>
      <c r="BM1671">
        <v>1</v>
      </c>
      <c r="BN1671">
        <v>1</v>
      </c>
      <c r="BO1671">
        <v>1</v>
      </c>
      <c r="BP1671">
        <v>0</v>
      </c>
      <c r="BS1671">
        <v>0.08</v>
      </c>
      <c r="BT1671">
        <v>0</v>
      </c>
      <c r="BU1671">
        <v>0</v>
      </c>
      <c r="CE1671" t="str">
        <f t="shared" si="851"/>
        <v>16:24:43.628</v>
      </c>
      <c r="CF1671">
        <v>627502217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7</v>
      </c>
      <c r="CY1671">
        <v>7</v>
      </c>
      <c r="CZ1671" t="s">
        <v>131</v>
      </c>
      <c r="DA1671">
        <v>80</v>
      </c>
      <c r="DB1671">
        <v>1</v>
      </c>
      <c r="DC1671" t="s">
        <v>132</v>
      </c>
      <c r="DD1671" t="s">
        <v>133</v>
      </c>
      <c r="DG1671">
        <v>15421548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>"10/06/2022 16:24:44.038"</f>
        <v>10/06/2022 16:24:44.038</v>
      </c>
      <c r="C1672" t="str">
        <f t="shared" si="846"/>
        <v>FFDFD3C0</v>
      </c>
      <c r="D1672" t="s">
        <v>139</v>
      </c>
      <c r="E1672">
        <v>2</v>
      </c>
      <c r="F1672">
        <v>1002</v>
      </c>
      <c r="G1672" t="s">
        <v>124</v>
      </c>
      <c r="J1672" t="s">
        <v>141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849"/>
        <v>16:24:43.625</v>
      </c>
      <c r="T1672" t="str">
        <f t="shared" si="850"/>
        <v>16:24:43.125</v>
      </c>
      <c r="U1672" t="str">
        <f t="shared" si="847"/>
        <v>A5988B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125</v>
      </c>
      <c r="AG1672">
        <v>0</v>
      </c>
      <c r="AH1672">
        <v>3</v>
      </c>
      <c r="AI1672">
        <v>2</v>
      </c>
      <c r="AJ1672">
        <v>1</v>
      </c>
      <c r="AK1672" t="s">
        <v>597</v>
      </c>
      <c r="AL1672">
        <v>40.947526000000003</v>
      </c>
      <c r="AM1672" t="s">
        <v>598</v>
      </c>
      <c r="AN1672">
        <v>-72.172815999999997</v>
      </c>
      <c r="AO1672">
        <v>25</v>
      </c>
      <c r="AP1672">
        <v>450</v>
      </c>
      <c r="AQ1672" t="s">
        <v>129</v>
      </c>
      <c r="AR1672">
        <v>64</v>
      </c>
      <c r="AS1672">
        <v>26</v>
      </c>
      <c r="AT1672">
        <v>320</v>
      </c>
      <c r="BB1672">
        <v>1200</v>
      </c>
      <c r="BC1672">
        <v>1</v>
      </c>
      <c r="BD1672" t="str">
        <f t="shared" si="848"/>
        <v xml:space="preserve">N46PD   </v>
      </c>
      <c r="BE1672">
        <v>1</v>
      </c>
      <c r="BG1672">
        <v>0</v>
      </c>
      <c r="BH1672">
        <v>0</v>
      </c>
      <c r="BI1672">
        <v>0</v>
      </c>
      <c r="BJ1672">
        <v>350</v>
      </c>
      <c r="BK1672">
        <v>-100</v>
      </c>
      <c r="BL1672" t="s">
        <v>239</v>
      </c>
      <c r="BM1672">
        <v>1</v>
      </c>
      <c r="BN1672">
        <v>1</v>
      </c>
      <c r="BO1672">
        <v>1</v>
      </c>
      <c r="BP1672">
        <v>0</v>
      </c>
      <c r="BS1672">
        <v>0.08</v>
      </c>
      <c r="BT1672">
        <v>0</v>
      </c>
      <c r="BU1672">
        <v>0</v>
      </c>
      <c r="CE1672" t="str">
        <f t="shared" si="851"/>
        <v>16:24:43.628</v>
      </c>
      <c r="CF1672">
        <v>627502217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7</v>
      </c>
      <c r="CY1672">
        <v>7</v>
      </c>
      <c r="CZ1672" t="s">
        <v>131</v>
      </c>
      <c r="DA1672">
        <v>80</v>
      </c>
      <c r="DB1672">
        <v>1</v>
      </c>
      <c r="DC1672" t="s">
        <v>132</v>
      </c>
      <c r="DD1672" t="s">
        <v>133</v>
      </c>
      <c r="DG1672">
        <v>15421548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>"10/06/2022 16:24:44.038"</f>
        <v>10/06/2022 16:24:44.038</v>
      </c>
      <c r="C1673" t="str">
        <f t="shared" si="846"/>
        <v>FFDFD3C0</v>
      </c>
      <c r="D1673" t="s">
        <v>143</v>
      </c>
      <c r="E1673">
        <v>15</v>
      </c>
      <c r="F1673">
        <v>2015</v>
      </c>
      <c r="G1673" t="s">
        <v>144</v>
      </c>
      <c r="J1673" t="s">
        <v>145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849"/>
        <v>16:24:43.625</v>
      </c>
      <c r="T1673" t="str">
        <f t="shared" si="850"/>
        <v>16:24:43.125</v>
      </c>
      <c r="U1673" t="str">
        <f t="shared" si="847"/>
        <v>A5988B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125</v>
      </c>
      <c r="AG1673">
        <v>0</v>
      </c>
      <c r="AH1673">
        <v>3</v>
      </c>
      <c r="AI1673">
        <v>2</v>
      </c>
      <c r="AJ1673">
        <v>1</v>
      </c>
      <c r="AK1673" t="s">
        <v>597</v>
      </c>
      <c r="AL1673">
        <v>40.947526000000003</v>
      </c>
      <c r="AM1673" t="s">
        <v>598</v>
      </c>
      <c r="AN1673">
        <v>-72.172815999999997</v>
      </c>
      <c r="AO1673">
        <v>25</v>
      </c>
      <c r="AP1673">
        <v>450</v>
      </c>
      <c r="AQ1673" t="s">
        <v>129</v>
      </c>
      <c r="AR1673">
        <v>64</v>
      </c>
      <c r="AS1673">
        <v>26</v>
      </c>
      <c r="AT1673">
        <v>320</v>
      </c>
      <c r="BB1673">
        <v>1200</v>
      </c>
      <c r="BC1673">
        <v>1</v>
      </c>
      <c r="BD1673" t="str">
        <f t="shared" si="848"/>
        <v xml:space="preserve">N46PD   </v>
      </c>
      <c r="BE1673">
        <v>1</v>
      </c>
      <c r="BG1673">
        <v>0</v>
      </c>
      <c r="BH1673">
        <v>0</v>
      </c>
      <c r="BI1673">
        <v>0</v>
      </c>
      <c r="BJ1673">
        <v>350</v>
      </c>
      <c r="BK1673">
        <v>-100</v>
      </c>
      <c r="BL1673" t="s">
        <v>239</v>
      </c>
      <c r="BM1673">
        <v>1</v>
      </c>
      <c r="BN1673">
        <v>1</v>
      </c>
      <c r="BO1673">
        <v>1</v>
      </c>
      <c r="BP1673">
        <v>0</v>
      </c>
      <c r="BS1673">
        <v>0.08</v>
      </c>
      <c r="BT1673">
        <v>0</v>
      </c>
      <c r="BU1673">
        <v>0</v>
      </c>
      <c r="CE1673" t="str">
        <f t="shared" si="851"/>
        <v>16:24:43.628</v>
      </c>
      <c r="CF1673">
        <v>627502217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7</v>
      </c>
      <c r="CY1673">
        <v>7</v>
      </c>
      <c r="CZ1673" t="s">
        <v>131</v>
      </c>
      <c r="DA1673">
        <v>80</v>
      </c>
      <c r="DB1673">
        <v>1</v>
      </c>
      <c r="DC1673" t="s">
        <v>132</v>
      </c>
      <c r="DD1673" t="s">
        <v>133</v>
      </c>
      <c r="DG1673">
        <v>15421548</v>
      </c>
      <c r="DI1673">
        <v>1</v>
      </c>
      <c r="DJ1673">
        <v>0</v>
      </c>
      <c r="DK1673">
        <v>1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>"10/06/2022 16:24:44.038"</f>
        <v>10/06/2022 16:24:44.038</v>
      </c>
      <c r="C1674" t="str">
        <f t="shared" si="846"/>
        <v>FFDFD3C0</v>
      </c>
      <c r="D1674" t="s">
        <v>123</v>
      </c>
      <c r="E1674">
        <v>1</v>
      </c>
      <c r="H1674">
        <v>157</v>
      </c>
      <c r="I1674" t="s">
        <v>124</v>
      </c>
      <c r="J1674" t="s">
        <v>125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849"/>
        <v>16:24:43.625</v>
      </c>
      <c r="T1674" t="str">
        <f t="shared" si="850"/>
        <v>16:24:43.125</v>
      </c>
      <c r="U1674" t="str">
        <f t="shared" si="847"/>
        <v>A5988B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125</v>
      </c>
      <c r="AG1674">
        <v>0</v>
      </c>
      <c r="AH1674">
        <v>3</v>
      </c>
      <c r="AI1674">
        <v>2</v>
      </c>
      <c r="AJ1674">
        <v>1</v>
      </c>
      <c r="AK1674" t="s">
        <v>597</v>
      </c>
      <c r="AL1674">
        <v>40.947526000000003</v>
      </c>
      <c r="AM1674" t="s">
        <v>598</v>
      </c>
      <c r="AN1674">
        <v>-72.172815999999997</v>
      </c>
      <c r="AO1674">
        <v>25</v>
      </c>
      <c r="AP1674">
        <v>450</v>
      </c>
      <c r="AQ1674" t="s">
        <v>129</v>
      </c>
      <c r="AR1674">
        <v>64</v>
      </c>
      <c r="AS1674">
        <v>26</v>
      </c>
      <c r="AT1674">
        <v>320</v>
      </c>
      <c r="BB1674">
        <v>1200</v>
      </c>
      <c r="BC1674">
        <v>1</v>
      </c>
      <c r="BD1674" t="str">
        <f t="shared" si="848"/>
        <v xml:space="preserve">N46PD   </v>
      </c>
      <c r="BE1674">
        <v>1</v>
      </c>
      <c r="BG1674">
        <v>0</v>
      </c>
      <c r="BH1674">
        <v>0</v>
      </c>
      <c r="BI1674">
        <v>0</v>
      </c>
      <c r="BJ1674">
        <v>350</v>
      </c>
      <c r="BK1674">
        <v>-100</v>
      </c>
      <c r="BL1674" t="s">
        <v>239</v>
      </c>
      <c r="BM1674">
        <v>1</v>
      </c>
      <c r="BN1674">
        <v>1</v>
      </c>
      <c r="BO1674">
        <v>1</v>
      </c>
      <c r="BP1674">
        <v>0</v>
      </c>
      <c r="BS1674">
        <v>0.08</v>
      </c>
      <c r="BT1674">
        <v>0</v>
      </c>
      <c r="BU1674">
        <v>0</v>
      </c>
      <c r="CE1674" t="str">
        <f t="shared" si="851"/>
        <v>16:24:43.628</v>
      </c>
      <c r="CF1674">
        <v>627502217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7</v>
      </c>
      <c r="CY1674">
        <v>7</v>
      </c>
      <c r="CZ1674" t="s">
        <v>131</v>
      </c>
      <c r="DA1674">
        <v>80</v>
      </c>
      <c r="DB1674">
        <v>1</v>
      </c>
      <c r="DC1674" t="s">
        <v>132</v>
      </c>
      <c r="DD1674" t="s">
        <v>133</v>
      </c>
      <c r="DG1674">
        <v>15421548</v>
      </c>
      <c r="DI1674">
        <v>1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 t="shared" ref="A1675:A1681" si="852">"10/06/2022 16:24:44.930"</f>
        <v>10/06/2022 16:24:44.930</v>
      </c>
      <c r="C1675" t="str">
        <f t="shared" si="846"/>
        <v>FFDFD3C0</v>
      </c>
      <c r="D1675" t="s">
        <v>143</v>
      </c>
      <c r="E1675">
        <v>15</v>
      </c>
      <c r="F1675">
        <v>2015</v>
      </c>
      <c r="G1675" t="s">
        <v>144</v>
      </c>
      <c r="J1675" t="s">
        <v>145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ref="S1675:S1681" si="853">"16:24:44.586"</f>
        <v>16:24:44.586</v>
      </c>
      <c r="T1675" t="str">
        <f t="shared" ref="T1675:T1681" si="854">"16:24:44.086"</f>
        <v>16:24:44.086</v>
      </c>
      <c r="U1675" t="str">
        <f t="shared" si="847"/>
        <v>A5988B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125</v>
      </c>
      <c r="AG1675">
        <v>0</v>
      </c>
      <c r="AH1675">
        <v>3</v>
      </c>
      <c r="AI1675">
        <v>2</v>
      </c>
      <c r="AJ1675">
        <v>1</v>
      </c>
      <c r="AK1675" t="s">
        <v>599</v>
      </c>
      <c r="AL1675">
        <v>40.947676000000001</v>
      </c>
      <c r="AM1675" t="s">
        <v>600</v>
      </c>
      <c r="AN1675">
        <v>-72.172430000000006</v>
      </c>
      <c r="AO1675">
        <v>25</v>
      </c>
      <c r="AP1675">
        <v>450</v>
      </c>
      <c r="AQ1675" t="s">
        <v>129</v>
      </c>
      <c r="AR1675">
        <v>64</v>
      </c>
      <c r="AS1675">
        <v>26</v>
      </c>
      <c r="AT1675">
        <v>256</v>
      </c>
      <c r="BB1675">
        <v>1200</v>
      </c>
      <c r="BC1675">
        <v>1</v>
      </c>
      <c r="BD1675" t="str">
        <f t="shared" si="848"/>
        <v xml:space="preserve">N46PD   </v>
      </c>
      <c r="BE1675">
        <v>1</v>
      </c>
      <c r="BG1675">
        <v>0</v>
      </c>
      <c r="BH1675">
        <v>0</v>
      </c>
      <c r="BI1675">
        <v>0</v>
      </c>
      <c r="BJ1675">
        <v>350</v>
      </c>
      <c r="BK1675">
        <v>-100</v>
      </c>
      <c r="BL1675" t="s">
        <v>239</v>
      </c>
      <c r="BM1675">
        <v>1</v>
      </c>
      <c r="BN1675">
        <v>1</v>
      </c>
      <c r="BO1675">
        <v>1</v>
      </c>
      <c r="BP1675">
        <v>0</v>
      </c>
      <c r="BS1675">
        <v>0.08</v>
      </c>
      <c r="BT1675">
        <v>0</v>
      </c>
      <c r="BU1675">
        <v>0</v>
      </c>
      <c r="CE1675" t="str">
        <f t="shared" ref="CE1675:CE1681" si="855">"16:24:44.586"</f>
        <v>16:24:44.586</v>
      </c>
      <c r="CF1675">
        <v>585984136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7</v>
      </c>
      <c r="CY1675">
        <v>7</v>
      </c>
      <c r="CZ1675" t="s">
        <v>131</v>
      </c>
      <c r="DA1675">
        <v>80</v>
      </c>
      <c r="DB1675">
        <v>1</v>
      </c>
      <c r="DC1675" t="s">
        <v>132</v>
      </c>
      <c r="DD1675" t="s">
        <v>133</v>
      </c>
      <c r="DG1675">
        <v>15422517</v>
      </c>
      <c r="DI1675">
        <v>1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 t="shared" si="852"/>
        <v>10/06/2022 16:24:44.930</v>
      </c>
      <c r="C1676" t="str">
        <f t="shared" si="846"/>
        <v>FFDFD3C0</v>
      </c>
      <c r="D1676" t="s">
        <v>123</v>
      </c>
      <c r="E1676">
        <v>1</v>
      </c>
      <c r="H1676">
        <v>157</v>
      </c>
      <c r="I1676" t="s">
        <v>124</v>
      </c>
      <c r="J1676" t="s">
        <v>125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853"/>
        <v>16:24:44.586</v>
      </c>
      <c r="T1676" t="str">
        <f t="shared" si="854"/>
        <v>16:24:44.086</v>
      </c>
      <c r="U1676" t="str">
        <f t="shared" si="847"/>
        <v>A5988B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125</v>
      </c>
      <c r="AG1676">
        <v>0</v>
      </c>
      <c r="AH1676">
        <v>3</v>
      </c>
      <c r="AI1676">
        <v>2</v>
      </c>
      <c r="AJ1676">
        <v>1</v>
      </c>
      <c r="AK1676" t="s">
        <v>599</v>
      </c>
      <c r="AL1676">
        <v>40.947676000000001</v>
      </c>
      <c r="AM1676" t="s">
        <v>600</v>
      </c>
      <c r="AN1676">
        <v>-72.172430000000006</v>
      </c>
      <c r="AO1676">
        <v>25</v>
      </c>
      <c r="AP1676">
        <v>450</v>
      </c>
      <c r="AQ1676" t="s">
        <v>129</v>
      </c>
      <c r="AR1676">
        <v>64</v>
      </c>
      <c r="AS1676">
        <v>26</v>
      </c>
      <c r="AT1676">
        <v>256</v>
      </c>
      <c r="BB1676">
        <v>1200</v>
      </c>
      <c r="BC1676">
        <v>1</v>
      </c>
      <c r="BD1676" t="str">
        <f t="shared" si="848"/>
        <v xml:space="preserve">N46PD   </v>
      </c>
      <c r="BE1676">
        <v>1</v>
      </c>
      <c r="BG1676">
        <v>0</v>
      </c>
      <c r="BH1676">
        <v>0</v>
      </c>
      <c r="BI1676">
        <v>0</v>
      </c>
      <c r="BJ1676">
        <v>350</v>
      </c>
      <c r="BK1676">
        <v>-100</v>
      </c>
      <c r="BL1676" t="s">
        <v>239</v>
      </c>
      <c r="BM1676">
        <v>1</v>
      </c>
      <c r="BN1676">
        <v>1</v>
      </c>
      <c r="BO1676">
        <v>1</v>
      </c>
      <c r="BP1676">
        <v>0</v>
      </c>
      <c r="BS1676">
        <v>0.08</v>
      </c>
      <c r="BT1676">
        <v>0</v>
      </c>
      <c r="BU1676">
        <v>0</v>
      </c>
      <c r="CE1676" t="str">
        <f t="shared" si="855"/>
        <v>16:24:44.586</v>
      </c>
      <c r="CF1676">
        <v>585984136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7</v>
      </c>
      <c r="CY1676">
        <v>7</v>
      </c>
      <c r="CZ1676" t="s">
        <v>131</v>
      </c>
      <c r="DA1676">
        <v>80</v>
      </c>
      <c r="DB1676">
        <v>1</v>
      </c>
      <c r="DC1676" t="s">
        <v>132</v>
      </c>
      <c r="DD1676" t="s">
        <v>133</v>
      </c>
      <c r="DG1676">
        <v>15422517</v>
      </c>
      <c r="DI1676">
        <v>1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 t="shared" si="852"/>
        <v>10/06/2022 16:24:44.930</v>
      </c>
      <c r="C1677" t="str">
        <f t="shared" si="846"/>
        <v>FFDFD3C0</v>
      </c>
      <c r="D1677" t="s">
        <v>139</v>
      </c>
      <c r="E1677">
        <v>3</v>
      </c>
      <c r="F1677">
        <v>1003</v>
      </c>
      <c r="G1677" t="s">
        <v>146</v>
      </c>
      <c r="J1677" t="s">
        <v>141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853"/>
        <v>16:24:44.586</v>
      </c>
      <c r="T1677" t="str">
        <f t="shared" si="854"/>
        <v>16:24:44.086</v>
      </c>
      <c r="U1677" t="str">
        <f t="shared" si="847"/>
        <v>A5988B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125</v>
      </c>
      <c r="AG1677">
        <v>0</v>
      </c>
      <c r="AH1677">
        <v>3</v>
      </c>
      <c r="AI1677">
        <v>2</v>
      </c>
      <c r="AJ1677">
        <v>1</v>
      </c>
      <c r="AK1677" t="s">
        <v>599</v>
      </c>
      <c r="AL1677">
        <v>40.947676000000001</v>
      </c>
      <c r="AM1677" t="s">
        <v>600</v>
      </c>
      <c r="AN1677">
        <v>-72.172430000000006</v>
      </c>
      <c r="AO1677">
        <v>25</v>
      </c>
      <c r="AP1677">
        <v>450</v>
      </c>
      <c r="AQ1677" t="s">
        <v>129</v>
      </c>
      <c r="AR1677">
        <v>64</v>
      </c>
      <c r="AS1677">
        <v>26</v>
      </c>
      <c r="AT1677">
        <v>256</v>
      </c>
      <c r="BB1677">
        <v>1200</v>
      </c>
      <c r="BC1677">
        <v>1</v>
      </c>
      <c r="BD1677" t="str">
        <f t="shared" si="848"/>
        <v xml:space="preserve">N46PD   </v>
      </c>
      <c r="BE1677">
        <v>1</v>
      </c>
      <c r="BG1677">
        <v>0</v>
      </c>
      <c r="BH1677">
        <v>0</v>
      </c>
      <c r="BI1677">
        <v>0</v>
      </c>
      <c r="BJ1677">
        <v>350</v>
      </c>
      <c r="BK1677">
        <v>-100</v>
      </c>
      <c r="BL1677" t="s">
        <v>239</v>
      </c>
      <c r="BM1677">
        <v>1</v>
      </c>
      <c r="BN1677">
        <v>1</v>
      </c>
      <c r="BO1677">
        <v>1</v>
      </c>
      <c r="BP1677">
        <v>0</v>
      </c>
      <c r="BS1677">
        <v>0.08</v>
      </c>
      <c r="BT1677">
        <v>0</v>
      </c>
      <c r="BU1677">
        <v>0</v>
      </c>
      <c r="CE1677" t="str">
        <f t="shared" si="855"/>
        <v>16:24:44.586</v>
      </c>
      <c r="CF1677">
        <v>585984136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7</v>
      </c>
      <c r="CY1677">
        <v>7</v>
      </c>
      <c r="CZ1677" t="s">
        <v>131</v>
      </c>
      <c r="DA1677">
        <v>80</v>
      </c>
      <c r="DB1677">
        <v>1</v>
      </c>
      <c r="DC1677" t="s">
        <v>132</v>
      </c>
      <c r="DD1677" t="s">
        <v>133</v>
      </c>
      <c r="DG1677">
        <v>15422517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 t="shared" si="852"/>
        <v>10/06/2022 16:24:44.930</v>
      </c>
      <c r="C1678" t="str">
        <f t="shared" si="846"/>
        <v>FFDFD3C0</v>
      </c>
      <c r="D1678" t="s">
        <v>134</v>
      </c>
      <c r="E1678">
        <v>33</v>
      </c>
      <c r="H1678">
        <v>112</v>
      </c>
      <c r="I1678" t="s">
        <v>135</v>
      </c>
      <c r="J1678" t="s">
        <v>136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853"/>
        <v>16:24:44.586</v>
      </c>
      <c r="T1678" t="str">
        <f t="shared" si="854"/>
        <v>16:24:44.086</v>
      </c>
      <c r="U1678" t="str">
        <f t="shared" si="847"/>
        <v>A5988B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125</v>
      </c>
      <c r="AG1678">
        <v>0</v>
      </c>
      <c r="AH1678">
        <v>3</v>
      </c>
      <c r="AI1678">
        <v>2</v>
      </c>
      <c r="AJ1678">
        <v>1</v>
      </c>
      <c r="AK1678" t="s">
        <v>599</v>
      </c>
      <c r="AL1678">
        <v>40.947676000000001</v>
      </c>
      <c r="AM1678" t="s">
        <v>600</v>
      </c>
      <c r="AN1678">
        <v>-72.172430000000006</v>
      </c>
      <c r="AO1678">
        <v>25</v>
      </c>
      <c r="AP1678">
        <v>450</v>
      </c>
      <c r="AQ1678" t="s">
        <v>129</v>
      </c>
      <c r="AR1678">
        <v>64</v>
      </c>
      <c r="AS1678">
        <v>26</v>
      </c>
      <c r="AT1678">
        <v>256</v>
      </c>
      <c r="BB1678">
        <v>1200</v>
      </c>
      <c r="BC1678">
        <v>1</v>
      </c>
      <c r="BD1678" t="str">
        <f t="shared" si="848"/>
        <v xml:space="preserve">N46PD   </v>
      </c>
      <c r="BE1678">
        <v>1</v>
      </c>
      <c r="BG1678">
        <v>0</v>
      </c>
      <c r="BH1678">
        <v>0</v>
      </c>
      <c r="BI1678">
        <v>0</v>
      </c>
      <c r="BJ1678">
        <v>350</v>
      </c>
      <c r="BK1678">
        <v>-100</v>
      </c>
      <c r="BL1678" t="s">
        <v>239</v>
      </c>
      <c r="BM1678">
        <v>1</v>
      </c>
      <c r="BN1678">
        <v>1</v>
      </c>
      <c r="BO1678">
        <v>1</v>
      </c>
      <c r="BP1678">
        <v>0</v>
      </c>
      <c r="BS1678">
        <v>0.08</v>
      </c>
      <c r="BT1678">
        <v>0</v>
      </c>
      <c r="BU1678">
        <v>0</v>
      </c>
      <c r="CE1678" t="str">
        <f t="shared" si="855"/>
        <v>16:24:44.586</v>
      </c>
      <c r="CF1678">
        <v>585984136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7</v>
      </c>
      <c r="CY1678">
        <v>7</v>
      </c>
      <c r="CZ1678" t="s">
        <v>131</v>
      </c>
      <c r="DA1678">
        <v>80</v>
      </c>
      <c r="DB1678">
        <v>1</v>
      </c>
      <c r="DC1678" t="s">
        <v>132</v>
      </c>
      <c r="DD1678" t="s">
        <v>133</v>
      </c>
      <c r="DG1678">
        <v>15422517</v>
      </c>
      <c r="DI1678">
        <v>1</v>
      </c>
      <c r="DJ1678">
        <v>0</v>
      </c>
      <c r="DK1678">
        <v>1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 t="shared" si="852"/>
        <v>10/06/2022 16:24:44.930</v>
      </c>
      <c r="C1679" t="str">
        <f t="shared" si="846"/>
        <v>FFDFD3C0</v>
      </c>
      <c r="D1679" t="s">
        <v>143</v>
      </c>
      <c r="E1679">
        <v>1</v>
      </c>
      <c r="F1679">
        <v>2001</v>
      </c>
      <c r="G1679" t="s">
        <v>147</v>
      </c>
      <c r="J1679" t="s">
        <v>145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853"/>
        <v>16:24:44.586</v>
      </c>
      <c r="T1679" t="str">
        <f t="shared" si="854"/>
        <v>16:24:44.086</v>
      </c>
      <c r="U1679" t="str">
        <f t="shared" si="847"/>
        <v>A5988B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125</v>
      </c>
      <c r="AG1679">
        <v>0</v>
      </c>
      <c r="AH1679">
        <v>3</v>
      </c>
      <c r="AI1679">
        <v>2</v>
      </c>
      <c r="AJ1679">
        <v>1</v>
      </c>
      <c r="AK1679" t="s">
        <v>599</v>
      </c>
      <c r="AL1679">
        <v>40.947676000000001</v>
      </c>
      <c r="AM1679" t="s">
        <v>600</v>
      </c>
      <c r="AN1679">
        <v>-72.172430000000006</v>
      </c>
      <c r="AO1679">
        <v>25</v>
      </c>
      <c r="AP1679">
        <v>450</v>
      </c>
      <c r="AQ1679" t="s">
        <v>129</v>
      </c>
      <c r="AR1679">
        <v>64</v>
      </c>
      <c r="AS1679">
        <v>26</v>
      </c>
      <c r="AT1679">
        <v>256</v>
      </c>
      <c r="BB1679">
        <v>1200</v>
      </c>
      <c r="BC1679">
        <v>1</v>
      </c>
      <c r="BD1679" t="str">
        <f t="shared" si="848"/>
        <v xml:space="preserve">N46PD   </v>
      </c>
      <c r="BE1679">
        <v>1</v>
      </c>
      <c r="BG1679">
        <v>0</v>
      </c>
      <c r="BH1679">
        <v>0</v>
      </c>
      <c r="BI1679">
        <v>0</v>
      </c>
      <c r="BJ1679">
        <v>350</v>
      </c>
      <c r="BK1679">
        <v>-100</v>
      </c>
      <c r="BL1679" t="s">
        <v>239</v>
      </c>
      <c r="BM1679">
        <v>1</v>
      </c>
      <c r="BN1679">
        <v>1</v>
      </c>
      <c r="BO1679">
        <v>1</v>
      </c>
      <c r="BP1679">
        <v>0</v>
      </c>
      <c r="BS1679">
        <v>0.08</v>
      </c>
      <c r="BT1679">
        <v>0</v>
      </c>
      <c r="BU1679">
        <v>0</v>
      </c>
      <c r="CE1679" t="str">
        <f t="shared" si="855"/>
        <v>16:24:44.586</v>
      </c>
      <c r="CF1679">
        <v>585984136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7</v>
      </c>
      <c r="CY1679">
        <v>7</v>
      </c>
      <c r="CZ1679" t="s">
        <v>131</v>
      </c>
      <c r="DA1679">
        <v>80</v>
      </c>
      <c r="DB1679">
        <v>1</v>
      </c>
      <c r="DC1679" t="s">
        <v>132</v>
      </c>
      <c r="DD1679" t="s">
        <v>133</v>
      </c>
      <c r="DG1679">
        <v>15422517</v>
      </c>
      <c r="DI1679">
        <v>1</v>
      </c>
      <c r="DJ1679">
        <v>0</v>
      </c>
      <c r="DK1679">
        <v>1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 t="shared" si="852"/>
        <v>10/06/2022 16:24:44.930</v>
      </c>
      <c r="C1680" t="str">
        <f t="shared" si="846"/>
        <v>FFDFD3C0</v>
      </c>
      <c r="D1680" t="s">
        <v>134</v>
      </c>
      <c r="E1680">
        <v>38</v>
      </c>
      <c r="H1680">
        <v>125</v>
      </c>
      <c r="I1680" t="s">
        <v>142</v>
      </c>
      <c r="J1680" t="s">
        <v>136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853"/>
        <v>16:24:44.586</v>
      </c>
      <c r="T1680" t="str">
        <f t="shared" si="854"/>
        <v>16:24:44.086</v>
      </c>
      <c r="U1680" t="str">
        <f t="shared" si="847"/>
        <v>A5988B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125</v>
      </c>
      <c r="AG1680">
        <v>0</v>
      </c>
      <c r="AH1680">
        <v>3</v>
      </c>
      <c r="AI1680">
        <v>2</v>
      </c>
      <c r="AJ1680">
        <v>1</v>
      </c>
      <c r="AK1680" t="s">
        <v>599</v>
      </c>
      <c r="AL1680">
        <v>40.947676000000001</v>
      </c>
      <c r="AM1680" t="s">
        <v>600</v>
      </c>
      <c r="AN1680">
        <v>-72.172430000000006</v>
      </c>
      <c r="AO1680">
        <v>25</v>
      </c>
      <c r="AP1680">
        <v>450</v>
      </c>
      <c r="AQ1680" t="s">
        <v>129</v>
      </c>
      <c r="AR1680">
        <v>64</v>
      </c>
      <c r="AS1680">
        <v>26</v>
      </c>
      <c r="AT1680">
        <v>256</v>
      </c>
      <c r="BB1680">
        <v>1200</v>
      </c>
      <c r="BC1680">
        <v>1</v>
      </c>
      <c r="BD1680" t="str">
        <f t="shared" si="848"/>
        <v xml:space="preserve">N46PD   </v>
      </c>
      <c r="BE1680">
        <v>1</v>
      </c>
      <c r="BG1680">
        <v>0</v>
      </c>
      <c r="BH1680">
        <v>0</v>
      </c>
      <c r="BI1680">
        <v>0</v>
      </c>
      <c r="BJ1680">
        <v>350</v>
      </c>
      <c r="BK1680">
        <v>-100</v>
      </c>
      <c r="BL1680" t="s">
        <v>239</v>
      </c>
      <c r="BM1680">
        <v>1</v>
      </c>
      <c r="BN1680">
        <v>1</v>
      </c>
      <c r="BO1680">
        <v>1</v>
      </c>
      <c r="BP1680">
        <v>0</v>
      </c>
      <c r="BS1680">
        <v>0.08</v>
      </c>
      <c r="BT1680">
        <v>0</v>
      </c>
      <c r="BU1680">
        <v>0</v>
      </c>
      <c r="CE1680" t="str">
        <f t="shared" si="855"/>
        <v>16:24:44.586</v>
      </c>
      <c r="CF1680">
        <v>585984136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7</v>
      </c>
      <c r="CY1680">
        <v>7</v>
      </c>
      <c r="CZ1680" t="s">
        <v>131</v>
      </c>
      <c r="DA1680">
        <v>80</v>
      </c>
      <c r="DB1680">
        <v>1</v>
      </c>
      <c r="DC1680" t="s">
        <v>132</v>
      </c>
      <c r="DD1680" t="s">
        <v>133</v>
      </c>
      <c r="DG1680">
        <v>15422517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 t="shared" si="852"/>
        <v>10/06/2022 16:24:44.930</v>
      </c>
      <c r="C1681" t="str">
        <f t="shared" si="846"/>
        <v>FFDFD3C0</v>
      </c>
      <c r="D1681" t="s">
        <v>139</v>
      </c>
      <c r="E1681">
        <v>2</v>
      </c>
      <c r="F1681">
        <v>1002</v>
      </c>
      <c r="G1681" t="s">
        <v>124</v>
      </c>
      <c r="J1681" t="s">
        <v>141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853"/>
        <v>16:24:44.586</v>
      </c>
      <c r="T1681" t="str">
        <f t="shared" si="854"/>
        <v>16:24:44.086</v>
      </c>
      <c r="U1681" t="str">
        <f t="shared" si="847"/>
        <v>A5988B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125</v>
      </c>
      <c r="AG1681">
        <v>0</v>
      </c>
      <c r="AH1681">
        <v>3</v>
      </c>
      <c r="AI1681">
        <v>2</v>
      </c>
      <c r="AJ1681">
        <v>1</v>
      </c>
      <c r="AK1681" t="s">
        <v>599</v>
      </c>
      <c r="AL1681">
        <v>40.947676000000001</v>
      </c>
      <c r="AM1681" t="s">
        <v>600</v>
      </c>
      <c r="AN1681">
        <v>-72.172430000000006</v>
      </c>
      <c r="AO1681">
        <v>25</v>
      </c>
      <c r="AP1681">
        <v>450</v>
      </c>
      <c r="AQ1681" t="s">
        <v>129</v>
      </c>
      <c r="AR1681">
        <v>64</v>
      </c>
      <c r="AS1681">
        <v>26</v>
      </c>
      <c r="AT1681">
        <v>256</v>
      </c>
      <c r="BB1681">
        <v>1200</v>
      </c>
      <c r="BC1681">
        <v>1</v>
      </c>
      <c r="BD1681" t="str">
        <f t="shared" si="848"/>
        <v xml:space="preserve">N46PD   </v>
      </c>
      <c r="BE1681">
        <v>1</v>
      </c>
      <c r="BG1681">
        <v>0</v>
      </c>
      <c r="BH1681">
        <v>0</v>
      </c>
      <c r="BI1681">
        <v>0</v>
      </c>
      <c r="BJ1681">
        <v>350</v>
      </c>
      <c r="BK1681">
        <v>-100</v>
      </c>
      <c r="BL1681" t="s">
        <v>239</v>
      </c>
      <c r="BM1681">
        <v>1</v>
      </c>
      <c r="BN1681">
        <v>1</v>
      </c>
      <c r="BO1681">
        <v>1</v>
      </c>
      <c r="BP1681">
        <v>0</v>
      </c>
      <c r="BS1681">
        <v>0.08</v>
      </c>
      <c r="BT1681">
        <v>0</v>
      </c>
      <c r="BU1681">
        <v>0</v>
      </c>
      <c r="CE1681" t="str">
        <f t="shared" si="855"/>
        <v>16:24:44.586</v>
      </c>
      <c r="CF1681">
        <v>585984136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7</v>
      </c>
      <c r="CY1681">
        <v>7</v>
      </c>
      <c r="CZ1681" t="s">
        <v>131</v>
      </c>
      <c r="DA1681">
        <v>80</v>
      </c>
      <c r="DB1681">
        <v>1</v>
      </c>
      <c r="DC1681" t="s">
        <v>132</v>
      </c>
      <c r="DD1681" t="s">
        <v>133</v>
      </c>
      <c r="DG1681">
        <v>15422517</v>
      </c>
      <c r="DI1681">
        <v>1</v>
      </c>
      <c r="DJ1681">
        <v>0</v>
      </c>
      <c r="DK1681">
        <v>1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 t="shared" ref="A1682:A1688" si="856">"10/06/2022 16:24:45.774"</f>
        <v>10/06/2022 16:24:45.774</v>
      </c>
      <c r="C1682" t="str">
        <f t="shared" si="846"/>
        <v>FFDFD3C0</v>
      </c>
      <c r="D1682" t="s">
        <v>139</v>
      </c>
      <c r="E1682">
        <v>3</v>
      </c>
      <c r="F1682">
        <v>1003</v>
      </c>
      <c r="G1682" t="s">
        <v>146</v>
      </c>
      <c r="J1682" t="s">
        <v>141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ref="S1682:S1688" si="857">"16:24:45.586"</f>
        <v>16:24:45.586</v>
      </c>
      <c r="T1682" t="str">
        <f t="shared" ref="T1682:T1688" si="858">"16:24:45.086"</f>
        <v>16:24:45.086</v>
      </c>
      <c r="U1682" t="str">
        <f t="shared" si="847"/>
        <v>A5988B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125</v>
      </c>
      <c r="AG1682">
        <v>0</v>
      </c>
      <c r="AH1682">
        <v>3</v>
      </c>
      <c r="AI1682">
        <v>2</v>
      </c>
      <c r="AJ1682">
        <v>1</v>
      </c>
      <c r="AK1682" t="s">
        <v>601</v>
      </c>
      <c r="AL1682">
        <v>40.947761999999997</v>
      </c>
      <c r="AM1682" t="s">
        <v>602</v>
      </c>
      <c r="AN1682">
        <v>-72.172065000000003</v>
      </c>
      <c r="AO1682">
        <v>25</v>
      </c>
      <c r="AP1682">
        <v>475</v>
      </c>
      <c r="AQ1682" t="s">
        <v>129</v>
      </c>
      <c r="AR1682">
        <v>63</v>
      </c>
      <c r="AS1682">
        <v>27</v>
      </c>
      <c r="AT1682">
        <v>448</v>
      </c>
      <c r="BB1682">
        <v>1200</v>
      </c>
      <c r="BC1682">
        <v>1</v>
      </c>
      <c r="BD1682" t="str">
        <f t="shared" si="848"/>
        <v xml:space="preserve">N46PD   </v>
      </c>
      <c r="BE1682">
        <v>1</v>
      </c>
      <c r="BG1682">
        <v>0</v>
      </c>
      <c r="BH1682">
        <v>0</v>
      </c>
      <c r="BI1682">
        <v>0</v>
      </c>
      <c r="BJ1682">
        <v>375</v>
      </c>
      <c r="BK1682">
        <v>-100</v>
      </c>
      <c r="BL1682" t="s">
        <v>239</v>
      </c>
      <c r="BM1682">
        <v>1</v>
      </c>
      <c r="BN1682">
        <v>1</v>
      </c>
      <c r="BO1682">
        <v>1</v>
      </c>
      <c r="BP1682">
        <v>0</v>
      </c>
      <c r="BS1682">
        <v>0.08</v>
      </c>
      <c r="BT1682">
        <v>0</v>
      </c>
      <c r="BU1682">
        <v>0</v>
      </c>
      <c r="CE1682" t="str">
        <f t="shared" ref="CE1682:CE1688" si="859">"16:24:45.589"</f>
        <v>16:24:45.589</v>
      </c>
      <c r="CF1682">
        <v>588703744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7</v>
      </c>
      <c r="CY1682">
        <v>7</v>
      </c>
      <c r="CZ1682" t="s">
        <v>131</v>
      </c>
      <c r="DA1682">
        <v>80</v>
      </c>
      <c r="DB1682">
        <v>1</v>
      </c>
      <c r="DC1682" t="s">
        <v>132</v>
      </c>
      <c r="DD1682" t="s">
        <v>133</v>
      </c>
      <c r="DG1682">
        <v>15423625</v>
      </c>
      <c r="DI1682">
        <v>1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 t="shared" si="856"/>
        <v>10/06/2022 16:24:45.774</v>
      </c>
      <c r="C1683" t="str">
        <f t="shared" si="846"/>
        <v>FFDFD3C0</v>
      </c>
      <c r="D1683" t="s">
        <v>143</v>
      </c>
      <c r="E1683">
        <v>1</v>
      </c>
      <c r="F1683">
        <v>2001</v>
      </c>
      <c r="G1683" t="s">
        <v>147</v>
      </c>
      <c r="J1683" t="s">
        <v>145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857"/>
        <v>16:24:45.586</v>
      </c>
      <c r="T1683" t="str">
        <f t="shared" si="858"/>
        <v>16:24:45.086</v>
      </c>
      <c r="U1683" t="str">
        <f t="shared" si="847"/>
        <v>A5988B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125</v>
      </c>
      <c r="AG1683">
        <v>0</v>
      </c>
      <c r="AH1683">
        <v>3</v>
      </c>
      <c r="AI1683">
        <v>2</v>
      </c>
      <c r="AJ1683">
        <v>1</v>
      </c>
      <c r="AK1683" t="s">
        <v>601</v>
      </c>
      <c r="AL1683">
        <v>40.947761999999997</v>
      </c>
      <c r="AM1683" t="s">
        <v>602</v>
      </c>
      <c r="AN1683">
        <v>-72.172065000000003</v>
      </c>
      <c r="AO1683">
        <v>25</v>
      </c>
      <c r="AP1683">
        <v>475</v>
      </c>
      <c r="AQ1683" t="s">
        <v>129</v>
      </c>
      <c r="AR1683">
        <v>63</v>
      </c>
      <c r="AS1683">
        <v>27</v>
      </c>
      <c r="AT1683">
        <v>448</v>
      </c>
      <c r="BB1683">
        <v>1200</v>
      </c>
      <c r="BC1683">
        <v>1</v>
      </c>
      <c r="BD1683" t="str">
        <f t="shared" si="848"/>
        <v xml:space="preserve">N46PD   </v>
      </c>
      <c r="BE1683">
        <v>1</v>
      </c>
      <c r="BG1683">
        <v>0</v>
      </c>
      <c r="BH1683">
        <v>0</v>
      </c>
      <c r="BI1683">
        <v>0</v>
      </c>
      <c r="BJ1683">
        <v>375</v>
      </c>
      <c r="BK1683">
        <v>-100</v>
      </c>
      <c r="BL1683" t="s">
        <v>239</v>
      </c>
      <c r="BM1683">
        <v>1</v>
      </c>
      <c r="BN1683">
        <v>1</v>
      </c>
      <c r="BO1683">
        <v>1</v>
      </c>
      <c r="BP1683">
        <v>0</v>
      </c>
      <c r="BS1683">
        <v>0.08</v>
      </c>
      <c r="BT1683">
        <v>0</v>
      </c>
      <c r="BU1683">
        <v>0</v>
      </c>
      <c r="CE1683" t="str">
        <f t="shared" si="859"/>
        <v>16:24:45.589</v>
      </c>
      <c r="CF1683">
        <v>588703744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7</v>
      </c>
      <c r="CY1683">
        <v>7</v>
      </c>
      <c r="CZ1683" t="s">
        <v>131</v>
      </c>
      <c r="DA1683">
        <v>80</v>
      </c>
      <c r="DB1683">
        <v>1</v>
      </c>
      <c r="DC1683" t="s">
        <v>132</v>
      </c>
      <c r="DD1683" t="s">
        <v>133</v>
      </c>
      <c r="DG1683">
        <v>15423625</v>
      </c>
      <c r="DI1683">
        <v>1</v>
      </c>
      <c r="DJ1683">
        <v>0</v>
      </c>
      <c r="DK1683">
        <v>1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 t="shared" si="856"/>
        <v>10/06/2022 16:24:45.774</v>
      </c>
      <c r="C1684" t="str">
        <f t="shared" si="846"/>
        <v>FFDFD3C0</v>
      </c>
      <c r="D1684" t="s">
        <v>139</v>
      </c>
      <c r="E1684">
        <v>2</v>
      </c>
      <c r="F1684">
        <v>1002</v>
      </c>
      <c r="G1684" t="s">
        <v>124</v>
      </c>
      <c r="J1684" t="s">
        <v>141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857"/>
        <v>16:24:45.586</v>
      </c>
      <c r="T1684" t="str">
        <f t="shared" si="858"/>
        <v>16:24:45.086</v>
      </c>
      <c r="U1684" t="str">
        <f t="shared" si="847"/>
        <v>A5988B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125</v>
      </c>
      <c r="AG1684">
        <v>0</v>
      </c>
      <c r="AH1684">
        <v>3</v>
      </c>
      <c r="AI1684">
        <v>2</v>
      </c>
      <c r="AJ1684">
        <v>1</v>
      </c>
      <c r="AK1684" t="s">
        <v>601</v>
      </c>
      <c r="AL1684">
        <v>40.947761999999997</v>
      </c>
      <c r="AM1684" t="s">
        <v>602</v>
      </c>
      <c r="AN1684">
        <v>-72.172065000000003</v>
      </c>
      <c r="AO1684">
        <v>25</v>
      </c>
      <c r="AP1684">
        <v>475</v>
      </c>
      <c r="AQ1684" t="s">
        <v>129</v>
      </c>
      <c r="AR1684">
        <v>63</v>
      </c>
      <c r="AS1684">
        <v>27</v>
      </c>
      <c r="AT1684">
        <v>448</v>
      </c>
      <c r="BB1684">
        <v>1200</v>
      </c>
      <c r="BC1684">
        <v>1</v>
      </c>
      <c r="BD1684" t="str">
        <f t="shared" si="848"/>
        <v xml:space="preserve">N46PD   </v>
      </c>
      <c r="BE1684">
        <v>1</v>
      </c>
      <c r="BG1684">
        <v>0</v>
      </c>
      <c r="BH1684">
        <v>0</v>
      </c>
      <c r="BI1684">
        <v>0</v>
      </c>
      <c r="BJ1684">
        <v>375</v>
      </c>
      <c r="BK1684">
        <v>-100</v>
      </c>
      <c r="BL1684" t="s">
        <v>239</v>
      </c>
      <c r="BM1684">
        <v>1</v>
      </c>
      <c r="BN1684">
        <v>1</v>
      </c>
      <c r="BO1684">
        <v>1</v>
      </c>
      <c r="BP1684">
        <v>0</v>
      </c>
      <c r="BS1684">
        <v>0.08</v>
      </c>
      <c r="BT1684">
        <v>0</v>
      </c>
      <c r="BU1684">
        <v>0</v>
      </c>
      <c r="CE1684" t="str">
        <f t="shared" si="859"/>
        <v>16:24:45.589</v>
      </c>
      <c r="CF1684">
        <v>588703744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7</v>
      </c>
      <c r="CY1684">
        <v>7</v>
      </c>
      <c r="CZ1684" t="s">
        <v>131</v>
      </c>
      <c r="DA1684">
        <v>80</v>
      </c>
      <c r="DB1684">
        <v>1</v>
      </c>
      <c r="DC1684" t="s">
        <v>132</v>
      </c>
      <c r="DD1684" t="s">
        <v>133</v>
      </c>
      <c r="DG1684">
        <v>15423625</v>
      </c>
      <c r="DI1684">
        <v>1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 t="shared" si="856"/>
        <v>10/06/2022 16:24:45.774</v>
      </c>
      <c r="C1685" t="str">
        <f t="shared" si="846"/>
        <v>FFDFD3C0</v>
      </c>
      <c r="D1685" t="s">
        <v>134</v>
      </c>
      <c r="E1685">
        <v>33</v>
      </c>
      <c r="H1685">
        <v>112</v>
      </c>
      <c r="I1685" t="s">
        <v>135</v>
      </c>
      <c r="J1685" t="s">
        <v>136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857"/>
        <v>16:24:45.586</v>
      </c>
      <c r="T1685" t="str">
        <f t="shared" si="858"/>
        <v>16:24:45.086</v>
      </c>
      <c r="U1685" t="str">
        <f t="shared" si="847"/>
        <v>A5988B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125</v>
      </c>
      <c r="AG1685">
        <v>0</v>
      </c>
      <c r="AH1685">
        <v>3</v>
      </c>
      <c r="AI1685">
        <v>2</v>
      </c>
      <c r="AJ1685">
        <v>1</v>
      </c>
      <c r="AK1685" t="s">
        <v>601</v>
      </c>
      <c r="AL1685">
        <v>40.947761999999997</v>
      </c>
      <c r="AM1685" t="s">
        <v>602</v>
      </c>
      <c r="AN1685">
        <v>-72.172065000000003</v>
      </c>
      <c r="AO1685">
        <v>25</v>
      </c>
      <c r="AP1685">
        <v>475</v>
      </c>
      <c r="AQ1685" t="s">
        <v>129</v>
      </c>
      <c r="AR1685">
        <v>63</v>
      </c>
      <c r="AS1685">
        <v>27</v>
      </c>
      <c r="AT1685">
        <v>448</v>
      </c>
      <c r="BB1685">
        <v>1200</v>
      </c>
      <c r="BC1685">
        <v>1</v>
      </c>
      <c r="BD1685" t="str">
        <f t="shared" si="848"/>
        <v xml:space="preserve">N46PD   </v>
      </c>
      <c r="BE1685">
        <v>1</v>
      </c>
      <c r="BG1685">
        <v>0</v>
      </c>
      <c r="BH1685">
        <v>0</v>
      </c>
      <c r="BI1685">
        <v>0</v>
      </c>
      <c r="BJ1685">
        <v>375</v>
      </c>
      <c r="BK1685">
        <v>-100</v>
      </c>
      <c r="BL1685" t="s">
        <v>239</v>
      </c>
      <c r="BM1685">
        <v>1</v>
      </c>
      <c r="BN1685">
        <v>1</v>
      </c>
      <c r="BO1685">
        <v>1</v>
      </c>
      <c r="BP1685">
        <v>0</v>
      </c>
      <c r="BS1685">
        <v>0.08</v>
      </c>
      <c r="BT1685">
        <v>0</v>
      </c>
      <c r="BU1685">
        <v>0</v>
      </c>
      <c r="CE1685" t="str">
        <f t="shared" si="859"/>
        <v>16:24:45.589</v>
      </c>
      <c r="CF1685">
        <v>588703744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7</v>
      </c>
      <c r="CY1685">
        <v>7</v>
      </c>
      <c r="CZ1685" t="s">
        <v>131</v>
      </c>
      <c r="DA1685">
        <v>80</v>
      </c>
      <c r="DB1685">
        <v>1</v>
      </c>
      <c r="DC1685" t="s">
        <v>132</v>
      </c>
      <c r="DD1685" t="s">
        <v>133</v>
      </c>
      <c r="DG1685">
        <v>15423625</v>
      </c>
      <c r="DI1685">
        <v>1</v>
      </c>
      <c r="DJ1685">
        <v>0</v>
      </c>
      <c r="DK1685">
        <v>1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 t="shared" si="856"/>
        <v>10/06/2022 16:24:45.774</v>
      </c>
      <c r="C1686" t="str">
        <f t="shared" si="846"/>
        <v>FFDFD3C0</v>
      </c>
      <c r="D1686" t="s">
        <v>143</v>
      </c>
      <c r="E1686">
        <v>15</v>
      </c>
      <c r="F1686">
        <v>2015</v>
      </c>
      <c r="G1686" t="s">
        <v>144</v>
      </c>
      <c r="J1686" t="s">
        <v>145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857"/>
        <v>16:24:45.586</v>
      </c>
      <c r="T1686" t="str">
        <f t="shared" si="858"/>
        <v>16:24:45.086</v>
      </c>
      <c r="U1686" t="str">
        <f t="shared" si="847"/>
        <v>A5988B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125</v>
      </c>
      <c r="AG1686">
        <v>0</v>
      </c>
      <c r="AH1686">
        <v>3</v>
      </c>
      <c r="AI1686">
        <v>2</v>
      </c>
      <c r="AJ1686">
        <v>1</v>
      </c>
      <c r="AK1686" t="s">
        <v>601</v>
      </c>
      <c r="AL1686">
        <v>40.947761999999997</v>
      </c>
      <c r="AM1686" t="s">
        <v>602</v>
      </c>
      <c r="AN1686">
        <v>-72.172065000000003</v>
      </c>
      <c r="AO1686">
        <v>25</v>
      </c>
      <c r="AP1686">
        <v>475</v>
      </c>
      <c r="AQ1686" t="s">
        <v>129</v>
      </c>
      <c r="AR1686">
        <v>63</v>
      </c>
      <c r="AS1686">
        <v>27</v>
      </c>
      <c r="AT1686">
        <v>448</v>
      </c>
      <c r="BB1686">
        <v>1200</v>
      </c>
      <c r="BC1686">
        <v>1</v>
      </c>
      <c r="BD1686" t="str">
        <f t="shared" si="848"/>
        <v xml:space="preserve">N46PD   </v>
      </c>
      <c r="BE1686">
        <v>1</v>
      </c>
      <c r="BG1686">
        <v>0</v>
      </c>
      <c r="BH1686">
        <v>0</v>
      </c>
      <c r="BI1686">
        <v>0</v>
      </c>
      <c r="BJ1686">
        <v>375</v>
      </c>
      <c r="BK1686">
        <v>-100</v>
      </c>
      <c r="BL1686" t="s">
        <v>239</v>
      </c>
      <c r="BM1686">
        <v>1</v>
      </c>
      <c r="BN1686">
        <v>1</v>
      </c>
      <c r="BO1686">
        <v>1</v>
      </c>
      <c r="BP1686">
        <v>0</v>
      </c>
      <c r="BS1686">
        <v>0.08</v>
      </c>
      <c r="BT1686">
        <v>0</v>
      </c>
      <c r="BU1686">
        <v>0</v>
      </c>
      <c r="CE1686" t="str">
        <f t="shared" si="859"/>
        <v>16:24:45.589</v>
      </c>
      <c r="CF1686">
        <v>588703744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7</v>
      </c>
      <c r="CY1686">
        <v>7</v>
      </c>
      <c r="CZ1686" t="s">
        <v>131</v>
      </c>
      <c r="DA1686">
        <v>80</v>
      </c>
      <c r="DB1686">
        <v>1</v>
      </c>
      <c r="DC1686" t="s">
        <v>132</v>
      </c>
      <c r="DD1686" t="s">
        <v>133</v>
      </c>
      <c r="DG1686">
        <v>15423625</v>
      </c>
      <c r="DI1686">
        <v>1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 t="shared" si="856"/>
        <v>10/06/2022 16:24:45.774</v>
      </c>
      <c r="C1687" t="str">
        <f t="shared" si="846"/>
        <v>FFDFD3C0</v>
      </c>
      <c r="D1687" t="s">
        <v>123</v>
      </c>
      <c r="E1687">
        <v>1</v>
      </c>
      <c r="H1687">
        <v>157</v>
      </c>
      <c r="I1687" t="s">
        <v>124</v>
      </c>
      <c r="J1687" t="s">
        <v>125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si="857"/>
        <v>16:24:45.586</v>
      </c>
      <c r="T1687" t="str">
        <f t="shared" si="858"/>
        <v>16:24:45.086</v>
      </c>
      <c r="U1687" t="str">
        <f t="shared" si="847"/>
        <v>A5988B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125</v>
      </c>
      <c r="AG1687">
        <v>0</v>
      </c>
      <c r="AH1687">
        <v>3</v>
      </c>
      <c r="AI1687">
        <v>2</v>
      </c>
      <c r="AJ1687">
        <v>1</v>
      </c>
      <c r="AK1687" t="s">
        <v>601</v>
      </c>
      <c r="AL1687">
        <v>40.947761999999997</v>
      </c>
      <c r="AM1687" t="s">
        <v>602</v>
      </c>
      <c r="AN1687">
        <v>-72.172065000000003</v>
      </c>
      <c r="AO1687">
        <v>25</v>
      </c>
      <c r="AP1687">
        <v>475</v>
      </c>
      <c r="AQ1687" t="s">
        <v>129</v>
      </c>
      <c r="AR1687">
        <v>63</v>
      </c>
      <c r="AS1687">
        <v>27</v>
      </c>
      <c r="AT1687">
        <v>448</v>
      </c>
      <c r="BB1687">
        <v>1200</v>
      </c>
      <c r="BC1687">
        <v>1</v>
      </c>
      <c r="BD1687" t="str">
        <f t="shared" si="848"/>
        <v xml:space="preserve">N46PD   </v>
      </c>
      <c r="BE1687">
        <v>1</v>
      </c>
      <c r="BG1687">
        <v>0</v>
      </c>
      <c r="BH1687">
        <v>0</v>
      </c>
      <c r="BI1687">
        <v>0</v>
      </c>
      <c r="BJ1687">
        <v>375</v>
      </c>
      <c r="BK1687">
        <v>-100</v>
      </c>
      <c r="BL1687" t="s">
        <v>239</v>
      </c>
      <c r="BM1687">
        <v>1</v>
      </c>
      <c r="BN1687">
        <v>1</v>
      </c>
      <c r="BO1687">
        <v>1</v>
      </c>
      <c r="BP1687">
        <v>0</v>
      </c>
      <c r="BS1687">
        <v>0.08</v>
      </c>
      <c r="BT1687">
        <v>0</v>
      </c>
      <c r="BU1687">
        <v>0</v>
      </c>
      <c r="CE1687" t="str">
        <f t="shared" si="859"/>
        <v>16:24:45.589</v>
      </c>
      <c r="CF1687">
        <v>588703744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7</v>
      </c>
      <c r="CY1687">
        <v>7</v>
      </c>
      <c r="CZ1687" t="s">
        <v>131</v>
      </c>
      <c r="DA1687">
        <v>80</v>
      </c>
      <c r="DB1687">
        <v>1</v>
      </c>
      <c r="DC1687" t="s">
        <v>132</v>
      </c>
      <c r="DD1687" t="s">
        <v>133</v>
      </c>
      <c r="DG1687">
        <v>15423625</v>
      </c>
      <c r="DI1687">
        <v>1</v>
      </c>
      <c r="DJ1687">
        <v>0</v>
      </c>
      <c r="DK1687">
        <v>1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 t="shared" si="856"/>
        <v>10/06/2022 16:24:45.774</v>
      </c>
      <c r="C1688" t="str">
        <f t="shared" si="846"/>
        <v>FFDFD3C0</v>
      </c>
      <c r="D1688" t="s">
        <v>134</v>
      </c>
      <c r="E1688">
        <v>38</v>
      </c>
      <c r="H1688">
        <v>125</v>
      </c>
      <c r="I1688" t="s">
        <v>142</v>
      </c>
      <c r="J1688" t="s">
        <v>136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857"/>
        <v>16:24:45.586</v>
      </c>
      <c r="T1688" t="str">
        <f t="shared" si="858"/>
        <v>16:24:45.086</v>
      </c>
      <c r="U1688" t="str">
        <f t="shared" si="847"/>
        <v>A5988B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125</v>
      </c>
      <c r="AG1688">
        <v>0</v>
      </c>
      <c r="AH1688">
        <v>3</v>
      </c>
      <c r="AI1688">
        <v>2</v>
      </c>
      <c r="AJ1688">
        <v>1</v>
      </c>
      <c r="AK1688" t="s">
        <v>601</v>
      </c>
      <c r="AL1688">
        <v>40.947761999999997</v>
      </c>
      <c r="AM1688" t="s">
        <v>602</v>
      </c>
      <c r="AN1688">
        <v>-72.172065000000003</v>
      </c>
      <c r="AO1688">
        <v>25</v>
      </c>
      <c r="AP1688">
        <v>475</v>
      </c>
      <c r="AQ1688" t="s">
        <v>129</v>
      </c>
      <c r="AR1688">
        <v>63</v>
      </c>
      <c r="AS1688">
        <v>27</v>
      </c>
      <c r="AT1688">
        <v>448</v>
      </c>
      <c r="BB1688">
        <v>1200</v>
      </c>
      <c r="BC1688">
        <v>1</v>
      </c>
      <c r="BD1688" t="str">
        <f t="shared" si="848"/>
        <v xml:space="preserve">N46PD   </v>
      </c>
      <c r="BE1688">
        <v>1</v>
      </c>
      <c r="BG1688">
        <v>0</v>
      </c>
      <c r="BH1688">
        <v>0</v>
      </c>
      <c r="BI1688">
        <v>0</v>
      </c>
      <c r="BJ1688">
        <v>375</v>
      </c>
      <c r="BK1688">
        <v>-100</v>
      </c>
      <c r="BL1688" t="s">
        <v>239</v>
      </c>
      <c r="BM1688">
        <v>1</v>
      </c>
      <c r="BN1688">
        <v>1</v>
      </c>
      <c r="BO1688">
        <v>1</v>
      </c>
      <c r="BP1688">
        <v>0</v>
      </c>
      <c r="BS1688">
        <v>0.08</v>
      </c>
      <c r="BT1688">
        <v>0</v>
      </c>
      <c r="BU1688">
        <v>0</v>
      </c>
      <c r="CE1688" t="str">
        <f t="shared" si="859"/>
        <v>16:24:45.589</v>
      </c>
      <c r="CF1688">
        <v>588703744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7</v>
      </c>
      <c r="CY1688">
        <v>7</v>
      </c>
      <c r="CZ1688" t="s">
        <v>131</v>
      </c>
      <c r="DA1688">
        <v>80</v>
      </c>
      <c r="DB1688">
        <v>1</v>
      </c>
      <c r="DC1688" t="s">
        <v>132</v>
      </c>
      <c r="DD1688" t="s">
        <v>133</v>
      </c>
      <c r="DG1688">
        <v>15423625</v>
      </c>
      <c r="DI1688">
        <v>1</v>
      </c>
      <c r="DJ1688">
        <v>0</v>
      </c>
      <c r="DK1688">
        <v>0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"10/06/2022 16:24:47.194"</f>
        <v>10/06/2022 16:24:47.194</v>
      </c>
      <c r="C1689" t="str">
        <f t="shared" si="846"/>
        <v>FFDFD3C0</v>
      </c>
      <c r="D1689" t="s">
        <v>134</v>
      </c>
      <c r="E1689">
        <v>38</v>
      </c>
      <c r="H1689">
        <v>125</v>
      </c>
      <c r="I1689" t="s">
        <v>142</v>
      </c>
      <c r="J1689" t="s">
        <v>136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ref="S1689:S1695" si="860">"16:24:46.547"</f>
        <v>16:24:46.547</v>
      </c>
      <c r="T1689" t="str">
        <f t="shared" ref="T1689:T1695" si="861">"16:24:46.147"</f>
        <v>16:24:46.147</v>
      </c>
      <c r="U1689" t="str">
        <f t="shared" si="847"/>
        <v>A5988B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125</v>
      </c>
      <c r="AG1689">
        <v>0</v>
      </c>
      <c r="AH1689">
        <v>3</v>
      </c>
      <c r="AI1689">
        <v>2</v>
      </c>
      <c r="AJ1689">
        <v>1</v>
      </c>
      <c r="AK1689" t="s">
        <v>603</v>
      </c>
      <c r="AL1689">
        <v>40.947912000000002</v>
      </c>
      <c r="AM1689" t="s">
        <v>604</v>
      </c>
      <c r="AN1689">
        <v>-72.171678999999997</v>
      </c>
      <c r="AO1689">
        <v>25</v>
      </c>
      <c r="AP1689">
        <v>450</v>
      </c>
      <c r="AQ1689" t="s">
        <v>129</v>
      </c>
      <c r="AR1689">
        <v>63</v>
      </c>
      <c r="AS1689">
        <v>28</v>
      </c>
      <c r="AT1689">
        <v>-64</v>
      </c>
      <c r="BB1689">
        <v>1200</v>
      </c>
      <c r="BC1689">
        <v>1</v>
      </c>
      <c r="BD1689" t="str">
        <f t="shared" si="848"/>
        <v xml:space="preserve">N46PD   </v>
      </c>
      <c r="BE1689">
        <v>1</v>
      </c>
      <c r="BG1689">
        <v>0</v>
      </c>
      <c r="BH1689">
        <v>0</v>
      </c>
      <c r="BI1689">
        <v>0</v>
      </c>
      <c r="BJ1689">
        <v>350</v>
      </c>
      <c r="BK1689">
        <v>-100</v>
      </c>
      <c r="BL1689" t="s">
        <v>239</v>
      </c>
      <c r="BM1689">
        <v>1</v>
      </c>
      <c r="BN1689">
        <v>1</v>
      </c>
      <c r="BO1689">
        <v>1</v>
      </c>
      <c r="BP1689">
        <v>0</v>
      </c>
      <c r="BS1689">
        <v>0.08</v>
      </c>
      <c r="BT1689">
        <v>0</v>
      </c>
      <c r="BU1689">
        <v>0</v>
      </c>
      <c r="CE1689" t="str">
        <f t="shared" ref="CE1689:CE1695" si="862">"16:24:46.552"</f>
        <v>16:24:46.552</v>
      </c>
      <c r="CF1689">
        <v>552100959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7</v>
      </c>
      <c r="CY1689">
        <v>7</v>
      </c>
      <c r="CZ1689" t="s">
        <v>131</v>
      </c>
      <c r="DA1689">
        <v>80</v>
      </c>
      <c r="DB1689">
        <v>1</v>
      </c>
      <c r="DC1689" t="s">
        <v>132</v>
      </c>
      <c r="DD1689" t="s">
        <v>133</v>
      </c>
      <c r="DG1689">
        <v>15424531</v>
      </c>
      <c r="DI1689">
        <v>1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>"10/06/2022 16:24:47.194"</f>
        <v>10/06/2022 16:24:47.194</v>
      </c>
      <c r="C1690" t="str">
        <f t="shared" si="846"/>
        <v>FFDFD3C0</v>
      </c>
      <c r="D1690" t="s">
        <v>143</v>
      </c>
      <c r="E1690">
        <v>15</v>
      </c>
      <c r="F1690">
        <v>2015</v>
      </c>
      <c r="G1690" t="s">
        <v>144</v>
      </c>
      <c r="J1690" t="s">
        <v>145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860"/>
        <v>16:24:46.547</v>
      </c>
      <c r="T1690" t="str">
        <f t="shared" si="861"/>
        <v>16:24:46.147</v>
      </c>
      <c r="U1690" t="str">
        <f t="shared" si="847"/>
        <v>A5988B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125</v>
      </c>
      <c r="AG1690">
        <v>0</v>
      </c>
      <c r="AH1690">
        <v>3</v>
      </c>
      <c r="AI1690">
        <v>2</v>
      </c>
      <c r="AJ1690">
        <v>1</v>
      </c>
      <c r="AK1690" t="s">
        <v>603</v>
      </c>
      <c r="AL1690">
        <v>40.947912000000002</v>
      </c>
      <c r="AM1690" t="s">
        <v>604</v>
      </c>
      <c r="AN1690">
        <v>-72.171678999999997</v>
      </c>
      <c r="AO1690">
        <v>25</v>
      </c>
      <c r="AP1690">
        <v>450</v>
      </c>
      <c r="AQ1690" t="s">
        <v>129</v>
      </c>
      <c r="AR1690">
        <v>63</v>
      </c>
      <c r="AS1690">
        <v>28</v>
      </c>
      <c r="AT1690">
        <v>-64</v>
      </c>
      <c r="BB1690">
        <v>1200</v>
      </c>
      <c r="BC1690">
        <v>1</v>
      </c>
      <c r="BD1690" t="str">
        <f t="shared" si="848"/>
        <v xml:space="preserve">N46PD   </v>
      </c>
      <c r="BE1690">
        <v>1</v>
      </c>
      <c r="BG1690">
        <v>0</v>
      </c>
      <c r="BH1690">
        <v>0</v>
      </c>
      <c r="BI1690">
        <v>0</v>
      </c>
      <c r="BJ1690">
        <v>350</v>
      </c>
      <c r="BK1690">
        <v>-100</v>
      </c>
      <c r="BL1690" t="s">
        <v>239</v>
      </c>
      <c r="BM1690">
        <v>1</v>
      </c>
      <c r="BN1690">
        <v>1</v>
      </c>
      <c r="BO1690">
        <v>1</v>
      </c>
      <c r="BP1690">
        <v>0</v>
      </c>
      <c r="BS1690">
        <v>0.08</v>
      </c>
      <c r="BT1690">
        <v>0</v>
      </c>
      <c r="BU1690">
        <v>0</v>
      </c>
      <c r="CE1690" t="str">
        <f t="shared" si="862"/>
        <v>16:24:46.552</v>
      </c>
      <c r="CF1690">
        <v>552100959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7</v>
      </c>
      <c r="CY1690">
        <v>7</v>
      </c>
      <c r="CZ1690" t="s">
        <v>131</v>
      </c>
      <c r="DA1690">
        <v>80</v>
      </c>
      <c r="DB1690">
        <v>1</v>
      </c>
      <c r="DC1690" t="s">
        <v>132</v>
      </c>
      <c r="DD1690" t="s">
        <v>133</v>
      </c>
      <c r="DG1690">
        <v>15424531</v>
      </c>
      <c r="DI1690">
        <v>1</v>
      </c>
      <c r="DJ1690">
        <v>0</v>
      </c>
      <c r="DK1690">
        <v>1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>"10/06/2022 16:24:47.194"</f>
        <v>10/06/2022 16:24:47.194</v>
      </c>
      <c r="C1691" t="str">
        <f t="shared" si="846"/>
        <v>FFDFD3C0</v>
      </c>
      <c r="D1691" t="s">
        <v>139</v>
      </c>
      <c r="E1691">
        <v>2</v>
      </c>
      <c r="F1691">
        <v>1002</v>
      </c>
      <c r="G1691" t="s">
        <v>124</v>
      </c>
      <c r="J1691" t="s">
        <v>141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860"/>
        <v>16:24:46.547</v>
      </c>
      <c r="T1691" t="str">
        <f t="shared" si="861"/>
        <v>16:24:46.147</v>
      </c>
      <c r="U1691" t="str">
        <f t="shared" si="847"/>
        <v>A5988B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125</v>
      </c>
      <c r="AG1691">
        <v>0</v>
      </c>
      <c r="AH1691">
        <v>3</v>
      </c>
      <c r="AI1691">
        <v>2</v>
      </c>
      <c r="AJ1691">
        <v>1</v>
      </c>
      <c r="AK1691" t="s">
        <v>603</v>
      </c>
      <c r="AL1691">
        <v>40.947912000000002</v>
      </c>
      <c r="AM1691" t="s">
        <v>604</v>
      </c>
      <c r="AN1691">
        <v>-72.171678999999997</v>
      </c>
      <c r="AO1691">
        <v>25</v>
      </c>
      <c r="AP1691">
        <v>450</v>
      </c>
      <c r="AQ1691" t="s">
        <v>129</v>
      </c>
      <c r="AR1691">
        <v>63</v>
      </c>
      <c r="AS1691">
        <v>28</v>
      </c>
      <c r="AT1691">
        <v>-64</v>
      </c>
      <c r="BB1691">
        <v>1200</v>
      </c>
      <c r="BC1691">
        <v>1</v>
      </c>
      <c r="BD1691" t="str">
        <f t="shared" si="848"/>
        <v xml:space="preserve">N46PD   </v>
      </c>
      <c r="BE1691">
        <v>1</v>
      </c>
      <c r="BG1691">
        <v>0</v>
      </c>
      <c r="BH1691">
        <v>0</v>
      </c>
      <c r="BI1691">
        <v>0</v>
      </c>
      <c r="BJ1691">
        <v>350</v>
      </c>
      <c r="BK1691">
        <v>-100</v>
      </c>
      <c r="BL1691" t="s">
        <v>239</v>
      </c>
      <c r="BM1691">
        <v>1</v>
      </c>
      <c r="BN1691">
        <v>1</v>
      </c>
      <c r="BO1691">
        <v>1</v>
      </c>
      <c r="BP1691">
        <v>0</v>
      </c>
      <c r="BS1691">
        <v>0.08</v>
      </c>
      <c r="BT1691">
        <v>0</v>
      </c>
      <c r="BU1691">
        <v>0</v>
      </c>
      <c r="CE1691" t="str">
        <f t="shared" si="862"/>
        <v>16:24:46.552</v>
      </c>
      <c r="CF1691">
        <v>552100959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7</v>
      </c>
      <c r="CY1691">
        <v>7</v>
      </c>
      <c r="CZ1691" t="s">
        <v>131</v>
      </c>
      <c r="DA1691">
        <v>80</v>
      </c>
      <c r="DB1691">
        <v>1</v>
      </c>
      <c r="DC1691" t="s">
        <v>132</v>
      </c>
      <c r="DD1691" t="s">
        <v>133</v>
      </c>
      <c r="DG1691">
        <v>15424531</v>
      </c>
      <c r="DI1691">
        <v>1</v>
      </c>
      <c r="DJ1691">
        <v>0</v>
      </c>
      <c r="DK1691">
        <v>1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>"10/06/2022 16:24:47.194"</f>
        <v>10/06/2022 16:24:47.194</v>
      </c>
      <c r="C1692" t="str">
        <f t="shared" si="846"/>
        <v>FFDFD3C0</v>
      </c>
      <c r="D1692" t="s">
        <v>123</v>
      </c>
      <c r="E1692">
        <v>1</v>
      </c>
      <c r="H1692">
        <v>157</v>
      </c>
      <c r="I1692" t="s">
        <v>124</v>
      </c>
      <c r="J1692" t="s">
        <v>125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860"/>
        <v>16:24:46.547</v>
      </c>
      <c r="T1692" t="str">
        <f t="shared" si="861"/>
        <v>16:24:46.147</v>
      </c>
      <c r="U1692" t="str">
        <f t="shared" si="847"/>
        <v>A5988B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125</v>
      </c>
      <c r="AG1692">
        <v>0</v>
      </c>
      <c r="AH1692">
        <v>3</v>
      </c>
      <c r="AI1692">
        <v>2</v>
      </c>
      <c r="AJ1692">
        <v>1</v>
      </c>
      <c r="AK1692" t="s">
        <v>603</v>
      </c>
      <c r="AL1692">
        <v>40.947912000000002</v>
      </c>
      <c r="AM1692" t="s">
        <v>604</v>
      </c>
      <c r="AN1692">
        <v>-72.171678999999997</v>
      </c>
      <c r="AO1692">
        <v>25</v>
      </c>
      <c r="AP1692">
        <v>450</v>
      </c>
      <c r="AQ1692" t="s">
        <v>129</v>
      </c>
      <c r="AR1692">
        <v>63</v>
      </c>
      <c r="AS1692">
        <v>28</v>
      </c>
      <c r="AT1692">
        <v>-64</v>
      </c>
      <c r="BB1692">
        <v>1200</v>
      </c>
      <c r="BC1692">
        <v>1</v>
      </c>
      <c r="BD1692" t="str">
        <f t="shared" si="848"/>
        <v xml:space="preserve">N46PD   </v>
      </c>
      <c r="BE1692">
        <v>1</v>
      </c>
      <c r="BG1692">
        <v>0</v>
      </c>
      <c r="BH1692">
        <v>0</v>
      </c>
      <c r="BI1692">
        <v>0</v>
      </c>
      <c r="BJ1692">
        <v>350</v>
      </c>
      <c r="BK1692">
        <v>-100</v>
      </c>
      <c r="BL1692" t="s">
        <v>239</v>
      </c>
      <c r="BM1692">
        <v>1</v>
      </c>
      <c r="BN1692">
        <v>1</v>
      </c>
      <c r="BO1692">
        <v>1</v>
      </c>
      <c r="BP1692">
        <v>0</v>
      </c>
      <c r="BS1692">
        <v>0.08</v>
      </c>
      <c r="BT1692">
        <v>0</v>
      </c>
      <c r="BU1692">
        <v>0</v>
      </c>
      <c r="CE1692" t="str">
        <f t="shared" si="862"/>
        <v>16:24:46.552</v>
      </c>
      <c r="CF1692">
        <v>552100959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7</v>
      </c>
      <c r="CY1692">
        <v>7</v>
      </c>
      <c r="CZ1692" t="s">
        <v>131</v>
      </c>
      <c r="DA1692">
        <v>80</v>
      </c>
      <c r="DB1692">
        <v>1</v>
      </c>
      <c r="DC1692" t="s">
        <v>132</v>
      </c>
      <c r="DD1692" t="s">
        <v>133</v>
      </c>
      <c r="DG1692">
        <v>15424531</v>
      </c>
      <c r="DI1692">
        <v>1</v>
      </c>
      <c r="DJ1692">
        <v>0</v>
      </c>
      <c r="DK1692">
        <v>1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>"10/06/2022 16:24:47.226"</f>
        <v>10/06/2022 16:24:47.226</v>
      </c>
      <c r="C1693" t="str">
        <f t="shared" si="846"/>
        <v>FFDFD3C0</v>
      </c>
      <c r="D1693" t="s">
        <v>139</v>
      </c>
      <c r="E1693">
        <v>3</v>
      </c>
      <c r="F1693">
        <v>1003</v>
      </c>
      <c r="G1693" t="s">
        <v>146</v>
      </c>
      <c r="J1693" t="s">
        <v>141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si="860"/>
        <v>16:24:46.547</v>
      </c>
      <c r="T1693" t="str">
        <f t="shared" si="861"/>
        <v>16:24:46.147</v>
      </c>
      <c r="U1693" t="str">
        <f t="shared" si="847"/>
        <v>A5988B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125</v>
      </c>
      <c r="AG1693">
        <v>0</v>
      </c>
      <c r="AH1693">
        <v>3</v>
      </c>
      <c r="AI1693">
        <v>2</v>
      </c>
      <c r="AJ1693">
        <v>1</v>
      </c>
      <c r="AK1693" t="s">
        <v>603</v>
      </c>
      <c r="AL1693">
        <v>40.947912000000002</v>
      </c>
      <c r="AM1693" t="s">
        <v>604</v>
      </c>
      <c r="AN1693">
        <v>-72.171678999999997</v>
      </c>
      <c r="AO1693">
        <v>25</v>
      </c>
      <c r="AP1693">
        <v>450</v>
      </c>
      <c r="AQ1693" t="s">
        <v>129</v>
      </c>
      <c r="AR1693">
        <v>63</v>
      </c>
      <c r="AS1693">
        <v>28</v>
      </c>
      <c r="AT1693">
        <v>-64</v>
      </c>
      <c r="BB1693">
        <v>1200</v>
      </c>
      <c r="BC1693">
        <v>1</v>
      </c>
      <c r="BD1693" t="str">
        <f t="shared" si="848"/>
        <v xml:space="preserve">N46PD   </v>
      </c>
      <c r="BE1693">
        <v>1</v>
      </c>
      <c r="BG1693">
        <v>0</v>
      </c>
      <c r="BH1693">
        <v>0</v>
      </c>
      <c r="BI1693">
        <v>0</v>
      </c>
      <c r="BJ1693">
        <v>350</v>
      </c>
      <c r="BK1693">
        <v>-100</v>
      </c>
      <c r="BL1693" t="s">
        <v>239</v>
      </c>
      <c r="BM1693">
        <v>1</v>
      </c>
      <c r="BN1693">
        <v>1</v>
      </c>
      <c r="BO1693">
        <v>1</v>
      </c>
      <c r="BP1693">
        <v>0</v>
      </c>
      <c r="BS1693">
        <v>0.08</v>
      </c>
      <c r="BT1693">
        <v>0</v>
      </c>
      <c r="BU1693">
        <v>0</v>
      </c>
      <c r="CE1693" t="str">
        <f t="shared" si="862"/>
        <v>16:24:46.552</v>
      </c>
      <c r="CF1693">
        <v>552100959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7</v>
      </c>
      <c r="CY1693">
        <v>7</v>
      </c>
      <c r="CZ1693" t="s">
        <v>131</v>
      </c>
      <c r="DA1693">
        <v>80</v>
      </c>
      <c r="DB1693">
        <v>1</v>
      </c>
      <c r="DC1693" t="s">
        <v>132</v>
      </c>
      <c r="DD1693" t="s">
        <v>133</v>
      </c>
      <c r="DG1693">
        <v>15424531</v>
      </c>
      <c r="DI1693">
        <v>1</v>
      </c>
      <c r="DJ1693">
        <v>0</v>
      </c>
      <c r="DK1693">
        <v>1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>"10/06/2022 16:24:47.226"</f>
        <v>10/06/2022 16:24:47.226</v>
      </c>
      <c r="C1694" t="str">
        <f t="shared" si="846"/>
        <v>FFDFD3C0</v>
      </c>
      <c r="D1694" t="s">
        <v>134</v>
      </c>
      <c r="E1694">
        <v>33</v>
      </c>
      <c r="H1694">
        <v>112</v>
      </c>
      <c r="I1694" t="s">
        <v>135</v>
      </c>
      <c r="J1694" t="s">
        <v>136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860"/>
        <v>16:24:46.547</v>
      </c>
      <c r="T1694" t="str">
        <f t="shared" si="861"/>
        <v>16:24:46.147</v>
      </c>
      <c r="U1694" t="str">
        <f t="shared" si="847"/>
        <v>A5988B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125</v>
      </c>
      <c r="AG1694">
        <v>0</v>
      </c>
      <c r="AH1694">
        <v>3</v>
      </c>
      <c r="AI1694">
        <v>2</v>
      </c>
      <c r="AJ1694">
        <v>1</v>
      </c>
      <c r="AK1694" t="s">
        <v>603</v>
      </c>
      <c r="AL1694">
        <v>40.947912000000002</v>
      </c>
      <c r="AM1694" t="s">
        <v>604</v>
      </c>
      <c r="AN1694">
        <v>-72.171678999999997</v>
      </c>
      <c r="AO1694">
        <v>25</v>
      </c>
      <c r="AP1694">
        <v>450</v>
      </c>
      <c r="AQ1694" t="s">
        <v>129</v>
      </c>
      <c r="AR1694">
        <v>63</v>
      </c>
      <c r="AS1694">
        <v>28</v>
      </c>
      <c r="AT1694">
        <v>-64</v>
      </c>
      <c r="BB1694">
        <v>1200</v>
      </c>
      <c r="BC1694">
        <v>1</v>
      </c>
      <c r="BD1694" t="str">
        <f t="shared" si="848"/>
        <v xml:space="preserve">N46PD   </v>
      </c>
      <c r="BE1694">
        <v>1</v>
      </c>
      <c r="BG1694">
        <v>0</v>
      </c>
      <c r="BH1694">
        <v>0</v>
      </c>
      <c r="BI1694">
        <v>0</v>
      </c>
      <c r="BJ1694">
        <v>350</v>
      </c>
      <c r="BK1694">
        <v>-100</v>
      </c>
      <c r="BL1694" t="s">
        <v>239</v>
      </c>
      <c r="BM1694">
        <v>1</v>
      </c>
      <c r="BN1694">
        <v>1</v>
      </c>
      <c r="BO1694">
        <v>1</v>
      </c>
      <c r="BP1694">
        <v>0</v>
      </c>
      <c r="BS1694">
        <v>0.08</v>
      </c>
      <c r="BT1694">
        <v>0</v>
      </c>
      <c r="BU1694">
        <v>0</v>
      </c>
      <c r="CE1694" t="str">
        <f t="shared" si="862"/>
        <v>16:24:46.552</v>
      </c>
      <c r="CF1694">
        <v>552100959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7</v>
      </c>
      <c r="CY1694">
        <v>7</v>
      </c>
      <c r="CZ1694" t="s">
        <v>131</v>
      </c>
      <c r="DA1694">
        <v>80</v>
      </c>
      <c r="DB1694">
        <v>1</v>
      </c>
      <c r="DC1694" t="s">
        <v>132</v>
      </c>
      <c r="DD1694" t="s">
        <v>133</v>
      </c>
      <c r="DG1694">
        <v>15424531</v>
      </c>
      <c r="DI1694">
        <v>1</v>
      </c>
      <c r="DJ1694">
        <v>0</v>
      </c>
      <c r="DK1694">
        <v>1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>"10/06/2022 16:24:47.226"</f>
        <v>10/06/2022 16:24:47.226</v>
      </c>
      <c r="C1695" t="str">
        <f t="shared" si="846"/>
        <v>FFDFD3C0</v>
      </c>
      <c r="D1695" t="s">
        <v>143</v>
      </c>
      <c r="E1695">
        <v>1</v>
      </c>
      <c r="F1695">
        <v>2001</v>
      </c>
      <c r="G1695" t="s">
        <v>147</v>
      </c>
      <c r="J1695" t="s">
        <v>145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860"/>
        <v>16:24:46.547</v>
      </c>
      <c r="T1695" t="str">
        <f t="shared" si="861"/>
        <v>16:24:46.147</v>
      </c>
      <c r="U1695" t="str">
        <f t="shared" si="847"/>
        <v>A5988B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125</v>
      </c>
      <c r="AG1695">
        <v>0</v>
      </c>
      <c r="AH1695">
        <v>3</v>
      </c>
      <c r="AI1695">
        <v>2</v>
      </c>
      <c r="AJ1695">
        <v>1</v>
      </c>
      <c r="AK1695" t="s">
        <v>603</v>
      </c>
      <c r="AL1695">
        <v>40.947912000000002</v>
      </c>
      <c r="AM1695" t="s">
        <v>604</v>
      </c>
      <c r="AN1695">
        <v>-72.171678999999997</v>
      </c>
      <c r="AO1695">
        <v>25</v>
      </c>
      <c r="AP1695">
        <v>450</v>
      </c>
      <c r="AQ1695" t="s">
        <v>129</v>
      </c>
      <c r="AR1695">
        <v>63</v>
      </c>
      <c r="AS1695">
        <v>28</v>
      </c>
      <c r="AT1695">
        <v>-64</v>
      </c>
      <c r="BB1695">
        <v>1200</v>
      </c>
      <c r="BC1695">
        <v>1</v>
      </c>
      <c r="BD1695" t="str">
        <f t="shared" si="848"/>
        <v xml:space="preserve">N46PD   </v>
      </c>
      <c r="BE1695">
        <v>1</v>
      </c>
      <c r="BG1695">
        <v>0</v>
      </c>
      <c r="BH1695">
        <v>0</v>
      </c>
      <c r="BI1695">
        <v>0</v>
      </c>
      <c r="BJ1695">
        <v>350</v>
      </c>
      <c r="BK1695">
        <v>-100</v>
      </c>
      <c r="BL1695" t="s">
        <v>239</v>
      </c>
      <c r="BM1695">
        <v>1</v>
      </c>
      <c r="BN1695">
        <v>1</v>
      </c>
      <c r="BO1695">
        <v>1</v>
      </c>
      <c r="BP1695">
        <v>0</v>
      </c>
      <c r="BS1695">
        <v>0.08</v>
      </c>
      <c r="BT1695">
        <v>0</v>
      </c>
      <c r="BU1695">
        <v>0</v>
      </c>
      <c r="CE1695" t="str">
        <f t="shared" si="862"/>
        <v>16:24:46.552</v>
      </c>
      <c r="CF1695">
        <v>552100959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7</v>
      </c>
      <c r="CY1695">
        <v>7</v>
      </c>
      <c r="CZ1695" t="s">
        <v>131</v>
      </c>
      <c r="DA1695">
        <v>80</v>
      </c>
      <c r="DB1695">
        <v>1</v>
      </c>
      <c r="DC1695" t="s">
        <v>132</v>
      </c>
      <c r="DD1695" t="s">
        <v>133</v>
      </c>
      <c r="DG1695">
        <v>15424531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>"10/06/2022 16:24:47.726"</f>
        <v>10/06/2022 16:24:47.726</v>
      </c>
      <c r="C1696" t="str">
        <f t="shared" si="846"/>
        <v>FFDFD3C0</v>
      </c>
      <c r="D1696" t="s">
        <v>139</v>
      </c>
      <c r="E1696">
        <v>2</v>
      </c>
      <c r="F1696">
        <v>1002</v>
      </c>
      <c r="G1696" t="s">
        <v>124</v>
      </c>
      <c r="J1696" t="s">
        <v>141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ref="S1696:S1702" si="863">"16:24:47.523"</f>
        <v>16:24:47.523</v>
      </c>
      <c r="T1696" t="str">
        <f t="shared" ref="T1696:T1702" si="864">"16:24:47.123"</f>
        <v>16:24:47.123</v>
      </c>
      <c r="U1696" t="str">
        <f t="shared" si="847"/>
        <v>A5988B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125</v>
      </c>
      <c r="AG1696">
        <v>0</v>
      </c>
      <c r="AH1696">
        <v>3</v>
      </c>
      <c r="AI1696">
        <v>2</v>
      </c>
      <c r="AJ1696">
        <v>1</v>
      </c>
      <c r="AK1696" t="s">
        <v>605</v>
      </c>
      <c r="AL1696">
        <v>40.948019000000002</v>
      </c>
      <c r="AM1696" t="s">
        <v>606</v>
      </c>
      <c r="AN1696">
        <v>-72.171334999999999</v>
      </c>
      <c r="AO1696">
        <v>25</v>
      </c>
      <c r="AP1696">
        <v>450</v>
      </c>
      <c r="AQ1696" t="s">
        <v>129</v>
      </c>
      <c r="AR1696">
        <v>63</v>
      </c>
      <c r="AS1696">
        <v>27</v>
      </c>
      <c r="AT1696">
        <v>128</v>
      </c>
      <c r="BB1696">
        <v>1200</v>
      </c>
      <c r="BC1696">
        <v>1</v>
      </c>
      <c r="BD1696" t="str">
        <f t="shared" si="848"/>
        <v xml:space="preserve">N46PD   </v>
      </c>
      <c r="BE1696">
        <v>1</v>
      </c>
      <c r="BG1696">
        <v>0</v>
      </c>
      <c r="BH1696">
        <v>0</v>
      </c>
      <c r="BI1696">
        <v>0</v>
      </c>
      <c r="BJ1696">
        <v>350</v>
      </c>
      <c r="BK1696">
        <v>-100</v>
      </c>
      <c r="BL1696" t="s">
        <v>239</v>
      </c>
      <c r="BM1696">
        <v>1</v>
      </c>
      <c r="BN1696">
        <v>1</v>
      </c>
      <c r="BO1696">
        <v>1</v>
      </c>
      <c r="BP1696">
        <v>0</v>
      </c>
      <c r="BS1696">
        <v>0.08</v>
      </c>
      <c r="BT1696">
        <v>0</v>
      </c>
      <c r="BU1696">
        <v>0</v>
      </c>
      <c r="CE1696" t="str">
        <f t="shared" ref="CE1696:CE1702" si="865">"16:24:47.530"</f>
        <v>16:24:47.530</v>
      </c>
      <c r="CF1696">
        <v>530244048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7</v>
      </c>
      <c r="CY1696">
        <v>7</v>
      </c>
      <c r="CZ1696" t="s">
        <v>131</v>
      </c>
      <c r="DA1696">
        <v>80</v>
      </c>
      <c r="DB1696">
        <v>1</v>
      </c>
      <c r="DC1696" t="s">
        <v>132</v>
      </c>
      <c r="DD1696" t="s">
        <v>133</v>
      </c>
      <c r="DG1696">
        <v>15425538</v>
      </c>
      <c r="DI1696">
        <v>1</v>
      </c>
      <c r="DJ1696">
        <v>0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>"10/06/2022 16:24:47.773"</f>
        <v>10/06/2022 16:24:47.773</v>
      </c>
      <c r="C1697" t="str">
        <f t="shared" si="846"/>
        <v>FFDFD3C0</v>
      </c>
      <c r="D1697" t="s">
        <v>143</v>
      </c>
      <c r="E1697">
        <v>15</v>
      </c>
      <c r="F1697">
        <v>2015</v>
      </c>
      <c r="G1697" t="s">
        <v>144</v>
      </c>
      <c r="J1697" t="s">
        <v>145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863"/>
        <v>16:24:47.523</v>
      </c>
      <c r="T1697" t="str">
        <f t="shared" si="864"/>
        <v>16:24:47.123</v>
      </c>
      <c r="U1697" t="str">
        <f t="shared" si="847"/>
        <v>A5988B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125</v>
      </c>
      <c r="AG1697">
        <v>0</v>
      </c>
      <c r="AH1697">
        <v>3</v>
      </c>
      <c r="AI1697">
        <v>2</v>
      </c>
      <c r="AJ1697">
        <v>1</v>
      </c>
      <c r="AK1697" t="s">
        <v>605</v>
      </c>
      <c r="AL1697">
        <v>40.948019000000002</v>
      </c>
      <c r="AM1697" t="s">
        <v>606</v>
      </c>
      <c r="AN1697">
        <v>-72.171334999999999</v>
      </c>
      <c r="AO1697">
        <v>25</v>
      </c>
      <c r="AP1697">
        <v>450</v>
      </c>
      <c r="AQ1697" t="s">
        <v>129</v>
      </c>
      <c r="AR1697">
        <v>63</v>
      </c>
      <c r="AS1697">
        <v>27</v>
      </c>
      <c r="AT1697">
        <v>128</v>
      </c>
      <c r="BB1697">
        <v>1200</v>
      </c>
      <c r="BC1697">
        <v>1</v>
      </c>
      <c r="BD1697" t="str">
        <f t="shared" si="848"/>
        <v xml:space="preserve">N46PD   </v>
      </c>
      <c r="BE1697">
        <v>1</v>
      </c>
      <c r="BG1697">
        <v>0</v>
      </c>
      <c r="BH1697">
        <v>0</v>
      </c>
      <c r="BI1697">
        <v>0</v>
      </c>
      <c r="BJ1697">
        <v>350</v>
      </c>
      <c r="BK1697">
        <v>-100</v>
      </c>
      <c r="BL1697" t="s">
        <v>239</v>
      </c>
      <c r="BM1697">
        <v>1</v>
      </c>
      <c r="BN1697">
        <v>1</v>
      </c>
      <c r="BO1697">
        <v>1</v>
      </c>
      <c r="BP1697">
        <v>0</v>
      </c>
      <c r="BS1697">
        <v>0.08</v>
      </c>
      <c r="BT1697">
        <v>0</v>
      </c>
      <c r="BU1697">
        <v>0</v>
      </c>
      <c r="CE1697" t="str">
        <f t="shared" si="865"/>
        <v>16:24:47.530</v>
      </c>
      <c r="CF1697">
        <v>530244048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7</v>
      </c>
      <c r="CY1697">
        <v>7</v>
      </c>
      <c r="CZ1697" t="s">
        <v>131</v>
      </c>
      <c r="DA1697">
        <v>80</v>
      </c>
      <c r="DB1697">
        <v>1</v>
      </c>
      <c r="DC1697" t="s">
        <v>132</v>
      </c>
      <c r="DD1697" t="s">
        <v>133</v>
      </c>
      <c r="DG1697">
        <v>15425538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"10/06/2022 16:24:47.804"</f>
        <v>10/06/2022 16:24:47.804</v>
      </c>
      <c r="C1698" t="str">
        <f t="shared" si="846"/>
        <v>FFDFD3C0</v>
      </c>
      <c r="D1698" t="s">
        <v>123</v>
      </c>
      <c r="E1698">
        <v>1</v>
      </c>
      <c r="H1698">
        <v>157</v>
      </c>
      <c r="I1698" t="s">
        <v>124</v>
      </c>
      <c r="J1698" t="s">
        <v>125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863"/>
        <v>16:24:47.523</v>
      </c>
      <c r="T1698" t="str">
        <f t="shared" si="864"/>
        <v>16:24:47.123</v>
      </c>
      <c r="U1698" t="str">
        <f t="shared" si="847"/>
        <v>A5988B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125</v>
      </c>
      <c r="AG1698">
        <v>0</v>
      </c>
      <c r="AH1698">
        <v>3</v>
      </c>
      <c r="AI1698">
        <v>2</v>
      </c>
      <c r="AJ1698">
        <v>1</v>
      </c>
      <c r="AK1698" t="s">
        <v>605</v>
      </c>
      <c r="AL1698">
        <v>40.948019000000002</v>
      </c>
      <c r="AM1698" t="s">
        <v>606</v>
      </c>
      <c r="AN1698">
        <v>-72.171334999999999</v>
      </c>
      <c r="AO1698">
        <v>25</v>
      </c>
      <c r="AP1698">
        <v>450</v>
      </c>
      <c r="AQ1698" t="s">
        <v>129</v>
      </c>
      <c r="AR1698">
        <v>63</v>
      </c>
      <c r="AS1698">
        <v>27</v>
      </c>
      <c r="AT1698">
        <v>128</v>
      </c>
      <c r="BB1698">
        <v>1200</v>
      </c>
      <c r="BC1698">
        <v>1</v>
      </c>
      <c r="BD1698" t="str">
        <f t="shared" si="848"/>
        <v xml:space="preserve">N46PD   </v>
      </c>
      <c r="BE1698">
        <v>1</v>
      </c>
      <c r="BG1698">
        <v>0</v>
      </c>
      <c r="BH1698">
        <v>0</v>
      </c>
      <c r="BI1698">
        <v>0</v>
      </c>
      <c r="BJ1698">
        <v>350</v>
      </c>
      <c r="BK1698">
        <v>-100</v>
      </c>
      <c r="BL1698" t="s">
        <v>239</v>
      </c>
      <c r="BM1698">
        <v>1</v>
      </c>
      <c r="BN1698">
        <v>1</v>
      </c>
      <c r="BO1698">
        <v>1</v>
      </c>
      <c r="BP1698">
        <v>0</v>
      </c>
      <c r="BS1698">
        <v>0.08</v>
      </c>
      <c r="BT1698">
        <v>0</v>
      </c>
      <c r="BU1698">
        <v>0</v>
      </c>
      <c r="CE1698" t="str">
        <f t="shared" si="865"/>
        <v>16:24:47.530</v>
      </c>
      <c r="CF1698">
        <v>530244048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7</v>
      </c>
      <c r="CY1698">
        <v>7</v>
      </c>
      <c r="CZ1698" t="s">
        <v>131</v>
      </c>
      <c r="DA1698">
        <v>80</v>
      </c>
      <c r="DB1698">
        <v>1</v>
      </c>
      <c r="DC1698" t="s">
        <v>132</v>
      </c>
      <c r="DD1698" t="s">
        <v>133</v>
      </c>
      <c r="DG1698">
        <v>15425538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"10/06/2022 16:24:47.804"</f>
        <v>10/06/2022 16:24:47.804</v>
      </c>
      <c r="C1699" t="str">
        <f t="shared" si="846"/>
        <v>FFDFD3C0</v>
      </c>
      <c r="D1699" t="s">
        <v>139</v>
      </c>
      <c r="E1699">
        <v>3</v>
      </c>
      <c r="F1699">
        <v>1003</v>
      </c>
      <c r="G1699" t="s">
        <v>146</v>
      </c>
      <c r="J1699" t="s">
        <v>141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863"/>
        <v>16:24:47.523</v>
      </c>
      <c r="T1699" t="str">
        <f t="shared" si="864"/>
        <v>16:24:47.123</v>
      </c>
      <c r="U1699" t="str">
        <f t="shared" si="847"/>
        <v>A5988B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9</v>
      </c>
      <c r="AC1699">
        <v>3</v>
      </c>
      <c r="AD1699">
        <v>0</v>
      </c>
      <c r="AE1699">
        <v>10</v>
      </c>
      <c r="AF1699" t="s">
        <v>125</v>
      </c>
      <c r="AG1699">
        <v>0</v>
      </c>
      <c r="AH1699">
        <v>3</v>
      </c>
      <c r="AI1699">
        <v>2</v>
      </c>
      <c r="AJ1699">
        <v>1</v>
      </c>
      <c r="AK1699" t="s">
        <v>605</v>
      </c>
      <c r="AL1699">
        <v>40.948019000000002</v>
      </c>
      <c r="AM1699" t="s">
        <v>606</v>
      </c>
      <c r="AN1699">
        <v>-72.171334999999999</v>
      </c>
      <c r="AO1699">
        <v>25</v>
      </c>
      <c r="AP1699">
        <v>450</v>
      </c>
      <c r="AQ1699" t="s">
        <v>129</v>
      </c>
      <c r="AR1699">
        <v>63</v>
      </c>
      <c r="AS1699">
        <v>27</v>
      </c>
      <c r="AT1699">
        <v>128</v>
      </c>
      <c r="BB1699">
        <v>1200</v>
      </c>
      <c r="BC1699">
        <v>1</v>
      </c>
      <c r="BD1699" t="str">
        <f t="shared" si="848"/>
        <v xml:space="preserve">N46PD   </v>
      </c>
      <c r="BE1699">
        <v>1</v>
      </c>
      <c r="BG1699">
        <v>0</v>
      </c>
      <c r="BH1699">
        <v>0</v>
      </c>
      <c r="BI1699">
        <v>0</v>
      </c>
      <c r="BJ1699">
        <v>350</v>
      </c>
      <c r="BK1699">
        <v>-100</v>
      </c>
      <c r="BL1699" t="s">
        <v>239</v>
      </c>
      <c r="BM1699">
        <v>1</v>
      </c>
      <c r="BN1699">
        <v>1</v>
      </c>
      <c r="BO1699">
        <v>1</v>
      </c>
      <c r="BP1699">
        <v>0</v>
      </c>
      <c r="BS1699">
        <v>0.08</v>
      </c>
      <c r="BT1699">
        <v>0</v>
      </c>
      <c r="BU1699">
        <v>0</v>
      </c>
      <c r="CE1699" t="str">
        <f t="shared" si="865"/>
        <v>16:24:47.530</v>
      </c>
      <c r="CF1699">
        <v>530244048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7</v>
      </c>
      <c r="CY1699">
        <v>7</v>
      </c>
      <c r="CZ1699" t="s">
        <v>131</v>
      </c>
      <c r="DA1699">
        <v>80</v>
      </c>
      <c r="DB1699">
        <v>1</v>
      </c>
      <c r="DC1699" t="s">
        <v>132</v>
      </c>
      <c r="DD1699" t="s">
        <v>133</v>
      </c>
      <c r="DG1699">
        <v>15425538</v>
      </c>
      <c r="DI1699">
        <v>1</v>
      </c>
      <c r="DJ1699">
        <v>0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"10/06/2022 16:24:47.804"</f>
        <v>10/06/2022 16:24:47.804</v>
      </c>
      <c r="C1700" t="str">
        <f t="shared" si="846"/>
        <v>FFDFD3C0</v>
      </c>
      <c r="D1700" t="s">
        <v>143</v>
      </c>
      <c r="E1700">
        <v>1</v>
      </c>
      <c r="F1700">
        <v>2001</v>
      </c>
      <c r="G1700" t="s">
        <v>147</v>
      </c>
      <c r="J1700" t="s">
        <v>145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863"/>
        <v>16:24:47.523</v>
      </c>
      <c r="T1700" t="str">
        <f t="shared" si="864"/>
        <v>16:24:47.123</v>
      </c>
      <c r="U1700" t="str">
        <f t="shared" si="847"/>
        <v>A5988B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125</v>
      </c>
      <c r="AG1700">
        <v>0</v>
      </c>
      <c r="AH1700">
        <v>3</v>
      </c>
      <c r="AI1700">
        <v>2</v>
      </c>
      <c r="AJ1700">
        <v>1</v>
      </c>
      <c r="AK1700" t="s">
        <v>605</v>
      </c>
      <c r="AL1700">
        <v>40.948019000000002</v>
      </c>
      <c r="AM1700" t="s">
        <v>606</v>
      </c>
      <c r="AN1700">
        <v>-72.171334999999999</v>
      </c>
      <c r="AO1700">
        <v>25</v>
      </c>
      <c r="AP1700">
        <v>450</v>
      </c>
      <c r="AQ1700" t="s">
        <v>129</v>
      </c>
      <c r="AR1700">
        <v>63</v>
      </c>
      <c r="AS1700">
        <v>27</v>
      </c>
      <c r="AT1700">
        <v>128</v>
      </c>
      <c r="BB1700">
        <v>1200</v>
      </c>
      <c r="BC1700">
        <v>1</v>
      </c>
      <c r="BD1700" t="str">
        <f t="shared" si="848"/>
        <v xml:space="preserve">N46PD   </v>
      </c>
      <c r="BE1700">
        <v>1</v>
      </c>
      <c r="BG1700">
        <v>0</v>
      </c>
      <c r="BH1700">
        <v>0</v>
      </c>
      <c r="BI1700">
        <v>0</v>
      </c>
      <c r="BJ1700">
        <v>350</v>
      </c>
      <c r="BK1700">
        <v>-100</v>
      </c>
      <c r="BL1700" t="s">
        <v>239</v>
      </c>
      <c r="BM1700">
        <v>1</v>
      </c>
      <c r="BN1700">
        <v>1</v>
      </c>
      <c r="BO1700">
        <v>1</v>
      </c>
      <c r="BP1700">
        <v>0</v>
      </c>
      <c r="BS1700">
        <v>0.08</v>
      </c>
      <c r="BT1700">
        <v>0</v>
      </c>
      <c r="BU1700">
        <v>0</v>
      </c>
      <c r="CE1700" t="str">
        <f t="shared" si="865"/>
        <v>16:24:47.530</v>
      </c>
      <c r="CF1700">
        <v>530244048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7</v>
      </c>
      <c r="CY1700">
        <v>7</v>
      </c>
      <c r="CZ1700" t="s">
        <v>131</v>
      </c>
      <c r="DA1700">
        <v>80</v>
      </c>
      <c r="DB1700">
        <v>1</v>
      </c>
      <c r="DC1700" t="s">
        <v>132</v>
      </c>
      <c r="DD1700" t="s">
        <v>133</v>
      </c>
      <c r="DG1700">
        <v>15425538</v>
      </c>
      <c r="DI1700">
        <v>1</v>
      </c>
      <c r="DJ1700">
        <v>0</v>
      </c>
      <c r="DK1700">
        <v>1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"10/06/2022 16:24:47.804"</f>
        <v>10/06/2022 16:24:47.804</v>
      </c>
      <c r="C1701" t="str">
        <f t="shared" si="846"/>
        <v>FFDFD3C0</v>
      </c>
      <c r="D1701" t="s">
        <v>134</v>
      </c>
      <c r="E1701">
        <v>33</v>
      </c>
      <c r="H1701">
        <v>112</v>
      </c>
      <c r="I1701" t="s">
        <v>135</v>
      </c>
      <c r="J1701" t="s">
        <v>136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863"/>
        <v>16:24:47.523</v>
      </c>
      <c r="T1701" t="str">
        <f t="shared" si="864"/>
        <v>16:24:47.123</v>
      </c>
      <c r="U1701" t="str">
        <f t="shared" si="847"/>
        <v>A5988B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125</v>
      </c>
      <c r="AG1701">
        <v>0</v>
      </c>
      <c r="AH1701">
        <v>3</v>
      </c>
      <c r="AI1701">
        <v>2</v>
      </c>
      <c r="AJ1701">
        <v>1</v>
      </c>
      <c r="AK1701" t="s">
        <v>605</v>
      </c>
      <c r="AL1701">
        <v>40.948019000000002</v>
      </c>
      <c r="AM1701" t="s">
        <v>606</v>
      </c>
      <c r="AN1701">
        <v>-72.171334999999999</v>
      </c>
      <c r="AO1701">
        <v>25</v>
      </c>
      <c r="AP1701">
        <v>450</v>
      </c>
      <c r="AQ1701" t="s">
        <v>129</v>
      </c>
      <c r="AR1701">
        <v>63</v>
      </c>
      <c r="AS1701">
        <v>27</v>
      </c>
      <c r="AT1701">
        <v>128</v>
      </c>
      <c r="BB1701">
        <v>1200</v>
      </c>
      <c r="BC1701">
        <v>1</v>
      </c>
      <c r="BD1701" t="str">
        <f t="shared" si="848"/>
        <v xml:space="preserve">N46PD   </v>
      </c>
      <c r="BE1701">
        <v>1</v>
      </c>
      <c r="BG1701">
        <v>0</v>
      </c>
      <c r="BH1701">
        <v>0</v>
      </c>
      <c r="BI1701">
        <v>0</v>
      </c>
      <c r="BJ1701">
        <v>350</v>
      </c>
      <c r="BK1701">
        <v>-100</v>
      </c>
      <c r="BL1701" t="s">
        <v>239</v>
      </c>
      <c r="BM1701">
        <v>1</v>
      </c>
      <c r="BN1701">
        <v>1</v>
      </c>
      <c r="BO1701">
        <v>1</v>
      </c>
      <c r="BP1701">
        <v>0</v>
      </c>
      <c r="BS1701">
        <v>0.08</v>
      </c>
      <c r="BT1701">
        <v>0</v>
      </c>
      <c r="BU1701">
        <v>0</v>
      </c>
      <c r="CE1701" t="str">
        <f t="shared" si="865"/>
        <v>16:24:47.530</v>
      </c>
      <c r="CF1701">
        <v>530244048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7</v>
      </c>
      <c r="CY1701">
        <v>7</v>
      </c>
      <c r="CZ1701" t="s">
        <v>131</v>
      </c>
      <c r="DA1701">
        <v>80</v>
      </c>
      <c r="DB1701">
        <v>1</v>
      </c>
      <c r="DC1701" t="s">
        <v>132</v>
      </c>
      <c r="DD1701" t="s">
        <v>133</v>
      </c>
      <c r="DG1701">
        <v>15425538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"10/06/2022 16:24:47.804"</f>
        <v>10/06/2022 16:24:47.804</v>
      </c>
      <c r="C1702" t="str">
        <f t="shared" si="846"/>
        <v>FFDFD3C0</v>
      </c>
      <c r="D1702" t="s">
        <v>134</v>
      </c>
      <c r="E1702">
        <v>38</v>
      </c>
      <c r="H1702">
        <v>125</v>
      </c>
      <c r="I1702" t="s">
        <v>142</v>
      </c>
      <c r="J1702" t="s">
        <v>136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863"/>
        <v>16:24:47.523</v>
      </c>
      <c r="T1702" t="str">
        <f t="shared" si="864"/>
        <v>16:24:47.123</v>
      </c>
      <c r="U1702" t="str">
        <f t="shared" si="847"/>
        <v>A5988B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125</v>
      </c>
      <c r="AG1702">
        <v>0</v>
      </c>
      <c r="AH1702">
        <v>3</v>
      </c>
      <c r="AI1702">
        <v>2</v>
      </c>
      <c r="AJ1702">
        <v>1</v>
      </c>
      <c r="AK1702" t="s">
        <v>605</v>
      </c>
      <c r="AL1702">
        <v>40.948019000000002</v>
      </c>
      <c r="AM1702" t="s">
        <v>606</v>
      </c>
      <c r="AN1702">
        <v>-72.171334999999999</v>
      </c>
      <c r="AO1702">
        <v>25</v>
      </c>
      <c r="AP1702">
        <v>450</v>
      </c>
      <c r="AQ1702" t="s">
        <v>129</v>
      </c>
      <c r="AR1702">
        <v>63</v>
      </c>
      <c r="AS1702">
        <v>27</v>
      </c>
      <c r="AT1702">
        <v>128</v>
      </c>
      <c r="BB1702">
        <v>1200</v>
      </c>
      <c r="BC1702">
        <v>1</v>
      </c>
      <c r="BD1702" t="str">
        <f t="shared" si="848"/>
        <v xml:space="preserve">N46PD   </v>
      </c>
      <c r="BE1702">
        <v>1</v>
      </c>
      <c r="BG1702">
        <v>0</v>
      </c>
      <c r="BH1702">
        <v>0</v>
      </c>
      <c r="BI1702">
        <v>0</v>
      </c>
      <c r="BJ1702">
        <v>350</v>
      </c>
      <c r="BK1702">
        <v>-100</v>
      </c>
      <c r="BL1702" t="s">
        <v>239</v>
      </c>
      <c r="BM1702">
        <v>1</v>
      </c>
      <c r="BN1702">
        <v>1</v>
      </c>
      <c r="BO1702">
        <v>1</v>
      </c>
      <c r="BP1702">
        <v>0</v>
      </c>
      <c r="BS1702">
        <v>0.08</v>
      </c>
      <c r="BT1702">
        <v>0</v>
      </c>
      <c r="BU1702">
        <v>0</v>
      </c>
      <c r="CE1702" t="str">
        <f t="shared" si="865"/>
        <v>16:24:47.530</v>
      </c>
      <c r="CF1702">
        <v>530244048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7</v>
      </c>
      <c r="CY1702">
        <v>7</v>
      </c>
      <c r="CZ1702" t="s">
        <v>131</v>
      </c>
      <c r="DA1702">
        <v>80</v>
      </c>
      <c r="DB1702">
        <v>1</v>
      </c>
      <c r="DC1702" t="s">
        <v>132</v>
      </c>
      <c r="DD1702" t="s">
        <v>133</v>
      </c>
      <c r="DG1702">
        <v>15425538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 t="shared" ref="A1703:A1708" si="866">"10/06/2022 16:24:48.710"</f>
        <v>10/06/2022 16:24:48.710</v>
      </c>
      <c r="C1703" t="str">
        <f t="shared" si="846"/>
        <v>FFDFD3C0</v>
      </c>
      <c r="D1703" t="s">
        <v>139</v>
      </c>
      <c r="E1703">
        <v>2</v>
      </c>
      <c r="F1703">
        <v>1002</v>
      </c>
      <c r="G1703" t="s">
        <v>124</v>
      </c>
      <c r="J1703" t="s">
        <v>141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ref="S1703:S1709" si="867">"16:24:48.531"</f>
        <v>16:24:48.531</v>
      </c>
      <c r="T1703" t="str">
        <f t="shared" ref="T1703:T1709" si="868">"16:24:48.031"</f>
        <v>16:24:48.031</v>
      </c>
      <c r="U1703" t="str">
        <f t="shared" si="847"/>
        <v>A5988B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125</v>
      </c>
      <c r="AG1703">
        <v>0</v>
      </c>
      <c r="AH1703">
        <v>3</v>
      </c>
      <c r="AI1703">
        <v>2</v>
      </c>
      <c r="AJ1703">
        <v>1</v>
      </c>
      <c r="AK1703" t="s">
        <v>607</v>
      </c>
      <c r="AL1703">
        <v>40.948148000000003</v>
      </c>
      <c r="AM1703" t="s">
        <v>608</v>
      </c>
      <c r="AN1703">
        <v>-72.170906000000002</v>
      </c>
      <c r="AO1703">
        <v>25</v>
      </c>
      <c r="AP1703">
        <v>475</v>
      </c>
      <c r="AQ1703" t="s">
        <v>129</v>
      </c>
      <c r="AR1703">
        <v>64</v>
      </c>
      <c r="AS1703">
        <v>25</v>
      </c>
      <c r="AT1703">
        <v>320</v>
      </c>
      <c r="BB1703">
        <v>1200</v>
      </c>
      <c r="BC1703">
        <v>1</v>
      </c>
      <c r="BD1703" t="str">
        <f t="shared" si="848"/>
        <v xml:space="preserve">N46PD   </v>
      </c>
      <c r="BE1703">
        <v>1</v>
      </c>
      <c r="BG1703">
        <v>0</v>
      </c>
      <c r="BH1703">
        <v>0</v>
      </c>
      <c r="BI1703">
        <v>0</v>
      </c>
      <c r="BJ1703">
        <v>350</v>
      </c>
      <c r="BK1703">
        <v>-125</v>
      </c>
      <c r="BL1703" t="s">
        <v>239</v>
      </c>
      <c r="BM1703">
        <v>1</v>
      </c>
      <c r="BN1703">
        <v>1</v>
      </c>
      <c r="BO1703">
        <v>1</v>
      </c>
      <c r="BP1703">
        <v>0</v>
      </c>
      <c r="BS1703">
        <v>0.08</v>
      </c>
      <c r="BT1703">
        <v>0</v>
      </c>
      <c r="BU1703">
        <v>0</v>
      </c>
      <c r="CE1703" t="str">
        <f t="shared" ref="CE1703:CE1709" si="869">"16:24:48.531"</f>
        <v>16:24:48.531</v>
      </c>
      <c r="CF1703">
        <v>531325172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7</v>
      </c>
      <c r="CY1703">
        <v>7</v>
      </c>
      <c r="CZ1703" t="s">
        <v>131</v>
      </c>
      <c r="DA1703">
        <v>80</v>
      </c>
      <c r="DB1703">
        <v>1</v>
      </c>
      <c r="DC1703" t="s">
        <v>132</v>
      </c>
      <c r="DD1703" t="s">
        <v>133</v>
      </c>
      <c r="DG1703">
        <v>15426534</v>
      </c>
      <c r="DI1703">
        <v>1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 t="shared" si="866"/>
        <v>10/06/2022 16:24:48.710</v>
      </c>
      <c r="C1704" t="str">
        <f t="shared" si="846"/>
        <v>FFDFD3C0</v>
      </c>
      <c r="D1704" t="s">
        <v>123</v>
      </c>
      <c r="E1704">
        <v>1</v>
      </c>
      <c r="H1704">
        <v>157</v>
      </c>
      <c r="I1704" t="s">
        <v>124</v>
      </c>
      <c r="J1704" t="s">
        <v>125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867"/>
        <v>16:24:48.531</v>
      </c>
      <c r="T1704" t="str">
        <f t="shared" si="868"/>
        <v>16:24:48.031</v>
      </c>
      <c r="U1704" t="str">
        <f t="shared" si="847"/>
        <v>A5988B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125</v>
      </c>
      <c r="AG1704">
        <v>0</v>
      </c>
      <c r="AH1704">
        <v>3</v>
      </c>
      <c r="AI1704">
        <v>2</v>
      </c>
      <c r="AJ1704">
        <v>1</v>
      </c>
      <c r="AK1704" t="s">
        <v>607</v>
      </c>
      <c r="AL1704">
        <v>40.948148000000003</v>
      </c>
      <c r="AM1704" t="s">
        <v>608</v>
      </c>
      <c r="AN1704">
        <v>-72.170906000000002</v>
      </c>
      <c r="AO1704">
        <v>25</v>
      </c>
      <c r="AP1704">
        <v>475</v>
      </c>
      <c r="AQ1704" t="s">
        <v>129</v>
      </c>
      <c r="AR1704">
        <v>64</v>
      </c>
      <c r="AS1704">
        <v>25</v>
      </c>
      <c r="AT1704">
        <v>320</v>
      </c>
      <c r="BB1704">
        <v>1200</v>
      </c>
      <c r="BC1704">
        <v>1</v>
      </c>
      <c r="BD1704" t="str">
        <f t="shared" si="848"/>
        <v xml:space="preserve">N46PD   </v>
      </c>
      <c r="BE1704">
        <v>1</v>
      </c>
      <c r="BG1704">
        <v>0</v>
      </c>
      <c r="BH1704">
        <v>0</v>
      </c>
      <c r="BI1704">
        <v>0</v>
      </c>
      <c r="BJ1704">
        <v>350</v>
      </c>
      <c r="BK1704">
        <v>-125</v>
      </c>
      <c r="BL1704" t="s">
        <v>239</v>
      </c>
      <c r="BM1704">
        <v>1</v>
      </c>
      <c r="BN1704">
        <v>1</v>
      </c>
      <c r="BO1704">
        <v>1</v>
      </c>
      <c r="BP1704">
        <v>0</v>
      </c>
      <c r="BS1704">
        <v>0.08</v>
      </c>
      <c r="BT1704">
        <v>0</v>
      </c>
      <c r="BU1704">
        <v>0</v>
      </c>
      <c r="CE1704" t="str">
        <f t="shared" si="869"/>
        <v>16:24:48.531</v>
      </c>
      <c r="CF1704">
        <v>531325172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7</v>
      </c>
      <c r="CY1704">
        <v>7</v>
      </c>
      <c r="CZ1704" t="s">
        <v>131</v>
      </c>
      <c r="DA1704">
        <v>80</v>
      </c>
      <c r="DB1704">
        <v>1</v>
      </c>
      <c r="DC1704" t="s">
        <v>132</v>
      </c>
      <c r="DD1704" t="s">
        <v>133</v>
      </c>
      <c r="DG1704">
        <v>15426534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 t="shared" si="866"/>
        <v>10/06/2022 16:24:48.710</v>
      </c>
      <c r="C1705" t="str">
        <f t="shared" si="846"/>
        <v>FFDFD3C0</v>
      </c>
      <c r="D1705" t="s">
        <v>143</v>
      </c>
      <c r="E1705">
        <v>15</v>
      </c>
      <c r="F1705">
        <v>2015</v>
      </c>
      <c r="G1705" t="s">
        <v>144</v>
      </c>
      <c r="J1705" t="s">
        <v>145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si="867"/>
        <v>16:24:48.531</v>
      </c>
      <c r="T1705" t="str">
        <f t="shared" si="868"/>
        <v>16:24:48.031</v>
      </c>
      <c r="U1705" t="str">
        <f t="shared" si="847"/>
        <v>A5988B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9</v>
      </c>
      <c r="AC1705">
        <v>3</v>
      </c>
      <c r="AD1705">
        <v>0</v>
      </c>
      <c r="AE1705">
        <v>10</v>
      </c>
      <c r="AF1705" t="s">
        <v>125</v>
      </c>
      <c r="AG1705">
        <v>0</v>
      </c>
      <c r="AH1705">
        <v>3</v>
      </c>
      <c r="AI1705">
        <v>2</v>
      </c>
      <c r="AJ1705">
        <v>1</v>
      </c>
      <c r="AK1705" t="s">
        <v>607</v>
      </c>
      <c r="AL1705">
        <v>40.948148000000003</v>
      </c>
      <c r="AM1705" t="s">
        <v>608</v>
      </c>
      <c r="AN1705">
        <v>-72.170906000000002</v>
      </c>
      <c r="AO1705">
        <v>25</v>
      </c>
      <c r="AP1705">
        <v>475</v>
      </c>
      <c r="AQ1705" t="s">
        <v>129</v>
      </c>
      <c r="AR1705">
        <v>64</v>
      </c>
      <c r="AS1705">
        <v>25</v>
      </c>
      <c r="AT1705">
        <v>320</v>
      </c>
      <c r="BB1705">
        <v>1200</v>
      </c>
      <c r="BC1705">
        <v>1</v>
      </c>
      <c r="BD1705" t="str">
        <f t="shared" si="848"/>
        <v xml:space="preserve">N46PD   </v>
      </c>
      <c r="BE1705">
        <v>1</v>
      </c>
      <c r="BG1705">
        <v>0</v>
      </c>
      <c r="BH1705">
        <v>0</v>
      </c>
      <c r="BI1705">
        <v>0</v>
      </c>
      <c r="BJ1705">
        <v>350</v>
      </c>
      <c r="BK1705">
        <v>-125</v>
      </c>
      <c r="BL1705" t="s">
        <v>239</v>
      </c>
      <c r="BM1705">
        <v>1</v>
      </c>
      <c r="BN1705">
        <v>1</v>
      </c>
      <c r="BO1705">
        <v>1</v>
      </c>
      <c r="BP1705">
        <v>0</v>
      </c>
      <c r="BS1705">
        <v>0.08</v>
      </c>
      <c r="BT1705">
        <v>0</v>
      </c>
      <c r="BU1705">
        <v>0</v>
      </c>
      <c r="CE1705" t="str">
        <f t="shared" si="869"/>
        <v>16:24:48.531</v>
      </c>
      <c r="CF1705">
        <v>531325172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7</v>
      </c>
      <c r="CY1705">
        <v>7</v>
      </c>
      <c r="CZ1705" t="s">
        <v>131</v>
      </c>
      <c r="DA1705">
        <v>80</v>
      </c>
      <c r="DB1705">
        <v>1</v>
      </c>
      <c r="DC1705" t="s">
        <v>132</v>
      </c>
      <c r="DD1705" t="s">
        <v>133</v>
      </c>
      <c r="DG1705">
        <v>15426534</v>
      </c>
      <c r="DI1705">
        <v>1</v>
      </c>
      <c r="DJ1705">
        <v>0</v>
      </c>
      <c r="DK1705">
        <v>1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 t="shared" si="866"/>
        <v>10/06/2022 16:24:48.710</v>
      </c>
      <c r="C1706" t="str">
        <f t="shared" si="846"/>
        <v>FFDFD3C0</v>
      </c>
      <c r="D1706" t="s">
        <v>139</v>
      </c>
      <c r="E1706">
        <v>3</v>
      </c>
      <c r="F1706">
        <v>1003</v>
      </c>
      <c r="G1706" t="s">
        <v>146</v>
      </c>
      <c r="J1706" t="s">
        <v>141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si="867"/>
        <v>16:24:48.531</v>
      </c>
      <c r="T1706" t="str">
        <f t="shared" si="868"/>
        <v>16:24:48.031</v>
      </c>
      <c r="U1706" t="str">
        <f t="shared" si="847"/>
        <v>A5988B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9</v>
      </c>
      <c r="AC1706">
        <v>3</v>
      </c>
      <c r="AD1706">
        <v>0</v>
      </c>
      <c r="AE1706">
        <v>10</v>
      </c>
      <c r="AF1706" t="s">
        <v>125</v>
      </c>
      <c r="AG1706">
        <v>0</v>
      </c>
      <c r="AH1706">
        <v>3</v>
      </c>
      <c r="AI1706">
        <v>2</v>
      </c>
      <c r="AJ1706">
        <v>1</v>
      </c>
      <c r="AK1706" t="s">
        <v>607</v>
      </c>
      <c r="AL1706">
        <v>40.948148000000003</v>
      </c>
      <c r="AM1706" t="s">
        <v>608</v>
      </c>
      <c r="AN1706">
        <v>-72.170906000000002</v>
      </c>
      <c r="AO1706">
        <v>25</v>
      </c>
      <c r="AP1706">
        <v>475</v>
      </c>
      <c r="AQ1706" t="s">
        <v>129</v>
      </c>
      <c r="AR1706">
        <v>64</v>
      </c>
      <c r="AS1706">
        <v>25</v>
      </c>
      <c r="AT1706">
        <v>320</v>
      </c>
      <c r="BB1706">
        <v>1200</v>
      </c>
      <c r="BC1706">
        <v>1</v>
      </c>
      <c r="BD1706" t="str">
        <f t="shared" si="848"/>
        <v xml:space="preserve">N46PD   </v>
      </c>
      <c r="BE1706">
        <v>1</v>
      </c>
      <c r="BG1706">
        <v>0</v>
      </c>
      <c r="BH1706">
        <v>0</v>
      </c>
      <c r="BI1706">
        <v>0</v>
      </c>
      <c r="BJ1706">
        <v>350</v>
      </c>
      <c r="BK1706">
        <v>-125</v>
      </c>
      <c r="BL1706" t="s">
        <v>239</v>
      </c>
      <c r="BM1706">
        <v>1</v>
      </c>
      <c r="BN1706">
        <v>1</v>
      </c>
      <c r="BO1706">
        <v>1</v>
      </c>
      <c r="BP1706">
        <v>0</v>
      </c>
      <c r="BS1706">
        <v>0.08</v>
      </c>
      <c r="BT1706">
        <v>0</v>
      </c>
      <c r="BU1706">
        <v>0</v>
      </c>
      <c r="CE1706" t="str">
        <f t="shared" si="869"/>
        <v>16:24:48.531</v>
      </c>
      <c r="CF1706">
        <v>531325172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7</v>
      </c>
      <c r="CY1706">
        <v>7</v>
      </c>
      <c r="CZ1706" t="s">
        <v>131</v>
      </c>
      <c r="DA1706">
        <v>80</v>
      </c>
      <c r="DB1706">
        <v>1</v>
      </c>
      <c r="DC1706" t="s">
        <v>132</v>
      </c>
      <c r="DD1706" t="s">
        <v>133</v>
      </c>
      <c r="DG1706">
        <v>15426534</v>
      </c>
      <c r="DI1706">
        <v>1</v>
      </c>
      <c r="DJ1706">
        <v>0</v>
      </c>
      <c r="DK1706">
        <v>1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 t="shared" si="866"/>
        <v>10/06/2022 16:24:48.710</v>
      </c>
      <c r="C1707" t="str">
        <f t="shared" si="846"/>
        <v>FFDFD3C0</v>
      </c>
      <c r="D1707" t="s">
        <v>134</v>
      </c>
      <c r="E1707">
        <v>33</v>
      </c>
      <c r="H1707">
        <v>112</v>
      </c>
      <c r="I1707" t="s">
        <v>135</v>
      </c>
      <c r="J1707" t="s">
        <v>136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867"/>
        <v>16:24:48.531</v>
      </c>
      <c r="T1707" t="str">
        <f t="shared" si="868"/>
        <v>16:24:48.031</v>
      </c>
      <c r="U1707" t="str">
        <f t="shared" si="847"/>
        <v>A5988B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9</v>
      </c>
      <c r="AC1707">
        <v>3</v>
      </c>
      <c r="AD1707">
        <v>0</v>
      </c>
      <c r="AE1707">
        <v>10</v>
      </c>
      <c r="AF1707" t="s">
        <v>125</v>
      </c>
      <c r="AG1707">
        <v>0</v>
      </c>
      <c r="AH1707">
        <v>3</v>
      </c>
      <c r="AI1707">
        <v>2</v>
      </c>
      <c r="AJ1707">
        <v>1</v>
      </c>
      <c r="AK1707" t="s">
        <v>607</v>
      </c>
      <c r="AL1707">
        <v>40.948148000000003</v>
      </c>
      <c r="AM1707" t="s">
        <v>608</v>
      </c>
      <c r="AN1707">
        <v>-72.170906000000002</v>
      </c>
      <c r="AO1707">
        <v>25</v>
      </c>
      <c r="AP1707">
        <v>475</v>
      </c>
      <c r="AQ1707" t="s">
        <v>129</v>
      </c>
      <c r="AR1707">
        <v>64</v>
      </c>
      <c r="AS1707">
        <v>25</v>
      </c>
      <c r="AT1707">
        <v>320</v>
      </c>
      <c r="BB1707">
        <v>1200</v>
      </c>
      <c r="BC1707">
        <v>1</v>
      </c>
      <c r="BD1707" t="str">
        <f t="shared" si="848"/>
        <v xml:space="preserve">N46PD   </v>
      </c>
      <c r="BE1707">
        <v>1</v>
      </c>
      <c r="BG1707">
        <v>0</v>
      </c>
      <c r="BH1707">
        <v>0</v>
      </c>
      <c r="BI1707">
        <v>0</v>
      </c>
      <c r="BJ1707">
        <v>350</v>
      </c>
      <c r="BK1707">
        <v>-125</v>
      </c>
      <c r="BL1707" t="s">
        <v>239</v>
      </c>
      <c r="BM1707">
        <v>1</v>
      </c>
      <c r="BN1707">
        <v>1</v>
      </c>
      <c r="BO1707">
        <v>1</v>
      </c>
      <c r="BP1707">
        <v>0</v>
      </c>
      <c r="BS1707">
        <v>0.08</v>
      </c>
      <c r="BT1707">
        <v>0</v>
      </c>
      <c r="BU1707">
        <v>0</v>
      </c>
      <c r="CE1707" t="str">
        <f t="shared" si="869"/>
        <v>16:24:48.531</v>
      </c>
      <c r="CF1707">
        <v>531325172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7</v>
      </c>
      <c r="CY1707">
        <v>7</v>
      </c>
      <c r="CZ1707" t="s">
        <v>131</v>
      </c>
      <c r="DA1707">
        <v>80</v>
      </c>
      <c r="DB1707">
        <v>1</v>
      </c>
      <c r="DC1707" t="s">
        <v>132</v>
      </c>
      <c r="DD1707" t="s">
        <v>133</v>
      </c>
      <c r="DG1707">
        <v>15426534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 t="shared" si="866"/>
        <v>10/06/2022 16:24:48.710</v>
      </c>
      <c r="C1708" t="str">
        <f t="shared" si="846"/>
        <v>FFDFD3C0</v>
      </c>
      <c r="D1708" t="s">
        <v>143</v>
      </c>
      <c r="E1708">
        <v>1</v>
      </c>
      <c r="F1708">
        <v>2001</v>
      </c>
      <c r="G1708" t="s">
        <v>147</v>
      </c>
      <c r="J1708" t="s">
        <v>145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867"/>
        <v>16:24:48.531</v>
      </c>
      <c r="T1708" t="str">
        <f t="shared" si="868"/>
        <v>16:24:48.031</v>
      </c>
      <c r="U1708" t="str">
        <f t="shared" si="847"/>
        <v>A5988B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9</v>
      </c>
      <c r="AC1708">
        <v>3</v>
      </c>
      <c r="AD1708">
        <v>0</v>
      </c>
      <c r="AE1708">
        <v>10</v>
      </c>
      <c r="AF1708" t="s">
        <v>125</v>
      </c>
      <c r="AG1708">
        <v>0</v>
      </c>
      <c r="AH1708">
        <v>3</v>
      </c>
      <c r="AI1708">
        <v>2</v>
      </c>
      <c r="AJ1708">
        <v>1</v>
      </c>
      <c r="AK1708" t="s">
        <v>607</v>
      </c>
      <c r="AL1708">
        <v>40.948148000000003</v>
      </c>
      <c r="AM1708" t="s">
        <v>608</v>
      </c>
      <c r="AN1708">
        <v>-72.170906000000002</v>
      </c>
      <c r="AO1708">
        <v>25</v>
      </c>
      <c r="AP1708">
        <v>475</v>
      </c>
      <c r="AQ1708" t="s">
        <v>129</v>
      </c>
      <c r="AR1708">
        <v>64</v>
      </c>
      <c r="AS1708">
        <v>25</v>
      </c>
      <c r="AT1708">
        <v>320</v>
      </c>
      <c r="BB1708">
        <v>1200</v>
      </c>
      <c r="BC1708">
        <v>1</v>
      </c>
      <c r="BD1708" t="str">
        <f t="shared" si="848"/>
        <v xml:space="preserve">N46PD   </v>
      </c>
      <c r="BE1708">
        <v>1</v>
      </c>
      <c r="BG1708">
        <v>0</v>
      </c>
      <c r="BH1708">
        <v>0</v>
      </c>
      <c r="BI1708">
        <v>0</v>
      </c>
      <c r="BJ1708">
        <v>350</v>
      </c>
      <c r="BK1708">
        <v>-125</v>
      </c>
      <c r="BL1708" t="s">
        <v>239</v>
      </c>
      <c r="BM1708">
        <v>1</v>
      </c>
      <c r="BN1708">
        <v>1</v>
      </c>
      <c r="BO1708">
        <v>1</v>
      </c>
      <c r="BP1708">
        <v>0</v>
      </c>
      <c r="BS1708">
        <v>0.08</v>
      </c>
      <c r="BT1708">
        <v>0</v>
      </c>
      <c r="BU1708">
        <v>0</v>
      </c>
      <c r="CE1708" t="str">
        <f t="shared" si="869"/>
        <v>16:24:48.531</v>
      </c>
      <c r="CF1708">
        <v>531325172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7</v>
      </c>
      <c r="CY1708">
        <v>7</v>
      </c>
      <c r="CZ1708" t="s">
        <v>131</v>
      </c>
      <c r="DA1708">
        <v>80</v>
      </c>
      <c r="DB1708">
        <v>1</v>
      </c>
      <c r="DC1708" t="s">
        <v>132</v>
      </c>
      <c r="DD1708" t="s">
        <v>133</v>
      </c>
      <c r="DG1708">
        <v>15426534</v>
      </c>
      <c r="DI1708">
        <v>1</v>
      </c>
      <c r="DJ1708">
        <v>0</v>
      </c>
      <c r="DK1708">
        <v>1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"10/06/2022 16:24:48.820"</f>
        <v>10/06/2022 16:24:48.820</v>
      </c>
      <c r="C1709" t="str">
        <f t="shared" si="846"/>
        <v>FFDFD3C0</v>
      </c>
      <c r="D1709" t="s">
        <v>134</v>
      </c>
      <c r="E1709">
        <v>38</v>
      </c>
      <c r="H1709">
        <v>125</v>
      </c>
      <c r="I1709" t="s">
        <v>142</v>
      </c>
      <c r="J1709" t="s">
        <v>136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867"/>
        <v>16:24:48.531</v>
      </c>
      <c r="T1709" t="str">
        <f t="shared" si="868"/>
        <v>16:24:48.031</v>
      </c>
      <c r="U1709" t="str">
        <f t="shared" si="847"/>
        <v>A5988B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9</v>
      </c>
      <c r="AC1709">
        <v>3</v>
      </c>
      <c r="AD1709">
        <v>0</v>
      </c>
      <c r="AE1709">
        <v>10</v>
      </c>
      <c r="AF1709" t="s">
        <v>125</v>
      </c>
      <c r="AG1709">
        <v>0</v>
      </c>
      <c r="AH1709">
        <v>3</v>
      </c>
      <c r="AI1709">
        <v>2</v>
      </c>
      <c r="AJ1709">
        <v>1</v>
      </c>
      <c r="AK1709" t="s">
        <v>607</v>
      </c>
      <c r="AL1709">
        <v>40.948148000000003</v>
      </c>
      <c r="AM1709" t="s">
        <v>608</v>
      </c>
      <c r="AN1709">
        <v>-72.170906000000002</v>
      </c>
      <c r="AO1709">
        <v>25</v>
      </c>
      <c r="AP1709">
        <v>475</v>
      </c>
      <c r="AQ1709" t="s">
        <v>129</v>
      </c>
      <c r="AR1709">
        <v>64</v>
      </c>
      <c r="AS1709">
        <v>25</v>
      </c>
      <c r="AT1709">
        <v>320</v>
      </c>
      <c r="BB1709">
        <v>1200</v>
      </c>
      <c r="BC1709">
        <v>1</v>
      </c>
      <c r="BD1709" t="str">
        <f t="shared" si="848"/>
        <v xml:space="preserve">N46PD   </v>
      </c>
      <c r="BE1709">
        <v>1</v>
      </c>
      <c r="BG1709">
        <v>0</v>
      </c>
      <c r="BH1709">
        <v>0</v>
      </c>
      <c r="BI1709">
        <v>0</v>
      </c>
      <c r="BJ1709">
        <v>350</v>
      </c>
      <c r="BK1709">
        <v>-125</v>
      </c>
      <c r="BL1709" t="s">
        <v>239</v>
      </c>
      <c r="BM1709">
        <v>1</v>
      </c>
      <c r="BN1709">
        <v>1</v>
      </c>
      <c r="BO1709">
        <v>1</v>
      </c>
      <c r="BP1709">
        <v>0</v>
      </c>
      <c r="BS1709">
        <v>0.08</v>
      </c>
      <c r="BT1709">
        <v>0</v>
      </c>
      <c r="BU1709">
        <v>0</v>
      </c>
      <c r="CE1709" t="str">
        <f t="shared" si="869"/>
        <v>16:24:48.531</v>
      </c>
      <c r="CF1709">
        <v>531325172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7</v>
      </c>
      <c r="CY1709">
        <v>7</v>
      </c>
      <c r="CZ1709" t="s">
        <v>131</v>
      </c>
      <c r="DA1709">
        <v>80</v>
      </c>
      <c r="DB1709">
        <v>1</v>
      </c>
      <c r="DC1709" t="s">
        <v>132</v>
      </c>
      <c r="DD1709" t="s">
        <v>133</v>
      </c>
      <c r="DG1709">
        <v>15426534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"10/06/2022 16:24:49.993"</f>
        <v>10/06/2022 16:24:49.993</v>
      </c>
      <c r="C1710" t="str">
        <f t="shared" si="846"/>
        <v>FFDFD3C0</v>
      </c>
      <c r="D1710" t="s">
        <v>134</v>
      </c>
      <c r="E1710">
        <v>38</v>
      </c>
      <c r="H1710">
        <v>125</v>
      </c>
      <c r="I1710" t="s">
        <v>142</v>
      </c>
      <c r="J1710" t="s">
        <v>136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ref="S1710:S1716" si="870">"16:24:49.688"</f>
        <v>16:24:49.688</v>
      </c>
      <c r="T1710" t="str">
        <f t="shared" ref="T1710:T1716" si="871">"16:24:49.188"</f>
        <v>16:24:49.188</v>
      </c>
      <c r="U1710" t="str">
        <f t="shared" si="847"/>
        <v>A5988B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9</v>
      </c>
      <c r="AC1710">
        <v>3</v>
      </c>
      <c r="AD1710">
        <v>0</v>
      </c>
      <c r="AE1710">
        <v>10</v>
      </c>
      <c r="AF1710" t="s">
        <v>125</v>
      </c>
      <c r="AG1710">
        <v>0</v>
      </c>
      <c r="AH1710">
        <v>3</v>
      </c>
      <c r="AI1710">
        <v>2</v>
      </c>
      <c r="AJ1710">
        <v>1</v>
      </c>
      <c r="AK1710" t="s">
        <v>609</v>
      </c>
      <c r="AL1710">
        <v>40.948233999999999</v>
      </c>
      <c r="AM1710" t="s">
        <v>610</v>
      </c>
      <c r="AN1710">
        <v>-72.170477000000005</v>
      </c>
      <c r="AO1710">
        <v>25</v>
      </c>
      <c r="AP1710">
        <v>475</v>
      </c>
      <c r="AQ1710" t="s">
        <v>129</v>
      </c>
      <c r="AR1710">
        <v>64</v>
      </c>
      <c r="AS1710">
        <v>21</v>
      </c>
      <c r="AT1710">
        <v>448</v>
      </c>
      <c r="BB1710">
        <v>1200</v>
      </c>
      <c r="BC1710">
        <v>1</v>
      </c>
      <c r="BD1710" t="str">
        <f t="shared" si="848"/>
        <v xml:space="preserve">N46PD   </v>
      </c>
      <c r="BE1710">
        <v>1</v>
      </c>
      <c r="BG1710">
        <v>0</v>
      </c>
      <c r="BH1710">
        <v>0</v>
      </c>
      <c r="BI1710">
        <v>0</v>
      </c>
      <c r="BJ1710">
        <v>375</v>
      </c>
      <c r="BK1710">
        <v>-100</v>
      </c>
      <c r="BL1710" t="s">
        <v>239</v>
      </c>
      <c r="BM1710">
        <v>1</v>
      </c>
      <c r="BN1710">
        <v>1</v>
      </c>
      <c r="BO1710">
        <v>1</v>
      </c>
      <c r="BP1710">
        <v>0</v>
      </c>
      <c r="BS1710">
        <v>0.08</v>
      </c>
      <c r="BT1710">
        <v>0</v>
      </c>
      <c r="BU1710">
        <v>0</v>
      </c>
      <c r="CE1710" t="str">
        <f t="shared" ref="CE1710:CE1716" si="872">"16:24:49.690"</f>
        <v>16:24:49.690</v>
      </c>
      <c r="CF1710">
        <v>689695583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7</v>
      </c>
      <c r="CY1710">
        <v>7</v>
      </c>
      <c r="CZ1710" t="s">
        <v>131</v>
      </c>
      <c r="DA1710">
        <v>80</v>
      </c>
      <c r="DB1710">
        <v>1</v>
      </c>
      <c r="DC1710" t="s">
        <v>132</v>
      </c>
      <c r="DD1710" t="s">
        <v>133</v>
      </c>
      <c r="DG1710">
        <v>15427715</v>
      </c>
      <c r="DI1710">
        <v>1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"10/06/2022 16:24:50.008"</f>
        <v>10/06/2022 16:24:50.008</v>
      </c>
      <c r="C1711" t="str">
        <f t="shared" si="846"/>
        <v>FFDFD3C0</v>
      </c>
      <c r="D1711" t="s">
        <v>139</v>
      </c>
      <c r="E1711">
        <v>2</v>
      </c>
      <c r="F1711">
        <v>1002</v>
      </c>
      <c r="G1711" t="s">
        <v>124</v>
      </c>
      <c r="J1711" t="s">
        <v>141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870"/>
        <v>16:24:49.688</v>
      </c>
      <c r="T1711" t="str">
        <f t="shared" si="871"/>
        <v>16:24:49.188</v>
      </c>
      <c r="U1711" t="str">
        <f t="shared" si="847"/>
        <v>A5988B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125</v>
      </c>
      <c r="AG1711">
        <v>0</v>
      </c>
      <c r="AH1711">
        <v>3</v>
      </c>
      <c r="AI1711">
        <v>2</v>
      </c>
      <c r="AJ1711">
        <v>1</v>
      </c>
      <c r="AK1711" t="s">
        <v>609</v>
      </c>
      <c r="AL1711">
        <v>40.948233999999999</v>
      </c>
      <c r="AM1711" t="s">
        <v>610</v>
      </c>
      <c r="AN1711">
        <v>-72.170477000000005</v>
      </c>
      <c r="AO1711">
        <v>25</v>
      </c>
      <c r="AP1711">
        <v>475</v>
      </c>
      <c r="AQ1711" t="s">
        <v>129</v>
      </c>
      <c r="AR1711">
        <v>64</v>
      </c>
      <c r="AS1711">
        <v>21</v>
      </c>
      <c r="AT1711">
        <v>448</v>
      </c>
      <c r="BB1711">
        <v>1200</v>
      </c>
      <c r="BC1711">
        <v>1</v>
      </c>
      <c r="BD1711" t="str">
        <f t="shared" si="848"/>
        <v xml:space="preserve">N46PD   </v>
      </c>
      <c r="BE1711">
        <v>1</v>
      </c>
      <c r="BG1711">
        <v>0</v>
      </c>
      <c r="BH1711">
        <v>0</v>
      </c>
      <c r="BI1711">
        <v>0</v>
      </c>
      <c r="BJ1711">
        <v>375</v>
      </c>
      <c r="BK1711">
        <v>-100</v>
      </c>
      <c r="BL1711" t="s">
        <v>239</v>
      </c>
      <c r="BM1711">
        <v>1</v>
      </c>
      <c r="BN1711">
        <v>1</v>
      </c>
      <c r="BO1711">
        <v>1</v>
      </c>
      <c r="BP1711">
        <v>0</v>
      </c>
      <c r="BS1711">
        <v>0.08</v>
      </c>
      <c r="BT1711">
        <v>0</v>
      </c>
      <c r="BU1711">
        <v>0</v>
      </c>
      <c r="CE1711" t="str">
        <f t="shared" si="872"/>
        <v>16:24:49.690</v>
      </c>
      <c r="CF1711">
        <v>689695583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7</v>
      </c>
      <c r="CY1711">
        <v>7</v>
      </c>
      <c r="CZ1711" t="s">
        <v>131</v>
      </c>
      <c r="DA1711">
        <v>80</v>
      </c>
      <c r="DB1711">
        <v>1</v>
      </c>
      <c r="DC1711" t="s">
        <v>132</v>
      </c>
      <c r="DD1711" t="s">
        <v>133</v>
      </c>
      <c r="DG1711">
        <v>15427715</v>
      </c>
      <c r="DI1711">
        <v>1</v>
      </c>
      <c r="DJ1711">
        <v>0</v>
      </c>
      <c r="DK1711">
        <v>1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"10/06/2022 16:24:50.071"</f>
        <v>10/06/2022 16:24:50.071</v>
      </c>
      <c r="C1712" t="str">
        <f t="shared" si="846"/>
        <v>FFDFD3C0</v>
      </c>
      <c r="D1712" t="s">
        <v>143</v>
      </c>
      <c r="E1712">
        <v>15</v>
      </c>
      <c r="F1712">
        <v>2015</v>
      </c>
      <c r="G1712" t="s">
        <v>144</v>
      </c>
      <c r="J1712" t="s">
        <v>145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870"/>
        <v>16:24:49.688</v>
      </c>
      <c r="T1712" t="str">
        <f t="shared" si="871"/>
        <v>16:24:49.188</v>
      </c>
      <c r="U1712" t="str">
        <f t="shared" si="847"/>
        <v>A5988B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125</v>
      </c>
      <c r="AG1712">
        <v>0</v>
      </c>
      <c r="AH1712">
        <v>3</v>
      </c>
      <c r="AI1712">
        <v>2</v>
      </c>
      <c r="AJ1712">
        <v>1</v>
      </c>
      <c r="AK1712" t="s">
        <v>609</v>
      </c>
      <c r="AL1712">
        <v>40.948233999999999</v>
      </c>
      <c r="AM1712" t="s">
        <v>610</v>
      </c>
      <c r="AN1712">
        <v>-72.170477000000005</v>
      </c>
      <c r="AO1712">
        <v>25</v>
      </c>
      <c r="AP1712">
        <v>475</v>
      </c>
      <c r="AQ1712" t="s">
        <v>129</v>
      </c>
      <c r="AR1712">
        <v>64</v>
      </c>
      <c r="AS1712">
        <v>21</v>
      </c>
      <c r="AT1712">
        <v>448</v>
      </c>
      <c r="BB1712">
        <v>1200</v>
      </c>
      <c r="BC1712">
        <v>1</v>
      </c>
      <c r="BD1712" t="str">
        <f t="shared" si="848"/>
        <v xml:space="preserve">N46PD   </v>
      </c>
      <c r="BE1712">
        <v>1</v>
      </c>
      <c r="BG1712">
        <v>0</v>
      </c>
      <c r="BH1712">
        <v>0</v>
      </c>
      <c r="BI1712">
        <v>0</v>
      </c>
      <c r="BJ1712">
        <v>375</v>
      </c>
      <c r="BK1712">
        <v>-100</v>
      </c>
      <c r="BL1712" t="s">
        <v>239</v>
      </c>
      <c r="BM1712">
        <v>1</v>
      </c>
      <c r="BN1712">
        <v>1</v>
      </c>
      <c r="BO1712">
        <v>1</v>
      </c>
      <c r="BP1712">
        <v>0</v>
      </c>
      <c r="BS1712">
        <v>0.08</v>
      </c>
      <c r="BT1712">
        <v>0</v>
      </c>
      <c r="BU1712">
        <v>0</v>
      </c>
      <c r="CE1712" t="str">
        <f t="shared" si="872"/>
        <v>16:24:49.690</v>
      </c>
      <c r="CF1712">
        <v>689695583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7</v>
      </c>
      <c r="CY1712">
        <v>7</v>
      </c>
      <c r="CZ1712" t="s">
        <v>131</v>
      </c>
      <c r="DA1712">
        <v>80</v>
      </c>
      <c r="DB1712">
        <v>1</v>
      </c>
      <c r="DC1712" t="s">
        <v>132</v>
      </c>
      <c r="DD1712" t="s">
        <v>133</v>
      </c>
      <c r="DG1712">
        <v>15427715</v>
      </c>
      <c r="DI1712">
        <v>1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>"10/06/2022 16:24:50.071"</f>
        <v>10/06/2022 16:24:50.071</v>
      </c>
      <c r="C1713" t="str">
        <f t="shared" si="846"/>
        <v>FFDFD3C0</v>
      </c>
      <c r="D1713" t="s">
        <v>123</v>
      </c>
      <c r="E1713">
        <v>1</v>
      </c>
      <c r="H1713">
        <v>157</v>
      </c>
      <c r="I1713" t="s">
        <v>124</v>
      </c>
      <c r="J1713" t="s">
        <v>125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870"/>
        <v>16:24:49.688</v>
      </c>
      <c r="T1713" t="str">
        <f t="shared" si="871"/>
        <v>16:24:49.188</v>
      </c>
      <c r="U1713" t="str">
        <f t="shared" si="847"/>
        <v>A5988B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125</v>
      </c>
      <c r="AG1713">
        <v>0</v>
      </c>
      <c r="AH1713">
        <v>3</v>
      </c>
      <c r="AI1713">
        <v>2</v>
      </c>
      <c r="AJ1713">
        <v>1</v>
      </c>
      <c r="AK1713" t="s">
        <v>609</v>
      </c>
      <c r="AL1713">
        <v>40.948233999999999</v>
      </c>
      <c r="AM1713" t="s">
        <v>610</v>
      </c>
      <c r="AN1713">
        <v>-72.170477000000005</v>
      </c>
      <c r="AO1713">
        <v>25</v>
      </c>
      <c r="AP1713">
        <v>475</v>
      </c>
      <c r="AQ1713" t="s">
        <v>129</v>
      </c>
      <c r="AR1713">
        <v>64</v>
      </c>
      <c r="AS1713">
        <v>21</v>
      </c>
      <c r="AT1713">
        <v>448</v>
      </c>
      <c r="BB1713">
        <v>1200</v>
      </c>
      <c r="BC1713">
        <v>1</v>
      </c>
      <c r="BD1713" t="str">
        <f t="shared" si="848"/>
        <v xml:space="preserve">N46PD   </v>
      </c>
      <c r="BE1713">
        <v>1</v>
      </c>
      <c r="BG1713">
        <v>0</v>
      </c>
      <c r="BH1713">
        <v>0</v>
      </c>
      <c r="BI1713">
        <v>0</v>
      </c>
      <c r="BJ1713">
        <v>375</v>
      </c>
      <c r="BK1713">
        <v>-100</v>
      </c>
      <c r="BL1713" t="s">
        <v>239</v>
      </c>
      <c r="BM1713">
        <v>1</v>
      </c>
      <c r="BN1713">
        <v>1</v>
      </c>
      <c r="BO1713">
        <v>1</v>
      </c>
      <c r="BP1713">
        <v>0</v>
      </c>
      <c r="BS1713">
        <v>0.08</v>
      </c>
      <c r="BT1713">
        <v>0</v>
      </c>
      <c r="BU1713">
        <v>0</v>
      </c>
      <c r="CE1713" t="str">
        <f t="shared" si="872"/>
        <v>16:24:49.690</v>
      </c>
      <c r="CF1713">
        <v>689695583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7</v>
      </c>
      <c r="CY1713">
        <v>7</v>
      </c>
      <c r="CZ1713" t="s">
        <v>131</v>
      </c>
      <c r="DA1713">
        <v>80</v>
      </c>
      <c r="DB1713">
        <v>1</v>
      </c>
      <c r="DC1713" t="s">
        <v>132</v>
      </c>
      <c r="DD1713" t="s">
        <v>133</v>
      </c>
      <c r="DG1713">
        <v>15427715</v>
      </c>
      <c r="DI1713">
        <v>1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>"10/06/2022 16:24:50.071"</f>
        <v>10/06/2022 16:24:50.071</v>
      </c>
      <c r="C1714" t="str">
        <f t="shared" si="846"/>
        <v>FFDFD3C0</v>
      </c>
      <c r="D1714" t="s">
        <v>139</v>
      </c>
      <c r="E1714">
        <v>3</v>
      </c>
      <c r="F1714">
        <v>1003</v>
      </c>
      <c r="G1714" t="s">
        <v>146</v>
      </c>
      <c r="J1714" t="s">
        <v>141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870"/>
        <v>16:24:49.688</v>
      </c>
      <c r="T1714" t="str">
        <f t="shared" si="871"/>
        <v>16:24:49.188</v>
      </c>
      <c r="U1714" t="str">
        <f t="shared" si="847"/>
        <v>A5988B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9</v>
      </c>
      <c r="AC1714">
        <v>3</v>
      </c>
      <c r="AD1714">
        <v>0</v>
      </c>
      <c r="AE1714">
        <v>10</v>
      </c>
      <c r="AF1714" t="s">
        <v>125</v>
      </c>
      <c r="AG1714">
        <v>0</v>
      </c>
      <c r="AH1714">
        <v>3</v>
      </c>
      <c r="AI1714">
        <v>2</v>
      </c>
      <c r="AJ1714">
        <v>1</v>
      </c>
      <c r="AK1714" t="s">
        <v>609</v>
      </c>
      <c r="AL1714">
        <v>40.948233999999999</v>
      </c>
      <c r="AM1714" t="s">
        <v>610</v>
      </c>
      <c r="AN1714">
        <v>-72.170477000000005</v>
      </c>
      <c r="AO1714">
        <v>25</v>
      </c>
      <c r="AP1714">
        <v>475</v>
      </c>
      <c r="AQ1714" t="s">
        <v>129</v>
      </c>
      <c r="AR1714">
        <v>64</v>
      </c>
      <c r="AS1714">
        <v>21</v>
      </c>
      <c r="AT1714">
        <v>448</v>
      </c>
      <c r="BB1714">
        <v>1200</v>
      </c>
      <c r="BC1714">
        <v>1</v>
      </c>
      <c r="BD1714" t="str">
        <f t="shared" si="848"/>
        <v xml:space="preserve">N46PD   </v>
      </c>
      <c r="BE1714">
        <v>1</v>
      </c>
      <c r="BG1714">
        <v>0</v>
      </c>
      <c r="BH1714">
        <v>0</v>
      </c>
      <c r="BI1714">
        <v>0</v>
      </c>
      <c r="BJ1714">
        <v>375</v>
      </c>
      <c r="BK1714">
        <v>-100</v>
      </c>
      <c r="BL1714" t="s">
        <v>239</v>
      </c>
      <c r="BM1714">
        <v>1</v>
      </c>
      <c r="BN1714">
        <v>1</v>
      </c>
      <c r="BO1714">
        <v>1</v>
      </c>
      <c r="BP1714">
        <v>0</v>
      </c>
      <c r="BS1714">
        <v>0.08</v>
      </c>
      <c r="BT1714">
        <v>0</v>
      </c>
      <c r="BU1714">
        <v>0</v>
      </c>
      <c r="CE1714" t="str">
        <f t="shared" si="872"/>
        <v>16:24:49.690</v>
      </c>
      <c r="CF1714">
        <v>689695583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7</v>
      </c>
      <c r="CY1714">
        <v>7</v>
      </c>
      <c r="CZ1714" t="s">
        <v>131</v>
      </c>
      <c r="DA1714">
        <v>80</v>
      </c>
      <c r="DB1714">
        <v>1</v>
      </c>
      <c r="DC1714" t="s">
        <v>132</v>
      </c>
      <c r="DD1714" t="s">
        <v>133</v>
      </c>
      <c r="DG1714">
        <v>15427715</v>
      </c>
      <c r="DI1714">
        <v>1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>"10/06/2022 16:24:50.071"</f>
        <v>10/06/2022 16:24:50.071</v>
      </c>
      <c r="C1715" t="str">
        <f t="shared" si="846"/>
        <v>FFDFD3C0</v>
      </c>
      <c r="D1715" t="s">
        <v>143</v>
      </c>
      <c r="E1715">
        <v>1</v>
      </c>
      <c r="F1715">
        <v>2001</v>
      </c>
      <c r="G1715" t="s">
        <v>147</v>
      </c>
      <c r="J1715" t="s">
        <v>145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si="870"/>
        <v>16:24:49.688</v>
      </c>
      <c r="T1715" t="str">
        <f t="shared" si="871"/>
        <v>16:24:49.188</v>
      </c>
      <c r="U1715" t="str">
        <f t="shared" si="847"/>
        <v>A5988B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9</v>
      </c>
      <c r="AC1715">
        <v>3</v>
      </c>
      <c r="AD1715">
        <v>0</v>
      </c>
      <c r="AE1715">
        <v>10</v>
      </c>
      <c r="AF1715" t="s">
        <v>125</v>
      </c>
      <c r="AG1715">
        <v>0</v>
      </c>
      <c r="AH1715">
        <v>3</v>
      </c>
      <c r="AI1715">
        <v>2</v>
      </c>
      <c r="AJ1715">
        <v>1</v>
      </c>
      <c r="AK1715" t="s">
        <v>609</v>
      </c>
      <c r="AL1715">
        <v>40.948233999999999</v>
      </c>
      <c r="AM1715" t="s">
        <v>610</v>
      </c>
      <c r="AN1715">
        <v>-72.170477000000005</v>
      </c>
      <c r="AO1715">
        <v>25</v>
      </c>
      <c r="AP1715">
        <v>475</v>
      </c>
      <c r="AQ1715" t="s">
        <v>129</v>
      </c>
      <c r="AR1715">
        <v>64</v>
      </c>
      <c r="AS1715">
        <v>21</v>
      </c>
      <c r="AT1715">
        <v>448</v>
      </c>
      <c r="BB1715">
        <v>1200</v>
      </c>
      <c r="BC1715">
        <v>1</v>
      </c>
      <c r="BD1715" t="str">
        <f t="shared" si="848"/>
        <v xml:space="preserve">N46PD   </v>
      </c>
      <c r="BE1715">
        <v>1</v>
      </c>
      <c r="BG1715">
        <v>0</v>
      </c>
      <c r="BH1715">
        <v>0</v>
      </c>
      <c r="BI1715">
        <v>0</v>
      </c>
      <c r="BJ1715">
        <v>375</v>
      </c>
      <c r="BK1715">
        <v>-100</v>
      </c>
      <c r="BL1715" t="s">
        <v>239</v>
      </c>
      <c r="BM1715">
        <v>1</v>
      </c>
      <c r="BN1715">
        <v>1</v>
      </c>
      <c r="BO1715">
        <v>1</v>
      </c>
      <c r="BP1715">
        <v>0</v>
      </c>
      <c r="BS1715">
        <v>0.08</v>
      </c>
      <c r="BT1715">
        <v>0</v>
      </c>
      <c r="BU1715">
        <v>0</v>
      </c>
      <c r="CE1715" t="str">
        <f t="shared" si="872"/>
        <v>16:24:49.690</v>
      </c>
      <c r="CF1715">
        <v>689695583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7</v>
      </c>
      <c r="CY1715">
        <v>7</v>
      </c>
      <c r="CZ1715" t="s">
        <v>131</v>
      </c>
      <c r="DA1715">
        <v>80</v>
      </c>
      <c r="DB1715">
        <v>1</v>
      </c>
      <c r="DC1715" t="s">
        <v>132</v>
      </c>
      <c r="DD1715" t="s">
        <v>133</v>
      </c>
      <c r="DG1715">
        <v>15427715</v>
      </c>
      <c r="DI1715">
        <v>1</v>
      </c>
      <c r="DJ1715">
        <v>0</v>
      </c>
      <c r="DK1715">
        <v>1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>"10/06/2022 16:24:50.071"</f>
        <v>10/06/2022 16:24:50.071</v>
      </c>
      <c r="C1716" t="str">
        <f t="shared" si="846"/>
        <v>FFDFD3C0</v>
      </c>
      <c r="D1716" t="s">
        <v>134</v>
      </c>
      <c r="E1716">
        <v>33</v>
      </c>
      <c r="H1716">
        <v>112</v>
      </c>
      <c r="I1716" t="s">
        <v>135</v>
      </c>
      <c r="J1716" t="s">
        <v>136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870"/>
        <v>16:24:49.688</v>
      </c>
      <c r="T1716" t="str">
        <f t="shared" si="871"/>
        <v>16:24:49.188</v>
      </c>
      <c r="U1716" t="str">
        <f t="shared" si="847"/>
        <v>A5988B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9</v>
      </c>
      <c r="AC1716">
        <v>3</v>
      </c>
      <c r="AD1716">
        <v>0</v>
      </c>
      <c r="AE1716">
        <v>10</v>
      </c>
      <c r="AF1716" t="s">
        <v>125</v>
      </c>
      <c r="AG1716">
        <v>0</v>
      </c>
      <c r="AH1716">
        <v>3</v>
      </c>
      <c r="AI1716">
        <v>2</v>
      </c>
      <c r="AJ1716">
        <v>1</v>
      </c>
      <c r="AK1716" t="s">
        <v>609</v>
      </c>
      <c r="AL1716">
        <v>40.948233999999999</v>
      </c>
      <c r="AM1716" t="s">
        <v>610</v>
      </c>
      <c r="AN1716">
        <v>-72.170477000000005</v>
      </c>
      <c r="AO1716">
        <v>25</v>
      </c>
      <c r="AP1716">
        <v>475</v>
      </c>
      <c r="AQ1716" t="s">
        <v>129</v>
      </c>
      <c r="AR1716">
        <v>64</v>
      </c>
      <c r="AS1716">
        <v>21</v>
      </c>
      <c r="AT1716">
        <v>448</v>
      </c>
      <c r="BB1716">
        <v>1200</v>
      </c>
      <c r="BC1716">
        <v>1</v>
      </c>
      <c r="BD1716" t="str">
        <f t="shared" si="848"/>
        <v xml:space="preserve">N46PD   </v>
      </c>
      <c r="BE1716">
        <v>1</v>
      </c>
      <c r="BG1716">
        <v>0</v>
      </c>
      <c r="BH1716">
        <v>0</v>
      </c>
      <c r="BI1716">
        <v>0</v>
      </c>
      <c r="BJ1716">
        <v>375</v>
      </c>
      <c r="BK1716">
        <v>-100</v>
      </c>
      <c r="BL1716" t="s">
        <v>239</v>
      </c>
      <c r="BM1716">
        <v>1</v>
      </c>
      <c r="BN1716">
        <v>1</v>
      </c>
      <c r="BO1716">
        <v>1</v>
      </c>
      <c r="BP1716">
        <v>0</v>
      </c>
      <c r="BS1716">
        <v>0.08</v>
      </c>
      <c r="BT1716">
        <v>0</v>
      </c>
      <c r="BU1716">
        <v>0</v>
      </c>
      <c r="CE1716" t="str">
        <f t="shared" si="872"/>
        <v>16:24:49.690</v>
      </c>
      <c r="CF1716">
        <v>689695583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7</v>
      </c>
      <c r="CY1716">
        <v>7</v>
      </c>
      <c r="CZ1716" t="s">
        <v>131</v>
      </c>
      <c r="DA1716">
        <v>80</v>
      </c>
      <c r="DB1716">
        <v>1</v>
      </c>
      <c r="DC1716" t="s">
        <v>132</v>
      </c>
      <c r="DD1716" t="s">
        <v>133</v>
      </c>
      <c r="DG1716">
        <v>15427715</v>
      </c>
      <c r="DI1716">
        <v>1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>"10/06/2022 16:24:50.977"</f>
        <v>10/06/2022 16:24:50.977</v>
      </c>
      <c r="C1717" t="str">
        <f t="shared" si="846"/>
        <v>FFDFD3C0</v>
      </c>
      <c r="D1717" t="s">
        <v>134</v>
      </c>
      <c r="E1717">
        <v>38</v>
      </c>
      <c r="H1717">
        <v>125</v>
      </c>
      <c r="I1717" t="s">
        <v>142</v>
      </c>
      <c r="J1717" t="s">
        <v>136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ref="S1717:S1723" si="873">"16:24:50.656"</f>
        <v>16:24:50.656</v>
      </c>
      <c r="T1717" t="str">
        <f t="shared" ref="T1717:T1723" si="874">"16:24:50.156"</f>
        <v>16:24:50.156</v>
      </c>
      <c r="U1717" t="str">
        <f t="shared" si="847"/>
        <v>A5988B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125</v>
      </c>
      <c r="AG1717">
        <v>0</v>
      </c>
      <c r="AH1717">
        <v>3</v>
      </c>
      <c r="AI1717">
        <v>2</v>
      </c>
      <c r="AJ1717">
        <v>1</v>
      </c>
      <c r="AK1717" t="s">
        <v>611</v>
      </c>
      <c r="AL1717">
        <v>40.948340999999999</v>
      </c>
      <c r="AM1717" t="s">
        <v>612</v>
      </c>
      <c r="AN1717">
        <v>-72.170047999999994</v>
      </c>
      <c r="AO1717">
        <v>25</v>
      </c>
      <c r="AP1717">
        <v>475</v>
      </c>
      <c r="AQ1717" t="s">
        <v>129</v>
      </c>
      <c r="AR1717">
        <v>64</v>
      </c>
      <c r="AS1717">
        <v>20</v>
      </c>
      <c r="AT1717">
        <v>256</v>
      </c>
      <c r="BB1717">
        <v>1200</v>
      </c>
      <c r="BC1717">
        <v>1</v>
      </c>
      <c r="BD1717" t="str">
        <f t="shared" si="848"/>
        <v xml:space="preserve">N46PD   </v>
      </c>
      <c r="BE1717">
        <v>1</v>
      </c>
      <c r="BG1717">
        <v>0</v>
      </c>
      <c r="BH1717">
        <v>0</v>
      </c>
      <c r="BI1717">
        <v>0</v>
      </c>
      <c r="BJ1717">
        <v>375</v>
      </c>
      <c r="BK1717">
        <v>-100</v>
      </c>
      <c r="BL1717" t="s">
        <v>239</v>
      </c>
      <c r="BM1717">
        <v>1</v>
      </c>
      <c r="BN1717">
        <v>1</v>
      </c>
      <c r="BO1717">
        <v>1</v>
      </c>
      <c r="BP1717">
        <v>0</v>
      </c>
      <c r="BS1717">
        <v>0.08</v>
      </c>
      <c r="BT1717">
        <v>0</v>
      </c>
      <c r="BU1717">
        <v>0</v>
      </c>
      <c r="CE1717" t="str">
        <f t="shared" ref="CE1717:CE1723" si="875">"16:24:50.658"</f>
        <v>16:24:50.658</v>
      </c>
      <c r="CF1717">
        <v>658008089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7</v>
      </c>
      <c r="CY1717">
        <v>7</v>
      </c>
      <c r="CZ1717" t="s">
        <v>131</v>
      </c>
      <c r="DA1717">
        <v>80</v>
      </c>
      <c r="DB1717">
        <v>1</v>
      </c>
      <c r="DC1717" t="s">
        <v>132</v>
      </c>
      <c r="DD1717" t="s">
        <v>133</v>
      </c>
      <c r="DG1717">
        <v>15428662</v>
      </c>
      <c r="DI1717">
        <v>1</v>
      </c>
      <c r="DJ1717">
        <v>0</v>
      </c>
      <c r="DK1717">
        <v>0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>"10/06/2022 16:24:51.040"</f>
        <v>10/06/2022 16:24:51.040</v>
      </c>
      <c r="C1718" t="str">
        <f t="shared" si="846"/>
        <v>FFDFD3C0</v>
      </c>
      <c r="D1718" t="s">
        <v>139</v>
      </c>
      <c r="E1718">
        <v>2</v>
      </c>
      <c r="F1718">
        <v>1002</v>
      </c>
      <c r="G1718" t="s">
        <v>124</v>
      </c>
      <c r="J1718" t="s">
        <v>141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873"/>
        <v>16:24:50.656</v>
      </c>
      <c r="T1718" t="str">
        <f t="shared" si="874"/>
        <v>16:24:50.156</v>
      </c>
      <c r="U1718" t="str">
        <f t="shared" si="847"/>
        <v>A5988B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125</v>
      </c>
      <c r="AG1718">
        <v>0</v>
      </c>
      <c r="AH1718">
        <v>3</v>
      </c>
      <c r="AI1718">
        <v>2</v>
      </c>
      <c r="AJ1718">
        <v>1</v>
      </c>
      <c r="AK1718" t="s">
        <v>611</v>
      </c>
      <c r="AL1718">
        <v>40.948340999999999</v>
      </c>
      <c r="AM1718" t="s">
        <v>612</v>
      </c>
      <c r="AN1718">
        <v>-72.170047999999994</v>
      </c>
      <c r="AO1718">
        <v>25</v>
      </c>
      <c r="AP1718">
        <v>475</v>
      </c>
      <c r="AQ1718" t="s">
        <v>129</v>
      </c>
      <c r="AR1718">
        <v>64</v>
      </c>
      <c r="AS1718">
        <v>20</v>
      </c>
      <c r="AT1718">
        <v>256</v>
      </c>
      <c r="BB1718">
        <v>1200</v>
      </c>
      <c r="BC1718">
        <v>1</v>
      </c>
      <c r="BD1718" t="str">
        <f t="shared" si="848"/>
        <v xml:space="preserve">N46PD   </v>
      </c>
      <c r="BE1718">
        <v>1</v>
      </c>
      <c r="BG1718">
        <v>0</v>
      </c>
      <c r="BH1718">
        <v>0</v>
      </c>
      <c r="BI1718">
        <v>0</v>
      </c>
      <c r="BJ1718">
        <v>375</v>
      </c>
      <c r="BK1718">
        <v>-100</v>
      </c>
      <c r="BL1718" t="s">
        <v>239</v>
      </c>
      <c r="BM1718">
        <v>1</v>
      </c>
      <c r="BN1718">
        <v>1</v>
      </c>
      <c r="BO1718">
        <v>1</v>
      </c>
      <c r="BP1718">
        <v>0</v>
      </c>
      <c r="BS1718">
        <v>0.08</v>
      </c>
      <c r="BT1718">
        <v>0</v>
      </c>
      <c r="BU1718">
        <v>0</v>
      </c>
      <c r="CE1718" t="str">
        <f t="shared" si="875"/>
        <v>16:24:50.658</v>
      </c>
      <c r="CF1718">
        <v>658008089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7</v>
      </c>
      <c r="CY1718">
        <v>7</v>
      </c>
      <c r="CZ1718" t="s">
        <v>131</v>
      </c>
      <c r="DA1718">
        <v>80</v>
      </c>
      <c r="DB1718">
        <v>1</v>
      </c>
      <c r="DC1718" t="s">
        <v>132</v>
      </c>
      <c r="DD1718" t="s">
        <v>133</v>
      </c>
      <c r="DG1718">
        <v>15428662</v>
      </c>
      <c r="DI1718">
        <v>1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>"10/06/2022 16:24:51.055"</f>
        <v>10/06/2022 16:24:51.055</v>
      </c>
      <c r="C1719" t="str">
        <f t="shared" si="846"/>
        <v>FFDFD3C0</v>
      </c>
      <c r="D1719" t="s">
        <v>143</v>
      </c>
      <c r="E1719">
        <v>15</v>
      </c>
      <c r="F1719">
        <v>2015</v>
      </c>
      <c r="G1719" t="s">
        <v>144</v>
      </c>
      <c r="J1719" t="s">
        <v>145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873"/>
        <v>16:24:50.656</v>
      </c>
      <c r="T1719" t="str">
        <f t="shared" si="874"/>
        <v>16:24:50.156</v>
      </c>
      <c r="U1719" t="str">
        <f t="shared" si="847"/>
        <v>A5988B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125</v>
      </c>
      <c r="AG1719">
        <v>0</v>
      </c>
      <c r="AH1719">
        <v>3</v>
      </c>
      <c r="AI1719">
        <v>2</v>
      </c>
      <c r="AJ1719">
        <v>1</v>
      </c>
      <c r="AK1719" t="s">
        <v>611</v>
      </c>
      <c r="AL1719">
        <v>40.948340999999999</v>
      </c>
      <c r="AM1719" t="s">
        <v>612</v>
      </c>
      <c r="AN1719">
        <v>-72.170047999999994</v>
      </c>
      <c r="AO1719">
        <v>25</v>
      </c>
      <c r="AP1719">
        <v>475</v>
      </c>
      <c r="AQ1719" t="s">
        <v>129</v>
      </c>
      <c r="AR1719">
        <v>64</v>
      </c>
      <c r="AS1719">
        <v>20</v>
      </c>
      <c r="AT1719">
        <v>256</v>
      </c>
      <c r="BB1719">
        <v>1200</v>
      </c>
      <c r="BC1719">
        <v>1</v>
      </c>
      <c r="BD1719" t="str">
        <f t="shared" si="848"/>
        <v xml:space="preserve">N46PD   </v>
      </c>
      <c r="BE1719">
        <v>1</v>
      </c>
      <c r="BG1719">
        <v>0</v>
      </c>
      <c r="BH1719">
        <v>0</v>
      </c>
      <c r="BI1719">
        <v>0</v>
      </c>
      <c r="BJ1719">
        <v>375</v>
      </c>
      <c r="BK1719">
        <v>-100</v>
      </c>
      <c r="BL1719" t="s">
        <v>239</v>
      </c>
      <c r="BM1719">
        <v>1</v>
      </c>
      <c r="BN1719">
        <v>1</v>
      </c>
      <c r="BO1719">
        <v>1</v>
      </c>
      <c r="BP1719">
        <v>0</v>
      </c>
      <c r="BS1719">
        <v>0.08</v>
      </c>
      <c r="BT1719">
        <v>0</v>
      </c>
      <c r="BU1719">
        <v>0</v>
      </c>
      <c r="CE1719" t="str">
        <f t="shared" si="875"/>
        <v>16:24:50.658</v>
      </c>
      <c r="CF1719">
        <v>658008089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7</v>
      </c>
      <c r="CY1719">
        <v>7</v>
      </c>
      <c r="CZ1719" t="s">
        <v>131</v>
      </c>
      <c r="DA1719">
        <v>80</v>
      </c>
      <c r="DB1719">
        <v>1</v>
      </c>
      <c r="DC1719" t="s">
        <v>132</v>
      </c>
      <c r="DD1719" t="s">
        <v>133</v>
      </c>
      <c r="DG1719">
        <v>15428662</v>
      </c>
      <c r="DI1719">
        <v>1</v>
      </c>
      <c r="DJ1719">
        <v>0</v>
      </c>
      <c r="DK1719">
        <v>0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>"10/06/2022 16:24:51.055"</f>
        <v>10/06/2022 16:24:51.055</v>
      </c>
      <c r="C1720" t="str">
        <f t="shared" si="846"/>
        <v>FFDFD3C0</v>
      </c>
      <c r="D1720" t="s">
        <v>123</v>
      </c>
      <c r="E1720">
        <v>1</v>
      </c>
      <c r="H1720">
        <v>157</v>
      </c>
      <c r="I1720" t="s">
        <v>124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873"/>
        <v>16:24:50.656</v>
      </c>
      <c r="T1720" t="str">
        <f t="shared" si="874"/>
        <v>16:24:50.156</v>
      </c>
      <c r="U1720" t="str">
        <f t="shared" si="847"/>
        <v>A5988B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125</v>
      </c>
      <c r="AG1720">
        <v>0</v>
      </c>
      <c r="AH1720">
        <v>3</v>
      </c>
      <c r="AI1720">
        <v>2</v>
      </c>
      <c r="AJ1720">
        <v>1</v>
      </c>
      <c r="AK1720" t="s">
        <v>611</v>
      </c>
      <c r="AL1720">
        <v>40.948340999999999</v>
      </c>
      <c r="AM1720" t="s">
        <v>612</v>
      </c>
      <c r="AN1720">
        <v>-72.170047999999994</v>
      </c>
      <c r="AO1720">
        <v>25</v>
      </c>
      <c r="AP1720">
        <v>475</v>
      </c>
      <c r="AQ1720" t="s">
        <v>129</v>
      </c>
      <c r="AR1720">
        <v>64</v>
      </c>
      <c r="AS1720">
        <v>20</v>
      </c>
      <c r="AT1720">
        <v>256</v>
      </c>
      <c r="BB1720">
        <v>1200</v>
      </c>
      <c r="BC1720">
        <v>1</v>
      </c>
      <c r="BD1720" t="str">
        <f t="shared" si="848"/>
        <v xml:space="preserve">N46PD   </v>
      </c>
      <c r="BE1720">
        <v>1</v>
      </c>
      <c r="BG1720">
        <v>0</v>
      </c>
      <c r="BH1720">
        <v>0</v>
      </c>
      <c r="BI1720">
        <v>0</v>
      </c>
      <c r="BJ1720">
        <v>375</v>
      </c>
      <c r="BK1720">
        <v>-100</v>
      </c>
      <c r="BL1720" t="s">
        <v>239</v>
      </c>
      <c r="BM1720">
        <v>1</v>
      </c>
      <c r="BN1720">
        <v>1</v>
      </c>
      <c r="BO1720">
        <v>1</v>
      </c>
      <c r="BP1720">
        <v>0</v>
      </c>
      <c r="BS1720">
        <v>0.08</v>
      </c>
      <c r="BT1720">
        <v>0</v>
      </c>
      <c r="BU1720">
        <v>0</v>
      </c>
      <c r="CE1720" t="str">
        <f t="shared" si="875"/>
        <v>16:24:50.658</v>
      </c>
      <c r="CF1720">
        <v>658008089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7</v>
      </c>
      <c r="CY1720">
        <v>7</v>
      </c>
      <c r="CZ1720" t="s">
        <v>131</v>
      </c>
      <c r="DA1720">
        <v>80</v>
      </c>
      <c r="DB1720">
        <v>1</v>
      </c>
      <c r="DC1720" t="s">
        <v>132</v>
      </c>
      <c r="DD1720" t="s">
        <v>133</v>
      </c>
      <c r="DG1720">
        <v>15428662</v>
      </c>
      <c r="DI1720">
        <v>1</v>
      </c>
      <c r="DJ1720">
        <v>0</v>
      </c>
      <c r="DK1720">
        <v>1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>"10/06/2022 16:24:51.071"</f>
        <v>10/06/2022 16:24:51.071</v>
      </c>
      <c r="C1721" t="str">
        <f t="shared" si="846"/>
        <v>FFDFD3C0</v>
      </c>
      <c r="D1721" t="s">
        <v>143</v>
      </c>
      <c r="E1721">
        <v>1</v>
      </c>
      <c r="F1721">
        <v>2001</v>
      </c>
      <c r="G1721" t="s">
        <v>147</v>
      </c>
      <c r="J1721" t="s">
        <v>145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873"/>
        <v>16:24:50.656</v>
      </c>
      <c r="T1721" t="str">
        <f t="shared" si="874"/>
        <v>16:24:50.156</v>
      </c>
      <c r="U1721" t="str">
        <f t="shared" si="847"/>
        <v>A5988B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125</v>
      </c>
      <c r="AG1721">
        <v>0</v>
      </c>
      <c r="AH1721">
        <v>3</v>
      </c>
      <c r="AI1721">
        <v>2</v>
      </c>
      <c r="AJ1721">
        <v>1</v>
      </c>
      <c r="AK1721" t="s">
        <v>611</v>
      </c>
      <c r="AL1721">
        <v>40.948340999999999</v>
      </c>
      <c r="AM1721" t="s">
        <v>612</v>
      </c>
      <c r="AN1721">
        <v>-72.170047999999994</v>
      </c>
      <c r="AO1721">
        <v>25</v>
      </c>
      <c r="AP1721">
        <v>475</v>
      </c>
      <c r="AQ1721" t="s">
        <v>129</v>
      </c>
      <c r="AR1721">
        <v>64</v>
      </c>
      <c r="AS1721">
        <v>20</v>
      </c>
      <c r="AT1721">
        <v>256</v>
      </c>
      <c r="BB1721">
        <v>1200</v>
      </c>
      <c r="BC1721">
        <v>1</v>
      </c>
      <c r="BD1721" t="str">
        <f t="shared" si="848"/>
        <v xml:space="preserve">N46PD   </v>
      </c>
      <c r="BE1721">
        <v>1</v>
      </c>
      <c r="BG1721">
        <v>0</v>
      </c>
      <c r="BH1721">
        <v>0</v>
      </c>
      <c r="BI1721">
        <v>0</v>
      </c>
      <c r="BJ1721">
        <v>375</v>
      </c>
      <c r="BK1721">
        <v>-100</v>
      </c>
      <c r="BL1721" t="s">
        <v>239</v>
      </c>
      <c r="BM1721">
        <v>1</v>
      </c>
      <c r="BN1721">
        <v>1</v>
      </c>
      <c r="BO1721">
        <v>1</v>
      </c>
      <c r="BP1721">
        <v>0</v>
      </c>
      <c r="BS1721">
        <v>0.08</v>
      </c>
      <c r="BT1721">
        <v>0</v>
      </c>
      <c r="BU1721">
        <v>0</v>
      </c>
      <c r="CE1721" t="str">
        <f t="shared" si="875"/>
        <v>16:24:50.658</v>
      </c>
      <c r="CF1721">
        <v>658008089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7</v>
      </c>
      <c r="CY1721">
        <v>7</v>
      </c>
      <c r="CZ1721" t="s">
        <v>131</v>
      </c>
      <c r="DA1721">
        <v>80</v>
      </c>
      <c r="DB1721">
        <v>1</v>
      </c>
      <c r="DC1721" t="s">
        <v>132</v>
      </c>
      <c r="DD1721" t="s">
        <v>133</v>
      </c>
      <c r="DG1721">
        <v>15428662</v>
      </c>
      <c r="DI1721">
        <v>1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>"10/06/2022 16:24:51.071"</f>
        <v>10/06/2022 16:24:51.071</v>
      </c>
      <c r="C1722" t="str">
        <f t="shared" si="846"/>
        <v>FFDFD3C0</v>
      </c>
      <c r="D1722" t="s">
        <v>139</v>
      </c>
      <c r="E1722">
        <v>3</v>
      </c>
      <c r="F1722">
        <v>1003</v>
      </c>
      <c r="G1722" t="s">
        <v>146</v>
      </c>
      <c r="J1722" t="s">
        <v>141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873"/>
        <v>16:24:50.656</v>
      </c>
      <c r="T1722" t="str">
        <f t="shared" si="874"/>
        <v>16:24:50.156</v>
      </c>
      <c r="U1722" t="str">
        <f t="shared" si="847"/>
        <v>A5988B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125</v>
      </c>
      <c r="AG1722">
        <v>0</v>
      </c>
      <c r="AH1722">
        <v>3</v>
      </c>
      <c r="AI1722">
        <v>2</v>
      </c>
      <c r="AJ1722">
        <v>1</v>
      </c>
      <c r="AK1722" t="s">
        <v>611</v>
      </c>
      <c r="AL1722">
        <v>40.948340999999999</v>
      </c>
      <c r="AM1722" t="s">
        <v>612</v>
      </c>
      <c r="AN1722">
        <v>-72.170047999999994</v>
      </c>
      <c r="AO1722">
        <v>25</v>
      </c>
      <c r="AP1722">
        <v>475</v>
      </c>
      <c r="AQ1722" t="s">
        <v>129</v>
      </c>
      <c r="AR1722">
        <v>64</v>
      </c>
      <c r="AS1722">
        <v>20</v>
      </c>
      <c r="AT1722">
        <v>256</v>
      </c>
      <c r="BB1722">
        <v>1200</v>
      </c>
      <c r="BC1722">
        <v>1</v>
      </c>
      <c r="BD1722" t="str">
        <f t="shared" si="848"/>
        <v xml:space="preserve">N46PD   </v>
      </c>
      <c r="BE1722">
        <v>1</v>
      </c>
      <c r="BG1722">
        <v>0</v>
      </c>
      <c r="BH1722">
        <v>0</v>
      </c>
      <c r="BI1722">
        <v>0</v>
      </c>
      <c r="BJ1722">
        <v>375</v>
      </c>
      <c r="BK1722">
        <v>-100</v>
      </c>
      <c r="BL1722" t="s">
        <v>239</v>
      </c>
      <c r="BM1722">
        <v>1</v>
      </c>
      <c r="BN1722">
        <v>1</v>
      </c>
      <c r="BO1722">
        <v>1</v>
      </c>
      <c r="BP1722">
        <v>0</v>
      </c>
      <c r="BS1722">
        <v>0.08</v>
      </c>
      <c r="BT1722">
        <v>0</v>
      </c>
      <c r="BU1722">
        <v>0</v>
      </c>
      <c r="CE1722" t="str">
        <f t="shared" si="875"/>
        <v>16:24:50.658</v>
      </c>
      <c r="CF1722">
        <v>658008089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7</v>
      </c>
      <c r="CY1722">
        <v>7</v>
      </c>
      <c r="CZ1722" t="s">
        <v>131</v>
      </c>
      <c r="DA1722">
        <v>80</v>
      </c>
      <c r="DB1722">
        <v>1</v>
      </c>
      <c r="DC1722" t="s">
        <v>132</v>
      </c>
      <c r="DD1722" t="s">
        <v>133</v>
      </c>
      <c r="DG1722">
        <v>15428662</v>
      </c>
      <c r="DI1722">
        <v>1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>"10/06/2022 16:24:51.071"</f>
        <v>10/06/2022 16:24:51.071</v>
      </c>
      <c r="C1723" t="str">
        <f t="shared" si="846"/>
        <v>FFDFD3C0</v>
      </c>
      <c r="D1723" t="s">
        <v>134</v>
      </c>
      <c r="E1723">
        <v>33</v>
      </c>
      <c r="H1723">
        <v>112</v>
      </c>
      <c r="I1723" t="s">
        <v>135</v>
      </c>
      <c r="J1723" t="s">
        <v>136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873"/>
        <v>16:24:50.656</v>
      </c>
      <c r="T1723" t="str">
        <f t="shared" si="874"/>
        <v>16:24:50.156</v>
      </c>
      <c r="U1723" t="str">
        <f t="shared" si="847"/>
        <v>A5988B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125</v>
      </c>
      <c r="AG1723">
        <v>0</v>
      </c>
      <c r="AH1723">
        <v>3</v>
      </c>
      <c r="AI1723">
        <v>2</v>
      </c>
      <c r="AJ1723">
        <v>1</v>
      </c>
      <c r="AK1723" t="s">
        <v>611</v>
      </c>
      <c r="AL1723">
        <v>40.948340999999999</v>
      </c>
      <c r="AM1723" t="s">
        <v>612</v>
      </c>
      <c r="AN1723">
        <v>-72.170047999999994</v>
      </c>
      <c r="AO1723">
        <v>25</v>
      </c>
      <c r="AP1723">
        <v>475</v>
      </c>
      <c r="AQ1723" t="s">
        <v>129</v>
      </c>
      <c r="AR1723">
        <v>64</v>
      </c>
      <c r="AS1723">
        <v>20</v>
      </c>
      <c r="AT1723">
        <v>256</v>
      </c>
      <c r="BB1723">
        <v>1200</v>
      </c>
      <c r="BC1723">
        <v>1</v>
      </c>
      <c r="BD1723" t="str">
        <f t="shared" si="848"/>
        <v xml:space="preserve">N46PD   </v>
      </c>
      <c r="BE1723">
        <v>1</v>
      </c>
      <c r="BG1723">
        <v>0</v>
      </c>
      <c r="BH1723">
        <v>0</v>
      </c>
      <c r="BI1723">
        <v>0</v>
      </c>
      <c r="BJ1723">
        <v>375</v>
      </c>
      <c r="BK1723">
        <v>-100</v>
      </c>
      <c r="BL1723" t="s">
        <v>239</v>
      </c>
      <c r="BM1723">
        <v>1</v>
      </c>
      <c r="BN1723">
        <v>1</v>
      </c>
      <c r="BO1723">
        <v>1</v>
      </c>
      <c r="BP1723">
        <v>0</v>
      </c>
      <c r="BS1723">
        <v>0.08</v>
      </c>
      <c r="BT1723">
        <v>0</v>
      </c>
      <c r="BU1723">
        <v>0</v>
      </c>
      <c r="CE1723" t="str">
        <f t="shared" si="875"/>
        <v>16:24:50.658</v>
      </c>
      <c r="CF1723">
        <v>658008089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7</v>
      </c>
      <c r="CY1723">
        <v>7</v>
      </c>
      <c r="CZ1723" t="s">
        <v>131</v>
      </c>
      <c r="DA1723">
        <v>80</v>
      </c>
      <c r="DB1723">
        <v>1</v>
      </c>
      <c r="DC1723" t="s">
        <v>132</v>
      </c>
      <c r="DD1723" t="s">
        <v>133</v>
      </c>
      <c r="DG1723">
        <v>15428662</v>
      </c>
      <c r="DI1723">
        <v>1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>"10/06/2022 16:24:51.758"</f>
        <v>10/06/2022 16:24:51.758</v>
      </c>
      <c r="C1724" t="str">
        <f t="shared" si="846"/>
        <v>FFDFD3C0</v>
      </c>
      <c r="D1724" t="s">
        <v>134</v>
      </c>
      <c r="E1724">
        <v>38</v>
      </c>
      <c r="H1724">
        <v>125</v>
      </c>
      <c r="I1724" t="s">
        <v>142</v>
      </c>
      <c r="J1724" t="s">
        <v>136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ref="S1724:S1730" si="876">"16:24:51.602"</f>
        <v>16:24:51.602</v>
      </c>
      <c r="T1724" t="str">
        <f t="shared" ref="T1724:T1730" si="877">"16:24:51.202"</f>
        <v>16:24:51.202</v>
      </c>
      <c r="U1724" t="str">
        <f t="shared" si="847"/>
        <v>A5988B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125</v>
      </c>
      <c r="AG1724">
        <v>0</v>
      </c>
      <c r="AH1724">
        <v>3</v>
      </c>
      <c r="AI1724">
        <v>2</v>
      </c>
      <c r="AJ1724">
        <v>1</v>
      </c>
      <c r="AK1724" t="s">
        <v>613</v>
      </c>
      <c r="AL1724">
        <v>40.948427000000002</v>
      </c>
      <c r="AM1724" t="s">
        <v>614</v>
      </c>
      <c r="AN1724">
        <v>-72.169683000000006</v>
      </c>
      <c r="AO1724">
        <v>25</v>
      </c>
      <c r="AP1724">
        <v>475</v>
      </c>
      <c r="AQ1724" t="s">
        <v>129</v>
      </c>
      <c r="AR1724">
        <v>64</v>
      </c>
      <c r="AS1724">
        <v>20</v>
      </c>
      <c r="AT1724">
        <v>0</v>
      </c>
      <c r="BB1724">
        <v>1200</v>
      </c>
      <c r="BC1724">
        <v>1</v>
      </c>
      <c r="BD1724" t="str">
        <f t="shared" si="848"/>
        <v xml:space="preserve">N46PD   </v>
      </c>
      <c r="BE1724">
        <v>1</v>
      </c>
      <c r="BG1724">
        <v>0</v>
      </c>
      <c r="BH1724">
        <v>0</v>
      </c>
      <c r="BI1724">
        <v>0</v>
      </c>
      <c r="BJ1724">
        <v>375</v>
      </c>
      <c r="BK1724">
        <v>-100</v>
      </c>
      <c r="BL1724" t="s">
        <v>239</v>
      </c>
      <c r="BM1724">
        <v>1</v>
      </c>
      <c r="BN1724">
        <v>1</v>
      </c>
      <c r="BO1724">
        <v>1</v>
      </c>
      <c r="BP1724">
        <v>0</v>
      </c>
      <c r="BS1724">
        <v>0.08</v>
      </c>
      <c r="BT1724">
        <v>0</v>
      </c>
      <c r="BU1724">
        <v>0</v>
      </c>
      <c r="CE1724" t="str">
        <f t="shared" ref="CE1724:CE1730" si="878">"16:24:51.605"</f>
        <v>16:24:51.605</v>
      </c>
      <c r="CF1724">
        <v>605021006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7</v>
      </c>
      <c r="CY1724">
        <v>7</v>
      </c>
      <c r="CZ1724" t="s">
        <v>131</v>
      </c>
      <c r="DA1724">
        <v>80</v>
      </c>
      <c r="DB1724">
        <v>1</v>
      </c>
      <c r="DC1724" t="s">
        <v>132</v>
      </c>
      <c r="DD1724" t="s">
        <v>133</v>
      </c>
      <c r="DG1724">
        <v>15429584</v>
      </c>
      <c r="DI1724">
        <v>1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>"10/06/2022 16:24:51.758"</f>
        <v>10/06/2022 16:24:51.758</v>
      </c>
      <c r="C1725" t="str">
        <f t="shared" si="846"/>
        <v>FFDFD3C0</v>
      </c>
      <c r="D1725" t="s">
        <v>139</v>
      </c>
      <c r="E1725">
        <v>2</v>
      </c>
      <c r="F1725">
        <v>1002</v>
      </c>
      <c r="G1725" t="s">
        <v>124</v>
      </c>
      <c r="J1725" t="s">
        <v>141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si="876"/>
        <v>16:24:51.602</v>
      </c>
      <c r="T1725" t="str">
        <f t="shared" si="877"/>
        <v>16:24:51.202</v>
      </c>
      <c r="U1725" t="str">
        <f t="shared" si="847"/>
        <v>A5988B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125</v>
      </c>
      <c r="AG1725">
        <v>0</v>
      </c>
      <c r="AH1725">
        <v>3</v>
      </c>
      <c r="AI1725">
        <v>2</v>
      </c>
      <c r="AJ1725">
        <v>1</v>
      </c>
      <c r="AK1725" t="s">
        <v>613</v>
      </c>
      <c r="AL1725">
        <v>40.948427000000002</v>
      </c>
      <c r="AM1725" t="s">
        <v>614</v>
      </c>
      <c r="AN1725">
        <v>-72.169683000000006</v>
      </c>
      <c r="AO1725">
        <v>25</v>
      </c>
      <c r="AP1725">
        <v>475</v>
      </c>
      <c r="AQ1725" t="s">
        <v>129</v>
      </c>
      <c r="AR1725">
        <v>64</v>
      </c>
      <c r="AS1725">
        <v>20</v>
      </c>
      <c r="AT1725">
        <v>0</v>
      </c>
      <c r="BB1725">
        <v>1200</v>
      </c>
      <c r="BC1725">
        <v>1</v>
      </c>
      <c r="BD1725" t="str">
        <f t="shared" si="848"/>
        <v xml:space="preserve">N46PD   </v>
      </c>
      <c r="BE1725">
        <v>1</v>
      </c>
      <c r="BG1725">
        <v>0</v>
      </c>
      <c r="BH1725">
        <v>0</v>
      </c>
      <c r="BI1725">
        <v>0</v>
      </c>
      <c r="BJ1725">
        <v>375</v>
      </c>
      <c r="BK1725">
        <v>-100</v>
      </c>
      <c r="BL1725" t="s">
        <v>239</v>
      </c>
      <c r="BM1725">
        <v>1</v>
      </c>
      <c r="BN1725">
        <v>1</v>
      </c>
      <c r="BO1725">
        <v>1</v>
      </c>
      <c r="BP1725">
        <v>0</v>
      </c>
      <c r="BS1725">
        <v>0.08</v>
      </c>
      <c r="BT1725">
        <v>0</v>
      </c>
      <c r="BU1725">
        <v>0</v>
      </c>
      <c r="CE1725" t="str">
        <f t="shared" si="878"/>
        <v>16:24:51.605</v>
      </c>
      <c r="CF1725">
        <v>605021006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7</v>
      </c>
      <c r="CY1725">
        <v>7</v>
      </c>
      <c r="CZ1725" t="s">
        <v>131</v>
      </c>
      <c r="DA1725">
        <v>80</v>
      </c>
      <c r="DB1725">
        <v>1</v>
      </c>
      <c r="DC1725" t="s">
        <v>132</v>
      </c>
      <c r="DD1725" t="s">
        <v>133</v>
      </c>
      <c r="DG1725">
        <v>15429584</v>
      </c>
      <c r="DI1725">
        <v>1</v>
      </c>
      <c r="DJ1725">
        <v>0</v>
      </c>
      <c r="DK1725">
        <v>1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>"10/06/2022 16:24:51.805"</f>
        <v>10/06/2022 16:24:51.805</v>
      </c>
      <c r="C1726" t="str">
        <f t="shared" si="846"/>
        <v>FFDFD3C0</v>
      </c>
      <c r="D1726" t="s">
        <v>143</v>
      </c>
      <c r="E1726">
        <v>15</v>
      </c>
      <c r="F1726">
        <v>2015</v>
      </c>
      <c r="G1726" t="s">
        <v>144</v>
      </c>
      <c r="J1726" t="s">
        <v>145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876"/>
        <v>16:24:51.602</v>
      </c>
      <c r="T1726" t="str">
        <f t="shared" si="877"/>
        <v>16:24:51.202</v>
      </c>
      <c r="U1726" t="str">
        <f t="shared" si="847"/>
        <v>A5988B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125</v>
      </c>
      <c r="AG1726">
        <v>0</v>
      </c>
      <c r="AH1726">
        <v>3</v>
      </c>
      <c r="AI1726">
        <v>2</v>
      </c>
      <c r="AJ1726">
        <v>1</v>
      </c>
      <c r="AK1726" t="s">
        <v>613</v>
      </c>
      <c r="AL1726">
        <v>40.948427000000002</v>
      </c>
      <c r="AM1726" t="s">
        <v>614</v>
      </c>
      <c r="AN1726">
        <v>-72.169683000000006</v>
      </c>
      <c r="AO1726">
        <v>25</v>
      </c>
      <c r="AP1726">
        <v>475</v>
      </c>
      <c r="AQ1726" t="s">
        <v>129</v>
      </c>
      <c r="AR1726">
        <v>64</v>
      </c>
      <c r="AS1726">
        <v>20</v>
      </c>
      <c r="AT1726">
        <v>0</v>
      </c>
      <c r="BB1726">
        <v>1200</v>
      </c>
      <c r="BC1726">
        <v>1</v>
      </c>
      <c r="BD1726" t="str">
        <f t="shared" si="848"/>
        <v xml:space="preserve">N46PD   </v>
      </c>
      <c r="BE1726">
        <v>1</v>
      </c>
      <c r="BG1726">
        <v>0</v>
      </c>
      <c r="BH1726">
        <v>0</v>
      </c>
      <c r="BI1726">
        <v>0</v>
      </c>
      <c r="BJ1726">
        <v>375</v>
      </c>
      <c r="BK1726">
        <v>-100</v>
      </c>
      <c r="BL1726" t="s">
        <v>239</v>
      </c>
      <c r="BM1726">
        <v>1</v>
      </c>
      <c r="BN1726">
        <v>1</v>
      </c>
      <c r="BO1726">
        <v>1</v>
      </c>
      <c r="BP1726">
        <v>0</v>
      </c>
      <c r="BS1726">
        <v>0.08</v>
      </c>
      <c r="BT1726">
        <v>0</v>
      </c>
      <c r="BU1726">
        <v>0</v>
      </c>
      <c r="CE1726" t="str">
        <f t="shared" si="878"/>
        <v>16:24:51.605</v>
      </c>
      <c r="CF1726">
        <v>605021006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7</v>
      </c>
      <c r="CY1726">
        <v>7</v>
      </c>
      <c r="CZ1726" t="s">
        <v>131</v>
      </c>
      <c r="DA1726">
        <v>80</v>
      </c>
      <c r="DB1726">
        <v>1</v>
      </c>
      <c r="DC1726" t="s">
        <v>132</v>
      </c>
      <c r="DD1726" t="s">
        <v>133</v>
      </c>
      <c r="DG1726">
        <v>15429584</v>
      </c>
      <c r="DI1726">
        <v>1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>"10/06/2022 16:24:51.805"</f>
        <v>10/06/2022 16:24:51.805</v>
      </c>
      <c r="C1727" t="str">
        <f t="shared" si="846"/>
        <v>FFDFD3C0</v>
      </c>
      <c r="D1727" t="s">
        <v>143</v>
      </c>
      <c r="E1727">
        <v>1</v>
      </c>
      <c r="F1727">
        <v>2001</v>
      </c>
      <c r="G1727" t="s">
        <v>147</v>
      </c>
      <c r="J1727" t="s">
        <v>145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876"/>
        <v>16:24:51.602</v>
      </c>
      <c r="T1727" t="str">
        <f t="shared" si="877"/>
        <v>16:24:51.202</v>
      </c>
      <c r="U1727" t="str">
        <f t="shared" si="847"/>
        <v>A5988B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125</v>
      </c>
      <c r="AG1727">
        <v>0</v>
      </c>
      <c r="AH1727">
        <v>3</v>
      </c>
      <c r="AI1727">
        <v>2</v>
      </c>
      <c r="AJ1727">
        <v>1</v>
      </c>
      <c r="AK1727" t="s">
        <v>613</v>
      </c>
      <c r="AL1727">
        <v>40.948427000000002</v>
      </c>
      <c r="AM1727" t="s">
        <v>614</v>
      </c>
      <c r="AN1727">
        <v>-72.169683000000006</v>
      </c>
      <c r="AO1727">
        <v>25</v>
      </c>
      <c r="AP1727">
        <v>475</v>
      </c>
      <c r="AQ1727" t="s">
        <v>129</v>
      </c>
      <c r="AR1727">
        <v>64</v>
      </c>
      <c r="AS1727">
        <v>20</v>
      </c>
      <c r="AT1727">
        <v>0</v>
      </c>
      <c r="BB1727">
        <v>1200</v>
      </c>
      <c r="BC1727">
        <v>1</v>
      </c>
      <c r="BD1727" t="str">
        <f t="shared" si="848"/>
        <v xml:space="preserve">N46PD   </v>
      </c>
      <c r="BE1727">
        <v>1</v>
      </c>
      <c r="BG1727">
        <v>0</v>
      </c>
      <c r="BH1727">
        <v>0</v>
      </c>
      <c r="BI1727">
        <v>0</v>
      </c>
      <c r="BJ1727">
        <v>375</v>
      </c>
      <c r="BK1727">
        <v>-100</v>
      </c>
      <c r="BL1727" t="s">
        <v>239</v>
      </c>
      <c r="BM1727">
        <v>1</v>
      </c>
      <c r="BN1727">
        <v>1</v>
      </c>
      <c r="BO1727">
        <v>1</v>
      </c>
      <c r="BP1727">
        <v>0</v>
      </c>
      <c r="BS1727">
        <v>0.08</v>
      </c>
      <c r="BT1727">
        <v>0</v>
      </c>
      <c r="BU1727">
        <v>0</v>
      </c>
      <c r="CE1727" t="str">
        <f t="shared" si="878"/>
        <v>16:24:51.605</v>
      </c>
      <c r="CF1727">
        <v>605021006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7</v>
      </c>
      <c r="CY1727">
        <v>7</v>
      </c>
      <c r="CZ1727" t="s">
        <v>131</v>
      </c>
      <c r="DA1727">
        <v>80</v>
      </c>
      <c r="DB1727">
        <v>1</v>
      </c>
      <c r="DC1727" t="s">
        <v>132</v>
      </c>
      <c r="DD1727" t="s">
        <v>133</v>
      </c>
      <c r="DG1727">
        <v>15429584</v>
      </c>
      <c r="DI1727">
        <v>1</v>
      </c>
      <c r="DJ1727">
        <v>0</v>
      </c>
      <c r="DK1727">
        <v>1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>"10/06/2022 16:24:51.805"</f>
        <v>10/06/2022 16:24:51.805</v>
      </c>
      <c r="C1728" t="str">
        <f t="shared" si="846"/>
        <v>FFDFD3C0</v>
      </c>
      <c r="D1728" t="s">
        <v>139</v>
      </c>
      <c r="E1728">
        <v>3</v>
      </c>
      <c r="F1728">
        <v>1003</v>
      </c>
      <c r="G1728" t="s">
        <v>146</v>
      </c>
      <c r="J1728" t="s">
        <v>141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876"/>
        <v>16:24:51.602</v>
      </c>
      <c r="T1728" t="str">
        <f t="shared" si="877"/>
        <v>16:24:51.202</v>
      </c>
      <c r="U1728" t="str">
        <f t="shared" si="847"/>
        <v>A5988B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125</v>
      </c>
      <c r="AG1728">
        <v>0</v>
      </c>
      <c r="AH1728">
        <v>3</v>
      </c>
      <c r="AI1728">
        <v>2</v>
      </c>
      <c r="AJ1728">
        <v>1</v>
      </c>
      <c r="AK1728" t="s">
        <v>613</v>
      </c>
      <c r="AL1728">
        <v>40.948427000000002</v>
      </c>
      <c r="AM1728" t="s">
        <v>614</v>
      </c>
      <c r="AN1728">
        <v>-72.169683000000006</v>
      </c>
      <c r="AO1728">
        <v>25</v>
      </c>
      <c r="AP1728">
        <v>475</v>
      </c>
      <c r="AQ1728" t="s">
        <v>129</v>
      </c>
      <c r="AR1728">
        <v>64</v>
      </c>
      <c r="AS1728">
        <v>20</v>
      </c>
      <c r="AT1728">
        <v>0</v>
      </c>
      <c r="BB1728">
        <v>1200</v>
      </c>
      <c r="BC1728">
        <v>1</v>
      </c>
      <c r="BD1728" t="str">
        <f t="shared" si="848"/>
        <v xml:space="preserve">N46PD   </v>
      </c>
      <c r="BE1728">
        <v>1</v>
      </c>
      <c r="BG1728">
        <v>0</v>
      </c>
      <c r="BH1728">
        <v>0</v>
      </c>
      <c r="BI1728">
        <v>0</v>
      </c>
      <c r="BJ1728">
        <v>375</v>
      </c>
      <c r="BK1728">
        <v>-100</v>
      </c>
      <c r="BL1728" t="s">
        <v>239</v>
      </c>
      <c r="BM1728">
        <v>1</v>
      </c>
      <c r="BN1728">
        <v>1</v>
      </c>
      <c r="BO1728">
        <v>1</v>
      </c>
      <c r="BP1728">
        <v>0</v>
      </c>
      <c r="BS1728">
        <v>0.08</v>
      </c>
      <c r="BT1728">
        <v>0</v>
      </c>
      <c r="BU1728">
        <v>0</v>
      </c>
      <c r="CE1728" t="str">
        <f t="shared" si="878"/>
        <v>16:24:51.605</v>
      </c>
      <c r="CF1728">
        <v>605021006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7</v>
      </c>
      <c r="CY1728">
        <v>7</v>
      </c>
      <c r="CZ1728" t="s">
        <v>131</v>
      </c>
      <c r="DA1728">
        <v>80</v>
      </c>
      <c r="DB1728">
        <v>1</v>
      </c>
      <c r="DC1728" t="s">
        <v>132</v>
      </c>
      <c r="DD1728" t="s">
        <v>133</v>
      </c>
      <c r="DG1728">
        <v>15429584</v>
      </c>
      <c r="DI1728">
        <v>1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>"10/06/2022 16:24:51.805"</f>
        <v>10/06/2022 16:24:51.805</v>
      </c>
      <c r="C1729" t="str">
        <f t="shared" si="846"/>
        <v>FFDFD3C0</v>
      </c>
      <c r="D1729" t="s">
        <v>134</v>
      </c>
      <c r="E1729">
        <v>33</v>
      </c>
      <c r="H1729">
        <v>112</v>
      </c>
      <c r="I1729" t="s">
        <v>135</v>
      </c>
      <c r="J1729" t="s">
        <v>136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876"/>
        <v>16:24:51.602</v>
      </c>
      <c r="T1729" t="str">
        <f t="shared" si="877"/>
        <v>16:24:51.202</v>
      </c>
      <c r="U1729" t="str">
        <f t="shared" si="847"/>
        <v>A5988B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125</v>
      </c>
      <c r="AG1729">
        <v>0</v>
      </c>
      <c r="AH1729">
        <v>3</v>
      </c>
      <c r="AI1729">
        <v>2</v>
      </c>
      <c r="AJ1729">
        <v>1</v>
      </c>
      <c r="AK1729" t="s">
        <v>613</v>
      </c>
      <c r="AL1729">
        <v>40.948427000000002</v>
      </c>
      <c r="AM1729" t="s">
        <v>614</v>
      </c>
      <c r="AN1729">
        <v>-72.169683000000006</v>
      </c>
      <c r="AO1729">
        <v>25</v>
      </c>
      <c r="AP1729">
        <v>475</v>
      </c>
      <c r="AQ1729" t="s">
        <v>129</v>
      </c>
      <c r="AR1729">
        <v>64</v>
      </c>
      <c r="AS1729">
        <v>20</v>
      </c>
      <c r="AT1729">
        <v>0</v>
      </c>
      <c r="BB1729">
        <v>1200</v>
      </c>
      <c r="BC1729">
        <v>1</v>
      </c>
      <c r="BD1729" t="str">
        <f t="shared" si="848"/>
        <v xml:space="preserve">N46PD   </v>
      </c>
      <c r="BE1729">
        <v>1</v>
      </c>
      <c r="BG1729">
        <v>0</v>
      </c>
      <c r="BH1729">
        <v>0</v>
      </c>
      <c r="BI1729">
        <v>0</v>
      </c>
      <c r="BJ1729">
        <v>375</v>
      </c>
      <c r="BK1729">
        <v>-100</v>
      </c>
      <c r="BL1729" t="s">
        <v>239</v>
      </c>
      <c r="BM1729">
        <v>1</v>
      </c>
      <c r="BN1729">
        <v>1</v>
      </c>
      <c r="BO1729">
        <v>1</v>
      </c>
      <c r="BP1729">
        <v>0</v>
      </c>
      <c r="BS1729">
        <v>0.08</v>
      </c>
      <c r="BT1729">
        <v>0</v>
      </c>
      <c r="BU1729">
        <v>0</v>
      </c>
      <c r="CE1729" t="str">
        <f t="shared" si="878"/>
        <v>16:24:51.605</v>
      </c>
      <c r="CF1729">
        <v>605021006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7</v>
      </c>
      <c r="CY1729">
        <v>7</v>
      </c>
      <c r="CZ1729" t="s">
        <v>131</v>
      </c>
      <c r="DA1729">
        <v>80</v>
      </c>
      <c r="DB1729">
        <v>1</v>
      </c>
      <c r="DC1729" t="s">
        <v>132</v>
      </c>
      <c r="DD1729" t="s">
        <v>133</v>
      </c>
      <c r="DG1729">
        <v>15429584</v>
      </c>
      <c r="DI1729">
        <v>1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>"10/06/2022 16:24:51.805"</f>
        <v>10/06/2022 16:24:51.805</v>
      </c>
      <c r="C1730" t="str">
        <f t="shared" ref="C1730:C1793" si="879">"FFDFD3C0"</f>
        <v>FFDFD3C0</v>
      </c>
      <c r="D1730" t="s">
        <v>123</v>
      </c>
      <c r="E1730">
        <v>1</v>
      </c>
      <c r="H1730">
        <v>157</v>
      </c>
      <c r="I1730" t="s">
        <v>124</v>
      </c>
      <c r="J1730" t="s">
        <v>125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876"/>
        <v>16:24:51.602</v>
      </c>
      <c r="T1730" t="str">
        <f t="shared" si="877"/>
        <v>16:24:51.202</v>
      </c>
      <c r="U1730" t="str">
        <f t="shared" ref="U1730:U1793" si="880">"A5988B"</f>
        <v>A5988B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125</v>
      </c>
      <c r="AG1730">
        <v>0</v>
      </c>
      <c r="AH1730">
        <v>3</v>
      </c>
      <c r="AI1730">
        <v>2</v>
      </c>
      <c r="AJ1730">
        <v>1</v>
      </c>
      <c r="AK1730" t="s">
        <v>613</v>
      </c>
      <c r="AL1730">
        <v>40.948427000000002</v>
      </c>
      <c r="AM1730" t="s">
        <v>614</v>
      </c>
      <c r="AN1730">
        <v>-72.169683000000006</v>
      </c>
      <c r="AO1730">
        <v>25</v>
      </c>
      <c r="AP1730">
        <v>475</v>
      </c>
      <c r="AQ1730" t="s">
        <v>129</v>
      </c>
      <c r="AR1730">
        <v>64</v>
      </c>
      <c r="AS1730">
        <v>20</v>
      </c>
      <c r="AT1730">
        <v>0</v>
      </c>
      <c r="BB1730">
        <v>1200</v>
      </c>
      <c r="BC1730">
        <v>1</v>
      </c>
      <c r="BD1730" t="str">
        <f t="shared" ref="BD1730:BD1793" si="881">"N46PD   "</f>
        <v xml:space="preserve">N46PD   </v>
      </c>
      <c r="BE1730">
        <v>1</v>
      </c>
      <c r="BG1730">
        <v>0</v>
      </c>
      <c r="BH1730">
        <v>0</v>
      </c>
      <c r="BI1730">
        <v>0</v>
      </c>
      <c r="BJ1730">
        <v>375</v>
      </c>
      <c r="BK1730">
        <v>-100</v>
      </c>
      <c r="BL1730" t="s">
        <v>239</v>
      </c>
      <c r="BM1730">
        <v>1</v>
      </c>
      <c r="BN1730">
        <v>1</v>
      </c>
      <c r="BO1730">
        <v>1</v>
      </c>
      <c r="BP1730">
        <v>0</v>
      </c>
      <c r="BS1730">
        <v>0.08</v>
      </c>
      <c r="BT1730">
        <v>0</v>
      </c>
      <c r="BU1730">
        <v>0</v>
      </c>
      <c r="CE1730" t="str">
        <f t="shared" si="878"/>
        <v>16:24:51.605</v>
      </c>
      <c r="CF1730">
        <v>605021006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7</v>
      </c>
      <c r="CY1730">
        <v>7</v>
      </c>
      <c r="CZ1730" t="s">
        <v>131</v>
      </c>
      <c r="DA1730">
        <v>80</v>
      </c>
      <c r="DB1730">
        <v>1</v>
      </c>
      <c r="DC1730" t="s">
        <v>132</v>
      </c>
      <c r="DD1730" t="s">
        <v>133</v>
      </c>
      <c r="DG1730">
        <v>15429584</v>
      </c>
      <c r="DI1730">
        <v>1</v>
      </c>
      <c r="DJ1730">
        <v>0</v>
      </c>
      <c r="DK1730">
        <v>1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 t="shared" ref="A1731:A1737" si="882">"10/06/2022 16:24:53.038"</f>
        <v>10/06/2022 16:24:53.038</v>
      </c>
      <c r="C1731" t="str">
        <f t="shared" si="879"/>
        <v>FFDFD3C0</v>
      </c>
      <c r="D1731" t="s">
        <v>139</v>
      </c>
      <c r="E1731">
        <v>2</v>
      </c>
      <c r="F1731">
        <v>1002</v>
      </c>
      <c r="G1731" t="s">
        <v>124</v>
      </c>
      <c r="J1731" t="s">
        <v>141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ref="S1731:S1737" si="883">"16:24:52.641"</f>
        <v>16:24:52.641</v>
      </c>
      <c r="T1731" t="str">
        <f t="shared" ref="T1731:T1737" si="884">"16:24:52.241"</f>
        <v>16:24:52.241</v>
      </c>
      <c r="U1731" t="str">
        <f t="shared" si="880"/>
        <v>A5988B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125</v>
      </c>
      <c r="AG1731">
        <v>0</v>
      </c>
      <c r="AH1731">
        <v>3</v>
      </c>
      <c r="AI1731">
        <v>2</v>
      </c>
      <c r="AJ1731">
        <v>1</v>
      </c>
      <c r="AK1731" t="s">
        <v>615</v>
      </c>
      <c r="AL1731">
        <v>40.948512999999998</v>
      </c>
      <c r="AM1731" t="s">
        <v>616</v>
      </c>
      <c r="AN1731">
        <v>-72.169318000000004</v>
      </c>
      <c r="AO1731">
        <v>25</v>
      </c>
      <c r="AP1731">
        <v>475</v>
      </c>
      <c r="AQ1731" t="s">
        <v>129</v>
      </c>
      <c r="AR1731">
        <v>64</v>
      </c>
      <c r="AS1731">
        <v>21</v>
      </c>
      <c r="AT1731">
        <v>64</v>
      </c>
      <c r="BB1731">
        <v>1200</v>
      </c>
      <c r="BC1731">
        <v>1</v>
      </c>
      <c r="BD1731" t="str">
        <f t="shared" si="881"/>
        <v xml:space="preserve">N46PD   </v>
      </c>
      <c r="BE1731">
        <v>1</v>
      </c>
      <c r="BG1731">
        <v>0</v>
      </c>
      <c r="BH1731">
        <v>0</v>
      </c>
      <c r="BI1731">
        <v>0</v>
      </c>
      <c r="BJ1731">
        <v>375</v>
      </c>
      <c r="BK1731">
        <v>-100</v>
      </c>
      <c r="BL1731" t="s">
        <v>239</v>
      </c>
      <c r="BM1731">
        <v>1</v>
      </c>
      <c r="BN1731">
        <v>1</v>
      </c>
      <c r="BO1731">
        <v>1</v>
      </c>
      <c r="BP1731">
        <v>0</v>
      </c>
      <c r="BS1731">
        <v>0.08</v>
      </c>
      <c r="BT1731">
        <v>0</v>
      </c>
      <c r="BU1731">
        <v>0</v>
      </c>
      <c r="CE1731" t="str">
        <f t="shared" ref="CE1731:CE1737" si="885">"16:24:52.642"</f>
        <v>16:24:52.642</v>
      </c>
      <c r="CF1731">
        <v>642147562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7</v>
      </c>
      <c r="CY1731">
        <v>7</v>
      </c>
      <c r="CZ1731" t="s">
        <v>131</v>
      </c>
      <c r="DA1731">
        <v>80</v>
      </c>
      <c r="DB1731">
        <v>0</v>
      </c>
      <c r="DC1731" t="s">
        <v>132</v>
      </c>
      <c r="DD1731" t="s">
        <v>133</v>
      </c>
      <c r="DG1731">
        <v>15348803</v>
      </c>
      <c r="DI1731">
        <v>1</v>
      </c>
      <c r="DJ1731">
        <v>0</v>
      </c>
      <c r="DK1731">
        <v>0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 t="shared" si="882"/>
        <v>10/06/2022 16:24:53.038</v>
      </c>
      <c r="C1732" t="str">
        <f t="shared" si="879"/>
        <v>FFDFD3C0</v>
      </c>
      <c r="D1732" t="s">
        <v>143</v>
      </c>
      <c r="E1732">
        <v>15</v>
      </c>
      <c r="F1732">
        <v>2015</v>
      </c>
      <c r="G1732" t="s">
        <v>144</v>
      </c>
      <c r="J1732" t="s">
        <v>145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si="883"/>
        <v>16:24:52.641</v>
      </c>
      <c r="T1732" t="str">
        <f t="shared" si="884"/>
        <v>16:24:52.241</v>
      </c>
      <c r="U1732" t="str">
        <f t="shared" si="880"/>
        <v>A5988B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125</v>
      </c>
      <c r="AG1732">
        <v>0</v>
      </c>
      <c r="AH1732">
        <v>3</v>
      </c>
      <c r="AI1732">
        <v>2</v>
      </c>
      <c r="AJ1732">
        <v>1</v>
      </c>
      <c r="AK1732" t="s">
        <v>615</v>
      </c>
      <c r="AL1732">
        <v>40.948512999999998</v>
      </c>
      <c r="AM1732" t="s">
        <v>616</v>
      </c>
      <c r="AN1732">
        <v>-72.169318000000004</v>
      </c>
      <c r="AO1732">
        <v>25</v>
      </c>
      <c r="AP1732">
        <v>475</v>
      </c>
      <c r="AQ1732" t="s">
        <v>129</v>
      </c>
      <c r="AR1732">
        <v>64</v>
      </c>
      <c r="AS1732">
        <v>21</v>
      </c>
      <c r="AT1732">
        <v>64</v>
      </c>
      <c r="BB1732">
        <v>1200</v>
      </c>
      <c r="BC1732">
        <v>1</v>
      </c>
      <c r="BD1732" t="str">
        <f t="shared" si="881"/>
        <v xml:space="preserve">N46PD   </v>
      </c>
      <c r="BE1732">
        <v>1</v>
      </c>
      <c r="BG1732">
        <v>0</v>
      </c>
      <c r="BH1732">
        <v>0</v>
      </c>
      <c r="BI1732">
        <v>0</v>
      </c>
      <c r="BJ1732">
        <v>375</v>
      </c>
      <c r="BK1732">
        <v>-100</v>
      </c>
      <c r="BL1732" t="s">
        <v>239</v>
      </c>
      <c r="BM1732">
        <v>1</v>
      </c>
      <c r="BN1732">
        <v>1</v>
      </c>
      <c r="BO1732">
        <v>1</v>
      </c>
      <c r="BP1732">
        <v>0</v>
      </c>
      <c r="BS1732">
        <v>0.08</v>
      </c>
      <c r="BT1732">
        <v>0</v>
      </c>
      <c r="BU1732">
        <v>0</v>
      </c>
      <c r="CE1732" t="str">
        <f t="shared" si="885"/>
        <v>16:24:52.642</v>
      </c>
      <c r="CF1732">
        <v>642147562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7</v>
      </c>
      <c r="CY1732">
        <v>7</v>
      </c>
      <c r="CZ1732" t="s">
        <v>131</v>
      </c>
      <c r="DA1732">
        <v>80</v>
      </c>
      <c r="DB1732">
        <v>0</v>
      </c>
      <c r="DC1732" t="s">
        <v>132</v>
      </c>
      <c r="DD1732" t="s">
        <v>133</v>
      </c>
      <c r="DG1732">
        <v>15348803</v>
      </c>
      <c r="DI1732">
        <v>1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 t="shared" si="882"/>
        <v>10/06/2022 16:24:53.038</v>
      </c>
      <c r="C1733" t="str">
        <f t="shared" si="879"/>
        <v>FFDFD3C0</v>
      </c>
      <c r="D1733" t="s">
        <v>123</v>
      </c>
      <c r="E1733">
        <v>1</v>
      </c>
      <c r="H1733">
        <v>157</v>
      </c>
      <c r="I1733" t="s">
        <v>124</v>
      </c>
      <c r="J1733" t="s">
        <v>125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si="883"/>
        <v>16:24:52.641</v>
      </c>
      <c r="T1733" t="str">
        <f t="shared" si="884"/>
        <v>16:24:52.241</v>
      </c>
      <c r="U1733" t="str">
        <f t="shared" si="880"/>
        <v>A5988B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125</v>
      </c>
      <c r="AG1733">
        <v>0</v>
      </c>
      <c r="AH1733">
        <v>3</v>
      </c>
      <c r="AI1733">
        <v>2</v>
      </c>
      <c r="AJ1733">
        <v>1</v>
      </c>
      <c r="AK1733" t="s">
        <v>615</v>
      </c>
      <c r="AL1733">
        <v>40.948512999999998</v>
      </c>
      <c r="AM1733" t="s">
        <v>616</v>
      </c>
      <c r="AN1733">
        <v>-72.169318000000004</v>
      </c>
      <c r="AO1733">
        <v>25</v>
      </c>
      <c r="AP1733">
        <v>475</v>
      </c>
      <c r="AQ1733" t="s">
        <v>129</v>
      </c>
      <c r="AR1733">
        <v>64</v>
      </c>
      <c r="AS1733">
        <v>21</v>
      </c>
      <c r="AT1733">
        <v>64</v>
      </c>
      <c r="BB1733">
        <v>1200</v>
      </c>
      <c r="BC1733">
        <v>1</v>
      </c>
      <c r="BD1733" t="str">
        <f t="shared" si="881"/>
        <v xml:space="preserve">N46PD   </v>
      </c>
      <c r="BE1733">
        <v>1</v>
      </c>
      <c r="BG1733">
        <v>0</v>
      </c>
      <c r="BH1733">
        <v>0</v>
      </c>
      <c r="BI1733">
        <v>0</v>
      </c>
      <c r="BJ1733">
        <v>375</v>
      </c>
      <c r="BK1733">
        <v>-100</v>
      </c>
      <c r="BL1733" t="s">
        <v>239</v>
      </c>
      <c r="BM1733">
        <v>1</v>
      </c>
      <c r="BN1733">
        <v>1</v>
      </c>
      <c r="BO1733">
        <v>1</v>
      </c>
      <c r="BP1733">
        <v>0</v>
      </c>
      <c r="BS1733">
        <v>0.08</v>
      </c>
      <c r="BT1733">
        <v>0</v>
      </c>
      <c r="BU1733">
        <v>0</v>
      </c>
      <c r="CE1733" t="str">
        <f t="shared" si="885"/>
        <v>16:24:52.642</v>
      </c>
      <c r="CF1733">
        <v>642147562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7</v>
      </c>
      <c r="CY1733">
        <v>7</v>
      </c>
      <c r="CZ1733" t="s">
        <v>131</v>
      </c>
      <c r="DA1733">
        <v>80</v>
      </c>
      <c r="DB1733">
        <v>0</v>
      </c>
      <c r="DC1733" t="s">
        <v>132</v>
      </c>
      <c r="DD1733" t="s">
        <v>133</v>
      </c>
      <c r="DG1733">
        <v>15348803</v>
      </c>
      <c r="DI1733">
        <v>1</v>
      </c>
      <c r="DJ1733">
        <v>0</v>
      </c>
      <c r="DK1733">
        <v>1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 t="shared" si="882"/>
        <v>10/06/2022 16:24:53.038</v>
      </c>
      <c r="C1734" t="str">
        <f t="shared" si="879"/>
        <v>FFDFD3C0</v>
      </c>
      <c r="D1734" t="s">
        <v>143</v>
      </c>
      <c r="E1734">
        <v>1</v>
      </c>
      <c r="F1734">
        <v>2001</v>
      </c>
      <c r="G1734" t="s">
        <v>147</v>
      </c>
      <c r="J1734" t="s">
        <v>145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883"/>
        <v>16:24:52.641</v>
      </c>
      <c r="T1734" t="str">
        <f t="shared" si="884"/>
        <v>16:24:52.241</v>
      </c>
      <c r="U1734" t="str">
        <f t="shared" si="880"/>
        <v>A5988B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125</v>
      </c>
      <c r="AG1734">
        <v>0</v>
      </c>
      <c r="AH1734">
        <v>3</v>
      </c>
      <c r="AI1734">
        <v>2</v>
      </c>
      <c r="AJ1734">
        <v>1</v>
      </c>
      <c r="AK1734" t="s">
        <v>615</v>
      </c>
      <c r="AL1734">
        <v>40.948512999999998</v>
      </c>
      <c r="AM1734" t="s">
        <v>616</v>
      </c>
      <c r="AN1734">
        <v>-72.169318000000004</v>
      </c>
      <c r="AO1734">
        <v>25</v>
      </c>
      <c r="AP1734">
        <v>475</v>
      </c>
      <c r="AQ1734" t="s">
        <v>129</v>
      </c>
      <c r="AR1734">
        <v>64</v>
      </c>
      <c r="AS1734">
        <v>21</v>
      </c>
      <c r="AT1734">
        <v>64</v>
      </c>
      <c r="BB1734">
        <v>1200</v>
      </c>
      <c r="BC1734">
        <v>1</v>
      </c>
      <c r="BD1734" t="str">
        <f t="shared" si="881"/>
        <v xml:space="preserve">N46PD   </v>
      </c>
      <c r="BE1734">
        <v>1</v>
      </c>
      <c r="BG1734">
        <v>0</v>
      </c>
      <c r="BH1734">
        <v>0</v>
      </c>
      <c r="BI1734">
        <v>0</v>
      </c>
      <c r="BJ1734">
        <v>375</v>
      </c>
      <c r="BK1734">
        <v>-100</v>
      </c>
      <c r="BL1734" t="s">
        <v>239</v>
      </c>
      <c r="BM1734">
        <v>1</v>
      </c>
      <c r="BN1734">
        <v>1</v>
      </c>
      <c r="BO1734">
        <v>1</v>
      </c>
      <c r="BP1734">
        <v>0</v>
      </c>
      <c r="BS1734">
        <v>0.08</v>
      </c>
      <c r="BT1734">
        <v>0</v>
      </c>
      <c r="BU1734">
        <v>0</v>
      </c>
      <c r="CE1734" t="str">
        <f t="shared" si="885"/>
        <v>16:24:52.642</v>
      </c>
      <c r="CF1734">
        <v>642147562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7</v>
      </c>
      <c r="CY1734">
        <v>7</v>
      </c>
      <c r="CZ1734" t="s">
        <v>131</v>
      </c>
      <c r="DA1734">
        <v>80</v>
      </c>
      <c r="DB1734">
        <v>0</v>
      </c>
      <c r="DC1734" t="s">
        <v>132</v>
      </c>
      <c r="DD1734" t="s">
        <v>133</v>
      </c>
      <c r="DG1734">
        <v>15348803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 t="shared" si="882"/>
        <v>10/06/2022 16:24:53.038</v>
      </c>
      <c r="C1735" t="str">
        <f t="shared" si="879"/>
        <v>FFDFD3C0</v>
      </c>
      <c r="D1735" t="s">
        <v>139</v>
      </c>
      <c r="E1735">
        <v>3</v>
      </c>
      <c r="F1735">
        <v>1003</v>
      </c>
      <c r="G1735" t="s">
        <v>146</v>
      </c>
      <c r="J1735" t="s">
        <v>141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883"/>
        <v>16:24:52.641</v>
      </c>
      <c r="T1735" t="str">
        <f t="shared" si="884"/>
        <v>16:24:52.241</v>
      </c>
      <c r="U1735" t="str">
        <f t="shared" si="880"/>
        <v>A5988B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125</v>
      </c>
      <c r="AG1735">
        <v>0</v>
      </c>
      <c r="AH1735">
        <v>3</v>
      </c>
      <c r="AI1735">
        <v>2</v>
      </c>
      <c r="AJ1735">
        <v>1</v>
      </c>
      <c r="AK1735" t="s">
        <v>615</v>
      </c>
      <c r="AL1735">
        <v>40.948512999999998</v>
      </c>
      <c r="AM1735" t="s">
        <v>616</v>
      </c>
      <c r="AN1735">
        <v>-72.169318000000004</v>
      </c>
      <c r="AO1735">
        <v>25</v>
      </c>
      <c r="AP1735">
        <v>475</v>
      </c>
      <c r="AQ1735" t="s">
        <v>129</v>
      </c>
      <c r="AR1735">
        <v>64</v>
      </c>
      <c r="AS1735">
        <v>21</v>
      </c>
      <c r="AT1735">
        <v>64</v>
      </c>
      <c r="BB1735">
        <v>1200</v>
      </c>
      <c r="BC1735">
        <v>1</v>
      </c>
      <c r="BD1735" t="str">
        <f t="shared" si="881"/>
        <v xml:space="preserve">N46PD   </v>
      </c>
      <c r="BE1735">
        <v>1</v>
      </c>
      <c r="BG1735">
        <v>0</v>
      </c>
      <c r="BH1735">
        <v>0</v>
      </c>
      <c r="BI1735">
        <v>0</v>
      </c>
      <c r="BJ1735">
        <v>375</v>
      </c>
      <c r="BK1735">
        <v>-100</v>
      </c>
      <c r="BL1735" t="s">
        <v>239</v>
      </c>
      <c r="BM1735">
        <v>1</v>
      </c>
      <c r="BN1735">
        <v>1</v>
      </c>
      <c r="BO1735">
        <v>1</v>
      </c>
      <c r="BP1735">
        <v>0</v>
      </c>
      <c r="BS1735">
        <v>0.08</v>
      </c>
      <c r="BT1735">
        <v>0</v>
      </c>
      <c r="BU1735">
        <v>0</v>
      </c>
      <c r="CE1735" t="str">
        <f t="shared" si="885"/>
        <v>16:24:52.642</v>
      </c>
      <c r="CF1735">
        <v>642147562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7</v>
      </c>
      <c r="CY1735">
        <v>7</v>
      </c>
      <c r="CZ1735" t="s">
        <v>131</v>
      </c>
      <c r="DA1735">
        <v>80</v>
      </c>
      <c r="DB1735">
        <v>0</v>
      </c>
      <c r="DC1735" t="s">
        <v>132</v>
      </c>
      <c r="DD1735" t="s">
        <v>133</v>
      </c>
      <c r="DG1735">
        <v>15348803</v>
      </c>
      <c r="DI1735">
        <v>1</v>
      </c>
      <c r="DJ1735">
        <v>0</v>
      </c>
      <c r="DK1735">
        <v>1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 t="shared" si="882"/>
        <v>10/06/2022 16:24:53.038</v>
      </c>
      <c r="C1736" t="str">
        <f t="shared" si="879"/>
        <v>FFDFD3C0</v>
      </c>
      <c r="D1736" t="s">
        <v>134</v>
      </c>
      <c r="E1736">
        <v>33</v>
      </c>
      <c r="H1736">
        <v>112</v>
      </c>
      <c r="I1736" t="s">
        <v>135</v>
      </c>
      <c r="J1736" t="s">
        <v>136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883"/>
        <v>16:24:52.641</v>
      </c>
      <c r="T1736" t="str">
        <f t="shared" si="884"/>
        <v>16:24:52.241</v>
      </c>
      <c r="U1736" t="str">
        <f t="shared" si="880"/>
        <v>A5988B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125</v>
      </c>
      <c r="AG1736">
        <v>0</v>
      </c>
      <c r="AH1736">
        <v>3</v>
      </c>
      <c r="AI1736">
        <v>2</v>
      </c>
      <c r="AJ1736">
        <v>1</v>
      </c>
      <c r="AK1736" t="s">
        <v>615</v>
      </c>
      <c r="AL1736">
        <v>40.948512999999998</v>
      </c>
      <c r="AM1736" t="s">
        <v>616</v>
      </c>
      <c r="AN1736">
        <v>-72.169318000000004</v>
      </c>
      <c r="AO1736">
        <v>25</v>
      </c>
      <c r="AP1736">
        <v>475</v>
      </c>
      <c r="AQ1736" t="s">
        <v>129</v>
      </c>
      <c r="AR1736">
        <v>64</v>
      </c>
      <c r="AS1736">
        <v>21</v>
      </c>
      <c r="AT1736">
        <v>64</v>
      </c>
      <c r="BB1736">
        <v>1200</v>
      </c>
      <c r="BC1736">
        <v>1</v>
      </c>
      <c r="BD1736" t="str">
        <f t="shared" si="881"/>
        <v xml:space="preserve">N46PD   </v>
      </c>
      <c r="BE1736">
        <v>1</v>
      </c>
      <c r="BG1736">
        <v>0</v>
      </c>
      <c r="BH1736">
        <v>0</v>
      </c>
      <c r="BI1736">
        <v>0</v>
      </c>
      <c r="BJ1736">
        <v>375</v>
      </c>
      <c r="BK1736">
        <v>-100</v>
      </c>
      <c r="BL1736" t="s">
        <v>239</v>
      </c>
      <c r="BM1736">
        <v>1</v>
      </c>
      <c r="BN1736">
        <v>1</v>
      </c>
      <c r="BO1736">
        <v>1</v>
      </c>
      <c r="BP1736">
        <v>0</v>
      </c>
      <c r="BS1736">
        <v>0.08</v>
      </c>
      <c r="BT1736">
        <v>0</v>
      </c>
      <c r="BU1736">
        <v>0</v>
      </c>
      <c r="CE1736" t="str">
        <f t="shared" si="885"/>
        <v>16:24:52.642</v>
      </c>
      <c r="CF1736">
        <v>642147562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7</v>
      </c>
      <c r="CY1736">
        <v>7</v>
      </c>
      <c r="CZ1736" t="s">
        <v>131</v>
      </c>
      <c r="DA1736">
        <v>80</v>
      </c>
      <c r="DB1736">
        <v>0</v>
      </c>
      <c r="DC1736" t="s">
        <v>132</v>
      </c>
      <c r="DD1736" t="s">
        <v>133</v>
      </c>
      <c r="DG1736">
        <v>15348803</v>
      </c>
      <c r="DI1736">
        <v>1</v>
      </c>
      <c r="DJ1736">
        <v>0</v>
      </c>
      <c r="DK1736">
        <v>1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 t="shared" si="882"/>
        <v>10/06/2022 16:24:53.038</v>
      </c>
      <c r="C1737" t="str">
        <f t="shared" si="879"/>
        <v>FFDFD3C0</v>
      </c>
      <c r="D1737" t="s">
        <v>134</v>
      </c>
      <c r="E1737">
        <v>38</v>
      </c>
      <c r="H1737">
        <v>125</v>
      </c>
      <c r="I1737" t="s">
        <v>142</v>
      </c>
      <c r="J1737" t="s">
        <v>136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883"/>
        <v>16:24:52.641</v>
      </c>
      <c r="T1737" t="str">
        <f t="shared" si="884"/>
        <v>16:24:52.241</v>
      </c>
      <c r="U1737" t="str">
        <f t="shared" si="880"/>
        <v>A5988B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125</v>
      </c>
      <c r="AG1737">
        <v>0</v>
      </c>
      <c r="AH1737">
        <v>3</v>
      </c>
      <c r="AI1737">
        <v>2</v>
      </c>
      <c r="AJ1737">
        <v>1</v>
      </c>
      <c r="AK1737" t="s">
        <v>615</v>
      </c>
      <c r="AL1737">
        <v>40.948512999999998</v>
      </c>
      <c r="AM1737" t="s">
        <v>616</v>
      </c>
      <c r="AN1737">
        <v>-72.169318000000004</v>
      </c>
      <c r="AO1737">
        <v>25</v>
      </c>
      <c r="AP1737">
        <v>475</v>
      </c>
      <c r="AQ1737" t="s">
        <v>129</v>
      </c>
      <c r="AR1737">
        <v>64</v>
      </c>
      <c r="AS1737">
        <v>21</v>
      </c>
      <c r="AT1737">
        <v>64</v>
      </c>
      <c r="BB1737">
        <v>1200</v>
      </c>
      <c r="BC1737">
        <v>1</v>
      </c>
      <c r="BD1737" t="str">
        <f t="shared" si="881"/>
        <v xml:space="preserve">N46PD   </v>
      </c>
      <c r="BE1737">
        <v>1</v>
      </c>
      <c r="BG1737">
        <v>0</v>
      </c>
      <c r="BH1737">
        <v>0</v>
      </c>
      <c r="BI1737">
        <v>0</v>
      </c>
      <c r="BJ1737">
        <v>375</v>
      </c>
      <c r="BK1737">
        <v>-100</v>
      </c>
      <c r="BL1737" t="s">
        <v>239</v>
      </c>
      <c r="BM1737">
        <v>1</v>
      </c>
      <c r="BN1737">
        <v>1</v>
      </c>
      <c r="BO1737">
        <v>1</v>
      </c>
      <c r="BP1737">
        <v>0</v>
      </c>
      <c r="BS1737">
        <v>0.08</v>
      </c>
      <c r="BT1737">
        <v>0</v>
      </c>
      <c r="BU1737">
        <v>0</v>
      </c>
      <c r="CE1737" t="str">
        <f t="shared" si="885"/>
        <v>16:24:52.642</v>
      </c>
      <c r="CF1737">
        <v>642147562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7</v>
      </c>
      <c r="CY1737">
        <v>7</v>
      </c>
      <c r="CZ1737" t="s">
        <v>131</v>
      </c>
      <c r="DA1737">
        <v>80</v>
      </c>
      <c r="DB1737">
        <v>0</v>
      </c>
      <c r="DC1737" t="s">
        <v>132</v>
      </c>
      <c r="DD1737" t="s">
        <v>133</v>
      </c>
      <c r="DG1737">
        <v>15348803</v>
      </c>
      <c r="DI1737">
        <v>1</v>
      </c>
      <c r="DJ1737">
        <v>0</v>
      </c>
      <c r="DK1737">
        <v>1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 t="shared" ref="A1738:A1744" si="886">"10/06/2022 16:24:53.803"</f>
        <v>10/06/2022 16:24:53.803</v>
      </c>
      <c r="C1738" t="str">
        <f t="shared" si="879"/>
        <v>FFDFD3C0</v>
      </c>
      <c r="D1738" t="s">
        <v>139</v>
      </c>
      <c r="E1738">
        <v>2</v>
      </c>
      <c r="F1738">
        <v>1002</v>
      </c>
      <c r="G1738" t="s">
        <v>124</v>
      </c>
      <c r="J1738" t="s">
        <v>141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ref="S1738:S1744" si="887">"16:24:53.492"</f>
        <v>16:24:53.492</v>
      </c>
      <c r="T1738" t="str">
        <f t="shared" ref="T1738:T1744" si="888">"16:24:53.092"</f>
        <v>16:24:53.092</v>
      </c>
      <c r="U1738" t="str">
        <f t="shared" si="880"/>
        <v>A5988B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125</v>
      </c>
      <c r="AG1738">
        <v>0</v>
      </c>
      <c r="AH1738">
        <v>3</v>
      </c>
      <c r="AI1738">
        <v>2</v>
      </c>
      <c r="AJ1738">
        <v>1</v>
      </c>
      <c r="AK1738" t="s">
        <v>617</v>
      </c>
      <c r="AL1738">
        <v>40.948597999999997</v>
      </c>
      <c r="AM1738" t="s">
        <v>618</v>
      </c>
      <c r="AN1738">
        <v>-72.168996000000007</v>
      </c>
      <c r="AO1738">
        <v>25</v>
      </c>
      <c r="AP1738">
        <v>475</v>
      </c>
      <c r="AQ1738" t="s">
        <v>129</v>
      </c>
      <c r="AR1738">
        <v>63</v>
      </c>
      <c r="AS1738">
        <v>22</v>
      </c>
      <c r="AT1738">
        <v>384</v>
      </c>
      <c r="BB1738">
        <v>1200</v>
      </c>
      <c r="BC1738">
        <v>1</v>
      </c>
      <c r="BD1738" t="str">
        <f t="shared" si="881"/>
        <v xml:space="preserve">N46PD   </v>
      </c>
      <c r="BE1738">
        <v>1</v>
      </c>
      <c r="BG1738">
        <v>0</v>
      </c>
      <c r="BH1738">
        <v>0</v>
      </c>
      <c r="BI1738">
        <v>0</v>
      </c>
      <c r="BJ1738">
        <v>375</v>
      </c>
      <c r="BK1738">
        <v>-100</v>
      </c>
      <c r="BL1738" t="s">
        <v>239</v>
      </c>
      <c r="BM1738">
        <v>1</v>
      </c>
      <c r="BN1738">
        <v>1</v>
      </c>
      <c r="BO1738">
        <v>1</v>
      </c>
      <c r="BP1738">
        <v>0</v>
      </c>
      <c r="BS1738">
        <v>0.08</v>
      </c>
      <c r="BT1738">
        <v>0</v>
      </c>
      <c r="BU1738">
        <v>0</v>
      </c>
      <c r="CE1738" t="str">
        <f t="shared" ref="CE1738:CE1744" si="889">"16:24:53.497"</f>
        <v>16:24:53.497</v>
      </c>
      <c r="CF1738">
        <v>497408393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7</v>
      </c>
      <c r="CY1738">
        <v>7</v>
      </c>
      <c r="CZ1738" t="s">
        <v>131</v>
      </c>
      <c r="DA1738">
        <v>80</v>
      </c>
      <c r="DB1738">
        <v>1</v>
      </c>
      <c r="DC1738" t="s">
        <v>132</v>
      </c>
      <c r="DD1738" t="s">
        <v>133</v>
      </c>
      <c r="DG1738">
        <v>15431500</v>
      </c>
      <c r="DI1738">
        <v>1</v>
      </c>
      <c r="DJ1738">
        <v>0</v>
      </c>
      <c r="DK1738">
        <v>0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 t="shared" si="886"/>
        <v>10/06/2022 16:24:53.803</v>
      </c>
      <c r="C1739" t="str">
        <f t="shared" si="879"/>
        <v>FFDFD3C0</v>
      </c>
      <c r="D1739" t="s">
        <v>143</v>
      </c>
      <c r="E1739">
        <v>15</v>
      </c>
      <c r="F1739">
        <v>2015</v>
      </c>
      <c r="G1739" t="s">
        <v>144</v>
      </c>
      <c r="J1739" t="s">
        <v>145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887"/>
        <v>16:24:53.492</v>
      </c>
      <c r="T1739" t="str">
        <f t="shared" si="888"/>
        <v>16:24:53.092</v>
      </c>
      <c r="U1739" t="str">
        <f t="shared" si="880"/>
        <v>A5988B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125</v>
      </c>
      <c r="AG1739">
        <v>0</v>
      </c>
      <c r="AH1739">
        <v>3</v>
      </c>
      <c r="AI1739">
        <v>2</v>
      </c>
      <c r="AJ1739">
        <v>1</v>
      </c>
      <c r="AK1739" t="s">
        <v>617</v>
      </c>
      <c r="AL1739">
        <v>40.948597999999997</v>
      </c>
      <c r="AM1739" t="s">
        <v>618</v>
      </c>
      <c r="AN1739">
        <v>-72.168996000000007</v>
      </c>
      <c r="AO1739">
        <v>25</v>
      </c>
      <c r="AP1739">
        <v>475</v>
      </c>
      <c r="AQ1739" t="s">
        <v>129</v>
      </c>
      <c r="AR1739">
        <v>63</v>
      </c>
      <c r="AS1739">
        <v>22</v>
      </c>
      <c r="AT1739">
        <v>384</v>
      </c>
      <c r="BB1739">
        <v>1200</v>
      </c>
      <c r="BC1739">
        <v>1</v>
      </c>
      <c r="BD1739" t="str">
        <f t="shared" si="881"/>
        <v xml:space="preserve">N46PD   </v>
      </c>
      <c r="BE1739">
        <v>1</v>
      </c>
      <c r="BG1739">
        <v>0</v>
      </c>
      <c r="BH1739">
        <v>0</v>
      </c>
      <c r="BI1739">
        <v>0</v>
      </c>
      <c r="BJ1739">
        <v>375</v>
      </c>
      <c r="BK1739">
        <v>-100</v>
      </c>
      <c r="BL1739" t="s">
        <v>239</v>
      </c>
      <c r="BM1739">
        <v>1</v>
      </c>
      <c r="BN1739">
        <v>1</v>
      </c>
      <c r="BO1739">
        <v>1</v>
      </c>
      <c r="BP1739">
        <v>0</v>
      </c>
      <c r="BS1739">
        <v>0.08</v>
      </c>
      <c r="BT1739">
        <v>0</v>
      </c>
      <c r="BU1739">
        <v>0</v>
      </c>
      <c r="CE1739" t="str">
        <f t="shared" si="889"/>
        <v>16:24:53.497</v>
      </c>
      <c r="CF1739">
        <v>497408393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7</v>
      </c>
      <c r="CY1739">
        <v>7</v>
      </c>
      <c r="CZ1739" t="s">
        <v>131</v>
      </c>
      <c r="DA1739">
        <v>80</v>
      </c>
      <c r="DB1739">
        <v>1</v>
      </c>
      <c r="DC1739" t="s">
        <v>132</v>
      </c>
      <c r="DD1739" t="s">
        <v>133</v>
      </c>
      <c r="DG1739">
        <v>15431500</v>
      </c>
      <c r="DI1739">
        <v>1</v>
      </c>
      <c r="DJ1739">
        <v>0</v>
      </c>
      <c r="DK1739">
        <v>1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 t="shared" si="886"/>
        <v>10/06/2022 16:24:53.803</v>
      </c>
      <c r="C1740" t="str">
        <f t="shared" si="879"/>
        <v>FFDFD3C0</v>
      </c>
      <c r="D1740" t="s">
        <v>123</v>
      </c>
      <c r="E1740">
        <v>1</v>
      </c>
      <c r="H1740">
        <v>157</v>
      </c>
      <c r="I1740" t="s">
        <v>124</v>
      </c>
      <c r="J1740" t="s">
        <v>125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887"/>
        <v>16:24:53.492</v>
      </c>
      <c r="T1740" t="str">
        <f t="shared" si="888"/>
        <v>16:24:53.092</v>
      </c>
      <c r="U1740" t="str">
        <f t="shared" si="880"/>
        <v>A5988B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125</v>
      </c>
      <c r="AG1740">
        <v>0</v>
      </c>
      <c r="AH1740">
        <v>3</v>
      </c>
      <c r="AI1740">
        <v>2</v>
      </c>
      <c r="AJ1740">
        <v>1</v>
      </c>
      <c r="AK1740" t="s">
        <v>617</v>
      </c>
      <c r="AL1740">
        <v>40.948597999999997</v>
      </c>
      <c r="AM1740" t="s">
        <v>618</v>
      </c>
      <c r="AN1740">
        <v>-72.168996000000007</v>
      </c>
      <c r="AO1740">
        <v>25</v>
      </c>
      <c r="AP1740">
        <v>475</v>
      </c>
      <c r="AQ1740" t="s">
        <v>129</v>
      </c>
      <c r="AR1740">
        <v>63</v>
      </c>
      <c r="AS1740">
        <v>22</v>
      </c>
      <c r="AT1740">
        <v>384</v>
      </c>
      <c r="BB1740">
        <v>1200</v>
      </c>
      <c r="BC1740">
        <v>1</v>
      </c>
      <c r="BD1740" t="str">
        <f t="shared" si="881"/>
        <v xml:space="preserve">N46PD   </v>
      </c>
      <c r="BE1740">
        <v>1</v>
      </c>
      <c r="BG1740">
        <v>0</v>
      </c>
      <c r="BH1740">
        <v>0</v>
      </c>
      <c r="BI1740">
        <v>0</v>
      </c>
      <c r="BJ1740">
        <v>375</v>
      </c>
      <c r="BK1740">
        <v>-100</v>
      </c>
      <c r="BL1740" t="s">
        <v>239</v>
      </c>
      <c r="BM1740">
        <v>1</v>
      </c>
      <c r="BN1740">
        <v>1</v>
      </c>
      <c r="BO1740">
        <v>1</v>
      </c>
      <c r="BP1740">
        <v>0</v>
      </c>
      <c r="BS1740">
        <v>0.08</v>
      </c>
      <c r="BT1740">
        <v>0</v>
      </c>
      <c r="BU1740">
        <v>0</v>
      </c>
      <c r="CE1740" t="str">
        <f t="shared" si="889"/>
        <v>16:24:53.497</v>
      </c>
      <c r="CF1740">
        <v>497408393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7</v>
      </c>
      <c r="CY1740">
        <v>7</v>
      </c>
      <c r="CZ1740" t="s">
        <v>131</v>
      </c>
      <c r="DA1740">
        <v>80</v>
      </c>
      <c r="DB1740">
        <v>1</v>
      </c>
      <c r="DC1740" t="s">
        <v>132</v>
      </c>
      <c r="DD1740" t="s">
        <v>133</v>
      </c>
      <c r="DG1740">
        <v>15431500</v>
      </c>
      <c r="DI1740">
        <v>1</v>
      </c>
      <c r="DJ1740">
        <v>0</v>
      </c>
      <c r="DK1740">
        <v>1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 t="shared" si="886"/>
        <v>10/06/2022 16:24:53.803</v>
      </c>
      <c r="C1741" t="str">
        <f t="shared" si="879"/>
        <v>FFDFD3C0</v>
      </c>
      <c r="D1741" t="s">
        <v>143</v>
      </c>
      <c r="E1741">
        <v>1</v>
      </c>
      <c r="F1741">
        <v>2001</v>
      </c>
      <c r="G1741" t="s">
        <v>147</v>
      </c>
      <c r="J1741" t="s">
        <v>145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887"/>
        <v>16:24:53.492</v>
      </c>
      <c r="T1741" t="str">
        <f t="shared" si="888"/>
        <v>16:24:53.092</v>
      </c>
      <c r="U1741" t="str">
        <f t="shared" si="880"/>
        <v>A5988B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125</v>
      </c>
      <c r="AG1741">
        <v>0</v>
      </c>
      <c r="AH1741">
        <v>3</v>
      </c>
      <c r="AI1741">
        <v>2</v>
      </c>
      <c r="AJ1741">
        <v>1</v>
      </c>
      <c r="AK1741" t="s">
        <v>617</v>
      </c>
      <c r="AL1741">
        <v>40.948597999999997</v>
      </c>
      <c r="AM1741" t="s">
        <v>618</v>
      </c>
      <c r="AN1741">
        <v>-72.168996000000007</v>
      </c>
      <c r="AO1741">
        <v>25</v>
      </c>
      <c r="AP1741">
        <v>475</v>
      </c>
      <c r="AQ1741" t="s">
        <v>129</v>
      </c>
      <c r="AR1741">
        <v>63</v>
      </c>
      <c r="AS1741">
        <v>22</v>
      </c>
      <c r="AT1741">
        <v>384</v>
      </c>
      <c r="BB1741">
        <v>1200</v>
      </c>
      <c r="BC1741">
        <v>1</v>
      </c>
      <c r="BD1741" t="str">
        <f t="shared" si="881"/>
        <v xml:space="preserve">N46PD   </v>
      </c>
      <c r="BE1741">
        <v>1</v>
      </c>
      <c r="BG1741">
        <v>0</v>
      </c>
      <c r="BH1741">
        <v>0</v>
      </c>
      <c r="BI1741">
        <v>0</v>
      </c>
      <c r="BJ1741">
        <v>375</v>
      </c>
      <c r="BK1741">
        <v>-100</v>
      </c>
      <c r="BL1741" t="s">
        <v>239</v>
      </c>
      <c r="BM1741">
        <v>1</v>
      </c>
      <c r="BN1741">
        <v>1</v>
      </c>
      <c r="BO1741">
        <v>1</v>
      </c>
      <c r="BP1741">
        <v>0</v>
      </c>
      <c r="BS1741">
        <v>0.08</v>
      </c>
      <c r="BT1741">
        <v>0</v>
      </c>
      <c r="BU1741">
        <v>0</v>
      </c>
      <c r="CE1741" t="str">
        <f t="shared" si="889"/>
        <v>16:24:53.497</v>
      </c>
      <c r="CF1741">
        <v>497408393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7</v>
      </c>
      <c r="CY1741">
        <v>7</v>
      </c>
      <c r="CZ1741" t="s">
        <v>131</v>
      </c>
      <c r="DA1741">
        <v>80</v>
      </c>
      <c r="DB1741">
        <v>1</v>
      </c>
      <c r="DC1741" t="s">
        <v>132</v>
      </c>
      <c r="DD1741" t="s">
        <v>133</v>
      </c>
      <c r="DG1741">
        <v>15431500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 t="shared" si="886"/>
        <v>10/06/2022 16:24:53.803</v>
      </c>
      <c r="C1742" t="str">
        <f t="shared" si="879"/>
        <v>FFDFD3C0</v>
      </c>
      <c r="D1742" t="s">
        <v>134</v>
      </c>
      <c r="E1742">
        <v>33</v>
      </c>
      <c r="H1742">
        <v>112</v>
      </c>
      <c r="I1742" t="s">
        <v>135</v>
      </c>
      <c r="J1742" t="s">
        <v>136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887"/>
        <v>16:24:53.492</v>
      </c>
      <c r="T1742" t="str">
        <f t="shared" si="888"/>
        <v>16:24:53.092</v>
      </c>
      <c r="U1742" t="str">
        <f t="shared" si="880"/>
        <v>A5988B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125</v>
      </c>
      <c r="AG1742">
        <v>0</v>
      </c>
      <c r="AH1742">
        <v>3</v>
      </c>
      <c r="AI1742">
        <v>2</v>
      </c>
      <c r="AJ1742">
        <v>1</v>
      </c>
      <c r="AK1742" t="s">
        <v>617</v>
      </c>
      <c r="AL1742">
        <v>40.948597999999997</v>
      </c>
      <c r="AM1742" t="s">
        <v>618</v>
      </c>
      <c r="AN1742">
        <v>-72.168996000000007</v>
      </c>
      <c r="AO1742">
        <v>25</v>
      </c>
      <c r="AP1742">
        <v>475</v>
      </c>
      <c r="AQ1742" t="s">
        <v>129</v>
      </c>
      <c r="AR1742">
        <v>63</v>
      </c>
      <c r="AS1742">
        <v>22</v>
      </c>
      <c r="AT1742">
        <v>384</v>
      </c>
      <c r="BB1742">
        <v>1200</v>
      </c>
      <c r="BC1742">
        <v>1</v>
      </c>
      <c r="BD1742" t="str">
        <f t="shared" si="881"/>
        <v xml:space="preserve">N46PD   </v>
      </c>
      <c r="BE1742">
        <v>1</v>
      </c>
      <c r="BG1742">
        <v>0</v>
      </c>
      <c r="BH1742">
        <v>0</v>
      </c>
      <c r="BI1742">
        <v>0</v>
      </c>
      <c r="BJ1742">
        <v>375</v>
      </c>
      <c r="BK1742">
        <v>-100</v>
      </c>
      <c r="BL1742" t="s">
        <v>239</v>
      </c>
      <c r="BM1742">
        <v>1</v>
      </c>
      <c r="BN1742">
        <v>1</v>
      </c>
      <c r="BO1742">
        <v>1</v>
      </c>
      <c r="BP1742">
        <v>0</v>
      </c>
      <c r="BS1742">
        <v>0.08</v>
      </c>
      <c r="BT1742">
        <v>0</v>
      </c>
      <c r="BU1742">
        <v>0</v>
      </c>
      <c r="CE1742" t="str">
        <f t="shared" si="889"/>
        <v>16:24:53.497</v>
      </c>
      <c r="CF1742">
        <v>497408393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7</v>
      </c>
      <c r="CY1742">
        <v>7</v>
      </c>
      <c r="CZ1742" t="s">
        <v>131</v>
      </c>
      <c r="DA1742">
        <v>80</v>
      </c>
      <c r="DB1742">
        <v>1</v>
      </c>
      <c r="DC1742" t="s">
        <v>132</v>
      </c>
      <c r="DD1742" t="s">
        <v>133</v>
      </c>
      <c r="DG1742">
        <v>15431500</v>
      </c>
      <c r="DI1742">
        <v>1</v>
      </c>
      <c r="DJ1742">
        <v>0</v>
      </c>
      <c r="DK1742">
        <v>1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 t="shared" si="886"/>
        <v>10/06/2022 16:24:53.803</v>
      </c>
      <c r="C1743" t="str">
        <f t="shared" si="879"/>
        <v>FFDFD3C0</v>
      </c>
      <c r="D1743" t="s">
        <v>139</v>
      </c>
      <c r="E1743">
        <v>3</v>
      </c>
      <c r="F1743">
        <v>1003</v>
      </c>
      <c r="G1743" t="s">
        <v>146</v>
      </c>
      <c r="J1743" t="s">
        <v>141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887"/>
        <v>16:24:53.492</v>
      </c>
      <c r="T1743" t="str">
        <f t="shared" si="888"/>
        <v>16:24:53.092</v>
      </c>
      <c r="U1743" t="str">
        <f t="shared" si="880"/>
        <v>A5988B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125</v>
      </c>
      <c r="AG1743">
        <v>0</v>
      </c>
      <c r="AH1743">
        <v>3</v>
      </c>
      <c r="AI1743">
        <v>2</v>
      </c>
      <c r="AJ1743">
        <v>1</v>
      </c>
      <c r="AK1743" t="s">
        <v>617</v>
      </c>
      <c r="AL1743">
        <v>40.948597999999997</v>
      </c>
      <c r="AM1743" t="s">
        <v>618</v>
      </c>
      <c r="AN1743">
        <v>-72.168996000000007</v>
      </c>
      <c r="AO1743">
        <v>25</v>
      </c>
      <c r="AP1743">
        <v>475</v>
      </c>
      <c r="AQ1743" t="s">
        <v>129</v>
      </c>
      <c r="AR1743">
        <v>63</v>
      </c>
      <c r="AS1743">
        <v>22</v>
      </c>
      <c r="AT1743">
        <v>384</v>
      </c>
      <c r="BB1743">
        <v>1200</v>
      </c>
      <c r="BC1743">
        <v>1</v>
      </c>
      <c r="BD1743" t="str">
        <f t="shared" si="881"/>
        <v xml:space="preserve">N46PD   </v>
      </c>
      <c r="BE1743">
        <v>1</v>
      </c>
      <c r="BG1743">
        <v>0</v>
      </c>
      <c r="BH1743">
        <v>0</v>
      </c>
      <c r="BI1743">
        <v>0</v>
      </c>
      <c r="BJ1743">
        <v>375</v>
      </c>
      <c r="BK1743">
        <v>-100</v>
      </c>
      <c r="BL1743" t="s">
        <v>239</v>
      </c>
      <c r="BM1743">
        <v>1</v>
      </c>
      <c r="BN1743">
        <v>1</v>
      </c>
      <c r="BO1743">
        <v>1</v>
      </c>
      <c r="BP1743">
        <v>0</v>
      </c>
      <c r="BS1743">
        <v>0.08</v>
      </c>
      <c r="BT1743">
        <v>0</v>
      </c>
      <c r="BU1743">
        <v>0</v>
      </c>
      <c r="CE1743" t="str">
        <f t="shared" si="889"/>
        <v>16:24:53.497</v>
      </c>
      <c r="CF1743">
        <v>497408393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7</v>
      </c>
      <c r="CY1743">
        <v>7</v>
      </c>
      <c r="CZ1743" t="s">
        <v>131</v>
      </c>
      <c r="DA1743">
        <v>80</v>
      </c>
      <c r="DB1743">
        <v>1</v>
      </c>
      <c r="DC1743" t="s">
        <v>132</v>
      </c>
      <c r="DD1743" t="s">
        <v>133</v>
      </c>
      <c r="DG1743">
        <v>15431500</v>
      </c>
      <c r="DI1743">
        <v>1</v>
      </c>
      <c r="DJ1743">
        <v>0</v>
      </c>
      <c r="DK1743">
        <v>1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 t="shared" si="886"/>
        <v>10/06/2022 16:24:53.803</v>
      </c>
      <c r="C1744" t="str">
        <f t="shared" si="879"/>
        <v>FFDFD3C0</v>
      </c>
      <c r="D1744" t="s">
        <v>134</v>
      </c>
      <c r="E1744">
        <v>38</v>
      </c>
      <c r="H1744">
        <v>125</v>
      </c>
      <c r="I1744" t="s">
        <v>142</v>
      </c>
      <c r="J1744" t="s">
        <v>136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887"/>
        <v>16:24:53.492</v>
      </c>
      <c r="T1744" t="str">
        <f t="shared" si="888"/>
        <v>16:24:53.092</v>
      </c>
      <c r="U1744" t="str">
        <f t="shared" si="880"/>
        <v>A5988B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125</v>
      </c>
      <c r="AG1744">
        <v>0</v>
      </c>
      <c r="AH1744">
        <v>3</v>
      </c>
      <c r="AI1744">
        <v>2</v>
      </c>
      <c r="AJ1744">
        <v>1</v>
      </c>
      <c r="AK1744" t="s">
        <v>617</v>
      </c>
      <c r="AL1744">
        <v>40.948597999999997</v>
      </c>
      <c r="AM1744" t="s">
        <v>618</v>
      </c>
      <c r="AN1744">
        <v>-72.168996000000007</v>
      </c>
      <c r="AO1744">
        <v>25</v>
      </c>
      <c r="AP1744">
        <v>475</v>
      </c>
      <c r="AQ1744" t="s">
        <v>129</v>
      </c>
      <c r="AR1744">
        <v>63</v>
      </c>
      <c r="AS1744">
        <v>22</v>
      </c>
      <c r="AT1744">
        <v>384</v>
      </c>
      <c r="BB1744">
        <v>1200</v>
      </c>
      <c r="BC1744">
        <v>1</v>
      </c>
      <c r="BD1744" t="str">
        <f t="shared" si="881"/>
        <v xml:space="preserve">N46PD   </v>
      </c>
      <c r="BE1744">
        <v>1</v>
      </c>
      <c r="BG1744">
        <v>0</v>
      </c>
      <c r="BH1744">
        <v>0</v>
      </c>
      <c r="BI1744">
        <v>0</v>
      </c>
      <c r="BJ1744">
        <v>375</v>
      </c>
      <c r="BK1744">
        <v>-100</v>
      </c>
      <c r="BL1744" t="s">
        <v>239</v>
      </c>
      <c r="BM1744">
        <v>1</v>
      </c>
      <c r="BN1744">
        <v>1</v>
      </c>
      <c r="BO1744">
        <v>1</v>
      </c>
      <c r="BP1744">
        <v>0</v>
      </c>
      <c r="BS1744">
        <v>0.08</v>
      </c>
      <c r="BT1744">
        <v>0</v>
      </c>
      <c r="BU1744">
        <v>0</v>
      </c>
      <c r="CE1744" t="str">
        <f t="shared" si="889"/>
        <v>16:24:53.497</v>
      </c>
      <c r="CF1744">
        <v>497408393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7</v>
      </c>
      <c r="CY1744">
        <v>7</v>
      </c>
      <c r="CZ1744" t="s">
        <v>131</v>
      </c>
      <c r="DA1744">
        <v>80</v>
      </c>
      <c r="DB1744">
        <v>1</v>
      </c>
      <c r="DC1744" t="s">
        <v>132</v>
      </c>
      <c r="DD1744" t="s">
        <v>133</v>
      </c>
      <c r="DG1744">
        <v>15431500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>"10/06/2022 16:24:54.742"</f>
        <v>10/06/2022 16:24:54.742</v>
      </c>
      <c r="C1745" t="str">
        <f t="shared" si="879"/>
        <v>FFDFD3C0</v>
      </c>
      <c r="D1745" t="s">
        <v>134</v>
      </c>
      <c r="E1745">
        <v>38</v>
      </c>
      <c r="H1745">
        <v>125</v>
      </c>
      <c r="I1745" t="s">
        <v>142</v>
      </c>
      <c r="J1745" t="s">
        <v>136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ref="S1745:S1751" si="890">"16:24:54.531"</f>
        <v>16:24:54.531</v>
      </c>
      <c r="T1745" t="str">
        <f t="shared" ref="T1745:T1751" si="891">"16:24:54.031"</f>
        <v>16:24:54.031</v>
      </c>
      <c r="U1745" t="str">
        <f t="shared" si="880"/>
        <v>A5988B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125</v>
      </c>
      <c r="AG1745">
        <v>0</v>
      </c>
      <c r="AH1745">
        <v>3</v>
      </c>
      <c r="AI1745">
        <v>2</v>
      </c>
      <c r="AJ1745">
        <v>1</v>
      </c>
      <c r="AK1745" t="s">
        <v>619</v>
      </c>
      <c r="AL1745">
        <v>40.948748999999999</v>
      </c>
      <c r="AM1745" t="s">
        <v>620</v>
      </c>
      <c r="AN1745">
        <v>-72.168588999999997</v>
      </c>
      <c r="AO1745">
        <v>25</v>
      </c>
      <c r="AP1745">
        <v>500</v>
      </c>
      <c r="AQ1745" t="s">
        <v>129</v>
      </c>
      <c r="AR1745">
        <v>61</v>
      </c>
      <c r="AS1745">
        <v>24</v>
      </c>
      <c r="AT1745">
        <v>512</v>
      </c>
      <c r="BB1745">
        <v>1200</v>
      </c>
      <c r="BC1745">
        <v>1</v>
      </c>
      <c r="BD1745" t="str">
        <f t="shared" si="881"/>
        <v xml:space="preserve">N46PD   </v>
      </c>
      <c r="BE1745">
        <v>1</v>
      </c>
      <c r="BG1745">
        <v>0</v>
      </c>
      <c r="BH1745">
        <v>0</v>
      </c>
      <c r="BI1745">
        <v>0</v>
      </c>
      <c r="BJ1745">
        <v>375</v>
      </c>
      <c r="BK1745">
        <v>-125</v>
      </c>
      <c r="BL1745" t="s">
        <v>239</v>
      </c>
      <c r="BM1745">
        <v>1</v>
      </c>
      <c r="BN1745">
        <v>1</v>
      </c>
      <c r="BO1745">
        <v>1</v>
      </c>
      <c r="BP1745">
        <v>0</v>
      </c>
      <c r="BS1745">
        <v>0.08</v>
      </c>
      <c r="BT1745">
        <v>0</v>
      </c>
      <c r="BU1745">
        <v>0</v>
      </c>
      <c r="CE1745" t="str">
        <f t="shared" ref="CE1745:CE1751" si="892">"16:24:54.538"</f>
        <v>16:24:54.538</v>
      </c>
      <c r="CF1745">
        <v>537811845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7</v>
      </c>
      <c r="CY1745">
        <v>7</v>
      </c>
      <c r="CZ1745" t="s">
        <v>131</v>
      </c>
      <c r="DA1745">
        <v>80</v>
      </c>
      <c r="DB1745">
        <v>1</v>
      </c>
      <c r="DC1745" t="s">
        <v>132</v>
      </c>
      <c r="DD1745" t="s">
        <v>133</v>
      </c>
      <c r="DG1745">
        <v>15432552</v>
      </c>
      <c r="DI1745">
        <v>1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"10/06/2022 16:24:54.742"</f>
        <v>10/06/2022 16:24:54.742</v>
      </c>
      <c r="C1746" t="str">
        <f t="shared" si="879"/>
        <v>FFDFD3C0</v>
      </c>
      <c r="D1746" t="s">
        <v>139</v>
      </c>
      <c r="E1746">
        <v>2</v>
      </c>
      <c r="F1746">
        <v>1002</v>
      </c>
      <c r="G1746" t="s">
        <v>124</v>
      </c>
      <c r="J1746" t="s">
        <v>141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890"/>
        <v>16:24:54.531</v>
      </c>
      <c r="T1746" t="str">
        <f t="shared" si="891"/>
        <v>16:24:54.031</v>
      </c>
      <c r="U1746" t="str">
        <f t="shared" si="880"/>
        <v>A5988B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125</v>
      </c>
      <c r="AG1746">
        <v>0</v>
      </c>
      <c r="AH1746">
        <v>3</v>
      </c>
      <c r="AI1746">
        <v>2</v>
      </c>
      <c r="AJ1746">
        <v>1</v>
      </c>
      <c r="AK1746" t="s">
        <v>619</v>
      </c>
      <c r="AL1746">
        <v>40.948748999999999</v>
      </c>
      <c r="AM1746" t="s">
        <v>620</v>
      </c>
      <c r="AN1746">
        <v>-72.168588999999997</v>
      </c>
      <c r="AO1746">
        <v>25</v>
      </c>
      <c r="AP1746">
        <v>500</v>
      </c>
      <c r="AQ1746" t="s">
        <v>129</v>
      </c>
      <c r="AR1746">
        <v>61</v>
      </c>
      <c r="AS1746">
        <v>24</v>
      </c>
      <c r="AT1746">
        <v>512</v>
      </c>
      <c r="BB1746">
        <v>1200</v>
      </c>
      <c r="BC1746">
        <v>1</v>
      </c>
      <c r="BD1746" t="str">
        <f t="shared" si="881"/>
        <v xml:space="preserve">N46PD   </v>
      </c>
      <c r="BE1746">
        <v>1</v>
      </c>
      <c r="BG1746">
        <v>0</v>
      </c>
      <c r="BH1746">
        <v>0</v>
      </c>
      <c r="BI1746">
        <v>0</v>
      </c>
      <c r="BJ1746">
        <v>375</v>
      </c>
      <c r="BK1746">
        <v>-125</v>
      </c>
      <c r="BL1746" t="s">
        <v>239</v>
      </c>
      <c r="BM1746">
        <v>1</v>
      </c>
      <c r="BN1746">
        <v>1</v>
      </c>
      <c r="BO1746">
        <v>1</v>
      </c>
      <c r="BP1746">
        <v>0</v>
      </c>
      <c r="BS1746">
        <v>0.08</v>
      </c>
      <c r="BT1746">
        <v>0</v>
      </c>
      <c r="BU1746">
        <v>0</v>
      </c>
      <c r="CE1746" t="str">
        <f t="shared" si="892"/>
        <v>16:24:54.538</v>
      </c>
      <c r="CF1746">
        <v>537811845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7</v>
      </c>
      <c r="CY1746">
        <v>7</v>
      </c>
      <c r="CZ1746" t="s">
        <v>131</v>
      </c>
      <c r="DA1746">
        <v>80</v>
      </c>
      <c r="DB1746">
        <v>1</v>
      </c>
      <c r="DC1746" t="s">
        <v>132</v>
      </c>
      <c r="DD1746" t="s">
        <v>133</v>
      </c>
      <c r="DG1746">
        <v>15432552</v>
      </c>
      <c r="DI1746">
        <v>1</v>
      </c>
      <c r="DJ1746">
        <v>0</v>
      </c>
      <c r="DK1746">
        <v>1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>"10/06/2022 16:24:54.742"</f>
        <v>10/06/2022 16:24:54.742</v>
      </c>
      <c r="C1747" t="str">
        <f t="shared" si="879"/>
        <v>FFDFD3C0</v>
      </c>
      <c r="D1747" t="s">
        <v>143</v>
      </c>
      <c r="E1747">
        <v>15</v>
      </c>
      <c r="F1747">
        <v>2015</v>
      </c>
      <c r="G1747" t="s">
        <v>144</v>
      </c>
      <c r="J1747" t="s">
        <v>145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890"/>
        <v>16:24:54.531</v>
      </c>
      <c r="T1747" t="str">
        <f t="shared" si="891"/>
        <v>16:24:54.031</v>
      </c>
      <c r="U1747" t="str">
        <f t="shared" si="880"/>
        <v>A5988B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125</v>
      </c>
      <c r="AG1747">
        <v>0</v>
      </c>
      <c r="AH1747">
        <v>3</v>
      </c>
      <c r="AI1747">
        <v>2</v>
      </c>
      <c r="AJ1747">
        <v>1</v>
      </c>
      <c r="AK1747" t="s">
        <v>619</v>
      </c>
      <c r="AL1747">
        <v>40.948748999999999</v>
      </c>
      <c r="AM1747" t="s">
        <v>620</v>
      </c>
      <c r="AN1747">
        <v>-72.168588999999997</v>
      </c>
      <c r="AO1747">
        <v>25</v>
      </c>
      <c r="AP1747">
        <v>500</v>
      </c>
      <c r="AQ1747" t="s">
        <v>129</v>
      </c>
      <c r="AR1747">
        <v>61</v>
      </c>
      <c r="AS1747">
        <v>24</v>
      </c>
      <c r="AT1747">
        <v>512</v>
      </c>
      <c r="BB1747">
        <v>1200</v>
      </c>
      <c r="BC1747">
        <v>1</v>
      </c>
      <c r="BD1747" t="str">
        <f t="shared" si="881"/>
        <v xml:space="preserve">N46PD   </v>
      </c>
      <c r="BE1747">
        <v>1</v>
      </c>
      <c r="BG1747">
        <v>0</v>
      </c>
      <c r="BH1747">
        <v>0</v>
      </c>
      <c r="BI1747">
        <v>0</v>
      </c>
      <c r="BJ1747">
        <v>375</v>
      </c>
      <c r="BK1747">
        <v>-125</v>
      </c>
      <c r="BL1747" t="s">
        <v>239</v>
      </c>
      <c r="BM1747">
        <v>1</v>
      </c>
      <c r="BN1747">
        <v>1</v>
      </c>
      <c r="BO1747">
        <v>1</v>
      </c>
      <c r="BP1747">
        <v>0</v>
      </c>
      <c r="BS1747">
        <v>0.08</v>
      </c>
      <c r="BT1747">
        <v>0</v>
      </c>
      <c r="BU1747">
        <v>0</v>
      </c>
      <c r="CE1747" t="str">
        <f t="shared" si="892"/>
        <v>16:24:54.538</v>
      </c>
      <c r="CF1747">
        <v>537811845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7</v>
      </c>
      <c r="CY1747">
        <v>7</v>
      </c>
      <c r="CZ1747" t="s">
        <v>131</v>
      </c>
      <c r="DA1747">
        <v>80</v>
      </c>
      <c r="DB1747">
        <v>1</v>
      </c>
      <c r="DC1747" t="s">
        <v>132</v>
      </c>
      <c r="DD1747" t="s">
        <v>133</v>
      </c>
      <c r="DG1747">
        <v>15432552</v>
      </c>
      <c r="DI1747">
        <v>1</v>
      </c>
      <c r="DJ1747">
        <v>0</v>
      </c>
      <c r="DK1747">
        <v>1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>"10/06/2022 16:24:54.851"</f>
        <v>10/06/2022 16:24:54.851</v>
      </c>
      <c r="C1748" t="str">
        <f t="shared" si="879"/>
        <v>FFDFD3C0</v>
      </c>
      <c r="D1748" t="s">
        <v>143</v>
      </c>
      <c r="E1748">
        <v>1</v>
      </c>
      <c r="F1748">
        <v>2001</v>
      </c>
      <c r="G1748" t="s">
        <v>147</v>
      </c>
      <c r="J1748" t="s">
        <v>145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890"/>
        <v>16:24:54.531</v>
      </c>
      <c r="T1748" t="str">
        <f t="shared" si="891"/>
        <v>16:24:54.031</v>
      </c>
      <c r="U1748" t="str">
        <f t="shared" si="880"/>
        <v>A5988B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125</v>
      </c>
      <c r="AG1748">
        <v>0</v>
      </c>
      <c r="AH1748">
        <v>3</v>
      </c>
      <c r="AI1748">
        <v>2</v>
      </c>
      <c r="AJ1748">
        <v>1</v>
      </c>
      <c r="AK1748" t="s">
        <v>619</v>
      </c>
      <c r="AL1748">
        <v>40.948748999999999</v>
      </c>
      <c r="AM1748" t="s">
        <v>620</v>
      </c>
      <c r="AN1748">
        <v>-72.168588999999997</v>
      </c>
      <c r="AO1748">
        <v>25</v>
      </c>
      <c r="AP1748">
        <v>500</v>
      </c>
      <c r="AQ1748" t="s">
        <v>129</v>
      </c>
      <c r="AR1748">
        <v>61</v>
      </c>
      <c r="AS1748">
        <v>24</v>
      </c>
      <c r="AT1748">
        <v>512</v>
      </c>
      <c r="BB1748">
        <v>1200</v>
      </c>
      <c r="BC1748">
        <v>1</v>
      </c>
      <c r="BD1748" t="str">
        <f t="shared" si="881"/>
        <v xml:space="preserve">N46PD   </v>
      </c>
      <c r="BE1748">
        <v>1</v>
      </c>
      <c r="BG1748">
        <v>0</v>
      </c>
      <c r="BH1748">
        <v>0</v>
      </c>
      <c r="BI1748">
        <v>0</v>
      </c>
      <c r="BJ1748">
        <v>375</v>
      </c>
      <c r="BK1748">
        <v>-125</v>
      </c>
      <c r="BL1748" t="s">
        <v>239</v>
      </c>
      <c r="BM1748">
        <v>1</v>
      </c>
      <c r="BN1748">
        <v>1</v>
      </c>
      <c r="BO1748">
        <v>1</v>
      </c>
      <c r="BP1748">
        <v>0</v>
      </c>
      <c r="BS1748">
        <v>0.08</v>
      </c>
      <c r="BT1748">
        <v>0</v>
      </c>
      <c r="BU1748">
        <v>0</v>
      </c>
      <c r="CE1748" t="str">
        <f t="shared" si="892"/>
        <v>16:24:54.538</v>
      </c>
      <c r="CF1748">
        <v>537811845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7</v>
      </c>
      <c r="CY1748">
        <v>7</v>
      </c>
      <c r="CZ1748" t="s">
        <v>131</v>
      </c>
      <c r="DA1748">
        <v>80</v>
      </c>
      <c r="DB1748">
        <v>1</v>
      </c>
      <c r="DC1748" t="s">
        <v>132</v>
      </c>
      <c r="DD1748" t="s">
        <v>133</v>
      </c>
      <c r="DG1748">
        <v>15432552</v>
      </c>
      <c r="DI1748">
        <v>1</v>
      </c>
      <c r="DJ1748">
        <v>0</v>
      </c>
      <c r="DK1748">
        <v>1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>"10/06/2022 16:24:54.851"</f>
        <v>10/06/2022 16:24:54.851</v>
      </c>
      <c r="C1749" t="str">
        <f t="shared" si="879"/>
        <v>FFDFD3C0</v>
      </c>
      <c r="D1749" t="s">
        <v>123</v>
      </c>
      <c r="E1749">
        <v>1</v>
      </c>
      <c r="H1749">
        <v>157</v>
      </c>
      <c r="I1749" t="s">
        <v>124</v>
      </c>
      <c r="J1749" t="s">
        <v>125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890"/>
        <v>16:24:54.531</v>
      </c>
      <c r="T1749" t="str">
        <f t="shared" si="891"/>
        <v>16:24:54.031</v>
      </c>
      <c r="U1749" t="str">
        <f t="shared" si="880"/>
        <v>A5988B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125</v>
      </c>
      <c r="AG1749">
        <v>0</v>
      </c>
      <c r="AH1749">
        <v>3</v>
      </c>
      <c r="AI1749">
        <v>2</v>
      </c>
      <c r="AJ1749">
        <v>1</v>
      </c>
      <c r="AK1749" t="s">
        <v>619</v>
      </c>
      <c r="AL1749">
        <v>40.948748999999999</v>
      </c>
      <c r="AM1749" t="s">
        <v>620</v>
      </c>
      <c r="AN1749">
        <v>-72.168588999999997</v>
      </c>
      <c r="AO1749">
        <v>25</v>
      </c>
      <c r="AP1749">
        <v>500</v>
      </c>
      <c r="AQ1749" t="s">
        <v>129</v>
      </c>
      <c r="AR1749">
        <v>61</v>
      </c>
      <c r="AS1749">
        <v>24</v>
      </c>
      <c r="AT1749">
        <v>512</v>
      </c>
      <c r="BB1749">
        <v>1200</v>
      </c>
      <c r="BC1749">
        <v>1</v>
      </c>
      <c r="BD1749" t="str">
        <f t="shared" si="881"/>
        <v xml:space="preserve">N46PD   </v>
      </c>
      <c r="BE1749">
        <v>1</v>
      </c>
      <c r="BG1749">
        <v>0</v>
      </c>
      <c r="BH1749">
        <v>0</v>
      </c>
      <c r="BI1749">
        <v>0</v>
      </c>
      <c r="BJ1749">
        <v>375</v>
      </c>
      <c r="BK1749">
        <v>-125</v>
      </c>
      <c r="BL1749" t="s">
        <v>239</v>
      </c>
      <c r="BM1749">
        <v>1</v>
      </c>
      <c r="BN1749">
        <v>1</v>
      </c>
      <c r="BO1749">
        <v>1</v>
      </c>
      <c r="BP1749">
        <v>0</v>
      </c>
      <c r="BS1749">
        <v>0.08</v>
      </c>
      <c r="BT1749">
        <v>0</v>
      </c>
      <c r="BU1749">
        <v>0</v>
      </c>
      <c r="CE1749" t="str">
        <f t="shared" si="892"/>
        <v>16:24:54.538</v>
      </c>
      <c r="CF1749">
        <v>537811845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7</v>
      </c>
      <c r="CY1749">
        <v>7</v>
      </c>
      <c r="CZ1749" t="s">
        <v>131</v>
      </c>
      <c r="DA1749">
        <v>80</v>
      </c>
      <c r="DB1749">
        <v>1</v>
      </c>
      <c r="DC1749" t="s">
        <v>132</v>
      </c>
      <c r="DD1749" t="s">
        <v>133</v>
      </c>
      <c r="DG1749">
        <v>15432552</v>
      </c>
      <c r="DI1749">
        <v>1</v>
      </c>
      <c r="DJ1749">
        <v>0</v>
      </c>
      <c r="DK1749">
        <v>1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>"10/06/2022 16:24:54.851"</f>
        <v>10/06/2022 16:24:54.851</v>
      </c>
      <c r="C1750" t="str">
        <f t="shared" si="879"/>
        <v>FFDFD3C0</v>
      </c>
      <c r="D1750" t="s">
        <v>134</v>
      </c>
      <c r="E1750">
        <v>33</v>
      </c>
      <c r="H1750">
        <v>112</v>
      </c>
      <c r="I1750" t="s">
        <v>135</v>
      </c>
      <c r="J1750" t="s">
        <v>136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890"/>
        <v>16:24:54.531</v>
      </c>
      <c r="T1750" t="str">
        <f t="shared" si="891"/>
        <v>16:24:54.031</v>
      </c>
      <c r="U1750" t="str">
        <f t="shared" si="880"/>
        <v>A5988B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125</v>
      </c>
      <c r="AG1750">
        <v>0</v>
      </c>
      <c r="AH1750">
        <v>3</v>
      </c>
      <c r="AI1750">
        <v>2</v>
      </c>
      <c r="AJ1750">
        <v>1</v>
      </c>
      <c r="AK1750" t="s">
        <v>619</v>
      </c>
      <c r="AL1750">
        <v>40.948748999999999</v>
      </c>
      <c r="AM1750" t="s">
        <v>620</v>
      </c>
      <c r="AN1750">
        <v>-72.168588999999997</v>
      </c>
      <c r="AO1750">
        <v>25</v>
      </c>
      <c r="AP1750">
        <v>500</v>
      </c>
      <c r="AQ1750" t="s">
        <v>129</v>
      </c>
      <c r="AR1750">
        <v>61</v>
      </c>
      <c r="AS1750">
        <v>24</v>
      </c>
      <c r="AT1750">
        <v>512</v>
      </c>
      <c r="BB1750">
        <v>1200</v>
      </c>
      <c r="BC1750">
        <v>1</v>
      </c>
      <c r="BD1750" t="str">
        <f t="shared" si="881"/>
        <v xml:space="preserve">N46PD   </v>
      </c>
      <c r="BE1750">
        <v>1</v>
      </c>
      <c r="BG1750">
        <v>0</v>
      </c>
      <c r="BH1750">
        <v>0</v>
      </c>
      <c r="BI1750">
        <v>0</v>
      </c>
      <c r="BJ1750">
        <v>375</v>
      </c>
      <c r="BK1750">
        <v>-125</v>
      </c>
      <c r="BL1750" t="s">
        <v>239</v>
      </c>
      <c r="BM1750">
        <v>1</v>
      </c>
      <c r="BN1750">
        <v>1</v>
      </c>
      <c r="BO1750">
        <v>1</v>
      </c>
      <c r="BP1750">
        <v>0</v>
      </c>
      <c r="BS1750">
        <v>0.08</v>
      </c>
      <c r="BT1750">
        <v>0</v>
      </c>
      <c r="BU1750">
        <v>0</v>
      </c>
      <c r="CE1750" t="str">
        <f t="shared" si="892"/>
        <v>16:24:54.538</v>
      </c>
      <c r="CF1750">
        <v>537811845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7</v>
      </c>
      <c r="CY1750">
        <v>7</v>
      </c>
      <c r="CZ1750" t="s">
        <v>131</v>
      </c>
      <c r="DA1750">
        <v>80</v>
      </c>
      <c r="DB1750">
        <v>1</v>
      </c>
      <c r="DC1750" t="s">
        <v>132</v>
      </c>
      <c r="DD1750" t="s">
        <v>133</v>
      </c>
      <c r="DG1750">
        <v>15432552</v>
      </c>
      <c r="DI1750">
        <v>1</v>
      </c>
      <c r="DJ1750">
        <v>0</v>
      </c>
      <c r="DK1750">
        <v>1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>"10/06/2022 16:24:54.851"</f>
        <v>10/06/2022 16:24:54.851</v>
      </c>
      <c r="C1751" t="str">
        <f t="shared" si="879"/>
        <v>FFDFD3C0</v>
      </c>
      <c r="D1751" t="s">
        <v>139</v>
      </c>
      <c r="E1751">
        <v>3</v>
      </c>
      <c r="F1751">
        <v>1003</v>
      </c>
      <c r="G1751" t="s">
        <v>146</v>
      </c>
      <c r="J1751" t="s">
        <v>141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890"/>
        <v>16:24:54.531</v>
      </c>
      <c r="T1751" t="str">
        <f t="shared" si="891"/>
        <v>16:24:54.031</v>
      </c>
      <c r="U1751" t="str">
        <f t="shared" si="880"/>
        <v>A5988B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125</v>
      </c>
      <c r="AG1751">
        <v>0</v>
      </c>
      <c r="AH1751">
        <v>3</v>
      </c>
      <c r="AI1751">
        <v>2</v>
      </c>
      <c r="AJ1751">
        <v>1</v>
      </c>
      <c r="AK1751" t="s">
        <v>619</v>
      </c>
      <c r="AL1751">
        <v>40.948748999999999</v>
      </c>
      <c r="AM1751" t="s">
        <v>620</v>
      </c>
      <c r="AN1751">
        <v>-72.168588999999997</v>
      </c>
      <c r="AO1751">
        <v>25</v>
      </c>
      <c r="AP1751">
        <v>500</v>
      </c>
      <c r="AQ1751" t="s">
        <v>129</v>
      </c>
      <c r="AR1751">
        <v>61</v>
      </c>
      <c r="AS1751">
        <v>24</v>
      </c>
      <c r="AT1751">
        <v>512</v>
      </c>
      <c r="BB1751">
        <v>1200</v>
      </c>
      <c r="BC1751">
        <v>1</v>
      </c>
      <c r="BD1751" t="str">
        <f t="shared" si="881"/>
        <v xml:space="preserve">N46PD   </v>
      </c>
      <c r="BE1751">
        <v>1</v>
      </c>
      <c r="BG1751">
        <v>0</v>
      </c>
      <c r="BH1751">
        <v>0</v>
      </c>
      <c r="BI1751">
        <v>0</v>
      </c>
      <c r="BJ1751">
        <v>375</v>
      </c>
      <c r="BK1751">
        <v>-125</v>
      </c>
      <c r="BL1751" t="s">
        <v>239</v>
      </c>
      <c r="BM1751">
        <v>1</v>
      </c>
      <c r="BN1751">
        <v>1</v>
      </c>
      <c r="BO1751">
        <v>1</v>
      </c>
      <c r="BP1751">
        <v>0</v>
      </c>
      <c r="BS1751">
        <v>0.08</v>
      </c>
      <c r="BT1751">
        <v>0</v>
      </c>
      <c r="BU1751">
        <v>0</v>
      </c>
      <c r="CE1751" t="str">
        <f t="shared" si="892"/>
        <v>16:24:54.538</v>
      </c>
      <c r="CF1751">
        <v>537811845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7</v>
      </c>
      <c r="CY1751">
        <v>7</v>
      </c>
      <c r="CZ1751" t="s">
        <v>131</v>
      </c>
      <c r="DA1751">
        <v>80</v>
      </c>
      <c r="DB1751">
        <v>1</v>
      </c>
      <c r="DC1751" t="s">
        <v>132</v>
      </c>
      <c r="DD1751" t="s">
        <v>133</v>
      </c>
      <c r="DG1751">
        <v>15432552</v>
      </c>
      <c r="DI1751">
        <v>1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>"10/06/2022 16:24:55.742"</f>
        <v>10/06/2022 16:24:55.742</v>
      </c>
      <c r="C1752" t="str">
        <f t="shared" si="879"/>
        <v>FFDFD3C0</v>
      </c>
      <c r="D1752" t="s">
        <v>134</v>
      </c>
      <c r="E1752">
        <v>38</v>
      </c>
      <c r="H1752">
        <v>125</v>
      </c>
      <c r="I1752" t="s">
        <v>142</v>
      </c>
      <c r="J1752" t="s">
        <v>136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ref="S1752:S1758" si="893">"16:24:55.516"</f>
        <v>16:24:55.516</v>
      </c>
      <c r="T1752" t="str">
        <f t="shared" ref="T1752:T1758" si="894">"16:24:55.116"</f>
        <v>16:24:55.116</v>
      </c>
      <c r="U1752" t="str">
        <f t="shared" si="880"/>
        <v>A5988B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125</v>
      </c>
      <c r="AG1752">
        <v>0</v>
      </c>
      <c r="AH1752">
        <v>3</v>
      </c>
      <c r="AI1752">
        <v>2</v>
      </c>
      <c r="AJ1752">
        <v>1</v>
      </c>
      <c r="AK1752" t="s">
        <v>209</v>
      </c>
      <c r="AL1752">
        <v>40.948833999999998</v>
      </c>
      <c r="AM1752" t="s">
        <v>621</v>
      </c>
      <c r="AN1752">
        <v>-72.168201999999994</v>
      </c>
      <c r="AO1752">
        <v>25</v>
      </c>
      <c r="AP1752">
        <v>500</v>
      </c>
      <c r="AQ1752" t="s">
        <v>129</v>
      </c>
      <c r="AR1752">
        <v>60</v>
      </c>
      <c r="AS1752">
        <v>25</v>
      </c>
      <c r="AT1752">
        <v>448</v>
      </c>
      <c r="BB1752">
        <v>1200</v>
      </c>
      <c r="BC1752">
        <v>1</v>
      </c>
      <c r="BD1752" t="str">
        <f t="shared" si="881"/>
        <v xml:space="preserve">N46PD   </v>
      </c>
      <c r="BE1752">
        <v>1</v>
      </c>
      <c r="BG1752">
        <v>0</v>
      </c>
      <c r="BH1752">
        <v>0</v>
      </c>
      <c r="BI1752">
        <v>0</v>
      </c>
      <c r="BJ1752">
        <v>400</v>
      </c>
      <c r="BK1752">
        <v>-100</v>
      </c>
      <c r="BL1752" t="s">
        <v>239</v>
      </c>
      <c r="BM1752">
        <v>1</v>
      </c>
      <c r="BN1752">
        <v>1</v>
      </c>
      <c r="BO1752">
        <v>1</v>
      </c>
      <c r="BP1752">
        <v>0</v>
      </c>
      <c r="BS1752">
        <v>0.08</v>
      </c>
      <c r="BT1752">
        <v>0</v>
      </c>
      <c r="BU1752">
        <v>0</v>
      </c>
      <c r="CE1752" t="str">
        <f t="shared" ref="CE1752:CE1758" si="895">"16:24:55.521"</f>
        <v>16:24:55.521</v>
      </c>
      <c r="CF1752">
        <v>520870229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7</v>
      </c>
      <c r="CY1752">
        <v>7</v>
      </c>
      <c r="CZ1752" t="s">
        <v>131</v>
      </c>
      <c r="DA1752">
        <v>80</v>
      </c>
      <c r="DB1752">
        <v>1</v>
      </c>
      <c r="DC1752" t="s">
        <v>132</v>
      </c>
      <c r="DD1752" t="s">
        <v>133</v>
      </c>
      <c r="DG1752">
        <v>15433440</v>
      </c>
      <c r="DI1752">
        <v>1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 t="shared" ref="A1753:A1758" si="896">"10/06/2022 16:24:55.804"</f>
        <v>10/06/2022 16:24:55.804</v>
      </c>
      <c r="C1753" t="str">
        <f t="shared" si="879"/>
        <v>FFDFD3C0</v>
      </c>
      <c r="D1753" t="s">
        <v>139</v>
      </c>
      <c r="E1753">
        <v>2</v>
      </c>
      <c r="F1753">
        <v>1002</v>
      </c>
      <c r="G1753" t="s">
        <v>124</v>
      </c>
      <c r="J1753" t="s">
        <v>141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893"/>
        <v>16:24:55.516</v>
      </c>
      <c r="T1753" t="str">
        <f t="shared" si="894"/>
        <v>16:24:55.116</v>
      </c>
      <c r="U1753" t="str">
        <f t="shared" si="880"/>
        <v>A5988B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125</v>
      </c>
      <c r="AG1753">
        <v>0</v>
      </c>
      <c r="AH1753">
        <v>3</v>
      </c>
      <c r="AI1753">
        <v>2</v>
      </c>
      <c r="AJ1753">
        <v>1</v>
      </c>
      <c r="AK1753" t="s">
        <v>209</v>
      </c>
      <c r="AL1753">
        <v>40.948833999999998</v>
      </c>
      <c r="AM1753" t="s">
        <v>621</v>
      </c>
      <c r="AN1753">
        <v>-72.168201999999994</v>
      </c>
      <c r="AO1753">
        <v>25</v>
      </c>
      <c r="AP1753">
        <v>500</v>
      </c>
      <c r="AQ1753" t="s">
        <v>129</v>
      </c>
      <c r="AR1753">
        <v>60</v>
      </c>
      <c r="AS1753">
        <v>25</v>
      </c>
      <c r="AT1753">
        <v>448</v>
      </c>
      <c r="BB1753">
        <v>1200</v>
      </c>
      <c r="BC1753">
        <v>1</v>
      </c>
      <c r="BD1753" t="str">
        <f t="shared" si="881"/>
        <v xml:space="preserve">N46PD   </v>
      </c>
      <c r="BE1753">
        <v>1</v>
      </c>
      <c r="BG1753">
        <v>0</v>
      </c>
      <c r="BH1753">
        <v>0</v>
      </c>
      <c r="BI1753">
        <v>0</v>
      </c>
      <c r="BJ1753">
        <v>400</v>
      </c>
      <c r="BK1753">
        <v>-100</v>
      </c>
      <c r="BL1753" t="s">
        <v>239</v>
      </c>
      <c r="BM1753">
        <v>1</v>
      </c>
      <c r="BN1753">
        <v>1</v>
      </c>
      <c r="BO1753">
        <v>1</v>
      </c>
      <c r="BP1753">
        <v>0</v>
      </c>
      <c r="BS1753">
        <v>0.08</v>
      </c>
      <c r="BT1753">
        <v>0</v>
      </c>
      <c r="BU1753">
        <v>0</v>
      </c>
      <c r="CE1753" t="str">
        <f t="shared" si="895"/>
        <v>16:24:55.521</v>
      </c>
      <c r="CF1753">
        <v>520870229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7</v>
      </c>
      <c r="CY1753">
        <v>7</v>
      </c>
      <c r="CZ1753" t="s">
        <v>131</v>
      </c>
      <c r="DA1753">
        <v>80</v>
      </c>
      <c r="DB1753">
        <v>1</v>
      </c>
      <c r="DC1753" t="s">
        <v>132</v>
      </c>
      <c r="DD1753" t="s">
        <v>133</v>
      </c>
      <c r="DG1753">
        <v>15433440</v>
      </c>
      <c r="DI1753">
        <v>1</v>
      </c>
      <c r="DJ1753">
        <v>0</v>
      </c>
      <c r="DK1753">
        <v>1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 t="shared" si="896"/>
        <v>10/06/2022 16:24:55.804</v>
      </c>
      <c r="C1754" t="str">
        <f t="shared" si="879"/>
        <v>FFDFD3C0</v>
      </c>
      <c r="D1754" t="s">
        <v>143</v>
      </c>
      <c r="E1754">
        <v>15</v>
      </c>
      <c r="F1754">
        <v>2015</v>
      </c>
      <c r="G1754" t="s">
        <v>144</v>
      </c>
      <c r="J1754" t="s">
        <v>145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893"/>
        <v>16:24:55.516</v>
      </c>
      <c r="T1754" t="str">
        <f t="shared" si="894"/>
        <v>16:24:55.116</v>
      </c>
      <c r="U1754" t="str">
        <f t="shared" si="880"/>
        <v>A5988B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125</v>
      </c>
      <c r="AG1754">
        <v>0</v>
      </c>
      <c r="AH1754">
        <v>3</v>
      </c>
      <c r="AI1754">
        <v>2</v>
      </c>
      <c r="AJ1754">
        <v>1</v>
      </c>
      <c r="AK1754" t="s">
        <v>209</v>
      </c>
      <c r="AL1754">
        <v>40.948833999999998</v>
      </c>
      <c r="AM1754" t="s">
        <v>621</v>
      </c>
      <c r="AN1754">
        <v>-72.168201999999994</v>
      </c>
      <c r="AO1754">
        <v>25</v>
      </c>
      <c r="AP1754">
        <v>500</v>
      </c>
      <c r="AQ1754" t="s">
        <v>129</v>
      </c>
      <c r="AR1754">
        <v>60</v>
      </c>
      <c r="AS1754">
        <v>25</v>
      </c>
      <c r="AT1754">
        <v>448</v>
      </c>
      <c r="BB1754">
        <v>1200</v>
      </c>
      <c r="BC1754">
        <v>1</v>
      </c>
      <c r="BD1754" t="str">
        <f t="shared" si="881"/>
        <v xml:space="preserve">N46PD   </v>
      </c>
      <c r="BE1754">
        <v>1</v>
      </c>
      <c r="BG1754">
        <v>0</v>
      </c>
      <c r="BH1754">
        <v>0</v>
      </c>
      <c r="BI1754">
        <v>0</v>
      </c>
      <c r="BJ1754">
        <v>400</v>
      </c>
      <c r="BK1754">
        <v>-100</v>
      </c>
      <c r="BL1754" t="s">
        <v>239</v>
      </c>
      <c r="BM1754">
        <v>1</v>
      </c>
      <c r="BN1754">
        <v>1</v>
      </c>
      <c r="BO1754">
        <v>1</v>
      </c>
      <c r="BP1754">
        <v>0</v>
      </c>
      <c r="BS1754">
        <v>0.08</v>
      </c>
      <c r="BT1754">
        <v>0</v>
      </c>
      <c r="BU1754">
        <v>0</v>
      </c>
      <c r="CE1754" t="str">
        <f t="shared" si="895"/>
        <v>16:24:55.521</v>
      </c>
      <c r="CF1754">
        <v>520870229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7</v>
      </c>
      <c r="CY1754">
        <v>7</v>
      </c>
      <c r="CZ1754" t="s">
        <v>131</v>
      </c>
      <c r="DA1754">
        <v>80</v>
      </c>
      <c r="DB1754">
        <v>1</v>
      </c>
      <c r="DC1754" t="s">
        <v>132</v>
      </c>
      <c r="DD1754" t="s">
        <v>133</v>
      </c>
      <c r="DG1754">
        <v>15433440</v>
      </c>
      <c r="DI1754">
        <v>1</v>
      </c>
      <c r="DJ1754">
        <v>0</v>
      </c>
      <c r="DK1754">
        <v>1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 t="shared" si="896"/>
        <v>10/06/2022 16:24:55.804</v>
      </c>
      <c r="C1755" t="str">
        <f t="shared" si="879"/>
        <v>FFDFD3C0</v>
      </c>
      <c r="D1755" t="s">
        <v>143</v>
      </c>
      <c r="E1755">
        <v>1</v>
      </c>
      <c r="F1755">
        <v>2001</v>
      </c>
      <c r="G1755" t="s">
        <v>147</v>
      </c>
      <c r="J1755" t="s">
        <v>145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893"/>
        <v>16:24:55.516</v>
      </c>
      <c r="T1755" t="str">
        <f t="shared" si="894"/>
        <v>16:24:55.116</v>
      </c>
      <c r="U1755" t="str">
        <f t="shared" si="880"/>
        <v>A5988B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125</v>
      </c>
      <c r="AG1755">
        <v>0</v>
      </c>
      <c r="AH1755">
        <v>3</v>
      </c>
      <c r="AI1755">
        <v>2</v>
      </c>
      <c r="AJ1755">
        <v>1</v>
      </c>
      <c r="AK1755" t="s">
        <v>209</v>
      </c>
      <c r="AL1755">
        <v>40.948833999999998</v>
      </c>
      <c r="AM1755" t="s">
        <v>621</v>
      </c>
      <c r="AN1755">
        <v>-72.168201999999994</v>
      </c>
      <c r="AO1755">
        <v>25</v>
      </c>
      <c r="AP1755">
        <v>500</v>
      </c>
      <c r="AQ1755" t="s">
        <v>129</v>
      </c>
      <c r="AR1755">
        <v>60</v>
      </c>
      <c r="AS1755">
        <v>25</v>
      </c>
      <c r="AT1755">
        <v>448</v>
      </c>
      <c r="BB1755">
        <v>1200</v>
      </c>
      <c r="BC1755">
        <v>1</v>
      </c>
      <c r="BD1755" t="str">
        <f t="shared" si="881"/>
        <v xml:space="preserve">N46PD   </v>
      </c>
      <c r="BE1755">
        <v>1</v>
      </c>
      <c r="BG1755">
        <v>0</v>
      </c>
      <c r="BH1755">
        <v>0</v>
      </c>
      <c r="BI1755">
        <v>0</v>
      </c>
      <c r="BJ1755">
        <v>400</v>
      </c>
      <c r="BK1755">
        <v>-100</v>
      </c>
      <c r="BL1755" t="s">
        <v>239</v>
      </c>
      <c r="BM1755">
        <v>1</v>
      </c>
      <c r="BN1755">
        <v>1</v>
      </c>
      <c r="BO1755">
        <v>1</v>
      </c>
      <c r="BP1755">
        <v>0</v>
      </c>
      <c r="BS1755">
        <v>0.08</v>
      </c>
      <c r="BT1755">
        <v>0</v>
      </c>
      <c r="BU1755">
        <v>0</v>
      </c>
      <c r="CE1755" t="str">
        <f t="shared" si="895"/>
        <v>16:24:55.521</v>
      </c>
      <c r="CF1755">
        <v>520870229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7</v>
      </c>
      <c r="CY1755">
        <v>7</v>
      </c>
      <c r="CZ1755" t="s">
        <v>131</v>
      </c>
      <c r="DA1755">
        <v>80</v>
      </c>
      <c r="DB1755">
        <v>1</v>
      </c>
      <c r="DC1755" t="s">
        <v>132</v>
      </c>
      <c r="DD1755" t="s">
        <v>133</v>
      </c>
      <c r="DG1755">
        <v>15433440</v>
      </c>
      <c r="DI1755">
        <v>1</v>
      </c>
      <c r="DJ1755">
        <v>0</v>
      </c>
      <c r="DK1755">
        <v>1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 t="shared" si="896"/>
        <v>10/06/2022 16:24:55.804</v>
      </c>
      <c r="C1756" t="str">
        <f t="shared" si="879"/>
        <v>FFDFD3C0</v>
      </c>
      <c r="D1756" t="s">
        <v>123</v>
      </c>
      <c r="E1756">
        <v>1</v>
      </c>
      <c r="H1756">
        <v>157</v>
      </c>
      <c r="I1756" t="s">
        <v>124</v>
      </c>
      <c r="J1756" t="s">
        <v>125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893"/>
        <v>16:24:55.516</v>
      </c>
      <c r="T1756" t="str">
        <f t="shared" si="894"/>
        <v>16:24:55.116</v>
      </c>
      <c r="U1756" t="str">
        <f t="shared" si="880"/>
        <v>A5988B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125</v>
      </c>
      <c r="AG1756">
        <v>0</v>
      </c>
      <c r="AH1756">
        <v>3</v>
      </c>
      <c r="AI1756">
        <v>2</v>
      </c>
      <c r="AJ1756">
        <v>1</v>
      </c>
      <c r="AK1756" t="s">
        <v>209</v>
      </c>
      <c r="AL1756">
        <v>40.948833999999998</v>
      </c>
      <c r="AM1756" t="s">
        <v>621</v>
      </c>
      <c r="AN1756">
        <v>-72.168201999999994</v>
      </c>
      <c r="AO1756">
        <v>25</v>
      </c>
      <c r="AP1756">
        <v>500</v>
      </c>
      <c r="AQ1756" t="s">
        <v>129</v>
      </c>
      <c r="AR1756">
        <v>60</v>
      </c>
      <c r="AS1756">
        <v>25</v>
      </c>
      <c r="AT1756">
        <v>448</v>
      </c>
      <c r="BB1756">
        <v>1200</v>
      </c>
      <c r="BC1756">
        <v>1</v>
      </c>
      <c r="BD1756" t="str">
        <f t="shared" si="881"/>
        <v xml:space="preserve">N46PD   </v>
      </c>
      <c r="BE1756">
        <v>1</v>
      </c>
      <c r="BG1756">
        <v>0</v>
      </c>
      <c r="BH1756">
        <v>0</v>
      </c>
      <c r="BI1756">
        <v>0</v>
      </c>
      <c r="BJ1756">
        <v>400</v>
      </c>
      <c r="BK1756">
        <v>-100</v>
      </c>
      <c r="BL1756" t="s">
        <v>239</v>
      </c>
      <c r="BM1756">
        <v>1</v>
      </c>
      <c r="BN1756">
        <v>1</v>
      </c>
      <c r="BO1756">
        <v>1</v>
      </c>
      <c r="BP1756">
        <v>0</v>
      </c>
      <c r="BS1756">
        <v>0.08</v>
      </c>
      <c r="BT1756">
        <v>0</v>
      </c>
      <c r="BU1756">
        <v>0</v>
      </c>
      <c r="CE1756" t="str">
        <f t="shared" si="895"/>
        <v>16:24:55.521</v>
      </c>
      <c r="CF1756">
        <v>520870229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7</v>
      </c>
      <c r="CY1756">
        <v>7</v>
      </c>
      <c r="CZ1756" t="s">
        <v>131</v>
      </c>
      <c r="DA1756">
        <v>80</v>
      </c>
      <c r="DB1756">
        <v>1</v>
      </c>
      <c r="DC1756" t="s">
        <v>132</v>
      </c>
      <c r="DD1756" t="s">
        <v>133</v>
      </c>
      <c r="DG1756">
        <v>15433440</v>
      </c>
      <c r="DI1756">
        <v>1</v>
      </c>
      <c r="DJ1756">
        <v>0</v>
      </c>
      <c r="DK1756">
        <v>1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 t="shared" si="896"/>
        <v>10/06/2022 16:24:55.804</v>
      </c>
      <c r="C1757" t="str">
        <f t="shared" si="879"/>
        <v>FFDFD3C0</v>
      </c>
      <c r="D1757" t="s">
        <v>134</v>
      </c>
      <c r="E1757">
        <v>33</v>
      </c>
      <c r="H1757">
        <v>112</v>
      </c>
      <c r="I1757" t="s">
        <v>135</v>
      </c>
      <c r="J1757" t="s">
        <v>136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893"/>
        <v>16:24:55.516</v>
      </c>
      <c r="T1757" t="str">
        <f t="shared" si="894"/>
        <v>16:24:55.116</v>
      </c>
      <c r="U1757" t="str">
        <f t="shared" si="880"/>
        <v>A5988B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125</v>
      </c>
      <c r="AG1757">
        <v>0</v>
      </c>
      <c r="AH1757">
        <v>3</v>
      </c>
      <c r="AI1757">
        <v>2</v>
      </c>
      <c r="AJ1757">
        <v>1</v>
      </c>
      <c r="AK1757" t="s">
        <v>209</v>
      </c>
      <c r="AL1757">
        <v>40.948833999999998</v>
      </c>
      <c r="AM1757" t="s">
        <v>621</v>
      </c>
      <c r="AN1757">
        <v>-72.168201999999994</v>
      </c>
      <c r="AO1757">
        <v>25</v>
      </c>
      <c r="AP1757">
        <v>500</v>
      </c>
      <c r="AQ1757" t="s">
        <v>129</v>
      </c>
      <c r="AR1757">
        <v>60</v>
      </c>
      <c r="AS1757">
        <v>25</v>
      </c>
      <c r="AT1757">
        <v>448</v>
      </c>
      <c r="BB1757">
        <v>1200</v>
      </c>
      <c r="BC1757">
        <v>1</v>
      </c>
      <c r="BD1757" t="str">
        <f t="shared" si="881"/>
        <v xml:space="preserve">N46PD   </v>
      </c>
      <c r="BE1757">
        <v>1</v>
      </c>
      <c r="BG1757">
        <v>0</v>
      </c>
      <c r="BH1757">
        <v>0</v>
      </c>
      <c r="BI1757">
        <v>0</v>
      </c>
      <c r="BJ1757">
        <v>400</v>
      </c>
      <c r="BK1757">
        <v>-100</v>
      </c>
      <c r="BL1757" t="s">
        <v>239</v>
      </c>
      <c r="BM1757">
        <v>1</v>
      </c>
      <c r="BN1757">
        <v>1</v>
      </c>
      <c r="BO1757">
        <v>1</v>
      </c>
      <c r="BP1757">
        <v>0</v>
      </c>
      <c r="BS1757">
        <v>0.08</v>
      </c>
      <c r="BT1757">
        <v>0</v>
      </c>
      <c r="BU1757">
        <v>0</v>
      </c>
      <c r="CE1757" t="str">
        <f t="shared" si="895"/>
        <v>16:24:55.521</v>
      </c>
      <c r="CF1757">
        <v>520870229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7</v>
      </c>
      <c r="CY1757">
        <v>7</v>
      </c>
      <c r="CZ1757" t="s">
        <v>131</v>
      </c>
      <c r="DA1757">
        <v>80</v>
      </c>
      <c r="DB1757">
        <v>1</v>
      </c>
      <c r="DC1757" t="s">
        <v>132</v>
      </c>
      <c r="DD1757" t="s">
        <v>133</v>
      </c>
      <c r="DG1757">
        <v>15433440</v>
      </c>
      <c r="DI1757">
        <v>1</v>
      </c>
      <c r="DJ1757">
        <v>0</v>
      </c>
      <c r="DK1757">
        <v>1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 t="shared" si="896"/>
        <v>10/06/2022 16:24:55.804</v>
      </c>
      <c r="C1758" t="str">
        <f t="shared" si="879"/>
        <v>FFDFD3C0</v>
      </c>
      <c r="D1758" t="s">
        <v>139</v>
      </c>
      <c r="E1758">
        <v>3</v>
      </c>
      <c r="F1758">
        <v>1003</v>
      </c>
      <c r="G1758" t="s">
        <v>146</v>
      </c>
      <c r="J1758" t="s">
        <v>141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893"/>
        <v>16:24:55.516</v>
      </c>
      <c r="T1758" t="str">
        <f t="shared" si="894"/>
        <v>16:24:55.116</v>
      </c>
      <c r="U1758" t="str">
        <f t="shared" si="880"/>
        <v>A5988B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125</v>
      </c>
      <c r="AG1758">
        <v>0</v>
      </c>
      <c r="AH1758">
        <v>3</v>
      </c>
      <c r="AI1758">
        <v>2</v>
      </c>
      <c r="AJ1758">
        <v>1</v>
      </c>
      <c r="AK1758" t="s">
        <v>209</v>
      </c>
      <c r="AL1758">
        <v>40.948833999999998</v>
      </c>
      <c r="AM1758" t="s">
        <v>621</v>
      </c>
      <c r="AN1758">
        <v>-72.168201999999994</v>
      </c>
      <c r="AO1758">
        <v>25</v>
      </c>
      <c r="AP1758">
        <v>500</v>
      </c>
      <c r="AQ1758" t="s">
        <v>129</v>
      </c>
      <c r="AR1758">
        <v>60</v>
      </c>
      <c r="AS1758">
        <v>25</v>
      </c>
      <c r="AT1758">
        <v>448</v>
      </c>
      <c r="BB1758">
        <v>1200</v>
      </c>
      <c r="BC1758">
        <v>1</v>
      </c>
      <c r="BD1758" t="str">
        <f t="shared" si="881"/>
        <v xml:space="preserve">N46PD   </v>
      </c>
      <c r="BE1758">
        <v>1</v>
      </c>
      <c r="BG1758">
        <v>0</v>
      </c>
      <c r="BH1758">
        <v>0</v>
      </c>
      <c r="BI1758">
        <v>0</v>
      </c>
      <c r="BJ1758">
        <v>400</v>
      </c>
      <c r="BK1758">
        <v>-100</v>
      </c>
      <c r="BL1758" t="s">
        <v>239</v>
      </c>
      <c r="BM1758">
        <v>1</v>
      </c>
      <c r="BN1758">
        <v>1</v>
      </c>
      <c r="BO1758">
        <v>1</v>
      </c>
      <c r="BP1758">
        <v>0</v>
      </c>
      <c r="BS1758">
        <v>0.08</v>
      </c>
      <c r="BT1758">
        <v>0</v>
      </c>
      <c r="BU1758">
        <v>0</v>
      </c>
      <c r="CE1758" t="str">
        <f t="shared" si="895"/>
        <v>16:24:55.521</v>
      </c>
      <c r="CF1758">
        <v>520870229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7</v>
      </c>
      <c r="CY1758">
        <v>7</v>
      </c>
      <c r="CZ1758" t="s">
        <v>131</v>
      </c>
      <c r="DA1758">
        <v>80</v>
      </c>
      <c r="DB1758">
        <v>1</v>
      </c>
      <c r="DC1758" t="s">
        <v>132</v>
      </c>
      <c r="DD1758" t="s">
        <v>133</v>
      </c>
      <c r="DG1758">
        <v>15433440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"10/06/2022 16:24:56.930"</f>
        <v>10/06/2022 16:24:56.930</v>
      </c>
      <c r="C1759" t="str">
        <f t="shared" si="879"/>
        <v>FFDFD3C0</v>
      </c>
      <c r="D1759" t="s">
        <v>134</v>
      </c>
      <c r="E1759">
        <v>33</v>
      </c>
      <c r="H1759">
        <v>112</v>
      </c>
      <c r="I1759" t="s">
        <v>135</v>
      </c>
      <c r="J1759" t="s">
        <v>136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ref="S1759:S1765" si="897">"16:24:56.664"</f>
        <v>16:24:56.664</v>
      </c>
      <c r="T1759" t="str">
        <f t="shared" ref="T1759:T1765" si="898">"16:24:56.164"</f>
        <v>16:24:56.164</v>
      </c>
      <c r="U1759" t="str">
        <f t="shared" si="880"/>
        <v>A5988B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136</v>
      </c>
      <c r="AG1759">
        <v>0</v>
      </c>
      <c r="AH1759">
        <v>3</v>
      </c>
      <c r="AI1759">
        <v>2</v>
      </c>
      <c r="AJ1759">
        <v>1</v>
      </c>
      <c r="AK1759" t="s">
        <v>622</v>
      </c>
      <c r="AL1759">
        <v>40.948985</v>
      </c>
      <c r="AM1759" t="s">
        <v>623</v>
      </c>
      <c r="AN1759">
        <v>-72.167794999999998</v>
      </c>
      <c r="AO1759">
        <v>25</v>
      </c>
      <c r="AP1759">
        <v>500</v>
      </c>
      <c r="AQ1759" t="s">
        <v>129</v>
      </c>
      <c r="AR1759">
        <v>59</v>
      </c>
      <c r="AS1759">
        <v>26</v>
      </c>
      <c r="AT1759">
        <v>320</v>
      </c>
      <c r="BB1759">
        <v>1200</v>
      </c>
      <c r="BC1759">
        <v>1</v>
      </c>
      <c r="BD1759" t="str">
        <f t="shared" si="881"/>
        <v xml:space="preserve">N46PD   </v>
      </c>
      <c r="BE1759">
        <v>1</v>
      </c>
      <c r="BG1759">
        <v>0</v>
      </c>
      <c r="BH1759">
        <v>0</v>
      </c>
      <c r="BI1759">
        <v>0</v>
      </c>
      <c r="BJ1759">
        <v>400</v>
      </c>
      <c r="BK1759">
        <v>-100</v>
      </c>
      <c r="BL1759" t="s">
        <v>206</v>
      </c>
      <c r="BM1759">
        <v>1</v>
      </c>
      <c r="BN1759">
        <v>1</v>
      </c>
      <c r="BO1759">
        <v>1</v>
      </c>
      <c r="BP1759">
        <v>0</v>
      </c>
      <c r="BS1759">
        <v>0</v>
      </c>
      <c r="BT1759">
        <v>0</v>
      </c>
      <c r="BU1759">
        <v>0</v>
      </c>
      <c r="CE1759" t="str">
        <f t="shared" ref="CE1759:CE1765" si="899">"16:24:56.669"</f>
        <v>16:24:56.669</v>
      </c>
      <c r="CF1759">
        <v>669410151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7</v>
      </c>
      <c r="CY1759">
        <v>7</v>
      </c>
      <c r="CZ1759" t="s">
        <v>131</v>
      </c>
      <c r="DA1759">
        <v>80</v>
      </c>
      <c r="DB1759">
        <v>1</v>
      </c>
      <c r="DC1759" t="s">
        <v>132</v>
      </c>
      <c r="DD1759" t="s">
        <v>133</v>
      </c>
      <c r="DG1759">
        <v>15434642</v>
      </c>
      <c r="DI1759">
        <v>1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"10/06/2022 16:24:56.930"</f>
        <v>10/06/2022 16:24:56.930</v>
      </c>
      <c r="C1760" t="str">
        <f t="shared" si="879"/>
        <v>FFDFD3C0</v>
      </c>
      <c r="D1760" t="s">
        <v>123</v>
      </c>
      <c r="E1760">
        <v>1</v>
      </c>
      <c r="H1760">
        <v>157</v>
      </c>
      <c r="I1760" t="s">
        <v>124</v>
      </c>
      <c r="J1760" t="s">
        <v>125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897"/>
        <v>16:24:56.664</v>
      </c>
      <c r="T1760" t="str">
        <f t="shared" si="898"/>
        <v>16:24:56.164</v>
      </c>
      <c r="U1760" t="str">
        <f t="shared" si="880"/>
        <v>A5988B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136</v>
      </c>
      <c r="AG1760">
        <v>0</v>
      </c>
      <c r="AH1760">
        <v>3</v>
      </c>
      <c r="AI1760">
        <v>2</v>
      </c>
      <c r="AJ1760">
        <v>1</v>
      </c>
      <c r="AK1760" t="s">
        <v>622</v>
      </c>
      <c r="AL1760">
        <v>40.948985</v>
      </c>
      <c r="AM1760" t="s">
        <v>623</v>
      </c>
      <c r="AN1760">
        <v>-72.167794999999998</v>
      </c>
      <c r="AO1760">
        <v>25</v>
      </c>
      <c r="AP1760">
        <v>500</v>
      </c>
      <c r="AQ1760" t="s">
        <v>129</v>
      </c>
      <c r="AR1760">
        <v>59</v>
      </c>
      <c r="AS1760">
        <v>26</v>
      </c>
      <c r="AT1760">
        <v>320</v>
      </c>
      <c r="BB1760">
        <v>1200</v>
      </c>
      <c r="BC1760">
        <v>1</v>
      </c>
      <c r="BD1760" t="str">
        <f t="shared" si="881"/>
        <v xml:space="preserve">N46PD   </v>
      </c>
      <c r="BE1760">
        <v>1</v>
      </c>
      <c r="BG1760">
        <v>0</v>
      </c>
      <c r="BH1760">
        <v>0</v>
      </c>
      <c r="BI1760">
        <v>0</v>
      </c>
      <c r="BJ1760">
        <v>400</v>
      </c>
      <c r="BK1760">
        <v>-100</v>
      </c>
      <c r="BL1760" t="s">
        <v>206</v>
      </c>
      <c r="BM1760">
        <v>1</v>
      </c>
      <c r="BN1760">
        <v>1</v>
      </c>
      <c r="BO1760">
        <v>1</v>
      </c>
      <c r="BP1760">
        <v>0</v>
      </c>
      <c r="BS1760">
        <v>0</v>
      </c>
      <c r="BT1760">
        <v>0</v>
      </c>
      <c r="BU1760">
        <v>0</v>
      </c>
      <c r="CE1760" t="str">
        <f t="shared" si="899"/>
        <v>16:24:56.669</v>
      </c>
      <c r="CF1760">
        <v>669410151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7</v>
      </c>
      <c r="CY1760">
        <v>7</v>
      </c>
      <c r="CZ1760" t="s">
        <v>131</v>
      </c>
      <c r="DA1760">
        <v>80</v>
      </c>
      <c r="DB1760">
        <v>1</v>
      </c>
      <c r="DC1760" t="s">
        <v>132</v>
      </c>
      <c r="DD1760" t="s">
        <v>133</v>
      </c>
      <c r="DG1760">
        <v>15434642</v>
      </c>
      <c r="DI1760">
        <v>1</v>
      </c>
      <c r="DJ1760">
        <v>0</v>
      </c>
      <c r="DK1760">
        <v>1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>"10/06/2022 16:24:56.930"</f>
        <v>10/06/2022 16:24:56.930</v>
      </c>
      <c r="C1761" t="str">
        <f t="shared" si="879"/>
        <v>FFDFD3C0</v>
      </c>
      <c r="D1761" t="s">
        <v>139</v>
      </c>
      <c r="E1761">
        <v>3</v>
      </c>
      <c r="F1761">
        <v>1003</v>
      </c>
      <c r="G1761" t="s">
        <v>146</v>
      </c>
      <c r="J1761" t="s">
        <v>141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897"/>
        <v>16:24:56.664</v>
      </c>
      <c r="T1761" t="str">
        <f t="shared" si="898"/>
        <v>16:24:56.164</v>
      </c>
      <c r="U1761" t="str">
        <f t="shared" si="880"/>
        <v>A5988B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136</v>
      </c>
      <c r="AG1761">
        <v>0</v>
      </c>
      <c r="AH1761">
        <v>3</v>
      </c>
      <c r="AI1761">
        <v>2</v>
      </c>
      <c r="AJ1761">
        <v>1</v>
      </c>
      <c r="AK1761" t="s">
        <v>622</v>
      </c>
      <c r="AL1761">
        <v>40.948985</v>
      </c>
      <c r="AM1761" t="s">
        <v>623</v>
      </c>
      <c r="AN1761">
        <v>-72.167794999999998</v>
      </c>
      <c r="AO1761">
        <v>25</v>
      </c>
      <c r="AP1761">
        <v>500</v>
      </c>
      <c r="AQ1761" t="s">
        <v>129</v>
      </c>
      <c r="AR1761">
        <v>59</v>
      </c>
      <c r="AS1761">
        <v>26</v>
      </c>
      <c r="AT1761">
        <v>320</v>
      </c>
      <c r="BB1761">
        <v>1200</v>
      </c>
      <c r="BC1761">
        <v>1</v>
      </c>
      <c r="BD1761" t="str">
        <f t="shared" si="881"/>
        <v xml:space="preserve">N46PD   </v>
      </c>
      <c r="BE1761">
        <v>1</v>
      </c>
      <c r="BG1761">
        <v>0</v>
      </c>
      <c r="BH1761">
        <v>0</v>
      </c>
      <c r="BI1761">
        <v>0</v>
      </c>
      <c r="BJ1761">
        <v>400</v>
      </c>
      <c r="BK1761">
        <v>-100</v>
      </c>
      <c r="BL1761" t="s">
        <v>206</v>
      </c>
      <c r="BM1761">
        <v>1</v>
      </c>
      <c r="BN1761">
        <v>1</v>
      </c>
      <c r="BO1761">
        <v>1</v>
      </c>
      <c r="BP1761">
        <v>0</v>
      </c>
      <c r="BS1761">
        <v>0</v>
      </c>
      <c r="BT1761">
        <v>0</v>
      </c>
      <c r="BU1761">
        <v>0</v>
      </c>
      <c r="CE1761" t="str">
        <f t="shared" si="899"/>
        <v>16:24:56.669</v>
      </c>
      <c r="CF1761">
        <v>669410151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7</v>
      </c>
      <c r="CY1761">
        <v>7</v>
      </c>
      <c r="CZ1761" t="s">
        <v>131</v>
      </c>
      <c r="DA1761">
        <v>80</v>
      </c>
      <c r="DB1761">
        <v>1</v>
      </c>
      <c r="DC1761" t="s">
        <v>132</v>
      </c>
      <c r="DD1761" t="s">
        <v>133</v>
      </c>
      <c r="DG1761">
        <v>15434642</v>
      </c>
      <c r="DI1761">
        <v>1</v>
      </c>
      <c r="DJ1761">
        <v>0</v>
      </c>
      <c r="DK1761">
        <v>1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>"10/06/2022 16:24:56.930"</f>
        <v>10/06/2022 16:24:56.930</v>
      </c>
      <c r="C1762" t="str">
        <f t="shared" si="879"/>
        <v>FFDFD3C0</v>
      </c>
      <c r="D1762" t="s">
        <v>134</v>
      </c>
      <c r="E1762">
        <v>38</v>
      </c>
      <c r="H1762">
        <v>125</v>
      </c>
      <c r="I1762" t="s">
        <v>142</v>
      </c>
      <c r="J1762" t="s">
        <v>136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897"/>
        <v>16:24:56.664</v>
      </c>
      <c r="T1762" t="str">
        <f t="shared" si="898"/>
        <v>16:24:56.164</v>
      </c>
      <c r="U1762" t="str">
        <f t="shared" si="880"/>
        <v>A5988B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136</v>
      </c>
      <c r="AG1762">
        <v>0</v>
      </c>
      <c r="AH1762">
        <v>3</v>
      </c>
      <c r="AI1762">
        <v>2</v>
      </c>
      <c r="AJ1762">
        <v>1</v>
      </c>
      <c r="AK1762" t="s">
        <v>622</v>
      </c>
      <c r="AL1762">
        <v>40.948985</v>
      </c>
      <c r="AM1762" t="s">
        <v>623</v>
      </c>
      <c r="AN1762">
        <v>-72.167794999999998</v>
      </c>
      <c r="AO1762">
        <v>25</v>
      </c>
      <c r="AP1762">
        <v>500</v>
      </c>
      <c r="AQ1762" t="s">
        <v>129</v>
      </c>
      <c r="AR1762">
        <v>59</v>
      </c>
      <c r="AS1762">
        <v>26</v>
      </c>
      <c r="AT1762">
        <v>320</v>
      </c>
      <c r="BB1762">
        <v>1200</v>
      </c>
      <c r="BC1762">
        <v>1</v>
      </c>
      <c r="BD1762" t="str">
        <f t="shared" si="881"/>
        <v xml:space="preserve">N46PD   </v>
      </c>
      <c r="BE1762">
        <v>1</v>
      </c>
      <c r="BG1762">
        <v>0</v>
      </c>
      <c r="BH1762">
        <v>0</v>
      </c>
      <c r="BI1762">
        <v>0</v>
      </c>
      <c r="BJ1762">
        <v>400</v>
      </c>
      <c r="BK1762">
        <v>-100</v>
      </c>
      <c r="BL1762" t="s">
        <v>206</v>
      </c>
      <c r="BM1762">
        <v>1</v>
      </c>
      <c r="BN1762">
        <v>1</v>
      </c>
      <c r="BO1762">
        <v>1</v>
      </c>
      <c r="BP1762">
        <v>0</v>
      </c>
      <c r="BS1762">
        <v>0</v>
      </c>
      <c r="BT1762">
        <v>0</v>
      </c>
      <c r="BU1762">
        <v>0</v>
      </c>
      <c r="CE1762" t="str">
        <f t="shared" si="899"/>
        <v>16:24:56.669</v>
      </c>
      <c r="CF1762">
        <v>669410151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7</v>
      </c>
      <c r="CY1762">
        <v>7</v>
      </c>
      <c r="CZ1762" t="s">
        <v>131</v>
      </c>
      <c r="DA1762">
        <v>80</v>
      </c>
      <c r="DB1762">
        <v>1</v>
      </c>
      <c r="DC1762" t="s">
        <v>132</v>
      </c>
      <c r="DD1762" t="s">
        <v>133</v>
      </c>
      <c r="DG1762">
        <v>15434642</v>
      </c>
      <c r="DI1762">
        <v>1</v>
      </c>
      <c r="DJ1762">
        <v>0</v>
      </c>
      <c r="DK1762">
        <v>1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>"10/06/2022 16:24:56.930"</f>
        <v>10/06/2022 16:24:56.930</v>
      </c>
      <c r="C1763" t="str">
        <f t="shared" si="879"/>
        <v>FFDFD3C0</v>
      </c>
      <c r="D1763" t="s">
        <v>139</v>
      </c>
      <c r="E1763">
        <v>2</v>
      </c>
      <c r="F1763">
        <v>1002</v>
      </c>
      <c r="G1763" t="s">
        <v>124</v>
      </c>
      <c r="J1763" t="s">
        <v>141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897"/>
        <v>16:24:56.664</v>
      </c>
      <c r="T1763" t="str">
        <f t="shared" si="898"/>
        <v>16:24:56.164</v>
      </c>
      <c r="U1763" t="str">
        <f t="shared" si="880"/>
        <v>A5988B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136</v>
      </c>
      <c r="AG1763">
        <v>0</v>
      </c>
      <c r="AH1763">
        <v>3</v>
      </c>
      <c r="AI1763">
        <v>2</v>
      </c>
      <c r="AJ1763">
        <v>1</v>
      </c>
      <c r="AK1763" t="s">
        <v>622</v>
      </c>
      <c r="AL1763">
        <v>40.948985</v>
      </c>
      <c r="AM1763" t="s">
        <v>623</v>
      </c>
      <c r="AN1763">
        <v>-72.167794999999998</v>
      </c>
      <c r="AO1763">
        <v>25</v>
      </c>
      <c r="AP1763">
        <v>500</v>
      </c>
      <c r="AQ1763" t="s">
        <v>129</v>
      </c>
      <c r="AR1763">
        <v>59</v>
      </c>
      <c r="AS1763">
        <v>26</v>
      </c>
      <c r="AT1763">
        <v>320</v>
      </c>
      <c r="BB1763">
        <v>1200</v>
      </c>
      <c r="BC1763">
        <v>1</v>
      </c>
      <c r="BD1763" t="str">
        <f t="shared" si="881"/>
        <v xml:space="preserve">N46PD   </v>
      </c>
      <c r="BE1763">
        <v>1</v>
      </c>
      <c r="BG1763">
        <v>0</v>
      </c>
      <c r="BH1763">
        <v>0</v>
      </c>
      <c r="BI1763">
        <v>0</v>
      </c>
      <c r="BJ1763">
        <v>400</v>
      </c>
      <c r="BK1763">
        <v>-100</v>
      </c>
      <c r="BL1763" t="s">
        <v>206</v>
      </c>
      <c r="BM1763">
        <v>1</v>
      </c>
      <c r="BN1763">
        <v>1</v>
      </c>
      <c r="BO1763">
        <v>1</v>
      </c>
      <c r="BP1763">
        <v>0</v>
      </c>
      <c r="BS1763">
        <v>0</v>
      </c>
      <c r="BT1763">
        <v>0</v>
      </c>
      <c r="BU1763">
        <v>0</v>
      </c>
      <c r="CE1763" t="str">
        <f t="shared" si="899"/>
        <v>16:24:56.669</v>
      </c>
      <c r="CF1763">
        <v>669410151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7</v>
      </c>
      <c r="CY1763">
        <v>7</v>
      </c>
      <c r="CZ1763" t="s">
        <v>131</v>
      </c>
      <c r="DA1763">
        <v>80</v>
      </c>
      <c r="DB1763">
        <v>1</v>
      </c>
      <c r="DC1763" t="s">
        <v>132</v>
      </c>
      <c r="DD1763" t="s">
        <v>133</v>
      </c>
      <c r="DG1763">
        <v>15434642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"10/06/2022 16:24:56.945"</f>
        <v>10/06/2022 16:24:56.945</v>
      </c>
      <c r="C1764" t="str">
        <f t="shared" si="879"/>
        <v>FFDFD3C0</v>
      </c>
      <c r="D1764" t="s">
        <v>143</v>
      </c>
      <c r="E1764">
        <v>15</v>
      </c>
      <c r="F1764">
        <v>2015</v>
      </c>
      <c r="G1764" t="s">
        <v>144</v>
      </c>
      <c r="J1764" t="s">
        <v>145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897"/>
        <v>16:24:56.664</v>
      </c>
      <c r="T1764" t="str">
        <f t="shared" si="898"/>
        <v>16:24:56.164</v>
      </c>
      <c r="U1764" t="str">
        <f t="shared" si="880"/>
        <v>A5988B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136</v>
      </c>
      <c r="AG1764">
        <v>0</v>
      </c>
      <c r="AH1764">
        <v>3</v>
      </c>
      <c r="AI1764">
        <v>2</v>
      </c>
      <c r="AJ1764">
        <v>1</v>
      </c>
      <c r="AK1764" t="s">
        <v>622</v>
      </c>
      <c r="AL1764">
        <v>40.948985</v>
      </c>
      <c r="AM1764" t="s">
        <v>623</v>
      </c>
      <c r="AN1764">
        <v>-72.167794999999998</v>
      </c>
      <c r="AO1764">
        <v>25</v>
      </c>
      <c r="AP1764">
        <v>500</v>
      </c>
      <c r="AQ1764" t="s">
        <v>129</v>
      </c>
      <c r="AR1764">
        <v>59</v>
      </c>
      <c r="AS1764">
        <v>26</v>
      </c>
      <c r="AT1764">
        <v>320</v>
      </c>
      <c r="BB1764">
        <v>1200</v>
      </c>
      <c r="BC1764">
        <v>1</v>
      </c>
      <c r="BD1764" t="str">
        <f t="shared" si="881"/>
        <v xml:space="preserve">N46PD   </v>
      </c>
      <c r="BE1764">
        <v>1</v>
      </c>
      <c r="BG1764">
        <v>0</v>
      </c>
      <c r="BH1764">
        <v>0</v>
      </c>
      <c r="BI1764">
        <v>0</v>
      </c>
      <c r="BJ1764">
        <v>400</v>
      </c>
      <c r="BK1764">
        <v>-100</v>
      </c>
      <c r="BL1764" t="s">
        <v>206</v>
      </c>
      <c r="BM1764">
        <v>1</v>
      </c>
      <c r="BN1764">
        <v>1</v>
      </c>
      <c r="BO1764">
        <v>1</v>
      </c>
      <c r="BP1764">
        <v>0</v>
      </c>
      <c r="BS1764">
        <v>0</v>
      </c>
      <c r="BT1764">
        <v>0</v>
      </c>
      <c r="BU1764">
        <v>0</v>
      </c>
      <c r="CE1764" t="str">
        <f t="shared" si="899"/>
        <v>16:24:56.669</v>
      </c>
      <c r="CF1764">
        <v>669410151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7</v>
      </c>
      <c r="CY1764">
        <v>7</v>
      </c>
      <c r="CZ1764" t="s">
        <v>131</v>
      </c>
      <c r="DA1764">
        <v>80</v>
      </c>
      <c r="DB1764">
        <v>1</v>
      </c>
      <c r="DC1764" t="s">
        <v>132</v>
      </c>
      <c r="DD1764" t="s">
        <v>133</v>
      </c>
      <c r="DG1764">
        <v>15434642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"10/06/2022 16:24:56.945"</f>
        <v>10/06/2022 16:24:56.945</v>
      </c>
      <c r="C1765" t="str">
        <f t="shared" si="879"/>
        <v>FFDFD3C0</v>
      </c>
      <c r="D1765" t="s">
        <v>143</v>
      </c>
      <c r="E1765">
        <v>1</v>
      </c>
      <c r="F1765">
        <v>2001</v>
      </c>
      <c r="G1765" t="s">
        <v>147</v>
      </c>
      <c r="J1765" t="s">
        <v>145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897"/>
        <v>16:24:56.664</v>
      </c>
      <c r="T1765" t="str">
        <f t="shared" si="898"/>
        <v>16:24:56.164</v>
      </c>
      <c r="U1765" t="str">
        <f t="shared" si="880"/>
        <v>A5988B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136</v>
      </c>
      <c r="AG1765">
        <v>0</v>
      </c>
      <c r="AH1765">
        <v>3</v>
      </c>
      <c r="AI1765">
        <v>2</v>
      </c>
      <c r="AJ1765">
        <v>1</v>
      </c>
      <c r="AK1765" t="s">
        <v>622</v>
      </c>
      <c r="AL1765">
        <v>40.948985</v>
      </c>
      <c r="AM1765" t="s">
        <v>623</v>
      </c>
      <c r="AN1765">
        <v>-72.167794999999998</v>
      </c>
      <c r="AO1765">
        <v>25</v>
      </c>
      <c r="AP1765">
        <v>500</v>
      </c>
      <c r="AQ1765" t="s">
        <v>129</v>
      </c>
      <c r="AR1765">
        <v>59</v>
      </c>
      <c r="AS1765">
        <v>26</v>
      </c>
      <c r="AT1765">
        <v>320</v>
      </c>
      <c r="BB1765">
        <v>1200</v>
      </c>
      <c r="BC1765">
        <v>1</v>
      </c>
      <c r="BD1765" t="str">
        <f t="shared" si="881"/>
        <v xml:space="preserve">N46PD   </v>
      </c>
      <c r="BE1765">
        <v>1</v>
      </c>
      <c r="BG1765">
        <v>0</v>
      </c>
      <c r="BH1765">
        <v>0</v>
      </c>
      <c r="BI1765">
        <v>0</v>
      </c>
      <c r="BJ1765">
        <v>400</v>
      </c>
      <c r="BK1765">
        <v>-100</v>
      </c>
      <c r="BL1765" t="s">
        <v>206</v>
      </c>
      <c r="BM1765">
        <v>1</v>
      </c>
      <c r="BN1765">
        <v>1</v>
      </c>
      <c r="BO1765">
        <v>1</v>
      </c>
      <c r="BP1765">
        <v>0</v>
      </c>
      <c r="BS1765">
        <v>0</v>
      </c>
      <c r="BT1765">
        <v>0</v>
      </c>
      <c r="BU1765">
        <v>0</v>
      </c>
      <c r="CE1765" t="str">
        <f t="shared" si="899"/>
        <v>16:24:56.669</v>
      </c>
      <c r="CF1765">
        <v>669410151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7</v>
      </c>
      <c r="CY1765">
        <v>7</v>
      </c>
      <c r="CZ1765" t="s">
        <v>131</v>
      </c>
      <c r="DA1765">
        <v>80</v>
      </c>
      <c r="DB1765">
        <v>1</v>
      </c>
      <c r="DC1765" t="s">
        <v>132</v>
      </c>
      <c r="DD1765" t="s">
        <v>133</v>
      </c>
      <c r="DG1765">
        <v>15434642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 t="shared" ref="A1766:A1772" si="900">"10/06/2022 16:24:57.975"</f>
        <v>10/06/2022 16:24:57.975</v>
      </c>
      <c r="C1766" t="str">
        <f t="shared" si="879"/>
        <v>FFDFD3C0</v>
      </c>
      <c r="D1766" t="s">
        <v>134</v>
      </c>
      <c r="E1766">
        <v>38</v>
      </c>
      <c r="H1766">
        <v>125</v>
      </c>
      <c r="I1766" t="s">
        <v>142</v>
      </c>
      <c r="J1766" t="s">
        <v>136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ref="S1766:S1772" si="901">"16:24:57.680"</f>
        <v>16:24:57.680</v>
      </c>
      <c r="T1766" t="str">
        <f t="shared" ref="T1766:T1772" si="902">"16:24:57.180"</f>
        <v>16:24:57.180</v>
      </c>
      <c r="U1766" t="str">
        <f t="shared" si="880"/>
        <v>A5988B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136</v>
      </c>
      <c r="AG1766">
        <v>0</v>
      </c>
      <c r="AH1766">
        <v>3</v>
      </c>
      <c r="AI1766">
        <v>2</v>
      </c>
      <c r="AJ1766">
        <v>1</v>
      </c>
      <c r="AK1766" t="s">
        <v>207</v>
      </c>
      <c r="AL1766">
        <v>40.949112999999997</v>
      </c>
      <c r="AM1766" t="s">
        <v>624</v>
      </c>
      <c r="AN1766">
        <v>-72.167429999999996</v>
      </c>
      <c r="AO1766">
        <v>25</v>
      </c>
      <c r="AP1766">
        <v>525</v>
      </c>
      <c r="AQ1766" t="s">
        <v>129</v>
      </c>
      <c r="AR1766">
        <v>60</v>
      </c>
      <c r="AS1766">
        <v>27</v>
      </c>
      <c r="AT1766">
        <v>128</v>
      </c>
      <c r="BB1766">
        <v>1200</v>
      </c>
      <c r="BC1766">
        <v>1</v>
      </c>
      <c r="BD1766" t="str">
        <f t="shared" si="881"/>
        <v xml:space="preserve">N46PD   </v>
      </c>
      <c r="BE1766">
        <v>1</v>
      </c>
      <c r="BG1766">
        <v>0</v>
      </c>
      <c r="BH1766">
        <v>0</v>
      </c>
      <c r="BI1766">
        <v>0</v>
      </c>
      <c r="BJ1766">
        <v>400</v>
      </c>
      <c r="BK1766">
        <v>-125</v>
      </c>
      <c r="BL1766" t="s">
        <v>206</v>
      </c>
      <c r="BM1766">
        <v>1</v>
      </c>
      <c r="BN1766">
        <v>1</v>
      </c>
      <c r="BO1766">
        <v>1</v>
      </c>
      <c r="BP1766">
        <v>0</v>
      </c>
      <c r="BS1766">
        <v>0</v>
      </c>
      <c r="BT1766">
        <v>0</v>
      </c>
      <c r="BU1766">
        <v>0</v>
      </c>
      <c r="CE1766" t="str">
        <f t="shared" ref="CE1766:CE1772" si="903">"16:24:57.687"</f>
        <v>16:24:57.687</v>
      </c>
      <c r="CF1766">
        <v>686875577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7</v>
      </c>
      <c r="CY1766">
        <v>7</v>
      </c>
      <c r="CZ1766" t="s">
        <v>131</v>
      </c>
      <c r="DA1766">
        <v>80</v>
      </c>
      <c r="DB1766">
        <v>1</v>
      </c>
      <c r="DC1766" t="s">
        <v>132</v>
      </c>
      <c r="DD1766" t="s">
        <v>133</v>
      </c>
      <c r="DG1766">
        <v>15435656</v>
      </c>
      <c r="DI1766">
        <v>1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 t="shared" si="900"/>
        <v>10/06/2022 16:24:57.975</v>
      </c>
      <c r="C1767" t="str">
        <f t="shared" si="879"/>
        <v>FFDFD3C0</v>
      </c>
      <c r="D1767" t="s">
        <v>139</v>
      </c>
      <c r="E1767">
        <v>2</v>
      </c>
      <c r="F1767">
        <v>1002</v>
      </c>
      <c r="G1767" t="s">
        <v>124</v>
      </c>
      <c r="J1767" t="s">
        <v>141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901"/>
        <v>16:24:57.680</v>
      </c>
      <c r="T1767" t="str">
        <f t="shared" si="902"/>
        <v>16:24:57.180</v>
      </c>
      <c r="U1767" t="str">
        <f t="shared" si="880"/>
        <v>A5988B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136</v>
      </c>
      <c r="AG1767">
        <v>0</v>
      </c>
      <c r="AH1767">
        <v>3</v>
      </c>
      <c r="AI1767">
        <v>2</v>
      </c>
      <c r="AJ1767">
        <v>1</v>
      </c>
      <c r="AK1767" t="s">
        <v>207</v>
      </c>
      <c r="AL1767">
        <v>40.949112999999997</v>
      </c>
      <c r="AM1767" t="s">
        <v>624</v>
      </c>
      <c r="AN1767">
        <v>-72.167429999999996</v>
      </c>
      <c r="AO1767">
        <v>25</v>
      </c>
      <c r="AP1767">
        <v>525</v>
      </c>
      <c r="AQ1767" t="s">
        <v>129</v>
      </c>
      <c r="AR1767">
        <v>60</v>
      </c>
      <c r="AS1767">
        <v>27</v>
      </c>
      <c r="AT1767">
        <v>128</v>
      </c>
      <c r="BB1767">
        <v>1200</v>
      </c>
      <c r="BC1767">
        <v>1</v>
      </c>
      <c r="BD1767" t="str">
        <f t="shared" si="881"/>
        <v xml:space="preserve">N46PD   </v>
      </c>
      <c r="BE1767">
        <v>1</v>
      </c>
      <c r="BG1767">
        <v>0</v>
      </c>
      <c r="BH1767">
        <v>0</v>
      </c>
      <c r="BI1767">
        <v>0</v>
      </c>
      <c r="BJ1767">
        <v>400</v>
      </c>
      <c r="BK1767">
        <v>-125</v>
      </c>
      <c r="BL1767" t="s">
        <v>206</v>
      </c>
      <c r="BM1767">
        <v>1</v>
      </c>
      <c r="BN1767">
        <v>1</v>
      </c>
      <c r="BO1767">
        <v>1</v>
      </c>
      <c r="BP1767">
        <v>0</v>
      </c>
      <c r="BS1767">
        <v>0</v>
      </c>
      <c r="BT1767">
        <v>0</v>
      </c>
      <c r="BU1767">
        <v>0</v>
      </c>
      <c r="CE1767" t="str">
        <f t="shared" si="903"/>
        <v>16:24:57.687</v>
      </c>
      <c r="CF1767">
        <v>686875577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7</v>
      </c>
      <c r="CY1767">
        <v>7</v>
      </c>
      <c r="CZ1767" t="s">
        <v>131</v>
      </c>
      <c r="DA1767">
        <v>80</v>
      </c>
      <c r="DB1767">
        <v>1</v>
      </c>
      <c r="DC1767" t="s">
        <v>132</v>
      </c>
      <c r="DD1767" t="s">
        <v>133</v>
      </c>
      <c r="DG1767">
        <v>15435656</v>
      </c>
      <c r="DI1767">
        <v>1</v>
      </c>
      <c r="DJ1767">
        <v>0</v>
      </c>
      <c r="DK1767">
        <v>1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 t="shared" si="900"/>
        <v>10/06/2022 16:24:57.975</v>
      </c>
      <c r="C1768" t="str">
        <f t="shared" si="879"/>
        <v>FFDFD3C0</v>
      </c>
      <c r="D1768" t="s">
        <v>143</v>
      </c>
      <c r="E1768">
        <v>15</v>
      </c>
      <c r="F1768">
        <v>2015</v>
      </c>
      <c r="G1768" t="s">
        <v>144</v>
      </c>
      <c r="J1768" t="s">
        <v>145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901"/>
        <v>16:24:57.680</v>
      </c>
      <c r="T1768" t="str">
        <f t="shared" si="902"/>
        <v>16:24:57.180</v>
      </c>
      <c r="U1768" t="str">
        <f t="shared" si="880"/>
        <v>A5988B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136</v>
      </c>
      <c r="AG1768">
        <v>0</v>
      </c>
      <c r="AH1768">
        <v>3</v>
      </c>
      <c r="AI1768">
        <v>2</v>
      </c>
      <c r="AJ1768">
        <v>1</v>
      </c>
      <c r="AK1768" t="s">
        <v>207</v>
      </c>
      <c r="AL1768">
        <v>40.949112999999997</v>
      </c>
      <c r="AM1768" t="s">
        <v>624</v>
      </c>
      <c r="AN1768">
        <v>-72.167429999999996</v>
      </c>
      <c r="AO1768">
        <v>25</v>
      </c>
      <c r="AP1768">
        <v>525</v>
      </c>
      <c r="AQ1768" t="s">
        <v>129</v>
      </c>
      <c r="AR1768">
        <v>60</v>
      </c>
      <c r="AS1768">
        <v>27</v>
      </c>
      <c r="AT1768">
        <v>128</v>
      </c>
      <c r="BB1768">
        <v>1200</v>
      </c>
      <c r="BC1768">
        <v>1</v>
      </c>
      <c r="BD1768" t="str">
        <f t="shared" si="881"/>
        <v xml:space="preserve">N46PD   </v>
      </c>
      <c r="BE1768">
        <v>1</v>
      </c>
      <c r="BG1768">
        <v>0</v>
      </c>
      <c r="BH1768">
        <v>0</v>
      </c>
      <c r="BI1768">
        <v>0</v>
      </c>
      <c r="BJ1768">
        <v>400</v>
      </c>
      <c r="BK1768">
        <v>-125</v>
      </c>
      <c r="BL1768" t="s">
        <v>206</v>
      </c>
      <c r="BM1768">
        <v>1</v>
      </c>
      <c r="BN1768">
        <v>1</v>
      </c>
      <c r="BO1768">
        <v>1</v>
      </c>
      <c r="BP1768">
        <v>0</v>
      </c>
      <c r="BS1768">
        <v>0</v>
      </c>
      <c r="BT1768">
        <v>0</v>
      </c>
      <c r="BU1768">
        <v>0</v>
      </c>
      <c r="CE1768" t="str">
        <f t="shared" si="903"/>
        <v>16:24:57.687</v>
      </c>
      <c r="CF1768">
        <v>686875577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7</v>
      </c>
      <c r="CY1768">
        <v>7</v>
      </c>
      <c r="CZ1768" t="s">
        <v>131</v>
      </c>
      <c r="DA1768">
        <v>80</v>
      </c>
      <c r="DB1768">
        <v>1</v>
      </c>
      <c r="DC1768" t="s">
        <v>132</v>
      </c>
      <c r="DD1768" t="s">
        <v>133</v>
      </c>
      <c r="DG1768">
        <v>15435656</v>
      </c>
      <c r="DI1768">
        <v>1</v>
      </c>
      <c r="DJ1768">
        <v>0</v>
      </c>
      <c r="DK1768">
        <v>1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 t="shared" si="900"/>
        <v>10/06/2022 16:24:57.975</v>
      </c>
      <c r="C1769" t="str">
        <f t="shared" si="879"/>
        <v>FFDFD3C0</v>
      </c>
      <c r="D1769" t="s">
        <v>143</v>
      </c>
      <c r="E1769">
        <v>1</v>
      </c>
      <c r="F1769">
        <v>2001</v>
      </c>
      <c r="G1769" t="s">
        <v>147</v>
      </c>
      <c r="J1769" t="s">
        <v>145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901"/>
        <v>16:24:57.680</v>
      </c>
      <c r="T1769" t="str">
        <f t="shared" si="902"/>
        <v>16:24:57.180</v>
      </c>
      <c r="U1769" t="str">
        <f t="shared" si="880"/>
        <v>A5988B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136</v>
      </c>
      <c r="AG1769">
        <v>0</v>
      </c>
      <c r="AH1769">
        <v>3</v>
      </c>
      <c r="AI1769">
        <v>2</v>
      </c>
      <c r="AJ1769">
        <v>1</v>
      </c>
      <c r="AK1769" t="s">
        <v>207</v>
      </c>
      <c r="AL1769">
        <v>40.949112999999997</v>
      </c>
      <c r="AM1769" t="s">
        <v>624</v>
      </c>
      <c r="AN1769">
        <v>-72.167429999999996</v>
      </c>
      <c r="AO1769">
        <v>25</v>
      </c>
      <c r="AP1769">
        <v>525</v>
      </c>
      <c r="AQ1769" t="s">
        <v>129</v>
      </c>
      <c r="AR1769">
        <v>60</v>
      </c>
      <c r="AS1769">
        <v>27</v>
      </c>
      <c r="AT1769">
        <v>128</v>
      </c>
      <c r="BB1769">
        <v>1200</v>
      </c>
      <c r="BC1769">
        <v>1</v>
      </c>
      <c r="BD1769" t="str">
        <f t="shared" si="881"/>
        <v xml:space="preserve">N46PD   </v>
      </c>
      <c r="BE1769">
        <v>1</v>
      </c>
      <c r="BG1769">
        <v>0</v>
      </c>
      <c r="BH1769">
        <v>0</v>
      </c>
      <c r="BI1769">
        <v>0</v>
      </c>
      <c r="BJ1769">
        <v>400</v>
      </c>
      <c r="BK1769">
        <v>-125</v>
      </c>
      <c r="BL1769" t="s">
        <v>206</v>
      </c>
      <c r="BM1769">
        <v>1</v>
      </c>
      <c r="BN1769">
        <v>1</v>
      </c>
      <c r="BO1769">
        <v>1</v>
      </c>
      <c r="BP1769">
        <v>0</v>
      </c>
      <c r="BS1769">
        <v>0</v>
      </c>
      <c r="BT1769">
        <v>0</v>
      </c>
      <c r="BU1769">
        <v>0</v>
      </c>
      <c r="CE1769" t="str">
        <f t="shared" si="903"/>
        <v>16:24:57.687</v>
      </c>
      <c r="CF1769">
        <v>686875577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7</v>
      </c>
      <c r="CY1769">
        <v>7</v>
      </c>
      <c r="CZ1769" t="s">
        <v>131</v>
      </c>
      <c r="DA1769">
        <v>80</v>
      </c>
      <c r="DB1769">
        <v>1</v>
      </c>
      <c r="DC1769" t="s">
        <v>132</v>
      </c>
      <c r="DD1769" t="s">
        <v>133</v>
      </c>
      <c r="DG1769">
        <v>15435656</v>
      </c>
      <c r="DI1769">
        <v>1</v>
      </c>
      <c r="DJ1769">
        <v>0</v>
      </c>
      <c r="DK1769">
        <v>1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 t="shared" si="900"/>
        <v>10/06/2022 16:24:57.975</v>
      </c>
      <c r="C1770" t="str">
        <f t="shared" si="879"/>
        <v>FFDFD3C0</v>
      </c>
      <c r="D1770" t="s">
        <v>123</v>
      </c>
      <c r="E1770">
        <v>1</v>
      </c>
      <c r="H1770">
        <v>157</v>
      </c>
      <c r="I1770" t="s">
        <v>124</v>
      </c>
      <c r="J1770" t="s">
        <v>125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901"/>
        <v>16:24:57.680</v>
      </c>
      <c r="T1770" t="str">
        <f t="shared" si="902"/>
        <v>16:24:57.180</v>
      </c>
      <c r="U1770" t="str">
        <f t="shared" si="880"/>
        <v>A5988B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136</v>
      </c>
      <c r="AG1770">
        <v>0</v>
      </c>
      <c r="AH1770">
        <v>3</v>
      </c>
      <c r="AI1770">
        <v>2</v>
      </c>
      <c r="AJ1770">
        <v>1</v>
      </c>
      <c r="AK1770" t="s">
        <v>207</v>
      </c>
      <c r="AL1770">
        <v>40.949112999999997</v>
      </c>
      <c r="AM1770" t="s">
        <v>624</v>
      </c>
      <c r="AN1770">
        <v>-72.167429999999996</v>
      </c>
      <c r="AO1770">
        <v>25</v>
      </c>
      <c r="AP1770">
        <v>525</v>
      </c>
      <c r="AQ1770" t="s">
        <v>129</v>
      </c>
      <c r="AR1770">
        <v>60</v>
      </c>
      <c r="AS1770">
        <v>27</v>
      </c>
      <c r="AT1770">
        <v>128</v>
      </c>
      <c r="BB1770">
        <v>1200</v>
      </c>
      <c r="BC1770">
        <v>1</v>
      </c>
      <c r="BD1770" t="str">
        <f t="shared" si="881"/>
        <v xml:space="preserve">N46PD   </v>
      </c>
      <c r="BE1770">
        <v>1</v>
      </c>
      <c r="BG1770">
        <v>0</v>
      </c>
      <c r="BH1770">
        <v>0</v>
      </c>
      <c r="BI1770">
        <v>0</v>
      </c>
      <c r="BJ1770">
        <v>400</v>
      </c>
      <c r="BK1770">
        <v>-125</v>
      </c>
      <c r="BL1770" t="s">
        <v>206</v>
      </c>
      <c r="BM1770">
        <v>1</v>
      </c>
      <c r="BN1770">
        <v>1</v>
      </c>
      <c r="BO1770">
        <v>1</v>
      </c>
      <c r="BP1770">
        <v>0</v>
      </c>
      <c r="BS1770">
        <v>0</v>
      </c>
      <c r="BT1770">
        <v>0</v>
      </c>
      <c r="BU1770">
        <v>0</v>
      </c>
      <c r="CE1770" t="str">
        <f t="shared" si="903"/>
        <v>16:24:57.687</v>
      </c>
      <c r="CF1770">
        <v>686875577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7</v>
      </c>
      <c r="CY1770">
        <v>7</v>
      </c>
      <c r="CZ1770" t="s">
        <v>131</v>
      </c>
      <c r="DA1770">
        <v>80</v>
      </c>
      <c r="DB1770">
        <v>1</v>
      </c>
      <c r="DC1770" t="s">
        <v>132</v>
      </c>
      <c r="DD1770" t="s">
        <v>133</v>
      </c>
      <c r="DG1770">
        <v>15435656</v>
      </c>
      <c r="DI1770">
        <v>1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 t="shared" si="900"/>
        <v>10/06/2022 16:24:57.975</v>
      </c>
      <c r="C1771" t="str">
        <f t="shared" si="879"/>
        <v>FFDFD3C0</v>
      </c>
      <c r="D1771" t="s">
        <v>134</v>
      </c>
      <c r="E1771">
        <v>33</v>
      </c>
      <c r="H1771">
        <v>112</v>
      </c>
      <c r="I1771" t="s">
        <v>135</v>
      </c>
      <c r="J1771" t="s">
        <v>136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901"/>
        <v>16:24:57.680</v>
      </c>
      <c r="T1771" t="str">
        <f t="shared" si="902"/>
        <v>16:24:57.180</v>
      </c>
      <c r="U1771" t="str">
        <f t="shared" si="880"/>
        <v>A5988B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136</v>
      </c>
      <c r="AG1771">
        <v>0</v>
      </c>
      <c r="AH1771">
        <v>3</v>
      </c>
      <c r="AI1771">
        <v>2</v>
      </c>
      <c r="AJ1771">
        <v>1</v>
      </c>
      <c r="AK1771" t="s">
        <v>207</v>
      </c>
      <c r="AL1771">
        <v>40.949112999999997</v>
      </c>
      <c r="AM1771" t="s">
        <v>624</v>
      </c>
      <c r="AN1771">
        <v>-72.167429999999996</v>
      </c>
      <c r="AO1771">
        <v>25</v>
      </c>
      <c r="AP1771">
        <v>525</v>
      </c>
      <c r="AQ1771" t="s">
        <v>129</v>
      </c>
      <c r="AR1771">
        <v>60</v>
      </c>
      <c r="AS1771">
        <v>27</v>
      </c>
      <c r="AT1771">
        <v>128</v>
      </c>
      <c r="BB1771">
        <v>1200</v>
      </c>
      <c r="BC1771">
        <v>1</v>
      </c>
      <c r="BD1771" t="str">
        <f t="shared" si="881"/>
        <v xml:space="preserve">N46PD   </v>
      </c>
      <c r="BE1771">
        <v>1</v>
      </c>
      <c r="BG1771">
        <v>0</v>
      </c>
      <c r="BH1771">
        <v>0</v>
      </c>
      <c r="BI1771">
        <v>0</v>
      </c>
      <c r="BJ1771">
        <v>400</v>
      </c>
      <c r="BK1771">
        <v>-125</v>
      </c>
      <c r="BL1771" t="s">
        <v>206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t="str">
        <f t="shared" si="903"/>
        <v>16:24:57.687</v>
      </c>
      <c r="CF1771">
        <v>686875577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7</v>
      </c>
      <c r="CY1771">
        <v>7</v>
      </c>
      <c r="CZ1771" t="s">
        <v>131</v>
      </c>
      <c r="DA1771">
        <v>80</v>
      </c>
      <c r="DB1771">
        <v>1</v>
      </c>
      <c r="DC1771" t="s">
        <v>132</v>
      </c>
      <c r="DD1771" t="s">
        <v>133</v>
      </c>
      <c r="DG1771">
        <v>15435656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 t="shared" si="900"/>
        <v>10/06/2022 16:24:57.975</v>
      </c>
      <c r="C1772" t="str">
        <f t="shared" si="879"/>
        <v>FFDFD3C0</v>
      </c>
      <c r="D1772" t="s">
        <v>139</v>
      </c>
      <c r="E1772">
        <v>3</v>
      </c>
      <c r="F1772">
        <v>1003</v>
      </c>
      <c r="G1772" t="s">
        <v>146</v>
      </c>
      <c r="J1772" t="s">
        <v>141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901"/>
        <v>16:24:57.680</v>
      </c>
      <c r="T1772" t="str">
        <f t="shared" si="902"/>
        <v>16:24:57.180</v>
      </c>
      <c r="U1772" t="str">
        <f t="shared" si="880"/>
        <v>A5988B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136</v>
      </c>
      <c r="AG1772">
        <v>0</v>
      </c>
      <c r="AH1772">
        <v>3</v>
      </c>
      <c r="AI1772">
        <v>2</v>
      </c>
      <c r="AJ1772">
        <v>1</v>
      </c>
      <c r="AK1772" t="s">
        <v>207</v>
      </c>
      <c r="AL1772">
        <v>40.949112999999997</v>
      </c>
      <c r="AM1772" t="s">
        <v>624</v>
      </c>
      <c r="AN1772">
        <v>-72.167429999999996</v>
      </c>
      <c r="AO1772">
        <v>25</v>
      </c>
      <c r="AP1772">
        <v>525</v>
      </c>
      <c r="AQ1772" t="s">
        <v>129</v>
      </c>
      <c r="AR1772">
        <v>60</v>
      </c>
      <c r="AS1772">
        <v>27</v>
      </c>
      <c r="AT1772">
        <v>128</v>
      </c>
      <c r="BB1772">
        <v>1200</v>
      </c>
      <c r="BC1772">
        <v>1</v>
      </c>
      <c r="BD1772" t="str">
        <f t="shared" si="881"/>
        <v xml:space="preserve">N46PD   </v>
      </c>
      <c r="BE1772">
        <v>1</v>
      </c>
      <c r="BG1772">
        <v>0</v>
      </c>
      <c r="BH1772">
        <v>0</v>
      </c>
      <c r="BI1772">
        <v>0</v>
      </c>
      <c r="BJ1772">
        <v>400</v>
      </c>
      <c r="BK1772">
        <v>-125</v>
      </c>
      <c r="BL1772" t="s">
        <v>206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t="str">
        <f t="shared" si="903"/>
        <v>16:24:57.687</v>
      </c>
      <c r="CF1772">
        <v>686875577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7</v>
      </c>
      <c r="CY1772">
        <v>7</v>
      </c>
      <c r="CZ1772" t="s">
        <v>131</v>
      </c>
      <c r="DA1772">
        <v>80</v>
      </c>
      <c r="DB1772">
        <v>1</v>
      </c>
      <c r="DC1772" t="s">
        <v>132</v>
      </c>
      <c r="DD1772" t="s">
        <v>133</v>
      </c>
      <c r="DG1772">
        <v>15435656</v>
      </c>
      <c r="DI1772">
        <v>1</v>
      </c>
      <c r="DJ1772">
        <v>0</v>
      </c>
      <c r="DK1772">
        <v>1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 t="shared" ref="A1773:A1779" si="904">"10/06/2022 16:24:58.834"</f>
        <v>10/06/2022 16:24:58.834</v>
      </c>
      <c r="C1773" t="str">
        <f t="shared" si="879"/>
        <v>FFDFD3C0</v>
      </c>
      <c r="D1773" t="s">
        <v>143</v>
      </c>
      <c r="E1773">
        <v>1</v>
      </c>
      <c r="F1773">
        <v>2001</v>
      </c>
      <c r="G1773" t="s">
        <v>147</v>
      </c>
      <c r="J1773" t="s">
        <v>145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ref="S1773:S1779" si="905">"16:24:58.547"</f>
        <v>16:24:58.547</v>
      </c>
      <c r="T1773" t="str">
        <f t="shared" ref="T1773:T1779" si="906">"16:24:58.147"</f>
        <v>16:24:58.147</v>
      </c>
      <c r="U1773" t="str">
        <f t="shared" si="880"/>
        <v>A5988B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136</v>
      </c>
      <c r="AG1773">
        <v>0</v>
      </c>
      <c r="AH1773">
        <v>3</v>
      </c>
      <c r="AI1773">
        <v>2</v>
      </c>
      <c r="AJ1773">
        <v>1</v>
      </c>
      <c r="AK1773" t="s">
        <v>625</v>
      </c>
      <c r="AL1773">
        <v>40.949263999999999</v>
      </c>
      <c r="AM1773" t="s">
        <v>626</v>
      </c>
      <c r="AN1773">
        <v>-72.16713</v>
      </c>
      <c r="AO1773">
        <v>25</v>
      </c>
      <c r="AP1773">
        <v>500</v>
      </c>
      <c r="AQ1773" t="s">
        <v>129</v>
      </c>
      <c r="AR1773">
        <v>59</v>
      </c>
      <c r="AS1773">
        <v>28</v>
      </c>
      <c r="AT1773">
        <v>-192</v>
      </c>
      <c r="BB1773">
        <v>1200</v>
      </c>
      <c r="BC1773">
        <v>1</v>
      </c>
      <c r="BD1773" t="str">
        <f t="shared" si="881"/>
        <v xml:space="preserve">N46PD   </v>
      </c>
      <c r="BE1773">
        <v>1</v>
      </c>
      <c r="BG1773">
        <v>0</v>
      </c>
      <c r="BH1773">
        <v>0</v>
      </c>
      <c r="BI1773">
        <v>0</v>
      </c>
      <c r="BJ1773">
        <v>400</v>
      </c>
      <c r="BK1773">
        <v>-100</v>
      </c>
      <c r="BL1773" t="s">
        <v>206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t="str">
        <f t="shared" ref="CE1773:CE1779" si="907">"16:24:58.552"</f>
        <v>16:24:58.552</v>
      </c>
      <c r="CF1773">
        <v>551966907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7</v>
      </c>
      <c r="CY1773">
        <v>7</v>
      </c>
      <c r="CZ1773" t="s">
        <v>131</v>
      </c>
      <c r="DA1773">
        <v>80</v>
      </c>
      <c r="DB1773">
        <v>1</v>
      </c>
      <c r="DC1773" t="s">
        <v>132</v>
      </c>
      <c r="DD1773" t="s">
        <v>133</v>
      </c>
      <c r="DG1773">
        <v>15436467</v>
      </c>
      <c r="DI1773">
        <v>1</v>
      </c>
      <c r="DJ1773">
        <v>0</v>
      </c>
      <c r="DK1773">
        <v>0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 t="shared" si="904"/>
        <v>10/06/2022 16:24:58.834</v>
      </c>
      <c r="C1774" t="str">
        <f t="shared" si="879"/>
        <v>FFDFD3C0</v>
      </c>
      <c r="D1774" t="s">
        <v>134</v>
      </c>
      <c r="E1774">
        <v>33</v>
      </c>
      <c r="H1774">
        <v>112</v>
      </c>
      <c r="I1774" t="s">
        <v>135</v>
      </c>
      <c r="J1774" t="s">
        <v>136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905"/>
        <v>16:24:58.547</v>
      </c>
      <c r="T1774" t="str">
        <f t="shared" si="906"/>
        <v>16:24:58.147</v>
      </c>
      <c r="U1774" t="str">
        <f t="shared" si="880"/>
        <v>A5988B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136</v>
      </c>
      <c r="AG1774">
        <v>0</v>
      </c>
      <c r="AH1774">
        <v>3</v>
      </c>
      <c r="AI1774">
        <v>2</v>
      </c>
      <c r="AJ1774">
        <v>1</v>
      </c>
      <c r="AK1774" t="s">
        <v>625</v>
      </c>
      <c r="AL1774">
        <v>40.949263999999999</v>
      </c>
      <c r="AM1774" t="s">
        <v>626</v>
      </c>
      <c r="AN1774">
        <v>-72.16713</v>
      </c>
      <c r="AO1774">
        <v>25</v>
      </c>
      <c r="AP1774">
        <v>500</v>
      </c>
      <c r="AQ1774" t="s">
        <v>129</v>
      </c>
      <c r="AR1774">
        <v>59</v>
      </c>
      <c r="AS1774">
        <v>28</v>
      </c>
      <c r="AT1774">
        <v>-192</v>
      </c>
      <c r="BB1774">
        <v>1200</v>
      </c>
      <c r="BC1774">
        <v>1</v>
      </c>
      <c r="BD1774" t="str">
        <f t="shared" si="881"/>
        <v xml:space="preserve">N46PD   </v>
      </c>
      <c r="BE1774">
        <v>1</v>
      </c>
      <c r="BG1774">
        <v>0</v>
      </c>
      <c r="BH1774">
        <v>0</v>
      </c>
      <c r="BI1774">
        <v>0</v>
      </c>
      <c r="BJ1774">
        <v>400</v>
      </c>
      <c r="BK1774">
        <v>-100</v>
      </c>
      <c r="BL1774" t="s">
        <v>206</v>
      </c>
      <c r="BM1774">
        <v>1</v>
      </c>
      <c r="BN1774">
        <v>1</v>
      </c>
      <c r="BO1774">
        <v>1</v>
      </c>
      <c r="BP1774">
        <v>0</v>
      </c>
      <c r="BS1774">
        <v>0</v>
      </c>
      <c r="BT1774">
        <v>0</v>
      </c>
      <c r="BU1774">
        <v>0</v>
      </c>
      <c r="CE1774" t="str">
        <f t="shared" si="907"/>
        <v>16:24:58.552</v>
      </c>
      <c r="CF1774">
        <v>551966907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7</v>
      </c>
      <c r="CY1774">
        <v>7</v>
      </c>
      <c r="CZ1774" t="s">
        <v>131</v>
      </c>
      <c r="DA1774">
        <v>80</v>
      </c>
      <c r="DB1774">
        <v>1</v>
      </c>
      <c r="DC1774" t="s">
        <v>132</v>
      </c>
      <c r="DD1774" t="s">
        <v>133</v>
      </c>
      <c r="DG1774">
        <v>15436467</v>
      </c>
      <c r="DI1774">
        <v>1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 t="shared" si="904"/>
        <v>10/06/2022 16:24:58.834</v>
      </c>
      <c r="C1775" t="str">
        <f t="shared" si="879"/>
        <v>FFDFD3C0</v>
      </c>
      <c r="D1775" t="s">
        <v>123</v>
      </c>
      <c r="E1775">
        <v>1</v>
      </c>
      <c r="H1775">
        <v>157</v>
      </c>
      <c r="I1775" t="s">
        <v>124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905"/>
        <v>16:24:58.547</v>
      </c>
      <c r="T1775" t="str">
        <f t="shared" si="906"/>
        <v>16:24:58.147</v>
      </c>
      <c r="U1775" t="str">
        <f t="shared" si="880"/>
        <v>A5988B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136</v>
      </c>
      <c r="AG1775">
        <v>0</v>
      </c>
      <c r="AH1775">
        <v>3</v>
      </c>
      <c r="AI1775">
        <v>2</v>
      </c>
      <c r="AJ1775">
        <v>1</v>
      </c>
      <c r="AK1775" t="s">
        <v>625</v>
      </c>
      <c r="AL1775">
        <v>40.949263999999999</v>
      </c>
      <c r="AM1775" t="s">
        <v>626</v>
      </c>
      <c r="AN1775">
        <v>-72.16713</v>
      </c>
      <c r="AO1775">
        <v>25</v>
      </c>
      <c r="AP1775">
        <v>500</v>
      </c>
      <c r="AQ1775" t="s">
        <v>129</v>
      </c>
      <c r="AR1775">
        <v>59</v>
      </c>
      <c r="AS1775">
        <v>28</v>
      </c>
      <c r="AT1775">
        <v>-192</v>
      </c>
      <c r="BB1775">
        <v>1200</v>
      </c>
      <c r="BC1775">
        <v>1</v>
      </c>
      <c r="BD1775" t="str">
        <f t="shared" si="881"/>
        <v xml:space="preserve">N46PD   </v>
      </c>
      <c r="BE1775">
        <v>1</v>
      </c>
      <c r="BG1775">
        <v>0</v>
      </c>
      <c r="BH1775">
        <v>0</v>
      </c>
      <c r="BI1775">
        <v>0</v>
      </c>
      <c r="BJ1775">
        <v>400</v>
      </c>
      <c r="BK1775">
        <v>-100</v>
      </c>
      <c r="BL1775" t="s">
        <v>206</v>
      </c>
      <c r="BM1775">
        <v>1</v>
      </c>
      <c r="BN1775">
        <v>1</v>
      </c>
      <c r="BO1775">
        <v>1</v>
      </c>
      <c r="BP1775">
        <v>0</v>
      </c>
      <c r="BS1775">
        <v>0</v>
      </c>
      <c r="BT1775">
        <v>0</v>
      </c>
      <c r="BU1775">
        <v>0</v>
      </c>
      <c r="CE1775" t="str">
        <f t="shared" si="907"/>
        <v>16:24:58.552</v>
      </c>
      <c r="CF1775">
        <v>551966907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7</v>
      </c>
      <c r="CY1775">
        <v>7</v>
      </c>
      <c r="CZ1775" t="s">
        <v>131</v>
      </c>
      <c r="DA1775">
        <v>80</v>
      </c>
      <c r="DB1775">
        <v>1</v>
      </c>
      <c r="DC1775" t="s">
        <v>132</v>
      </c>
      <c r="DD1775" t="s">
        <v>133</v>
      </c>
      <c r="DG1775">
        <v>15436467</v>
      </c>
      <c r="DI1775">
        <v>1</v>
      </c>
      <c r="DJ1775">
        <v>0</v>
      </c>
      <c r="DK1775">
        <v>1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 t="shared" si="904"/>
        <v>10/06/2022 16:24:58.834</v>
      </c>
      <c r="C1776" t="str">
        <f t="shared" si="879"/>
        <v>FFDFD3C0</v>
      </c>
      <c r="D1776" t="s">
        <v>139</v>
      </c>
      <c r="E1776">
        <v>3</v>
      </c>
      <c r="F1776">
        <v>1003</v>
      </c>
      <c r="G1776" t="s">
        <v>146</v>
      </c>
      <c r="J1776" t="s">
        <v>141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905"/>
        <v>16:24:58.547</v>
      </c>
      <c r="T1776" t="str">
        <f t="shared" si="906"/>
        <v>16:24:58.147</v>
      </c>
      <c r="U1776" t="str">
        <f t="shared" si="880"/>
        <v>A5988B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136</v>
      </c>
      <c r="AG1776">
        <v>0</v>
      </c>
      <c r="AH1776">
        <v>3</v>
      </c>
      <c r="AI1776">
        <v>2</v>
      </c>
      <c r="AJ1776">
        <v>1</v>
      </c>
      <c r="AK1776" t="s">
        <v>625</v>
      </c>
      <c r="AL1776">
        <v>40.949263999999999</v>
      </c>
      <c r="AM1776" t="s">
        <v>626</v>
      </c>
      <c r="AN1776">
        <v>-72.16713</v>
      </c>
      <c r="AO1776">
        <v>25</v>
      </c>
      <c r="AP1776">
        <v>500</v>
      </c>
      <c r="AQ1776" t="s">
        <v>129</v>
      </c>
      <c r="AR1776">
        <v>59</v>
      </c>
      <c r="AS1776">
        <v>28</v>
      </c>
      <c r="AT1776">
        <v>-192</v>
      </c>
      <c r="BB1776">
        <v>1200</v>
      </c>
      <c r="BC1776">
        <v>1</v>
      </c>
      <c r="BD1776" t="str">
        <f t="shared" si="881"/>
        <v xml:space="preserve">N46PD   </v>
      </c>
      <c r="BE1776">
        <v>1</v>
      </c>
      <c r="BG1776">
        <v>0</v>
      </c>
      <c r="BH1776">
        <v>0</v>
      </c>
      <c r="BI1776">
        <v>0</v>
      </c>
      <c r="BJ1776">
        <v>400</v>
      </c>
      <c r="BK1776">
        <v>-100</v>
      </c>
      <c r="BL1776" t="s">
        <v>206</v>
      </c>
      <c r="BM1776">
        <v>1</v>
      </c>
      <c r="BN1776">
        <v>1</v>
      </c>
      <c r="BO1776">
        <v>1</v>
      </c>
      <c r="BP1776">
        <v>0</v>
      </c>
      <c r="BS1776">
        <v>0</v>
      </c>
      <c r="BT1776">
        <v>0</v>
      </c>
      <c r="BU1776">
        <v>0</v>
      </c>
      <c r="CE1776" t="str">
        <f t="shared" si="907"/>
        <v>16:24:58.552</v>
      </c>
      <c r="CF1776">
        <v>551966907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7</v>
      </c>
      <c r="CY1776">
        <v>7</v>
      </c>
      <c r="CZ1776" t="s">
        <v>131</v>
      </c>
      <c r="DA1776">
        <v>80</v>
      </c>
      <c r="DB1776">
        <v>1</v>
      </c>
      <c r="DC1776" t="s">
        <v>132</v>
      </c>
      <c r="DD1776" t="s">
        <v>133</v>
      </c>
      <c r="DG1776">
        <v>15436467</v>
      </c>
      <c r="DI1776">
        <v>1</v>
      </c>
      <c r="DJ1776">
        <v>0</v>
      </c>
      <c r="DK1776">
        <v>1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 t="shared" si="904"/>
        <v>10/06/2022 16:24:58.834</v>
      </c>
      <c r="C1777" t="str">
        <f t="shared" si="879"/>
        <v>FFDFD3C0</v>
      </c>
      <c r="D1777" t="s">
        <v>134</v>
      </c>
      <c r="E1777">
        <v>38</v>
      </c>
      <c r="H1777">
        <v>125</v>
      </c>
      <c r="I1777" t="s">
        <v>142</v>
      </c>
      <c r="J1777" t="s">
        <v>136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905"/>
        <v>16:24:58.547</v>
      </c>
      <c r="T1777" t="str">
        <f t="shared" si="906"/>
        <v>16:24:58.147</v>
      </c>
      <c r="U1777" t="str">
        <f t="shared" si="880"/>
        <v>A5988B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136</v>
      </c>
      <c r="AG1777">
        <v>0</v>
      </c>
      <c r="AH1777">
        <v>3</v>
      </c>
      <c r="AI1777">
        <v>2</v>
      </c>
      <c r="AJ1777">
        <v>1</v>
      </c>
      <c r="AK1777" t="s">
        <v>625</v>
      </c>
      <c r="AL1777">
        <v>40.949263999999999</v>
      </c>
      <c r="AM1777" t="s">
        <v>626</v>
      </c>
      <c r="AN1777">
        <v>-72.16713</v>
      </c>
      <c r="AO1777">
        <v>25</v>
      </c>
      <c r="AP1777">
        <v>500</v>
      </c>
      <c r="AQ1777" t="s">
        <v>129</v>
      </c>
      <c r="AR1777">
        <v>59</v>
      </c>
      <c r="AS1777">
        <v>28</v>
      </c>
      <c r="AT1777">
        <v>-192</v>
      </c>
      <c r="BB1777">
        <v>1200</v>
      </c>
      <c r="BC1777">
        <v>1</v>
      </c>
      <c r="BD1777" t="str">
        <f t="shared" si="881"/>
        <v xml:space="preserve">N46PD   </v>
      </c>
      <c r="BE1777">
        <v>1</v>
      </c>
      <c r="BG1777">
        <v>0</v>
      </c>
      <c r="BH1777">
        <v>0</v>
      </c>
      <c r="BI1777">
        <v>0</v>
      </c>
      <c r="BJ1777">
        <v>400</v>
      </c>
      <c r="BK1777">
        <v>-100</v>
      </c>
      <c r="BL1777" t="s">
        <v>206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t="str">
        <f t="shared" si="907"/>
        <v>16:24:58.552</v>
      </c>
      <c r="CF1777">
        <v>551966907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7</v>
      </c>
      <c r="CY1777">
        <v>7</v>
      </c>
      <c r="CZ1777" t="s">
        <v>131</v>
      </c>
      <c r="DA1777">
        <v>80</v>
      </c>
      <c r="DB1777">
        <v>1</v>
      </c>
      <c r="DC1777" t="s">
        <v>132</v>
      </c>
      <c r="DD1777" t="s">
        <v>133</v>
      </c>
      <c r="DG1777">
        <v>15436467</v>
      </c>
      <c r="DI1777">
        <v>1</v>
      </c>
      <c r="DJ1777">
        <v>0</v>
      </c>
      <c r="DK1777">
        <v>1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 t="shared" si="904"/>
        <v>10/06/2022 16:24:58.834</v>
      </c>
      <c r="C1778" t="str">
        <f t="shared" si="879"/>
        <v>FFDFD3C0</v>
      </c>
      <c r="D1778" t="s">
        <v>139</v>
      </c>
      <c r="E1778">
        <v>2</v>
      </c>
      <c r="F1778">
        <v>1002</v>
      </c>
      <c r="G1778" t="s">
        <v>124</v>
      </c>
      <c r="J1778" t="s">
        <v>141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905"/>
        <v>16:24:58.547</v>
      </c>
      <c r="T1778" t="str">
        <f t="shared" si="906"/>
        <v>16:24:58.147</v>
      </c>
      <c r="U1778" t="str">
        <f t="shared" si="880"/>
        <v>A5988B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136</v>
      </c>
      <c r="AG1778">
        <v>0</v>
      </c>
      <c r="AH1778">
        <v>3</v>
      </c>
      <c r="AI1778">
        <v>2</v>
      </c>
      <c r="AJ1778">
        <v>1</v>
      </c>
      <c r="AK1778" t="s">
        <v>625</v>
      </c>
      <c r="AL1778">
        <v>40.949263999999999</v>
      </c>
      <c r="AM1778" t="s">
        <v>626</v>
      </c>
      <c r="AN1778">
        <v>-72.16713</v>
      </c>
      <c r="AO1778">
        <v>25</v>
      </c>
      <c r="AP1778">
        <v>500</v>
      </c>
      <c r="AQ1778" t="s">
        <v>129</v>
      </c>
      <c r="AR1778">
        <v>59</v>
      </c>
      <c r="AS1778">
        <v>28</v>
      </c>
      <c r="AT1778">
        <v>-192</v>
      </c>
      <c r="BB1778">
        <v>1200</v>
      </c>
      <c r="BC1778">
        <v>1</v>
      </c>
      <c r="BD1778" t="str">
        <f t="shared" si="881"/>
        <v xml:space="preserve">N46PD   </v>
      </c>
      <c r="BE1778">
        <v>1</v>
      </c>
      <c r="BG1778">
        <v>0</v>
      </c>
      <c r="BH1778">
        <v>0</v>
      </c>
      <c r="BI1778">
        <v>0</v>
      </c>
      <c r="BJ1778">
        <v>400</v>
      </c>
      <c r="BK1778">
        <v>-100</v>
      </c>
      <c r="BL1778" t="s">
        <v>206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t="str">
        <f t="shared" si="907"/>
        <v>16:24:58.552</v>
      </c>
      <c r="CF1778">
        <v>551966907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7</v>
      </c>
      <c r="CY1778">
        <v>7</v>
      </c>
      <c r="CZ1778" t="s">
        <v>131</v>
      </c>
      <c r="DA1778">
        <v>80</v>
      </c>
      <c r="DB1778">
        <v>1</v>
      </c>
      <c r="DC1778" t="s">
        <v>132</v>
      </c>
      <c r="DD1778" t="s">
        <v>133</v>
      </c>
      <c r="DG1778">
        <v>15436467</v>
      </c>
      <c r="DI1778">
        <v>1</v>
      </c>
      <c r="DJ1778">
        <v>0</v>
      </c>
      <c r="DK1778">
        <v>1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 t="shared" si="904"/>
        <v>10/06/2022 16:24:58.834</v>
      </c>
      <c r="C1779" t="str">
        <f t="shared" si="879"/>
        <v>FFDFD3C0</v>
      </c>
      <c r="D1779" t="s">
        <v>143</v>
      </c>
      <c r="E1779">
        <v>15</v>
      </c>
      <c r="F1779">
        <v>2015</v>
      </c>
      <c r="G1779" t="s">
        <v>144</v>
      </c>
      <c r="J1779" t="s">
        <v>145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905"/>
        <v>16:24:58.547</v>
      </c>
      <c r="T1779" t="str">
        <f t="shared" si="906"/>
        <v>16:24:58.147</v>
      </c>
      <c r="U1779" t="str">
        <f t="shared" si="880"/>
        <v>A5988B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136</v>
      </c>
      <c r="AG1779">
        <v>0</v>
      </c>
      <c r="AH1779">
        <v>3</v>
      </c>
      <c r="AI1779">
        <v>2</v>
      </c>
      <c r="AJ1779">
        <v>1</v>
      </c>
      <c r="AK1779" t="s">
        <v>625</v>
      </c>
      <c r="AL1779">
        <v>40.949263999999999</v>
      </c>
      <c r="AM1779" t="s">
        <v>626</v>
      </c>
      <c r="AN1779">
        <v>-72.16713</v>
      </c>
      <c r="AO1779">
        <v>25</v>
      </c>
      <c r="AP1779">
        <v>500</v>
      </c>
      <c r="AQ1779" t="s">
        <v>129</v>
      </c>
      <c r="AR1779">
        <v>59</v>
      </c>
      <c r="AS1779">
        <v>28</v>
      </c>
      <c r="AT1779">
        <v>-192</v>
      </c>
      <c r="BB1779">
        <v>1200</v>
      </c>
      <c r="BC1779">
        <v>1</v>
      </c>
      <c r="BD1779" t="str">
        <f t="shared" si="881"/>
        <v xml:space="preserve">N46PD   </v>
      </c>
      <c r="BE1779">
        <v>1</v>
      </c>
      <c r="BG1779">
        <v>0</v>
      </c>
      <c r="BH1779">
        <v>0</v>
      </c>
      <c r="BI1779">
        <v>0</v>
      </c>
      <c r="BJ1779">
        <v>400</v>
      </c>
      <c r="BK1779">
        <v>-100</v>
      </c>
      <c r="BL1779" t="s">
        <v>206</v>
      </c>
      <c r="BM1779">
        <v>1</v>
      </c>
      <c r="BN1779">
        <v>1</v>
      </c>
      <c r="BO1779">
        <v>1</v>
      </c>
      <c r="BP1779">
        <v>0</v>
      </c>
      <c r="BS1779">
        <v>0</v>
      </c>
      <c r="BT1779">
        <v>0</v>
      </c>
      <c r="BU1779">
        <v>0</v>
      </c>
      <c r="CE1779" t="str">
        <f t="shared" si="907"/>
        <v>16:24:58.552</v>
      </c>
      <c r="CF1779">
        <v>551966907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7</v>
      </c>
      <c r="CY1779">
        <v>7</v>
      </c>
      <c r="CZ1779" t="s">
        <v>131</v>
      </c>
      <c r="DA1779">
        <v>80</v>
      </c>
      <c r="DB1779">
        <v>1</v>
      </c>
      <c r="DC1779" t="s">
        <v>132</v>
      </c>
      <c r="DD1779" t="s">
        <v>133</v>
      </c>
      <c r="DG1779">
        <v>15436467</v>
      </c>
      <c r="DI1779">
        <v>1</v>
      </c>
      <c r="DJ1779">
        <v>0</v>
      </c>
      <c r="DK1779">
        <v>1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>"10/06/2022 16:24:59.710"</f>
        <v>10/06/2022 16:24:59.710</v>
      </c>
      <c r="C1780" t="str">
        <f t="shared" si="879"/>
        <v>FFDFD3C0</v>
      </c>
      <c r="D1780" t="s">
        <v>139</v>
      </c>
      <c r="E1780">
        <v>2</v>
      </c>
      <c r="F1780">
        <v>1002</v>
      </c>
      <c r="G1780" t="s">
        <v>124</v>
      </c>
      <c r="J1780" t="s">
        <v>141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ref="S1780:S1786" si="908">"16:24:59.523"</f>
        <v>16:24:59.523</v>
      </c>
      <c r="T1780" t="str">
        <f t="shared" ref="T1780:T1786" si="909">"16:24:59.123"</f>
        <v>16:24:59.123</v>
      </c>
      <c r="U1780" t="str">
        <f t="shared" si="880"/>
        <v>A5988B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136</v>
      </c>
      <c r="AG1780">
        <v>0</v>
      </c>
      <c r="AH1780">
        <v>3</v>
      </c>
      <c r="AI1780">
        <v>2</v>
      </c>
      <c r="AJ1780">
        <v>1</v>
      </c>
      <c r="AK1780" t="s">
        <v>627</v>
      </c>
      <c r="AL1780">
        <v>40.949392000000003</v>
      </c>
      <c r="AM1780" t="s">
        <v>628</v>
      </c>
      <c r="AN1780">
        <v>-72.166808000000003</v>
      </c>
      <c r="AO1780">
        <v>25</v>
      </c>
      <c r="AP1780">
        <v>500</v>
      </c>
      <c r="AQ1780" t="s">
        <v>129</v>
      </c>
      <c r="AR1780">
        <v>60</v>
      </c>
      <c r="AS1780">
        <v>29</v>
      </c>
      <c r="AT1780">
        <v>-128</v>
      </c>
      <c r="BB1780">
        <v>1200</v>
      </c>
      <c r="BC1780">
        <v>1</v>
      </c>
      <c r="BD1780" t="str">
        <f t="shared" si="881"/>
        <v xml:space="preserve">N46PD   </v>
      </c>
      <c r="BE1780">
        <v>1</v>
      </c>
      <c r="BG1780">
        <v>0</v>
      </c>
      <c r="BH1780">
        <v>0</v>
      </c>
      <c r="BI1780">
        <v>0</v>
      </c>
      <c r="BJ1780">
        <v>400</v>
      </c>
      <c r="BK1780">
        <v>-100</v>
      </c>
      <c r="BL1780" t="s">
        <v>206</v>
      </c>
      <c r="BM1780">
        <v>1</v>
      </c>
      <c r="BN1780">
        <v>1</v>
      </c>
      <c r="BO1780">
        <v>1</v>
      </c>
      <c r="BP1780">
        <v>0</v>
      </c>
      <c r="BS1780">
        <v>0</v>
      </c>
      <c r="BT1780">
        <v>0</v>
      </c>
      <c r="BU1780">
        <v>0</v>
      </c>
      <c r="CE1780" t="str">
        <f t="shared" ref="CE1780:CE1786" si="910">"16:24:59.525"</f>
        <v>16:24:59.525</v>
      </c>
      <c r="CF1780">
        <v>525194706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7</v>
      </c>
      <c r="CY1780">
        <v>7</v>
      </c>
      <c r="CZ1780" t="s">
        <v>131</v>
      </c>
      <c r="DA1780">
        <v>80</v>
      </c>
      <c r="DB1780">
        <v>1</v>
      </c>
      <c r="DC1780" t="s">
        <v>132</v>
      </c>
      <c r="DD1780" t="s">
        <v>133</v>
      </c>
      <c r="DG1780">
        <v>15437448</v>
      </c>
      <c r="DI1780">
        <v>1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>"10/06/2022 16:24:59.710"</f>
        <v>10/06/2022 16:24:59.710</v>
      </c>
      <c r="C1781" t="str">
        <f t="shared" si="879"/>
        <v>FFDFD3C0</v>
      </c>
      <c r="D1781" t="s">
        <v>134</v>
      </c>
      <c r="E1781">
        <v>38</v>
      </c>
      <c r="H1781">
        <v>125</v>
      </c>
      <c r="I1781" t="s">
        <v>142</v>
      </c>
      <c r="J1781" t="s">
        <v>136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908"/>
        <v>16:24:59.523</v>
      </c>
      <c r="T1781" t="str">
        <f t="shared" si="909"/>
        <v>16:24:59.123</v>
      </c>
      <c r="U1781" t="str">
        <f t="shared" si="880"/>
        <v>A5988B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136</v>
      </c>
      <c r="AG1781">
        <v>0</v>
      </c>
      <c r="AH1781">
        <v>3</v>
      </c>
      <c r="AI1781">
        <v>2</v>
      </c>
      <c r="AJ1781">
        <v>1</v>
      </c>
      <c r="AK1781" t="s">
        <v>627</v>
      </c>
      <c r="AL1781">
        <v>40.949392000000003</v>
      </c>
      <c r="AM1781" t="s">
        <v>628</v>
      </c>
      <c r="AN1781">
        <v>-72.166808000000003</v>
      </c>
      <c r="AO1781">
        <v>25</v>
      </c>
      <c r="AP1781">
        <v>500</v>
      </c>
      <c r="AQ1781" t="s">
        <v>129</v>
      </c>
      <c r="AR1781">
        <v>60</v>
      </c>
      <c r="AS1781">
        <v>29</v>
      </c>
      <c r="AT1781">
        <v>-128</v>
      </c>
      <c r="BB1781">
        <v>1200</v>
      </c>
      <c r="BC1781">
        <v>1</v>
      </c>
      <c r="BD1781" t="str">
        <f t="shared" si="881"/>
        <v xml:space="preserve">N46PD   </v>
      </c>
      <c r="BE1781">
        <v>1</v>
      </c>
      <c r="BG1781">
        <v>0</v>
      </c>
      <c r="BH1781">
        <v>0</v>
      </c>
      <c r="BI1781">
        <v>0</v>
      </c>
      <c r="BJ1781">
        <v>400</v>
      </c>
      <c r="BK1781">
        <v>-100</v>
      </c>
      <c r="BL1781" t="s">
        <v>206</v>
      </c>
      <c r="BM1781">
        <v>1</v>
      </c>
      <c r="BN1781">
        <v>1</v>
      </c>
      <c r="BO1781">
        <v>1</v>
      </c>
      <c r="BP1781">
        <v>0</v>
      </c>
      <c r="BS1781">
        <v>0</v>
      </c>
      <c r="BT1781">
        <v>0</v>
      </c>
      <c r="BU1781">
        <v>0</v>
      </c>
      <c r="CE1781" t="str">
        <f t="shared" si="910"/>
        <v>16:24:59.525</v>
      </c>
      <c r="CF1781">
        <v>525194706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7</v>
      </c>
      <c r="CY1781">
        <v>7</v>
      </c>
      <c r="CZ1781" t="s">
        <v>131</v>
      </c>
      <c r="DA1781">
        <v>80</v>
      </c>
      <c r="DB1781">
        <v>1</v>
      </c>
      <c r="DC1781" t="s">
        <v>132</v>
      </c>
      <c r="DD1781" t="s">
        <v>133</v>
      </c>
      <c r="DG1781">
        <v>15437448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"10/06/2022 16:24:59.710"</f>
        <v>10/06/2022 16:24:59.710</v>
      </c>
      <c r="C1782" t="str">
        <f t="shared" si="879"/>
        <v>FFDFD3C0</v>
      </c>
      <c r="D1782" t="s">
        <v>143</v>
      </c>
      <c r="E1782">
        <v>15</v>
      </c>
      <c r="F1782">
        <v>2015</v>
      </c>
      <c r="G1782" t="s">
        <v>144</v>
      </c>
      <c r="J1782" t="s">
        <v>145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908"/>
        <v>16:24:59.523</v>
      </c>
      <c r="T1782" t="str">
        <f t="shared" si="909"/>
        <v>16:24:59.123</v>
      </c>
      <c r="U1782" t="str">
        <f t="shared" si="880"/>
        <v>A5988B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136</v>
      </c>
      <c r="AG1782">
        <v>0</v>
      </c>
      <c r="AH1782">
        <v>3</v>
      </c>
      <c r="AI1782">
        <v>2</v>
      </c>
      <c r="AJ1782">
        <v>1</v>
      </c>
      <c r="AK1782" t="s">
        <v>627</v>
      </c>
      <c r="AL1782">
        <v>40.949392000000003</v>
      </c>
      <c r="AM1782" t="s">
        <v>628</v>
      </c>
      <c r="AN1782">
        <v>-72.166808000000003</v>
      </c>
      <c r="AO1782">
        <v>25</v>
      </c>
      <c r="AP1782">
        <v>500</v>
      </c>
      <c r="AQ1782" t="s">
        <v>129</v>
      </c>
      <c r="AR1782">
        <v>60</v>
      </c>
      <c r="AS1782">
        <v>29</v>
      </c>
      <c r="AT1782">
        <v>-128</v>
      </c>
      <c r="BB1782">
        <v>1200</v>
      </c>
      <c r="BC1782">
        <v>1</v>
      </c>
      <c r="BD1782" t="str">
        <f t="shared" si="881"/>
        <v xml:space="preserve">N46PD   </v>
      </c>
      <c r="BE1782">
        <v>1</v>
      </c>
      <c r="BG1782">
        <v>0</v>
      </c>
      <c r="BH1782">
        <v>0</v>
      </c>
      <c r="BI1782">
        <v>0</v>
      </c>
      <c r="BJ1782">
        <v>400</v>
      </c>
      <c r="BK1782">
        <v>-100</v>
      </c>
      <c r="BL1782" t="s">
        <v>206</v>
      </c>
      <c r="BM1782">
        <v>1</v>
      </c>
      <c r="BN1782">
        <v>1</v>
      </c>
      <c r="BO1782">
        <v>1</v>
      </c>
      <c r="BP1782">
        <v>0</v>
      </c>
      <c r="BS1782">
        <v>0</v>
      </c>
      <c r="BT1782">
        <v>0</v>
      </c>
      <c r="BU1782">
        <v>0</v>
      </c>
      <c r="CE1782" t="str">
        <f t="shared" si="910"/>
        <v>16:24:59.525</v>
      </c>
      <c r="CF1782">
        <v>525194706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7</v>
      </c>
      <c r="CY1782">
        <v>7</v>
      </c>
      <c r="CZ1782" t="s">
        <v>131</v>
      </c>
      <c r="DA1782">
        <v>80</v>
      </c>
      <c r="DB1782">
        <v>1</v>
      </c>
      <c r="DC1782" t="s">
        <v>132</v>
      </c>
      <c r="DD1782" t="s">
        <v>133</v>
      </c>
      <c r="DG1782">
        <v>15437448</v>
      </c>
      <c r="DI1782">
        <v>1</v>
      </c>
      <c r="DJ1782">
        <v>0</v>
      </c>
      <c r="DK1782">
        <v>1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"10/06/2022 16:24:59.742"</f>
        <v>10/06/2022 16:24:59.742</v>
      </c>
      <c r="C1783" t="str">
        <f t="shared" si="879"/>
        <v>FFDFD3C0</v>
      </c>
      <c r="D1783" t="s">
        <v>143</v>
      </c>
      <c r="E1783">
        <v>1</v>
      </c>
      <c r="F1783">
        <v>2001</v>
      </c>
      <c r="G1783" t="s">
        <v>147</v>
      </c>
      <c r="J1783" t="s">
        <v>145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908"/>
        <v>16:24:59.523</v>
      </c>
      <c r="T1783" t="str">
        <f t="shared" si="909"/>
        <v>16:24:59.123</v>
      </c>
      <c r="U1783" t="str">
        <f t="shared" si="880"/>
        <v>A5988B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136</v>
      </c>
      <c r="AG1783">
        <v>0</v>
      </c>
      <c r="AH1783">
        <v>3</v>
      </c>
      <c r="AI1783">
        <v>2</v>
      </c>
      <c r="AJ1783">
        <v>1</v>
      </c>
      <c r="AK1783" t="s">
        <v>627</v>
      </c>
      <c r="AL1783">
        <v>40.949392000000003</v>
      </c>
      <c r="AM1783" t="s">
        <v>628</v>
      </c>
      <c r="AN1783">
        <v>-72.166808000000003</v>
      </c>
      <c r="AO1783">
        <v>25</v>
      </c>
      <c r="AP1783">
        <v>500</v>
      </c>
      <c r="AQ1783" t="s">
        <v>129</v>
      </c>
      <c r="AR1783">
        <v>60</v>
      </c>
      <c r="AS1783">
        <v>29</v>
      </c>
      <c r="AT1783">
        <v>-128</v>
      </c>
      <c r="BB1783">
        <v>1200</v>
      </c>
      <c r="BC1783">
        <v>1</v>
      </c>
      <c r="BD1783" t="str">
        <f t="shared" si="881"/>
        <v xml:space="preserve">N46PD   </v>
      </c>
      <c r="BE1783">
        <v>1</v>
      </c>
      <c r="BG1783">
        <v>0</v>
      </c>
      <c r="BH1783">
        <v>0</v>
      </c>
      <c r="BI1783">
        <v>0</v>
      </c>
      <c r="BJ1783">
        <v>400</v>
      </c>
      <c r="BK1783">
        <v>-100</v>
      </c>
      <c r="BL1783" t="s">
        <v>206</v>
      </c>
      <c r="BM1783">
        <v>1</v>
      </c>
      <c r="BN1783">
        <v>1</v>
      </c>
      <c r="BO1783">
        <v>1</v>
      </c>
      <c r="BP1783">
        <v>0</v>
      </c>
      <c r="BS1783">
        <v>0</v>
      </c>
      <c r="BT1783">
        <v>0</v>
      </c>
      <c r="BU1783">
        <v>0</v>
      </c>
      <c r="CE1783" t="str">
        <f t="shared" si="910"/>
        <v>16:24:59.525</v>
      </c>
      <c r="CF1783">
        <v>525194706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7</v>
      </c>
      <c r="CY1783">
        <v>7</v>
      </c>
      <c r="CZ1783" t="s">
        <v>131</v>
      </c>
      <c r="DA1783">
        <v>80</v>
      </c>
      <c r="DB1783">
        <v>1</v>
      </c>
      <c r="DC1783" t="s">
        <v>132</v>
      </c>
      <c r="DD1783" t="s">
        <v>133</v>
      </c>
      <c r="DG1783">
        <v>15437448</v>
      </c>
      <c r="DI1783">
        <v>1</v>
      </c>
      <c r="DJ1783">
        <v>0</v>
      </c>
      <c r="DK1783">
        <v>1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"10/06/2022 16:24:59.742"</f>
        <v>10/06/2022 16:24:59.742</v>
      </c>
      <c r="C1784" t="str">
        <f t="shared" si="879"/>
        <v>FFDFD3C0</v>
      </c>
      <c r="D1784" t="s">
        <v>134</v>
      </c>
      <c r="E1784">
        <v>33</v>
      </c>
      <c r="H1784">
        <v>112</v>
      </c>
      <c r="I1784" t="s">
        <v>135</v>
      </c>
      <c r="J1784" t="s">
        <v>136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908"/>
        <v>16:24:59.523</v>
      </c>
      <c r="T1784" t="str">
        <f t="shared" si="909"/>
        <v>16:24:59.123</v>
      </c>
      <c r="U1784" t="str">
        <f t="shared" si="880"/>
        <v>A5988B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136</v>
      </c>
      <c r="AG1784">
        <v>0</v>
      </c>
      <c r="AH1784">
        <v>3</v>
      </c>
      <c r="AI1784">
        <v>2</v>
      </c>
      <c r="AJ1784">
        <v>1</v>
      </c>
      <c r="AK1784" t="s">
        <v>627</v>
      </c>
      <c r="AL1784">
        <v>40.949392000000003</v>
      </c>
      <c r="AM1784" t="s">
        <v>628</v>
      </c>
      <c r="AN1784">
        <v>-72.166808000000003</v>
      </c>
      <c r="AO1784">
        <v>25</v>
      </c>
      <c r="AP1784">
        <v>500</v>
      </c>
      <c r="AQ1784" t="s">
        <v>129</v>
      </c>
      <c r="AR1784">
        <v>60</v>
      </c>
      <c r="AS1784">
        <v>29</v>
      </c>
      <c r="AT1784">
        <v>-128</v>
      </c>
      <c r="BB1784">
        <v>1200</v>
      </c>
      <c r="BC1784">
        <v>1</v>
      </c>
      <c r="BD1784" t="str">
        <f t="shared" si="881"/>
        <v xml:space="preserve">N46PD   </v>
      </c>
      <c r="BE1784">
        <v>1</v>
      </c>
      <c r="BG1784">
        <v>0</v>
      </c>
      <c r="BH1784">
        <v>0</v>
      </c>
      <c r="BI1784">
        <v>0</v>
      </c>
      <c r="BJ1784">
        <v>400</v>
      </c>
      <c r="BK1784">
        <v>-100</v>
      </c>
      <c r="BL1784" t="s">
        <v>206</v>
      </c>
      <c r="BM1784">
        <v>1</v>
      </c>
      <c r="BN1784">
        <v>1</v>
      </c>
      <c r="BO1784">
        <v>1</v>
      </c>
      <c r="BP1784">
        <v>0</v>
      </c>
      <c r="BS1784">
        <v>0</v>
      </c>
      <c r="BT1784">
        <v>0</v>
      </c>
      <c r="BU1784">
        <v>0</v>
      </c>
      <c r="CE1784" t="str">
        <f t="shared" si="910"/>
        <v>16:24:59.525</v>
      </c>
      <c r="CF1784">
        <v>525194706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7</v>
      </c>
      <c r="CY1784">
        <v>7</v>
      </c>
      <c r="CZ1784" t="s">
        <v>131</v>
      </c>
      <c r="DA1784">
        <v>80</v>
      </c>
      <c r="DB1784">
        <v>1</v>
      </c>
      <c r="DC1784" t="s">
        <v>132</v>
      </c>
      <c r="DD1784" t="s">
        <v>133</v>
      </c>
      <c r="DG1784">
        <v>15437448</v>
      </c>
      <c r="DI1784">
        <v>1</v>
      </c>
      <c r="DJ1784">
        <v>0</v>
      </c>
      <c r="DK1784">
        <v>1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"10/06/2022 16:24:59.742"</f>
        <v>10/06/2022 16:24:59.742</v>
      </c>
      <c r="C1785" t="str">
        <f t="shared" si="879"/>
        <v>FFDFD3C0</v>
      </c>
      <c r="D1785" t="s">
        <v>123</v>
      </c>
      <c r="E1785">
        <v>1</v>
      </c>
      <c r="H1785">
        <v>157</v>
      </c>
      <c r="I1785" t="s">
        <v>124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908"/>
        <v>16:24:59.523</v>
      </c>
      <c r="T1785" t="str">
        <f t="shared" si="909"/>
        <v>16:24:59.123</v>
      </c>
      <c r="U1785" t="str">
        <f t="shared" si="880"/>
        <v>A5988B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136</v>
      </c>
      <c r="AG1785">
        <v>0</v>
      </c>
      <c r="AH1785">
        <v>3</v>
      </c>
      <c r="AI1785">
        <v>2</v>
      </c>
      <c r="AJ1785">
        <v>1</v>
      </c>
      <c r="AK1785" t="s">
        <v>627</v>
      </c>
      <c r="AL1785">
        <v>40.949392000000003</v>
      </c>
      <c r="AM1785" t="s">
        <v>628</v>
      </c>
      <c r="AN1785">
        <v>-72.166808000000003</v>
      </c>
      <c r="AO1785">
        <v>25</v>
      </c>
      <c r="AP1785">
        <v>500</v>
      </c>
      <c r="AQ1785" t="s">
        <v>129</v>
      </c>
      <c r="AR1785">
        <v>60</v>
      </c>
      <c r="AS1785">
        <v>29</v>
      </c>
      <c r="AT1785">
        <v>-128</v>
      </c>
      <c r="BB1785">
        <v>1200</v>
      </c>
      <c r="BC1785">
        <v>1</v>
      </c>
      <c r="BD1785" t="str">
        <f t="shared" si="881"/>
        <v xml:space="preserve">N46PD   </v>
      </c>
      <c r="BE1785">
        <v>1</v>
      </c>
      <c r="BG1785">
        <v>0</v>
      </c>
      <c r="BH1785">
        <v>0</v>
      </c>
      <c r="BI1785">
        <v>0</v>
      </c>
      <c r="BJ1785">
        <v>400</v>
      </c>
      <c r="BK1785">
        <v>-100</v>
      </c>
      <c r="BL1785" t="s">
        <v>206</v>
      </c>
      <c r="BM1785">
        <v>1</v>
      </c>
      <c r="BN1785">
        <v>1</v>
      </c>
      <c r="BO1785">
        <v>1</v>
      </c>
      <c r="BP1785">
        <v>0</v>
      </c>
      <c r="BS1785">
        <v>0</v>
      </c>
      <c r="BT1785">
        <v>0</v>
      </c>
      <c r="BU1785">
        <v>0</v>
      </c>
      <c r="CE1785" t="str">
        <f t="shared" si="910"/>
        <v>16:24:59.525</v>
      </c>
      <c r="CF1785">
        <v>525194706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7</v>
      </c>
      <c r="CY1785">
        <v>7</v>
      </c>
      <c r="CZ1785" t="s">
        <v>131</v>
      </c>
      <c r="DA1785">
        <v>80</v>
      </c>
      <c r="DB1785">
        <v>1</v>
      </c>
      <c r="DC1785" t="s">
        <v>132</v>
      </c>
      <c r="DD1785" t="s">
        <v>133</v>
      </c>
      <c r="DG1785">
        <v>15437448</v>
      </c>
      <c r="DI1785">
        <v>1</v>
      </c>
      <c r="DJ1785">
        <v>0</v>
      </c>
      <c r="DK1785">
        <v>1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"10/06/2022 16:24:59.788"</f>
        <v>10/06/2022 16:24:59.788</v>
      </c>
      <c r="C1786" t="str">
        <f t="shared" si="879"/>
        <v>FFDFD3C0</v>
      </c>
      <c r="D1786" t="s">
        <v>139</v>
      </c>
      <c r="E1786">
        <v>3</v>
      </c>
      <c r="F1786">
        <v>1003</v>
      </c>
      <c r="G1786" t="s">
        <v>146</v>
      </c>
      <c r="J1786" t="s">
        <v>141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908"/>
        <v>16:24:59.523</v>
      </c>
      <c r="T1786" t="str">
        <f t="shared" si="909"/>
        <v>16:24:59.123</v>
      </c>
      <c r="U1786" t="str">
        <f t="shared" si="880"/>
        <v>A5988B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136</v>
      </c>
      <c r="AG1786">
        <v>0</v>
      </c>
      <c r="AH1786">
        <v>3</v>
      </c>
      <c r="AI1786">
        <v>2</v>
      </c>
      <c r="AJ1786">
        <v>1</v>
      </c>
      <c r="AK1786" t="s">
        <v>627</v>
      </c>
      <c r="AL1786">
        <v>40.949392000000003</v>
      </c>
      <c r="AM1786" t="s">
        <v>628</v>
      </c>
      <c r="AN1786">
        <v>-72.166808000000003</v>
      </c>
      <c r="AO1786">
        <v>25</v>
      </c>
      <c r="AP1786">
        <v>500</v>
      </c>
      <c r="AQ1786" t="s">
        <v>129</v>
      </c>
      <c r="AR1786">
        <v>60</v>
      </c>
      <c r="AS1786">
        <v>29</v>
      </c>
      <c r="AT1786">
        <v>-128</v>
      </c>
      <c r="BB1786">
        <v>1200</v>
      </c>
      <c r="BC1786">
        <v>1</v>
      </c>
      <c r="BD1786" t="str">
        <f t="shared" si="881"/>
        <v xml:space="preserve">N46PD   </v>
      </c>
      <c r="BE1786">
        <v>1</v>
      </c>
      <c r="BG1786">
        <v>0</v>
      </c>
      <c r="BH1786">
        <v>0</v>
      </c>
      <c r="BI1786">
        <v>0</v>
      </c>
      <c r="BJ1786">
        <v>400</v>
      </c>
      <c r="BK1786">
        <v>-100</v>
      </c>
      <c r="BL1786" t="s">
        <v>206</v>
      </c>
      <c r="BM1786">
        <v>1</v>
      </c>
      <c r="BN1786">
        <v>1</v>
      </c>
      <c r="BO1786">
        <v>1</v>
      </c>
      <c r="BP1786">
        <v>0</v>
      </c>
      <c r="BS1786">
        <v>0</v>
      </c>
      <c r="BT1786">
        <v>0</v>
      </c>
      <c r="BU1786">
        <v>0</v>
      </c>
      <c r="CE1786" t="str">
        <f t="shared" si="910"/>
        <v>16:24:59.525</v>
      </c>
      <c r="CF1786">
        <v>525194706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7</v>
      </c>
      <c r="CY1786">
        <v>7</v>
      </c>
      <c r="CZ1786" t="s">
        <v>131</v>
      </c>
      <c r="DA1786">
        <v>80</v>
      </c>
      <c r="DB1786">
        <v>1</v>
      </c>
      <c r="DC1786" t="s">
        <v>132</v>
      </c>
      <c r="DD1786" t="s">
        <v>133</v>
      </c>
      <c r="DG1786">
        <v>15437448</v>
      </c>
      <c r="DI1786">
        <v>1</v>
      </c>
      <c r="DJ1786">
        <v>0</v>
      </c>
      <c r="DK1786">
        <v>1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"10/06/2022 16:25:00.867"</f>
        <v>10/06/2022 16:25:00.867</v>
      </c>
      <c r="C1787" t="str">
        <f t="shared" si="879"/>
        <v>FFDFD3C0</v>
      </c>
      <c r="D1787" t="s">
        <v>143</v>
      </c>
      <c r="E1787">
        <v>15</v>
      </c>
      <c r="F1787">
        <v>2015</v>
      </c>
      <c r="G1787" t="s">
        <v>144</v>
      </c>
      <c r="J1787" t="s">
        <v>145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ref="S1787:S1793" si="911">"16:25:00.656"</f>
        <v>16:25:00.656</v>
      </c>
      <c r="T1787" t="str">
        <f t="shared" ref="T1787:T1793" si="912">"16:25:00.156"</f>
        <v>16:25:00.156</v>
      </c>
      <c r="U1787" t="str">
        <f t="shared" si="880"/>
        <v>A5988B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136</v>
      </c>
      <c r="AG1787">
        <v>0</v>
      </c>
      <c r="AH1787">
        <v>3</v>
      </c>
      <c r="AI1787">
        <v>2</v>
      </c>
      <c r="AJ1787">
        <v>1</v>
      </c>
      <c r="AK1787" t="s">
        <v>629</v>
      </c>
      <c r="AL1787">
        <v>40.949520999999997</v>
      </c>
      <c r="AM1787" t="s">
        <v>630</v>
      </c>
      <c r="AN1787">
        <v>-72.166314</v>
      </c>
      <c r="AO1787">
        <v>25</v>
      </c>
      <c r="AP1787">
        <v>500</v>
      </c>
      <c r="AQ1787" t="s">
        <v>129</v>
      </c>
      <c r="AR1787">
        <v>60</v>
      </c>
      <c r="AS1787">
        <v>29</v>
      </c>
      <c r="AT1787">
        <v>0</v>
      </c>
      <c r="BB1787">
        <v>1200</v>
      </c>
      <c r="BC1787">
        <v>1</v>
      </c>
      <c r="BD1787" t="str">
        <f t="shared" si="881"/>
        <v xml:space="preserve">N46PD   </v>
      </c>
      <c r="BE1787">
        <v>1</v>
      </c>
      <c r="BG1787">
        <v>0</v>
      </c>
      <c r="BH1787">
        <v>0</v>
      </c>
      <c r="BI1787">
        <v>0</v>
      </c>
      <c r="BJ1787">
        <v>400</v>
      </c>
      <c r="BK1787">
        <v>-100</v>
      </c>
      <c r="BL1787" t="s">
        <v>206</v>
      </c>
      <c r="BM1787">
        <v>1</v>
      </c>
      <c r="BN1787">
        <v>1</v>
      </c>
      <c r="BO1787">
        <v>1</v>
      </c>
      <c r="BP1787">
        <v>0</v>
      </c>
      <c r="BS1787">
        <v>0</v>
      </c>
      <c r="BT1787">
        <v>0</v>
      </c>
      <c r="BU1787">
        <v>0</v>
      </c>
      <c r="CE1787" t="str">
        <f t="shared" ref="CE1787:CE1793" si="913">"16:25:00.664"</f>
        <v>16:25:00.664</v>
      </c>
      <c r="CF1787">
        <v>663904064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7</v>
      </c>
      <c r="CY1787">
        <v>7</v>
      </c>
      <c r="CZ1787" t="s">
        <v>131</v>
      </c>
      <c r="DA1787">
        <v>80</v>
      </c>
      <c r="DB1787">
        <v>0</v>
      </c>
      <c r="DC1787" t="s">
        <v>132</v>
      </c>
      <c r="DD1787" t="s">
        <v>133</v>
      </c>
      <c r="DG1787">
        <v>15364266</v>
      </c>
      <c r="DI1787">
        <v>1</v>
      </c>
      <c r="DJ1787">
        <v>0</v>
      </c>
      <c r="DK1787">
        <v>0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"10/06/2022 16:25:00.867"</f>
        <v>10/06/2022 16:25:00.867</v>
      </c>
      <c r="C1788" t="str">
        <f t="shared" si="879"/>
        <v>FFDFD3C0</v>
      </c>
      <c r="D1788" t="s">
        <v>143</v>
      </c>
      <c r="E1788">
        <v>1</v>
      </c>
      <c r="F1788">
        <v>2001</v>
      </c>
      <c r="G1788" t="s">
        <v>147</v>
      </c>
      <c r="J1788" t="s">
        <v>145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911"/>
        <v>16:25:00.656</v>
      </c>
      <c r="T1788" t="str">
        <f t="shared" si="912"/>
        <v>16:25:00.156</v>
      </c>
      <c r="U1788" t="str">
        <f t="shared" si="880"/>
        <v>A5988B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136</v>
      </c>
      <c r="AG1788">
        <v>0</v>
      </c>
      <c r="AH1788">
        <v>3</v>
      </c>
      <c r="AI1788">
        <v>2</v>
      </c>
      <c r="AJ1788">
        <v>1</v>
      </c>
      <c r="AK1788" t="s">
        <v>629</v>
      </c>
      <c r="AL1788">
        <v>40.949520999999997</v>
      </c>
      <c r="AM1788" t="s">
        <v>630</v>
      </c>
      <c r="AN1788">
        <v>-72.166314</v>
      </c>
      <c r="AO1788">
        <v>25</v>
      </c>
      <c r="AP1788">
        <v>500</v>
      </c>
      <c r="AQ1788" t="s">
        <v>129</v>
      </c>
      <c r="AR1788">
        <v>60</v>
      </c>
      <c r="AS1788">
        <v>29</v>
      </c>
      <c r="AT1788">
        <v>0</v>
      </c>
      <c r="BB1788">
        <v>1200</v>
      </c>
      <c r="BC1788">
        <v>1</v>
      </c>
      <c r="BD1788" t="str">
        <f t="shared" si="881"/>
        <v xml:space="preserve">N46PD   </v>
      </c>
      <c r="BE1788">
        <v>1</v>
      </c>
      <c r="BG1788">
        <v>0</v>
      </c>
      <c r="BH1788">
        <v>0</v>
      </c>
      <c r="BI1788">
        <v>0</v>
      </c>
      <c r="BJ1788">
        <v>400</v>
      </c>
      <c r="BK1788">
        <v>-100</v>
      </c>
      <c r="BL1788" t="s">
        <v>206</v>
      </c>
      <c r="BM1788">
        <v>1</v>
      </c>
      <c r="BN1788">
        <v>1</v>
      </c>
      <c r="BO1788">
        <v>1</v>
      </c>
      <c r="BP1788">
        <v>0</v>
      </c>
      <c r="BS1788">
        <v>0</v>
      </c>
      <c r="BT1788">
        <v>0</v>
      </c>
      <c r="BU1788">
        <v>0</v>
      </c>
      <c r="CE1788" t="str">
        <f t="shared" si="913"/>
        <v>16:25:00.664</v>
      </c>
      <c r="CF1788">
        <v>663904064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7</v>
      </c>
      <c r="CY1788">
        <v>7</v>
      </c>
      <c r="CZ1788" t="s">
        <v>131</v>
      </c>
      <c r="DA1788">
        <v>80</v>
      </c>
      <c r="DB1788">
        <v>0</v>
      </c>
      <c r="DC1788" t="s">
        <v>132</v>
      </c>
      <c r="DD1788" t="s">
        <v>133</v>
      </c>
      <c r="DG1788">
        <v>15364266</v>
      </c>
      <c r="DI1788">
        <v>1</v>
      </c>
      <c r="DJ1788">
        <v>0</v>
      </c>
      <c r="DK1788">
        <v>1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"10/06/2022 16:25:00.867"</f>
        <v>10/06/2022 16:25:00.867</v>
      </c>
      <c r="C1789" t="str">
        <f t="shared" si="879"/>
        <v>FFDFD3C0</v>
      </c>
      <c r="D1789" t="s">
        <v>123</v>
      </c>
      <c r="E1789">
        <v>1</v>
      </c>
      <c r="H1789">
        <v>157</v>
      </c>
      <c r="I1789" t="s">
        <v>124</v>
      </c>
      <c r="J1789" t="s">
        <v>125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911"/>
        <v>16:25:00.656</v>
      </c>
      <c r="T1789" t="str">
        <f t="shared" si="912"/>
        <v>16:25:00.156</v>
      </c>
      <c r="U1789" t="str">
        <f t="shared" si="880"/>
        <v>A5988B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136</v>
      </c>
      <c r="AG1789">
        <v>0</v>
      </c>
      <c r="AH1789">
        <v>3</v>
      </c>
      <c r="AI1789">
        <v>2</v>
      </c>
      <c r="AJ1789">
        <v>1</v>
      </c>
      <c r="AK1789" t="s">
        <v>629</v>
      </c>
      <c r="AL1789">
        <v>40.949520999999997</v>
      </c>
      <c r="AM1789" t="s">
        <v>630</v>
      </c>
      <c r="AN1789">
        <v>-72.166314</v>
      </c>
      <c r="AO1789">
        <v>25</v>
      </c>
      <c r="AP1789">
        <v>500</v>
      </c>
      <c r="AQ1789" t="s">
        <v>129</v>
      </c>
      <c r="AR1789">
        <v>60</v>
      </c>
      <c r="AS1789">
        <v>29</v>
      </c>
      <c r="AT1789">
        <v>0</v>
      </c>
      <c r="BB1789">
        <v>1200</v>
      </c>
      <c r="BC1789">
        <v>1</v>
      </c>
      <c r="BD1789" t="str">
        <f t="shared" si="881"/>
        <v xml:space="preserve">N46PD   </v>
      </c>
      <c r="BE1789">
        <v>1</v>
      </c>
      <c r="BG1789">
        <v>0</v>
      </c>
      <c r="BH1789">
        <v>0</v>
      </c>
      <c r="BI1789">
        <v>0</v>
      </c>
      <c r="BJ1789">
        <v>400</v>
      </c>
      <c r="BK1789">
        <v>-100</v>
      </c>
      <c r="BL1789" t="s">
        <v>206</v>
      </c>
      <c r="BM1789">
        <v>1</v>
      </c>
      <c r="BN1789">
        <v>1</v>
      </c>
      <c r="BO1789">
        <v>1</v>
      </c>
      <c r="BP1789">
        <v>0</v>
      </c>
      <c r="BS1789">
        <v>0</v>
      </c>
      <c r="BT1789">
        <v>0</v>
      </c>
      <c r="BU1789">
        <v>0</v>
      </c>
      <c r="CE1789" t="str">
        <f t="shared" si="913"/>
        <v>16:25:00.664</v>
      </c>
      <c r="CF1789">
        <v>663904064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7</v>
      </c>
      <c r="CY1789">
        <v>7</v>
      </c>
      <c r="CZ1789" t="s">
        <v>131</v>
      </c>
      <c r="DA1789">
        <v>80</v>
      </c>
      <c r="DB1789">
        <v>0</v>
      </c>
      <c r="DC1789" t="s">
        <v>132</v>
      </c>
      <c r="DD1789" t="s">
        <v>133</v>
      </c>
      <c r="DG1789">
        <v>15364266</v>
      </c>
      <c r="DI1789">
        <v>1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"10/06/2022 16:25:00.882"</f>
        <v>10/06/2022 16:25:00.882</v>
      </c>
      <c r="C1790" t="str">
        <f t="shared" si="879"/>
        <v>FFDFD3C0</v>
      </c>
      <c r="D1790" t="s">
        <v>134</v>
      </c>
      <c r="E1790">
        <v>33</v>
      </c>
      <c r="H1790">
        <v>112</v>
      </c>
      <c r="I1790" t="s">
        <v>135</v>
      </c>
      <c r="J1790" t="s">
        <v>136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911"/>
        <v>16:25:00.656</v>
      </c>
      <c r="T1790" t="str">
        <f t="shared" si="912"/>
        <v>16:25:00.156</v>
      </c>
      <c r="U1790" t="str">
        <f t="shared" si="880"/>
        <v>A5988B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136</v>
      </c>
      <c r="AG1790">
        <v>0</v>
      </c>
      <c r="AH1790">
        <v>3</v>
      </c>
      <c r="AI1790">
        <v>2</v>
      </c>
      <c r="AJ1790">
        <v>1</v>
      </c>
      <c r="AK1790" t="s">
        <v>629</v>
      </c>
      <c r="AL1790">
        <v>40.949520999999997</v>
      </c>
      <c r="AM1790" t="s">
        <v>630</v>
      </c>
      <c r="AN1790">
        <v>-72.166314</v>
      </c>
      <c r="AO1790">
        <v>25</v>
      </c>
      <c r="AP1790">
        <v>500</v>
      </c>
      <c r="AQ1790" t="s">
        <v>129</v>
      </c>
      <c r="AR1790">
        <v>60</v>
      </c>
      <c r="AS1790">
        <v>29</v>
      </c>
      <c r="AT1790">
        <v>0</v>
      </c>
      <c r="BB1790">
        <v>1200</v>
      </c>
      <c r="BC1790">
        <v>1</v>
      </c>
      <c r="BD1790" t="str">
        <f t="shared" si="881"/>
        <v xml:space="preserve">N46PD   </v>
      </c>
      <c r="BE1790">
        <v>1</v>
      </c>
      <c r="BG1790">
        <v>0</v>
      </c>
      <c r="BH1790">
        <v>0</v>
      </c>
      <c r="BI1790">
        <v>0</v>
      </c>
      <c r="BJ1790">
        <v>400</v>
      </c>
      <c r="BK1790">
        <v>-100</v>
      </c>
      <c r="BL1790" t="s">
        <v>206</v>
      </c>
      <c r="BM1790">
        <v>1</v>
      </c>
      <c r="BN1790">
        <v>1</v>
      </c>
      <c r="BO1790">
        <v>1</v>
      </c>
      <c r="BP1790">
        <v>0</v>
      </c>
      <c r="BS1790">
        <v>0</v>
      </c>
      <c r="BT1790">
        <v>0</v>
      </c>
      <c r="BU1790">
        <v>0</v>
      </c>
      <c r="CE1790" t="str">
        <f t="shared" si="913"/>
        <v>16:25:00.664</v>
      </c>
      <c r="CF1790">
        <v>663904064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7</v>
      </c>
      <c r="CY1790">
        <v>7</v>
      </c>
      <c r="CZ1790" t="s">
        <v>131</v>
      </c>
      <c r="DA1790">
        <v>80</v>
      </c>
      <c r="DB1790">
        <v>0</v>
      </c>
      <c r="DC1790" t="s">
        <v>132</v>
      </c>
      <c r="DD1790" t="s">
        <v>133</v>
      </c>
      <c r="DG1790">
        <v>15364266</v>
      </c>
      <c r="DI1790">
        <v>1</v>
      </c>
      <c r="DJ1790">
        <v>0</v>
      </c>
      <c r="DK1790">
        <v>1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"10/06/2022 16:25:00.882"</f>
        <v>10/06/2022 16:25:00.882</v>
      </c>
      <c r="C1791" t="str">
        <f t="shared" si="879"/>
        <v>FFDFD3C0</v>
      </c>
      <c r="D1791" t="s">
        <v>139</v>
      </c>
      <c r="E1791">
        <v>3</v>
      </c>
      <c r="F1791">
        <v>1003</v>
      </c>
      <c r="G1791" t="s">
        <v>146</v>
      </c>
      <c r="J1791" t="s">
        <v>141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911"/>
        <v>16:25:00.656</v>
      </c>
      <c r="T1791" t="str">
        <f t="shared" si="912"/>
        <v>16:25:00.156</v>
      </c>
      <c r="U1791" t="str">
        <f t="shared" si="880"/>
        <v>A5988B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136</v>
      </c>
      <c r="AG1791">
        <v>0</v>
      </c>
      <c r="AH1791">
        <v>3</v>
      </c>
      <c r="AI1791">
        <v>2</v>
      </c>
      <c r="AJ1791">
        <v>1</v>
      </c>
      <c r="AK1791" t="s">
        <v>629</v>
      </c>
      <c r="AL1791">
        <v>40.949520999999997</v>
      </c>
      <c r="AM1791" t="s">
        <v>630</v>
      </c>
      <c r="AN1791">
        <v>-72.166314</v>
      </c>
      <c r="AO1791">
        <v>25</v>
      </c>
      <c r="AP1791">
        <v>500</v>
      </c>
      <c r="AQ1791" t="s">
        <v>129</v>
      </c>
      <c r="AR1791">
        <v>60</v>
      </c>
      <c r="AS1791">
        <v>29</v>
      </c>
      <c r="AT1791">
        <v>0</v>
      </c>
      <c r="BB1791">
        <v>1200</v>
      </c>
      <c r="BC1791">
        <v>1</v>
      </c>
      <c r="BD1791" t="str">
        <f t="shared" si="881"/>
        <v xml:space="preserve">N46PD   </v>
      </c>
      <c r="BE1791">
        <v>1</v>
      </c>
      <c r="BG1791">
        <v>0</v>
      </c>
      <c r="BH1791">
        <v>0</v>
      </c>
      <c r="BI1791">
        <v>0</v>
      </c>
      <c r="BJ1791">
        <v>400</v>
      </c>
      <c r="BK1791">
        <v>-100</v>
      </c>
      <c r="BL1791" t="s">
        <v>206</v>
      </c>
      <c r="BM1791">
        <v>1</v>
      </c>
      <c r="BN1791">
        <v>1</v>
      </c>
      <c r="BO1791">
        <v>1</v>
      </c>
      <c r="BP1791">
        <v>0</v>
      </c>
      <c r="BS1791">
        <v>0</v>
      </c>
      <c r="BT1791">
        <v>0</v>
      </c>
      <c r="BU1791">
        <v>0</v>
      </c>
      <c r="CE1791" t="str">
        <f t="shared" si="913"/>
        <v>16:25:00.664</v>
      </c>
      <c r="CF1791">
        <v>663904064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7</v>
      </c>
      <c r="CY1791">
        <v>7</v>
      </c>
      <c r="CZ1791" t="s">
        <v>131</v>
      </c>
      <c r="DA1791">
        <v>80</v>
      </c>
      <c r="DB1791">
        <v>0</v>
      </c>
      <c r="DC1791" t="s">
        <v>132</v>
      </c>
      <c r="DD1791" t="s">
        <v>133</v>
      </c>
      <c r="DG1791">
        <v>15364266</v>
      </c>
      <c r="DI1791">
        <v>1</v>
      </c>
      <c r="DJ1791">
        <v>0</v>
      </c>
      <c r="DK1791">
        <v>1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"10/06/2022 16:25:00.882"</f>
        <v>10/06/2022 16:25:00.882</v>
      </c>
      <c r="C1792" t="str">
        <f t="shared" si="879"/>
        <v>FFDFD3C0</v>
      </c>
      <c r="D1792" t="s">
        <v>139</v>
      </c>
      <c r="E1792">
        <v>2</v>
      </c>
      <c r="F1792">
        <v>1002</v>
      </c>
      <c r="G1792" t="s">
        <v>124</v>
      </c>
      <c r="J1792" t="s">
        <v>141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911"/>
        <v>16:25:00.656</v>
      </c>
      <c r="T1792" t="str">
        <f t="shared" si="912"/>
        <v>16:25:00.156</v>
      </c>
      <c r="U1792" t="str">
        <f t="shared" si="880"/>
        <v>A5988B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136</v>
      </c>
      <c r="AG1792">
        <v>0</v>
      </c>
      <c r="AH1792">
        <v>3</v>
      </c>
      <c r="AI1792">
        <v>2</v>
      </c>
      <c r="AJ1792">
        <v>1</v>
      </c>
      <c r="AK1792" t="s">
        <v>629</v>
      </c>
      <c r="AL1792">
        <v>40.949520999999997</v>
      </c>
      <c r="AM1792" t="s">
        <v>630</v>
      </c>
      <c r="AN1792">
        <v>-72.166314</v>
      </c>
      <c r="AO1792">
        <v>25</v>
      </c>
      <c r="AP1792">
        <v>500</v>
      </c>
      <c r="AQ1792" t="s">
        <v>129</v>
      </c>
      <c r="AR1792">
        <v>60</v>
      </c>
      <c r="AS1792">
        <v>29</v>
      </c>
      <c r="AT1792">
        <v>0</v>
      </c>
      <c r="BB1792">
        <v>1200</v>
      </c>
      <c r="BC1792">
        <v>1</v>
      </c>
      <c r="BD1792" t="str">
        <f t="shared" si="881"/>
        <v xml:space="preserve">N46PD   </v>
      </c>
      <c r="BE1792">
        <v>1</v>
      </c>
      <c r="BG1792">
        <v>0</v>
      </c>
      <c r="BH1792">
        <v>0</v>
      </c>
      <c r="BI1792">
        <v>0</v>
      </c>
      <c r="BJ1792">
        <v>400</v>
      </c>
      <c r="BK1792">
        <v>-100</v>
      </c>
      <c r="BL1792" t="s">
        <v>206</v>
      </c>
      <c r="BM1792">
        <v>1</v>
      </c>
      <c r="BN1792">
        <v>1</v>
      </c>
      <c r="BO1792">
        <v>1</v>
      </c>
      <c r="BP1792">
        <v>0</v>
      </c>
      <c r="BS1792">
        <v>0</v>
      </c>
      <c r="BT1792">
        <v>0</v>
      </c>
      <c r="BU1792">
        <v>0</v>
      </c>
      <c r="CE1792" t="str">
        <f t="shared" si="913"/>
        <v>16:25:00.664</v>
      </c>
      <c r="CF1792">
        <v>663904064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7</v>
      </c>
      <c r="CY1792">
        <v>7</v>
      </c>
      <c r="CZ1792" t="s">
        <v>131</v>
      </c>
      <c r="DA1792">
        <v>80</v>
      </c>
      <c r="DB1792">
        <v>0</v>
      </c>
      <c r="DC1792" t="s">
        <v>132</v>
      </c>
      <c r="DD1792" t="s">
        <v>133</v>
      </c>
      <c r="DG1792">
        <v>15364266</v>
      </c>
      <c r="DI1792">
        <v>1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>"10/06/2022 16:25:00.882"</f>
        <v>10/06/2022 16:25:00.882</v>
      </c>
      <c r="C1793" t="str">
        <f t="shared" si="879"/>
        <v>FFDFD3C0</v>
      </c>
      <c r="D1793" t="s">
        <v>134</v>
      </c>
      <c r="E1793">
        <v>38</v>
      </c>
      <c r="H1793">
        <v>125</v>
      </c>
      <c r="I1793" t="s">
        <v>142</v>
      </c>
      <c r="J1793" t="s">
        <v>136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911"/>
        <v>16:25:00.656</v>
      </c>
      <c r="T1793" t="str">
        <f t="shared" si="912"/>
        <v>16:25:00.156</v>
      </c>
      <c r="U1793" t="str">
        <f t="shared" si="880"/>
        <v>A5988B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136</v>
      </c>
      <c r="AG1793">
        <v>0</v>
      </c>
      <c r="AH1793">
        <v>3</v>
      </c>
      <c r="AI1793">
        <v>2</v>
      </c>
      <c r="AJ1793">
        <v>1</v>
      </c>
      <c r="AK1793" t="s">
        <v>629</v>
      </c>
      <c r="AL1793">
        <v>40.949520999999997</v>
      </c>
      <c r="AM1793" t="s">
        <v>630</v>
      </c>
      <c r="AN1793">
        <v>-72.166314</v>
      </c>
      <c r="AO1793">
        <v>25</v>
      </c>
      <c r="AP1793">
        <v>500</v>
      </c>
      <c r="AQ1793" t="s">
        <v>129</v>
      </c>
      <c r="AR1793">
        <v>60</v>
      </c>
      <c r="AS1793">
        <v>29</v>
      </c>
      <c r="AT1793">
        <v>0</v>
      </c>
      <c r="BB1793">
        <v>1200</v>
      </c>
      <c r="BC1793">
        <v>1</v>
      </c>
      <c r="BD1793" t="str">
        <f t="shared" si="881"/>
        <v xml:space="preserve">N46PD   </v>
      </c>
      <c r="BE1793">
        <v>1</v>
      </c>
      <c r="BG1793">
        <v>0</v>
      </c>
      <c r="BH1793">
        <v>0</v>
      </c>
      <c r="BI1793">
        <v>0</v>
      </c>
      <c r="BJ1793">
        <v>400</v>
      </c>
      <c r="BK1793">
        <v>-100</v>
      </c>
      <c r="BL1793" t="s">
        <v>206</v>
      </c>
      <c r="BM1793">
        <v>1</v>
      </c>
      <c r="BN1793">
        <v>1</v>
      </c>
      <c r="BO1793">
        <v>1</v>
      </c>
      <c r="BP1793">
        <v>0</v>
      </c>
      <c r="BS1793">
        <v>0</v>
      </c>
      <c r="BT1793">
        <v>0</v>
      </c>
      <c r="BU1793">
        <v>0</v>
      </c>
      <c r="CE1793" t="str">
        <f t="shared" si="913"/>
        <v>16:25:00.664</v>
      </c>
      <c r="CF1793">
        <v>663904064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7</v>
      </c>
      <c r="CY1793">
        <v>7</v>
      </c>
      <c r="CZ1793" t="s">
        <v>131</v>
      </c>
      <c r="DA1793">
        <v>80</v>
      </c>
      <c r="DB1793">
        <v>0</v>
      </c>
      <c r="DC1793" t="s">
        <v>132</v>
      </c>
      <c r="DD1793" t="s">
        <v>133</v>
      </c>
      <c r="DG1793">
        <v>15364266</v>
      </c>
      <c r="DI1793">
        <v>1</v>
      </c>
      <c r="DJ1793">
        <v>0</v>
      </c>
      <c r="DK1793">
        <v>1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"10/06/2022 16:25:02.038"</f>
        <v>10/06/2022 16:25:02.038</v>
      </c>
      <c r="C1794" t="str">
        <f t="shared" ref="C1794:C1857" si="914">"FFDFD3C0"</f>
        <v>FFDFD3C0</v>
      </c>
      <c r="D1794" t="s">
        <v>134</v>
      </c>
      <c r="E1794">
        <v>38</v>
      </c>
      <c r="H1794">
        <v>125</v>
      </c>
      <c r="I1794" t="s">
        <v>142</v>
      </c>
      <c r="J1794" t="s">
        <v>136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ref="S1794:S1800" si="915">"16:25:01.789"</f>
        <v>16:25:01.789</v>
      </c>
      <c r="T1794" t="str">
        <f t="shared" ref="T1794:T1800" si="916">"16:25:01.289"</f>
        <v>16:25:01.289</v>
      </c>
      <c r="U1794" t="str">
        <f t="shared" ref="U1794:U1857" si="917">"A5988B"</f>
        <v>A5988B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136</v>
      </c>
      <c r="AG1794">
        <v>0</v>
      </c>
      <c r="AH1794">
        <v>3</v>
      </c>
      <c r="AI1794">
        <v>2</v>
      </c>
      <c r="AJ1794">
        <v>1</v>
      </c>
      <c r="AK1794" t="s">
        <v>631</v>
      </c>
      <c r="AL1794">
        <v>40.949671000000002</v>
      </c>
      <c r="AM1794" t="s">
        <v>632</v>
      </c>
      <c r="AN1794">
        <v>-72.165948999999998</v>
      </c>
      <c r="AO1794">
        <v>25</v>
      </c>
      <c r="AP1794">
        <v>500</v>
      </c>
      <c r="AQ1794" t="s">
        <v>129</v>
      </c>
      <c r="AR1794">
        <v>61</v>
      </c>
      <c r="AS1794">
        <v>28</v>
      </c>
      <c r="AT1794">
        <v>-64</v>
      </c>
      <c r="BB1794">
        <v>1200</v>
      </c>
      <c r="BC1794">
        <v>1</v>
      </c>
      <c r="BD1794" t="str">
        <f t="shared" ref="BD1794:BD1857" si="918">"N46PD   "</f>
        <v xml:space="preserve">N46PD   </v>
      </c>
      <c r="BE1794">
        <v>1</v>
      </c>
      <c r="BG1794">
        <v>0</v>
      </c>
      <c r="BH1794">
        <v>0</v>
      </c>
      <c r="BI1794">
        <v>0</v>
      </c>
      <c r="BJ1794">
        <v>400</v>
      </c>
      <c r="BK1794">
        <v>-100</v>
      </c>
      <c r="BL1794" t="s">
        <v>206</v>
      </c>
      <c r="BM1794">
        <v>1</v>
      </c>
      <c r="BN1794">
        <v>1</v>
      </c>
      <c r="BO1794">
        <v>1</v>
      </c>
      <c r="BP1794">
        <v>0</v>
      </c>
      <c r="BS1794">
        <v>0</v>
      </c>
      <c r="BT1794">
        <v>0</v>
      </c>
      <c r="BU1794">
        <v>0</v>
      </c>
      <c r="CE1794" t="str">
        <f t="shared" ref="CE1794:CE1800" si="919">"16:25:01.790"</f>
        <v>16:25:01.790</v>
      </c>
      <c r="CF1794">
        <v>789505860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7</v>
      </c>
      <c r="CY1794">
        <v>7</v>
      </c>
      <c r="CZ1794" t="s">
        <v>131</v>
      </c>
      <c r="DA1794">
        <v>80</v>
      </c>
      <c r="DB1794">
        <v>1</v>
      </c>
      <c r="DC1794" t="s">
        <v>132</v>
      </c>
      <c r="DD1794" t="s">
        <v>133</v>
      </c>
      <c r="DG1794">
        <v>15439753</v>
      </c>
      <c r="DI1794">
        <v>1</v>
      </c>
      <c r="DJ1794">
        <v>0</v>
      </c>
      <c r="DK1794">
        <v>0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"10/06/2022 16:25:02.038"</f>
        <v>10/06/2022 16:25:02.038</v>
      </c>
      <c r="C1795" t="str">
        <f t="shared" si="914"/>
        <v>FFDFD3C0</v>
      </c>
      <c r="D1795" t="s">
        <v>139</v>
      </c>
      <c r="E1795">
        <v>2</v>
      </c>
      <c r="F1795">
        <v>1002</v>
      </c>
      <c r="G1795" t="s">
        <v>124</v>
      </c>
      <c r="J1795" t="s">
        <v>141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915"/>
        <v>16:25:01.789</v>
      </c>
      <c r="T1795" t="str">
        <f t="shared" si="916"/>
        <v>16:25:01.289</v>
      </c>
      <c r="U1795" t="str">
        <f t="shared" si="917"/>
        <v>A5988B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136</v>
      </c>
      <c r="AG1795">
        <v>0</v>
      </c>
      <c r="AH1795">
        <v>3</v>
      </c>
      <c r="AI1795">
        <v>2</v>
      </c>
      <c r="AJ1795">
        <v>1</v>
      </c>
      <c r="AK1795" t="s">
        <v>631</v>
      </c>
      <c r="AL1795">
        <v>40.949671000000002</v>
      </c>
      <c r="AM1795" t="s">
        <v>632</v>
      </c>
      <c r="AN1795">
        <v>-72.165948999999998</v>
      </c>
      <c r="AO1795">
        <v>25</v>
      </c>
      <c r="AP1795">
        <v>500</v>
      </c>
      <c r="AQ1795" t="s">
        <v>129</v>
      </c>
      <c r="AR1795">
        <v>61</v>
      </c>
      <c r="AS1795">
        <v>28</v>
      </c>
      <c r="AT1795">
        <v>-64</v>
      </c>
      <c r="BB1795">
        <v>1200</v>
      </c>
      <c r="BC1795">
        <v>1</v>
      </c>
      <c r="BD1795" t="str">
        <f t="shared" si="918"/>
        <v xml:space="preserve">N46PD   </v>
      </c>
      <c r="BE1795">
        <v>1</v>
      </c>
      <c r="BG1795">
        <v>0</v>
      </c>
      <c r="BH1795">
        <v>0</v>
      </c>
      <c r="BI1795">
        <v>0</v>
      </c>
      <c r="BJ1795">
        <v>400</v>
      </c>
      <c r="BK1795">
        <v>-100</v>
      </c>
      <c r="BL1795" t="s">
        <v>206</v>
      </c>
      <c r="BM1795">
        <v>1</v>
      </c>
      <c r="BN1795">
        <v>1</v>
      </c>
      <c r="BO1795">
        <v>1</v>
      </c>
      <c r="BP1795">
        <v>0</v>
      </c>
      <c r="BS1795">
        <v>0</v>
      </c>
      <c r="BT1795">
        <v>0</v>
      </c>
      <c r="BU1795">
        <v>0</v>
      </c>
      <c r="CE1795" t="str">
        <f t="shared" si="919"/>
        <v>16:25:01.790</v>
      </c>
      <c r="CF1795">
        <v>789505860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131</v>
      </c>
      <c r="DA1795">
        <v>80</v>
      </c>
      <c r="DB1795">
        <v>1</v>
      </c>
      <c r="DC1795" t="s">
        <v>132</v>
      </c>
      <c r="DD1795" t="s">
        <v>133</v>
      </c>
      <c r="DG1795">
        <v>15439753</v>
      </c>
      <c r="DI1795">
        <v>1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"10/06/2022 16:25:02.038"</f>
        <v>10/06/2022 16:25:02.038</v>
      </c>
      <c r="C1796" t="str">
        <f t="shared" si="914"/>
        <v>FFDFD3C0</v>
      </c>
      <c r="D1796" t="s">
        <v>143</v>
      </c>
      <c r="E1796">
        <v>15</v>
      </c>
      <c r="F1796">
        <v>2015</v>
      </c>
      <c r="G1796" t="s">
        <v>144</v>
      </c>
      <c r="J1796" t="s">
        <v>145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915"/>
        <v>16:25:01.789</v>
      </c>
      <c r="T1796" t="str">
        <f t="shared" si="916"/>
        <v>16:25:01.289</v>
      </c>
      <c r="U1796" t="str">
        <f t="shared" si="917"/>
        <v>A5988B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136</v>
      </c>
      <c r="AG1796">
        <v>0</v>
      </c>
      <c r="AH1796">
        <v>3</v>
      </c>
      <c r="AI1796">
        <v>2</v>
      </c>
      <c r="AJ1796">
        <v>1</v>
      </c>
      <c r="AK1796" t="s">
        <v>631</v>
      </c>
      <c r="AL1796">
        <v>40.949671000000002</v>
      </c>
      <c r="AM1796" t="s">
        <v>632</v>
      </c>
      <c r="AN1796">
        <v>-72.165948999999998</v>
      </c>
      <c r="AO1796">
        <v>25</v>
      </c>
      <c r="AP1796">
        <v>500</v>
      </c>
      <c r="AQ1796" t="s">
        <v>129</v>
      </c>
      <c r="AR1796">
        <v>61</v>
      </c>
      <c r="AS1796">
        <v>28</v>
      </c>
      <c r="AT1796">
        <v>-64</v>
      </c>
      <c r="BB1796">
        <v>1200</v>
      </c>
      <c r="BC1796">
        <v>1</v>
      </c>
      <c r="BD1796" t="str">
        <f t="shared" si="918"/>
        <v xml:space="preserve">N46PD   </v>
      </c>
      <c r="BE1796">
        <v>1</v>
      </c>
      <c r="BG1796">
        <v>0</v>
      </c>
      <c r="BH1796">
        <v>0</v>
      </c>
      <c r="BI1796">
        <v>0</v>
      </c>
      <c r="BJ1796">
        <v>400</v>
      </c>
      <c r="BK1796">
        <v>-100</v>
      </c>
      <c r="BL1796" t="s">
        <v>206</v>
      </c>
      <c r="BM1796">
        <v>1</v>
      </c>
      <c r="BN1796">
        <v>1</v>
      </c>
      <c r="BO1796">
        <v>1</v>
      </c>
      <c r="BP1796">
        <v>0</v>
      </c>
      <c r="BS1796">
        <v>0</v>
      </c>
      <c r="BT1796">
        <v>0</v>
      </c>
      <c r="BU1796">
        <v>0</v>
      </c>
      <c r="CE1796" t="str">
        <f t="shared" si="919"/>
        <v>16:25:01.790</v>
      </c>
      <c r="CF1796">
        <v>789505860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7</v>
      </c>
      <c r="CY1796">
        <v>7</v>
      </c>
      <c r="CZ1796" t="s">
        <v>131</v>
      </c>
      <c r="DA1796">
        <v>80</v>
      </c>
      <c r="DB1796">
        <v>1</v>
      </c>
      <c r="DC1796" t="s">
        <v>132</v>
      </c>
      <c r="DD1796" t="s">
        <v>133</v>
      </c>
      <c r="DG1796">
        <v>15439753</v>
      </c>
      <c r="DI1796">
        <v>1</v>
      </c>
      <c r="DJ1796">
        <v>0</v>
      </c>
      <c r="DK1796">
        <v>1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"10/06/2022 16:25:02.038"</f>
        <v>10/06/2022 16:25:02.038</v>
      </c>
      <c r="C1797" t="str">
        <f t="shared" si="914"/>
        <v>FFDFD3C0</v>
      </c>
      <c r="D1797" t="s">
        <v>143</v>
      </c>
      <c r="E1797">
        <v>1</v>
      </c>
      <c r="F1797">
        <v>2001</v>
      </c>
      <c r="G1797" t="s">
        <v>147</v>
      </c>
      <c r="J1797" t="s">
        <v>145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915"/>
        <v>16:25:01.789</v>
      </c>
      <c r="T1797" t="str">
        <f t="shared" si="916"/>
        <v>16:25:01.289</v>
      </c>
      <c r="U1797" t="str">
        <f t="shared" si="917"/>
        <v>A5988B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136</v>
      </c>
      <c r="AG1797">
        <v>0</v>
      </c>
      <c r="AH1797">
        <v>3</v>
      </c>
      <c r="AI1797">
        <v>2</v>
      </c>
      <c r="AJ1797">
        <v>1</v>
      </c>
      <c r="AK1797" t="s">
        <v>631</v>
      </c>
      <c r="AL1797">
        <v>40.949671000000002</v>
      </c>
      <c r="AM1797" t="s">
        <v>632</v>
      </c>
      <c r="AN1797">
        <v>-72.165948999999998</v>
      </c>
      <c r="AO1797">
        <v>25</v>
      </c>
      <c r="AP1797">
        <v>500</v>
      </c>
      <c r="AQ1797" t="s">
        <v>129</v>
      </c>
      <c r="AR1797">
        <v>61</v>
      </c>
      <c r="AS1797">
        <v>28</v>
      </c>
      <c r="AT1797">
        <v>-64</v>
      </c>
      <c r="BB1797">
        <v>1200</v>
      </c>
      <c r="BC1797">
        <v>1</v>
      </c>
      <c r="BD1797" t="str">
        <f t="shared" si="918"/>
        <v xml:space="preserve">N46PD   </v>
      </c>
      <c r="BE1797">
        <v>1</v>
      </c>
      <c r="BG1797">
        <v>0</v>
      </c>
      <c r="BH1797">
        <v>0</v>
      </c>
      <c r="BI1797">
        <v>0</v>
      </c>
      <c r="BJ1797">
        <v>400</v>
      </c>
      <c r="BK1797">
        <v>-100</v>
      </c>
      <c r="BL1797" t="s">
        <v>206</v>
      </c>
      <c r="BM1797">
        <v>1</v>
      </c>
      <c r="BN1797">
        <v>1</v>
      </c>
      <c r="BO1797">
        <v>1</v>
      </c>
      <c r="BP1797">
        <v>0</v>
      </c>
      <c r="BS1797">
        <v>0</v>
      </c>
      <c r="BT1797">
        <v>0</v>
      </c>
      <c r="BU1797">
        <v>0</v>
      </c>
      <c r="CE1797" t="str">
        <f t="shared" si="919"/>
        <v>16:25:01.790</v>
      </c>
      <c r="CF1797">
        <v>789505860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7</v>
      </c>
      <c r="CY1797">
        <v>7</v>
      </c>
      <c r="CZ1797" t="s">
        <v>131</v>
      </c>
      <c r="DA1797">
        <v>80</v>
      </c>
      <c r="DB1797">
        <v>1</v>
      </c>
      <c r="DC1797" t="s">
        <v>132</v>
      </c>
      <c r="DD1797" t="s">
        <v>133</v>
      </c>
      <c r="DG1797">
        <v>15439753</v>
      </c>
      <c r="DI1797">
        <v>1</v>
      </c>
      <c r="DJ1797">
        <v>0</v>
      </c>
      <c r="DK1797">
        <v>0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"10/06/2022 16:25:02.069"</f>
        <v>10/06/2022 16:25:02.069</v>
      </c>
      <c r="C1798" t="str">
        <f t="shared" si="914"/>
        <v>FFDFD3C0</v>
      </c>
      <c r="D1798" t="s">
        <v>123</v>
      </c>
      <c r="E1798">
        <v>1</v>
      </c>
      <c r="H1798">
        <v>157</v>
      </c>
      <c r="I1798" t="s">
        <v>124</v>
      </c>
      <c r="J1798" t="s">
        <v>125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915"/>
        <v>16:25:01.789</v>
      </c>
      <c r="T1798" t="str">
        <f t="shared" si="916"/>
        <v>16:25:01.289</v>
      </c>
      <c r="U1798" t="str">
        <f t="shared" si="917"/>
        <v>A5988B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136</v>
      </c>
      <c r="AG1798">
        <v>0</v>
      </c>
      <c r="AH1798">
        <v>3</v>
      </c>
      <c r="AI1798">
        <v>2</v>
      </c>
      <c r="AJ1798">
        <v>1</v>
      </c>
      <c r="AK1798" t="s">
        <v>631</v>
      </c>
      <c r="AL1798">
        <v>40.949671000000002</v>
      </c>
      <c r="AM1798" t="s">
        <v>632</v>
      </c>
      <c r="AN1798">
        <v>-72.165948999999998</v>
      </c>
      <c r="AO1798">
        <v>25</v>
      </c>
      <c r="AP1798">
        <v>500</v>
      </c>
      <c r="AQ1798" t="s">
        <v>129</v>
      </c>
      <c r="AR1798">
        <v>61</v>
      </c>
      <c r="AS1798">
        <v>28</v>
      </c>
      <c r="AT1798">
        <v>-64</v>
      </c>
      <c r="BB1798">
        <v>1200</v>
      </c>
      <c r="BC1798">
        <v>1</v>
      </c>
      <c r="BD1798" t="str">
        <f t="shared" si="918"/>
        <v xml:space="preserve">N46PD   </v>
      </c>
      <c r="BE1798">
        <v>1</v>
      </c>
      <c r="BG1798">
        <v>0</v>
      </c>
      <c r="BH1798">
        <v>0</v>
      </c>
      <c r="BI1798">
        <v>0</v>
      </c>
      <c r="BJ1798">
        <v>400</v>
      </c>
      <c r="BK1798">
        <v>-100</v>
      </c>
      <c r="BL1798" t="s">
        <v>206</v>
      </c>
      <c r="BM1798">
        <v>1</v>
      </c>
      <c r="BN1798">
        <v>1</v>
      </c>
      <c r="BO1798">
        <v>1</v>
      </c>
      <c r="BP1798">
        <v>0</v>
      </c>
      <c r="BS1798">
        <v>0</v>
      </c>
      <c r="BT1798">
        <v>0</v>
      </c>
      <c r="BU1798">
        <v>0</v>
      </c>
      <c r="CE1798" t="str">
        <f t="shared" si="919"/>
        <v>16:25:01.790</v>
      </c>
      <c r="CF1798">
        <v>789505860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7</v>
      </c>
      <c r="CY1798">
        <v>7</v>
      </c>
      <c r="CZ1798" t="s">
        <v>131</v>
      </c>
      <c r="DA1798">
        <v>80</v>
      </c>
      <c r="DB1798">
        <v>1</v>
      </c>
      <c r="DC1798" t="s">
        <v>132</v>
      </c>
      <c r="DD1798" t="s">
        <v>133</v>
      </c>
      <c r="DG1798">
        <v>15439753</v>
      </c>
      <c r="DI1798">
        <v>1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"10/06/2022 16:25:02.069"</f>
        <v>10/06/2022 16:25:02.069</v>
      </c>
      <c r="C1799" t="str">
        <f t="shared" si="914"/>
        <v>FFDFD3C0</v>
      </c>
      <c r="D1799" t="s">
        <v>134</v>
      </c>
      <c r="E1799">
        <v>33</v>
      </c>
      <c r="H1799">
        <v>112</v>
      </c>
      <c r="I1799" t="s">
        <v>135</v>
      </c>
      <c r="J1799" t="s">
        <v>136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915"/>
        <v>16:25:01.789</v>
      </c>
      <c r="T1799" t="str">
        <f t="shared" si="916"/>
        <v>16:25:01.289</v>
      </c>
      <c r="U1799" t="str">
        <f t="shared" si="917"/>
        <v>A5988B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136</v>
      </c>
      <c r="AG1799">
        <v>0</v>
      </c>
      <c r="AH1799">
        <v>3</v>
      </c>
      <c r="AI1799">
        <v>2</v>
      </c>
      <c r="AJ1799">
        <v>1</v>
      </c>
      <c r="AK1799" t="s">
        <v>631</v>
      </c>
      <c r="AL1799">
        <v>40.949671000000002</v>
      </c>
      <c r="AM1799" t="s">
        <v>632</v>
      </c>
      <c r="AN1799">
        <v>-72.165948999999998</v>
      </c>
      <c r="AO1799">
        <v>25</v>
      </c>
      <c r="AP1799">
        <v>500</v>
      </c>
      <c r="AQ1799" t="s">
        <v>129</v>
      </c>
      <c r="AR1799">
        <v>61</v>
      </c>
      <c r="AS1799">
        <v>28</v>
      </c>
      <c r="AT1799">
        <v>-64</v>
      </c>
      <c r="BB1799">
        <v>1200</v>
      </c>
      <c r="BC1799">
        <v>1</v>
      </c>
      <c r="BD1799" t="str">
        <f t="shared" si="918"/>
        <v xml:space="preserve">N46PD   </v>
      </c>
      <c r="BE1799">
        <v>1</v>
      </c>
      <c r="BG1799">
        <v>0</v>
      </c>
      <c r="BH1799">
        <v>0</v>
      </c>
      <c r="BI1799">
        <v>0</v>
      </c>
      <c r="BJ1799">
        <v>400</v>
      </c>
      <c r="BK1799">
        <v>-100</v>
      </c>
      <c r="BL1799" t="s">
        <v>206</v>
      </c>
      <c r="BM1799">
        <v>1</v>
      </c>
      <c r="BN1799">
        <v>1</v>
      </c>
      <c r="BO1799">
        <v>1</v>
      </c>
      <c r="BP1799">
        <v>0</v>
      </c>
      <c r="BS1799">
        <v>0</v>
      </c>
      <c r="BT1799">
        <v>0</v>
      </c>
      <c r="BU1799">
        <v>0</v>
      </c>
      <c r="CE1799" t="str">
        <f t="shared" si="919"/>
        <v>16:25:01.790</v>
      </c>
      <c r="CF1799">
        <v>789505860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7</v>
      </c>
      <c r="CY1799">
        <v>7</v>
      </c>
      <c r="CZ1799" t="s">
        <v>131</v>
      </c>
      <c r="DA1799">
        <v>80</v>
      </c>
      <c r="DB1799">
        <v>1</v>
      </c>
      <c r="DC1799" t="s">
        <v>132</v>
      </c>
      <c r="DD1799" t="s">
        <v>133</v>
      </c>
      <c r="DG1799">
        <v>15439753</v>
      </c>
      <c r="DI1799">
        <v>1</v>
      </c>
      <c r="DJ1799">
        <v>0</v>
      </c>
      <c r="DK1799">
        <v>1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"10/06/2022 16:25:02.069"</f>
        <v>10/06/2022 16:25:02.069</v>
      </c>
      <c r="C1800" t="str">
        <f t="shared" si="914"/>
        <v>FFDFD3C0</v>
      </c>
      <c r="D1800" t="s">
        <v>139</v>
      </c>
      <c r="E1800">
        <v>3</v>
      </c>
      <c r="F1800">
        <v>1003</v>
      </c>
      <c r="G1800" t="s">
        <v>146</v>
      </c>
      <c r="J1800" t="s">
        <v>141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915"/>
        <v>16:25:01.789</v>
      </c>
      <c r="T1800" t="str">
        <f t="shared" si="916"/>
        <v>16:25:01.289</v>
      </c>
      <c r="U1800" t="str">
        <f t="shared" si="917"/>
        <v>A5988B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136</v>
      </c>
      <c r="AG1800">
        <v>0</v>
      </c>
      <c r="AH1800">
        <v>3</v>
      </c>
      <c r="AI1800">
        <v>2</v>
      </c>
      <c r="AJ1800">
        <v>1</v>
      </c>
      <c r="AK1800" t="s">
        <v>631</v>
      </c>
      <c r="AL1800">
        <v>40.949671000000002</v>
      </c>
      <c r="AM1800" t="s">
        <v>632</v>
      </c>
      <c r="AN1800">
        <v>-72.165948999999998</v>
      </c>
      <c r="AO1800">
        <v>25</v>
      </c>
      <c r="AP1800">
        <v>500</v>
      </c>
      <c r="AQ1800" t="s">
        <v>129</v>
      </c>
      <c r="AR1800">
        <v>61</v>
      </c>
      <c r="AS1800">
        <v>28</v>
      </c>
      <c r="AT1800">
        <v>-64</v>
      </c>
      <c r="BB1800">
        <v>1200</v>
      </c>
      <c r="BC1800">
        <v>1</v>
      </c>
      <c r="BD1800" t="str">
        <f t="shared" si="918"/>
        <v xml:space="preserve">N46PD   </v>
      </c>
      <c r="BE1800">
        <v>1</v>
      </c>
      <c r="BG1800">
        <v>0</v>
      </c>
      <c r="BH1800">
        <v>0</v>
      </c>
      <c r="BI1800">
        <v>0</v>
      </c>
      <c r="BJ1800">
        <v>400</v>
      </c>
      <c r="BK1800">
        <v>-100</v>
      </c>
      <c r="BL1800" t="s">
        <v>206</v>
      </c>
      <c r="BM1800">
        <v>1</v>
      </c>
      <c r="BN1800">
        <v>1</v>
      </c>
      <c r="BO1800">
        <v>1</v>
      </c>
      <c r="BP1800">
        <v>0</v>
      </c>
      <c r="BS1800">
        <v>0</v>
      </c>
      <c r="BT1800">
        <v>0</v>
      </c>
      <c r="BU1800">
        <v>0</v>
      </c>
      <c r="CE1800" t="str">
        <f t="shared" si="919"/>
        <v>16:25:01.790</v>
      </c>
      <c r="CF1800">
        <v>789505860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7</v>
      </c>
      <c r="CY1800">
        <v>7</v>
      </c>
      <c r="CZ1800" t="s">
        <v>131</v>
      </c>
      <c r="DA1800">
        <v>80</v>
      </c>
      <c r="DB1800">
        <v>1</v>
      </c>
      <c r="DC1800" t="s">
        <v>132</v>
      </c>
      <c r="DD1800" t="s">
        <v>133</v>
      </c>
      <c r="DG1800">
        <v>15439753</v>
      </c>
      <c r="DI1800">
        <v>1</v>
      </c>
      <c r="DJ1800">
        <v>0</v>
      </c>
      <c r="DK1800">
        <v>1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"10/06/2022 16:25:02.992"</f>
        <v>10/06/2022 16:25:02.992</v>
      </c>
      <c r="C1801" t="str">
        <f t="shared" si="914"/>
        <v>FFDFD3C0</v>
      </c>
      <c r="D1801" t="s">
        <v>123</v>
      </c>
      <c r="E1801">
        <v>1</v>
      </c>
      <c r="H1801">
        <v>157</v>
      </c>
      <c r="I1801" t="s">
        <v>124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ref="S1801:S1807" si="920">"16:25:02.789"</f>
        <v>16:25:02.789</v>
      </c>
      <c r="T1801" t="str">
        <f t="shared" ref="T1801:T1807" si="921">"16:25:02.389"</f>
        <v>16:25:02.389</v>
      </c>
      <c r="U1801" t="str">
        <f t="shared" si="917"/>
        <v>A5988B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136</v>
      </c>
      <c r="AG1801">
        <v>0</v>
      </c>
      <c r="AH1801">
        <v>3</v>
      </c>
      <c r="AI1801">
        <v>2</v>
      </c>
      <c r="AJ1801">
        <v>1</v>
      </c>
      <c r="AK1801" t="s">
        <v>633</v>
      </c>
      <c r="AL1801">
        <v>40.949821</v>
      </c>
      <c r="AM1801" t="s">
        <v>634</v>
      </c>
      <c r="AN1801">
        <v>-72.165563000000006</v>
      </c>
      <c r="AO1801">
        <v>25</v>
      </c>
      <c r="AP1801">
        <v>500</v>
      </c>
      <c r="AQ1801" t="s">
        <v>129</v>
      </c>
      <c r="AR1801">
        <v>62</v>
      </c>
      <c r="AS1801">
        <v>28</v>
      </c>
      <c r="AT1801">
        <v>-320</v>
      </c>
      <c r="BB1801">
        <v>1200</v>
      </c>
      <c r="BC1801">
        <v>1</v>
      </c>
      <c r="BD1801" t="str">
        <f t="shared" si="918"/>
        <v xml:space="preserve">N46PD   </v>
      </c>
      <c r="BE1801">
        <v>1</v>
      </c>
      <c r="BG1801">
        <v>0</v>
      </c>
      <c r="BH1801">
        <v>0</v>
      </c>
      <c r="BI1801">
        <v>0</v>
      </c>
      <c r="BJ1801">
        <v>400</v>
      </c>
      <c r="BK1801">
        <v>-100</v>
      </c>
      <c r="BL1801" t="s">
        <v>206</v>
      </c>
      <c r="BM1801">
        <v>1</v>
      </c>
      <c r="BN1801">
        <v>1</v>
      </c>
      <c r="BO1801">
        <v>1</v>
      </c>
      <c r="BP1801">
        <v>0</v>
      </c>
      <c r="BS1801">
        <v>0</v>
      </c>
      <c r="BT1801">
        <v>0</v>
      </c>
      <c r="BU1801">
        <v>0</v>
      </c>
      <c r="CE1801" t="str">
        <f t="shared" ref="CE1801:CE1807" si="922">"16:25:02.796"</f>
        <v>16:25:02.796</v>
      </c>
      <c r="CF1801">
        <v>795502281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7</v>
      </c>
      <c r="CY1801">
        <v>7</v>
      </c>
      <c r="CZ1801" t="s">
        <v>131</v>
      </c>
      <c r="DA1801">
        <v>80</v>
      </c>
      <c r="DB1801">
        <v>1</v>
      </c>
      <c r="DC1801" t="s">
        <v>132</v>
      </c>
      <c r="DD1801" t="s">
        <v>133</v>
      </c>
      <c r="DG1801">
        <v>15440735</v>
      </c>
      <c r="DI1801">
        <v>1</v>
      </c>
      <c r="DJ1801">
        <v>0</v>
      </c>
      <c r="DK1801">
        <v>0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"10/06/2022 16:25:02.992"</f>
        <v>10/06/2022 16:25:02.992</v>
      </c>
      <c r="C1802" t="str">
        <f t="shared" si="914"/>
        <v>FFDFD3C0</v>
      </c>
      <c r="D1802" t="s">
        <v>134</v>
      </c>
      <c r="E1802">
        <v>33</v>
      </c>
      <c r="H1802">
        <v>112</v>
      </c>
      <c r="I1802" t="s">
        <v>135</v>
      </c>
      <c r="J1802" t="s">
        <v>136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920"/>
        <v>16:25:02.789</v>
      </c>
      <c r="T1802" t="str">
        <f t="shared" si="921"/>
        <v>16:25:02.389</v>
      </c>
      <c r="U1802" t="str">
        <f t="shared" si="917"/>
        <v>A5988B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136</v>
      </c>
      <c r="AG1802">
        <v>0</v>
      </c>
      <c r="AH1802">
        <v>3</v>
      </c>
      <c r="AI1802">
        <v>2</v>
      </c>
      <c r="AJ1802">
        <v>1</v>
      </c>
      <c r="AK1802" t="s">
        <v>633</v>
      </c>
      <c r="AL1802">
        <v>40.949821</v>
      </c>
      <c r="AM1802" t="s">
        <v>634</v>
      </c>
      <c r="AN1802">
        <v>-72.165563000000006</v>
      </c>
      <c r="AO1802">
        <v>25</v>
      </c>
      <c r="AP1802">
        <v>500</v>
      </c>
      <c r="AQ1802" t="s">
        <v>129</v>
      </c>
      <c r="AR1802">
        <v>62</v>
      </c>
      <c r="AS1802">
        <v>28</v>
      </c>
      <c r="AT1802">
        <v>-320</v>
      </c>
      <c r="BB1802">
        <v>1200</v>
      </c>
      <c r="BC1802">
        <v>1</v>
      </c>
      <c r="BD1802" t="str">
        <f t="shared" si="918"/>
        <v xml:space="preserve">N46PD   </v>
      </c>
      <c r="BE1802">
        <v>1</v>
      </c>
      <c r="BG1802">
        <v>0</v>
      </c>
      <c r="BH1802">
        <v>0</v>
      </c>
      <c r="BI1802">
        <v>0</v>
      </c>
      <c r="BJ1802">
        <v>400</v>
      </c>
      <c r="BK1802">
        <v>-100</v>
      </c>
      <c r="BL1802" t="s">
        <v>206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t="str">
        <f t="shared" si="922"/>
        <v>16:25:02.796</v>
      </c>
      <c r="CF1802">
        <v>795502281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7</v>
      </c>
      <c r="CY1802">
        <v>7</v>
      </c>
      <c r="CZ1802" t="s">
        <v>131</v>
      </c>
      <c r="DA1802">
        <v>80</v>
      </c>
      <c r="DB1802">
        <v>1</v>
      </c>
      <c r="DC1802" t="s">
        <v>132</v>
      </c>
      <c r="DD1802" t="s">
        <v>133</v>
      </c>
      <c r="DG1802">
        <v>15440735</v>
      </c>
      <c r="DI1802">
        <v>1</v>
      </c>
      <c r="DJ1802">
        <v>0</v>
      </c>
      <c r="DK1802">
        <v>1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>"10/06/2022 16:25:02.992"</f>
        <v>10/06/2022 16:25:02.992</v>
      </c>
      <c r="C1803" t="str">
        <f t="shared" si="914"/>
        <v>FFDFD3C0</v>
      </c>
      <c r="D1803" t="s">
        <v>139</v>
      </c>
      <c r="E1803">
        <v>3</v>
      </c>
      <c r="F1803">
        <v>1003</v>
      </c>
      <c r="G1803" t="s">
        <v>146</v>
      </c>
      <c r="J1803" t="s">
        <v>141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920"/>
        <v>16:25:02.789</v>
      </c>
      <c r="T1803" t="str">
        <f t="shared" si="921"/>
        <v>16:25:02.389</v>
      </c>
      <c r="U1803" t="str">
        <f t="shared" si="917"/>
        <v>A5988B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136</v>
      </c>
      <c r="AG1803">
        <v>0</v>
      </c>
      <c r="AH1803">
        <v>3</v>
      </c>
      <c r="AI1803">
        <v>2</v>
      </c>
      <c r="AJ1803">
        <v>1</v>
      </c>
      <c r="AK1803" t="s">
        <v>633</v>
      </c>
      <c r="AL1803">
        <v>40.949821</v>
      </c>
      <c r="AM1803" t="s">
        <v>634</v>
      </c>
      <c r="AN1803">
        <v>-72.165563000000006</v>
      </c>
      <c r="AO1803">
        <v>25</v>
      </c>
      <c r="AP1803">
        <v>500</v>
      </c>
      <c r="AQ1803" t="s">
        <v>129</v>
      </c>
      <c r="AR1803">
        <v>62</v>
      </c>
      <c r="AS1803">
        <v>28</v>
      </c>
      <c r="AT1803">
        <v>-320</v>
      </c>
      <c r="BB1803">
        <v>1200</v>
      </c>
      <c r="BC1803">
        <v>1</v>
      </c>
      <c r="BD1803" t="str">
        <f t="shared" si="918"/>
        <v xml:space="preserve">N46PD   </v>
      </c>
      <c r="BE1803">
        <v>1</v>
      </c>
      <c r="BG1803">
        <v>0</v>
      </c>
      <c r="BH1803">
        <v>0</v>
      </c>
      <c r="BI1803">
        <v>0</v>
      </c>
      <c r="BJ1803">
        <v>400</v>
      </c>
      <c r="BK1803">
        <v>-100</v>
      </c>
      <c r="BL1803" t="s">
        <v>206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t="str">
        <f t="shared" si="922"/>
        <v>16:25:02.796</v>
      </c>
      <c r="CF1803">
        <v>795502281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7</v>
      </c>
      <c r="CY1803">
        <v>7</v>
      </c>
      <c r="CZ1803" t="s">
        <v>131</v>
      </c>
      <c r="DA1803">
        <v>80</v>
      </c>
      <c r="DB1803">
        <v>1</v>
      </c>
      <c r="DC1803" t="s">
        <v>132</v>
      </c>
      <c r="DD1803" t="s">
        <v>133</v>
      </c>
      <c r="DG1803">
        <v>15440735</v>
      </c>
      <c r="DI1803">
        <v>1</v>
      </c>
      <c r="DJ1803">
        <v>0</v>
      </c>
      <c r="DK1803">
        <v>1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>"10/06/2022 16:25:03.039"</f>
        <v>10/06/2022 16:25:03.039</v>
      </c>
      <c r="C1804" t="str">
        <f t="shared" si="914"/>
        <v>FFDFD3C0</v>
      </c>
      <c r="D1804" t="s">
        <v>134</v>
      </c>
      <c r="E1804">
        <v>38</v>
      </c>
      <c r="H1804">
        <v>125</v>
      </c>
      <c r="I1804" t="s">
        <v>142</v>
      </c>
      <c r="J1804" t="s">
        <v>136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920"/>
        <v>16:25:02.789</v>
      </c>
      <c r="T1804" t="str">
        <f t="shared" si="921"/>
        <v>16:25:02.389</v>
      </c>
      <c r="U1804" t="str">
        <f t="shared" si="917"/>
        <v>A5988B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136</v>
      </c>
      <c r="AG1804">
        <v>0</v>
      </c>
      <c r="AH1804">
        <v>3</v>
      </c>
      <c r="AI1804">
        <v>2</v>
      </c>
      <c r="AJ1804">
        <v>1</v>
      </c>
      <c r="AK1804" t="s">
        <v>633</v>
      </c>
      <c r="AL1804">
        <v>40.949821</v>
      </c>
      <c r="AM1804" t="s">
        <v>634</v>
      </c>
      <c r="AN1804">
        <v>-72.165563000000006</v>
      </c>
      <c r="AO1804">
        <v>25</v>
      </c>
      <c r="AP1804">
        <v>500</v>
      </c>
      <c r="AQ1804" t="s">
        <v>129</v>
      </c>
      <c r="AR1804">
        <v>62</v>
      </c>
      <c r="AS1804">
        <v>28</v>
      </c>
      <c r="AT1804">
        <v>-320</v>
      </c>
      <c r="BB1804">
        <v>1200</v>
      </c>
      <c r="BC1804">
        <v>1</v>
      </c>
      <c r="BD1804" t="str">
        <f t="shared" si="918"/>
        <v xml:space="preserve">N46PD   </v>
      </c>
      <c r="BE1804">
        <v>1</v>
      </c>
      <c r="BG1804">
        <v>0</v>
      </c>
      <c r="BH1804">
        <v>0</v>
      </c>
      <c r="BI1804">
        <v>0</v>
      </c>
      <c r="BJ1804">
        <v>400</v>
      </c>
      <c r="BK1804">
        <v>-100</v>
      </c>
      <c r="BL1804" t="s">
        <v>206</v>
      </c>
      <c r="BM1804">
        <v>1</v>
      </c>
      <c r="BN1804">
        <v>1</v>
      </c>
      <c r="BO1804">
        <v>1</v>
      </c>
      <c r="BP1804">
        <v>0</v>
      </c>
      <c r="BS1804">
        <v>0</v>
      </c>
      <c r="BT1804">
        <v>0</v>
      </c>
      <c r="BU1804">
        <v>0</v>
      </c>
      <c r="CE1804" t="str">
        <f t="shared" si="922"/>
        <v>16:25:02.796</v>
      </c>
      <c r="CF1804">
        <v>795502281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7</v>
      </c>
      <c r="CY1804">
        <v>7</v>
      </c>
      <c r="CZ1804" t="s">
        <v>131</v>
      </c>
      <c r="DA1804">
        <v>80</v>
      </c>
      <c r="DB1804">
        <v>1</v>
      </c>
      <c r="DC1804" t="s">
        <v>132</v>
      </c>
      <c r="DD1804" t="s">
        <v>133</v>
      </c>
      <c r="DG1804">
        <v>15440735</v>
      </c>
      <c r="DI1804">
        <v>1</v>
      </c>
      <c r="DJ1804">
        <v>0</v>
      </c>
      <c r="DK1804">
        <v>1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>"10/06/2022 16:25:03.039"</f>
        <v>10/06/2022 16:25:03.039</v>
      </c>
      <c r="C1805" t="str">
        <f t="shared" si="914"/>
        <v>FFDFD3C0</v>
      </c>
      <c r="D1805" t="s">
        <v>139</v>
      </c>
      <c r="E1805">
        <v>2</v>
      </c>
      <c r="F1805">
        <v>1002</v>
      </c>
      <c r="G1805" t="s">
        <v>124</v>
      </c>
      <c r="J1805" t="s">
        <v>141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920"/>
        <v>16:25:02.789</v>
      </c>
      <c r="T1805" t="str">
        <f t="shared" si="921"/>
        <v>16:25:02.389</v>
      </c>
      <c r="U1805" t="str">
        <f t="shared" si="917"/>
        <v>A5988B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136</v>
      </c>
      <c r="AG1805">
        <v>0</v>
      </c>
      <c r="AH1805">
        <v>3</v>
      </c>
      <c r="AI1805">
        <v>2</v>
      </c>
      <c r="AJ1805">
        <v>1</v>
      </c>
      <c r="AK1805" t="s">
        <v>633</v>
      </c>
      <c r="AL1805">
        <v>40.949821</v>
      </c>
      <c r="AM1805" t="s">
        <v>634</v>
      </c>
      <c r="AN1805">
        <v>-72.165563000000006</v>
      </c>
      <c r="AO1805">
        <v>25</v>
      </c>
      <c r="AP1805">
        <v>500</v>
      </c>
      <c r="AQ1805" t="s">
        <v>129</v>
      </c>
      <c r="AR1805">
        <v>62</v>
      </c>
      <c r="AS1805">
        <v>28</v>
      </c>
      <c r="AT1805">
        <v>-320</v>
      </c>
      <c r="BB1805">
        <v>1200</v>
      </c>
      <c r="BC1805">
        <v>1</v>
      </c>
      <c r="BD1805" t="str">
        <f t="shared" si="918"/>
        <v xml:space="preserve">N46PD   </v>
      </c>
      <c r="BE1805">
        <v>1</v>
      </c>
      <c r="BG1805">
        <v>0</v>
      </c>
      <c r="BH1805">
        <v>0</v>
      </c>
      <c r="BI1805">
        <v>0</v>
      </c>
      <c r="BJ1805">
        <v>400</v>
      </c>
      <c r="BK1805">
        <v>-100</v>
      </c>
      <c r="BL1805" t="s">
        <v>206</v>
      </c>
      <c r="BM1805">
        <v>1</v>
      </c>
      <c r="BN1805">
        <v>1</v>
      </c>
      <c r="BO1805">
        <v>1</v>
      </c>
      <c r="BP1805">
        <v>0</v>
      </c>
      <c r="BS1805">
        <v>0</v>
      </c>
      <c r="BT1805">
        <v>0</v>
      </c>
      <c r="BU1805">
        <v>0</v>
      </c>
      <c r="CE1805" t="str">
        <f t="shared" si="922"/>
        <v>16:25:02.796</v>
      </c>
      <c r="CF1805">
        <v>795502281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7</v>
      </c>
      <c r="CY1805">
        <v>7</v>
      </c>
      <c r="CZ1805" t="s">
        <v>131</v>
      </c>
      <c r="DA1805">
        <v>80</v>
      </c>
      <c r="DB1805">
        <v>1</v>
      </c>
      <c r="DC1805" t="s">
        <v>132</v>
      </c>
      <c r="DD1805" t="s">
        <v>133</v>
      </c>
      <c r="DG1805">
        <v>15440735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>"10/06/2022 16:25:03.117"</f>
        <v>10/06/2022 16:25:03.117</v>
      </c>
      <c r="C1806" t="str">
        <f t="shared" si="914"/>
        <v>FFDFD3C0</v>
      </c>
      <c r="D1806" t="s">
        <v>143</v>
      </c>
      <c r="E1806">
        <v>15</v>
      </c>
      <c r="F1806">
        <v>2015</v>
      </c>
      <c r="G1806" t="s">
        <v>144</v>
      </c>
      <c r="J1806" t="s">
        <v>145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920"/>
        <v>16:25:02.789</v>
      </c>
      <c r="T1806" t="str">
        <f t="shared" si="921"/>
        <v>16:25:02.389</v>
      </c>
      <c r="U1806" t="str">
        <f t="shared" si="917"/>
        <v>A5988B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136</v>
      </c>
      <c r="AG1806">
        <v>0</v>
      </c>
      <c r="AH1806">
        <v>3</v>
      </c>
      <c r="AI1806">
        <v>2</v>
      </c>
      <c r="AJ1806">
        <v>1</v>
      </c>
      <c r="AK1806" t="s">
        <v>633</v>
      </c>
      <c r="AL1806">
        <v>40.949821</v>
      </c>
      <c r="AM1806" t="s">
        <v>634</v>
      </c>
      <c r="AN1806">
        <v>-72.165563000000006</v>
      </c>
      <c r="AO1806">
        <v>25</v>
      </c>
      <c r="AP1806">
        <v>500</v>
      </c>
      <c r="AQ1806" t="s">
        <v>129</v>
      </c>
      <c r="AR1806">
        <v>62</v>
      </c>
      <c r="AS1806">
        <v>28</v>
      </c>
      <c r="AT1806">
        <v>-320</v>
      </c>
      <c r="BB1806">
        <v>1200</v>
      </c>
      <c r="BC1806">
        <v>1</v>
      </c>
      <c r="BD1806" t="str">
        <f t="shared" si="918"/>
        <v xml:space="preserve">N46PD   </v>
      </c>
      <c r="BE1806">
        <v>1</v>
      </c>
      <c r="BG1806">
        <v>0</v>
      </c>
      <c r="BH1806">
        <v>0</v>
      </c>
      <c r="BI1806">
        <v>0</v>
      </c>
      <c r="BJ1806">
        <v>400</v>
      </c>
      <c r="BK1806">
        <v>-100</v>
      </c>
      <c r="BL1806" t="s">
        <v>206</v>
      </c>
      <c r="BM1806">
        <v>1</v>
      </c>
      <c r="BN1806">
        <v>1</v>
      </c>
      <c r="BO1806">
        <v>1</v>
      </c>
      <c r="BP1806">
        <v>0</v>
      </c>
      <c r="BS1806">
        <v>0</v>
      </c>
      <c r="BT1806">
        <v>0</v>
      </c>
      <c r="BU1806">
        <v>0</v>
      </c>
      <c r="CE1806" t="str">
        <f t="shared" si="922"/>
        <v>16:25:02.796</v>
      </c>
      <c r="CF1806">
        <v>795502281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7</v>
      </c>
      <c r="CY1806">
        <v>7</v>
      </c>
      <c r="CZ1806" t="s">
        <v>131</v>
      </c>
      <c r="DA1806">
        <v>80</v>
      </c>
      <c r="DB1806">
        <v>1</v>
      </c>
      <c r="DC1806" t="s">
        <v>132</v>
      </c>
      <c r="DD1806" t="s">
        <v>133</v>
      </c>
      <c r="DG1806">
        <v>15440735</v>
      </c>
      <c r="DI1806">
        <v>1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>"10/06/2022 16:25:03.117"</f>
        <v>10/06/2022 16:25:03.117</v>
      </c>
      <c r="C1807" t="str">
        <f t="shared" si="914"/>
        <v>FFDFD3C0</v>
      </c>
      <c r="D1807" t="s">
        <v>143</v>
      </c>
      <c r="E1807">
        <v>1</v>
      </c>
      <c r="F1807">
        <v>2001</v>
      </c>
      <c r="G1807" t="s">
        <v>147</v>
      </c>
      <c r="J1807" t="s">
        <v>145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920"/>
        <v>16:25:02.789</v>
      </c>
      <c r="T1807" t="str">
        <f t="shared" si="921"/>
        <v>16:25:02.389</v>
      </c>
      <c r="U1807" t="str">
        <f t="shared" si="917"/>
        <v>A5988B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136</v>
      </c>
      <c r="AG1807">
        <v>0</v>
      </c>
      <c r="AH1807">
        <v>3</v>
      </c>
      <c r="AI1807">
        <v>2</v>
      </c>
      <c r="AJ1807">
        <v>1</v>
      </c>
      <c r="AK1807" t="s">
        <v>633</v>
      </c>
      <c r="AL1807">
        <v>40.949821</v>
      </c>
      <c r="AM1807" t="s">
        <v>634</v>
      </c>
      <c r="AN1807">
        <v>-72.165563000000006</v>
      </c>
      <c r="AO1807">
        <v>25</v>
      </c>
      <c r="AP1807">
        <v>500</v>
      </c>
      <c r="AQ1807" t="s">
        <v>129</v>
      </c>
      <c r="AR1807">
        <v>62</v>
      </c>
      <c r="AS1807">
        <v>28</v>
      </c>
      <c r="AT1807">
        <v>-320</v>
      </c>
      <c r="BB1807">
        <v>1200</v>
      </c>
      <c r="BC1807">
        <v>1</v>
      </c>
      <c r="BD1807" t="str">
        <f t="shared" si="918"/>
        <v xml:space="preserve">N46PD   </v>
      </c>
      <c r="BE1807">
        <v>1</v>
      </c>
      <c r="BG1807">
        <v>0</v>
      </c>
      <c r="BH1807">
        <v>0</v>
      </c>
      <c r="BI1807">
        <v>0</v>
      </c>
      <c r="BJ1807">
        <v>400</v>
      </c>
      <c r="BK1807">
        <v>-100</v>
      </c>
      <c r="BL1807" t="s">
        <v>206</v>
      </c>
      <c r="BM1807">
        <v>1</v>
      </c>
      <c r="BN1807">
        <v>1</v>
      </c>
      <c r="BO1807">
        <v>1</v>
      </c>
      <c r="BP1807">
        <v>0</v>
      </c>
      <c r="BS1807">
        <v>0</v>
      </c>
      <c r="BT1807">
        <v>0</v>
      </c>
      <c r="BU1807">
        <v>0</v>
      </c>
      <c r="CE1807" t="str">
        <f t="shared" si="922"/>
        <v>16:25:02.796</v>
      </c>
      <c r="CF1807">
        <v>795502281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7</v>
      </c>
      <c r="CY1807">
        <v>7</v>
      </c>
      <c r="CZ1807" t="s">
        <v>131</v>
      </c>
      <c r="DA1807">
        <v>80</v>
      </c>
      <c r="DB1807">
        <v>1</v>
      </c>
      <c r="DC1807" t="s">
        <v>132</v>
      </c>
      <c r="DD1807" t="s">
        <v>133</v>
      </c>
      <c r="DG1807">
        <v>15440735</v>
      </c>
      <c r="DI1807">
        <v>1</v>
      </c>
      <c r="DJ1807">
        <v>0</v>
      </c>
      <c r="DK1807">
        <v>1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>"10/06/2022 16:25:16.961"</f>
        <v>10/06/2022 16:25:16.961</v>
      </c>
      <c r="C1808" t="str">
        <f t="shared" si="914"/>
        <v>FFDFD3C0</v>
      </c>
      <c r="D1808" t="s">
        <v>143</v>
      </c>
      <c r="E1808">
        <v>15</v>
      </c>
      <c r="F1808">
        <v>2015</v>
      </c>
      <c r="G1808" t="s">
        <v>144</v>
      </c>
      <c r="J1808" t="s">
        <v>145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ref="S1808:S1814" si="923">"16:25:16.734"</f>
        <v>16:25:16.734</v>
      </c>
      <c r="T1808" t="str">
        <f t="shared" ref="T1808:T1814" si="924">"16:25:16.334"</f>
        <v>16:25:16.334</v>
      </c>
      <c r="U1808" t="str">
        <f t="shared" si="917"/>
        <v>A5988B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125</v>
      </c>
      <c r="AG1808">
        <v>0</v>
      </c>
      <c r="AH1808">
        <v>3</v>
      </c>
      <c r="AI1808">
        <v>2</v>
      </c>
      <c r="AJ1808">
        <v>1</v>
      </c>
      <c r="AK1808" t="s">
        <v>635</v>
      </c>
      <c r="AL1808">
        <v>40.951988999999998</v>
      </c>
      <c r="AM1808" t="s">
        <v>636</v>
      </c>
      <c r="AN1808">
        <v>-72.160884999999993</v>
      </c>
      <c r="AO1808">
        <v>25</v>
      </c>
      <c r="AP1808">
        <v>550</v>
      </c>
      <c r="AQ1808" t="s">
        <v>129</v>
      </c>
      <c r="AR1808">
        <v>33</v>
      </c>
      <c r="AS1808">
        <v>51</v>
      </c>
      <c r="AT1808">
        <v>320</v>
      </c>
      <c r="BB1808">
        <v>1200</v>
      </c>
      <c r="BC1808">
        <v>1</v>
      </c>
      <c r="BD1808" t="str">
        <f t="shared" si="918"/>
        <v xml:space="preserve">N46PD   </v>
      </c>
      <c r="BE1808">
        <v>1</v>
      </c>
      <c r="BG1808">
        <v>0</v>
      </c>
      <c r="BH1808">
        <v>0</v>
      </c>
      <c r="BI1808">
        <v>0</v>
      </c>
      <c r="BJ1808">
        <v>425</v>
      </c>
      <c r="BK1808">
        <v>-125</v>
      </c>
      <c r="BL1808" t="s">
        <v>239</v>
      </c>
      <c r="BM1808">
        <v>1</v>
      </c>
      <c r="BN1808">
        <v>1</v>
      </c>
      <c r="BO1808">
        <v>1</v>
      </c>
      <c r="BP1808">
        <v>0</v>
      </c>
      <c r="BS1808">
        <v>0.04</v>
      </c>
      <c r="BT1808">
        <v>0</v>
      </c>
      <c r="BU1808">
        <v>0</v>
      </c>
      <c r="CE1808" t="str">
        <f t="shared" ref="CE1808:CE1814" si="925">"16:25:16.735"</f>
        <v>16:25:16.735</v>
      </c>
      <c r="CF1808">
        <v>735270192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6</v>
      </c>
      <c r="CY1808">
        <v>7</v>
      </c>
      <c r="CZ1808" t="s">
        <v>131</v>
      </c>
      <c r="DA1808">
        <v>80</v>
      </c>
      <c r="DB1808">
        <v>1</v>
      </c>
      <c r="DC1808" t="s">
        <v>132</v>
      </c>
      <c r="DD1808" t="s">
        <v>133</v>
      </c>
      <c r="DG1808">
        <v>15454634</v>
      </c>
      <c r="DI1808">
        <v>0</v>
      </c>
      <c r="DJ1808">
        <v>0</v>
      </c>
      <c r="DK1808">
        <v>0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>"10/06/2022 16:25:16.961"</f>
        <v>10/06/2022 16:25:16.961</v>
      </c>
      <c r="C1809" t="str">
        <f t="shared" si="914"/>
        <v>FFDFD3C0</v>
      </c>
      <c r="D1809" t="s">
        <v>134</v>
      </c>
      <c r="E1809">
        <v>38</v>
      </c>
      <c r="H1809">
        <v>125</v>
      </c>
      <c r="I1809" t="s">
        <v>142</v>
      </c>
      <c r="J1809" t="s">
        <v>136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923"/>
        <v>16:25:16.734</v>
      </c>
      <c r="T1809" t="str">
        <f t="shared" si="924"/>
        <v>16:25:16.334</v>
      </c>
      <c r="U1809" t="str">
        <f t="shared" si="917"/>
        <v>A5988B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125</v>
      </c>
      <c r="AG1809">
        <v>0</v>
      </c>
      <c r="AH1809">
        <v>3</v>
      </c>
      <c r="AI1809">
        <v>2</v>
      </c>
      <c r="AJ1809">
        <v>1</v>
      </c>
      <c r="AK1809" t="s">
        <v>635</v>
      </c>
      <c r="AL1809">
        <v>40.951988999999998</v>
      </c>
      <c r="AM1809" t="s">
        <v>636</v>
      </c>
      <c r="AN1809">
        <v>-72.160884999999993</v>
      </c>
      <c r="AO1809">
        <v>25</v>
      </c>
      <c r="AP1809">
        <v>550</v>
      </c>
      <c r="AQ1809" t="s">
        <v>129</v>
      </c>
      <c r="AR1809">
        <v>33</v>
      </c>
      <c r="AS1809">
        <v>51</v>
      </c>
      <c r="AT1809">
        <v>320</v>
      </c>
      <c r="BB1809">
        <v>1200</v>
      </c>
      <c r="BC1809">
        <v>1</v>
      </c>
      <c r="BD1809" t="str">
        <f t="shared" si="918"/>
        <v xml:space="preserve">N46PD   </v>
      </c>
      <c r="BE1809">
        <v>1</v>
      </c>
      <c r="BG1809">
        <v>0</v>
      </c>
      <c r="BH1809">
        <v>0</v>
      </c>
      <c r="BI1809">
        <v>0</v>
      </c>
      <c r="BJ1809">
        <v>425</v>
      </c>
      <c r="BK1809">
        <v>-125</v>
      </c>
      <c r="BL1809" t="s">
        <v>239</v>
      </c>
      <c r="BM1809">
        <v>1</v>
      </c>
      <c r="BN1809">
        <v>1</v>
      </c>
      <c r="BO1809">
        <v>1</v>
      </c>
      <c r="BP1809">
        <v>0</v>
      </c>
      <c r="BS1809">
        <v>0.04</v>
      </c>
      <c r="BT1809">
        <v>0</v>
      </c>
      <c r="BU1809">
        <v>0</v>
      </c>
      <c r="CE1809" t="str">
        <f t="shared" si="925"/>
        <v>16:25:16.735</v>
      </c>
      <c r="CF1809">
        <v>735270192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6</v>
      </c>
      <c r="CY1809">
        <v>7</v>
      </c>
      <c r="CZ1809" t="s">
        <v>131</v>
      </c>
      <c r="DA1809">
        <v>80</v>
      </c>
      <c r="DB1809">
        <v>1</v>
      </c>
      <c r="DC1809" t="s">
        <v>132</v>
      </c>
      <c r="DD1809" t="s">
        <v>133</v>
      </c>
      <c r="DG1809">
        <v>15454634</v>
      </c>
      <c r="DI1809">
        <v>0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>"10/06/2022 16:25:16.961"</f>
        <v>10/06/2022 16:25:16.961</v>
      </c>
      <c r="C1810" t="str">
        <f t="shared" si="914"/>
        <v>FFDFD3C0</v>
      </c>
      <c r="D1810" t="s">
        <v>139</v>
      </c>
      <c r="E1810">
        <v>3</v>
      </c>
      <c r="F1810">
        <v>1003</v>
      </c>
      <c r="G1810" t="s">
        <v>146</v>
      </c>
      <c r="J1810" t="s">
        <v>141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923"/>
        <v>16:25:16.734</v>
      </c>
      <c r="T1810" t="str">
        <f t="shared" si="924"/>
        <v>16:25:16.334</v>
      </c>
      <c r="U1810" t="str">
        <f t="shared" si="917"/>
        <v>A5988B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125</v>
      </c>
      <c r="AG1810">
        <v>0</v>
      </c>
      <c r="AH1810">
        <v>3</v>
      </c>
      <c r="AI1810">
        <v>2</v>
      </c>
      <c r="AJ1810">
        <v>1</v>
      </c>
      <c r="AK1810" t="s">
        <v>635</v>
      </c>
      <c r="AL1810">
        <v>40.951988999999998</v>
      </c>
      <c r="AM1810" t="s">
        <v>636</v>
      </c>
      <c r="AN1810">
        <v>-72.160884999999993</v>
      </c>
      <c r="AO1810">
        <v>25</v>
      </c>
      <c r="AP1810">
        <v>550</v>
      </c>
      <c r="AQ1810" t="s">
        <v>129</v>
      </c>
      <c r="AR1810">
        <v>33</v>
      </c>
      <c r="AS1810">
        <v>51</v>
      </c>
      <c r="AT1810">
        <v>320</v>
      </c>
      <c r="BB1810">
        <v>1200</v>
      </c>
      <c r="BC1810">
        <v>1</v>
      </c>
      <c r="BD1810" t="str">
        <f t="shared" si="918"/>
        <v xml:space="preserve">N46PD   </v>
      </c>
      <c r="BE1810">
        <v>1</v>
      </c>
      <c r="BG1810">
        <v>0</v>
      </c>
      <c r="BH1810">
        <v>0</v>
      </c>
      <c r="BI1810">
        <v>0</v>
      </c>
      <c r="BJ1810">
        <v>425</v>
      </c>
      <c r="BK1810">
        <v>-125</v>
      </c>
      <c r="BL1810" t="s">
        <v>239</v>
      </c>
      <c r="BM1810">
        <v>1</v>
      </c>
      <c r="BN1810">
        <v>1</v>
      </c>
      <c r="BO1810">
        <v>1</v>
      </c>
      <c r="BP1810">
        <v>0</v>
      </c>
      <c r="BS1810">
        <v>0.04</v>
      </c>
      <c r="BT1810">
        <v>0</v>
      </c>
      <c r="BU1810">
        <v>0</v>
      </c>
      <c r="CE1810" t="str">
        <f t="shared" si="925"/>
        <v>16:25:16.735</v>
      </c>
      <c r="CF1810">
        <v>735270192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6</v>
      </c>
      <c r="CY1810">
        <v>7</v>
      </c>
      <c r="CZ1810" t="s">
        <v>131</v>
      </c>
      <c r="DA1810">
        <v>80</v>
      </c>
      <c r="DB1810">
        <v>1</v>
      </c>
      <c r="DC1810" t="s">
        <v>132</v>
      </c>
      <c r="DD1810" t="s">
        <v>133</v>
      </c>
      <c r="DG1810">
        <v>15454634</v>
      </c>
      <c r="DI1810">
        <v>0</v>
      </c>
      <c r="DJ1810">
        <v>0</v>
      </c>
      <c r="DK1810">
        <v>1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"10/06/2022 16:25:16.961"</f>
        <v>10/06/2022 16:25:16.961</v>
      </c>
      <c r="C1811" t="str">
        <f t="shared" si="914"/>
        <v>FFDFD3C0</v>
      </c>
      <c r="D1811" t="s">
        <v>123</v>
      </c>
      <c r="E1811">
        <v>1</v>
      </c>
      <c r="H1811">
        <v>157</v>
      </c>
      <c r="I1811" t="s">
        <v>124</v>
      </c>
      <c r="J1811" t="s">
        <v>125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si="923"/>
        <v>16:25:16.734</v>
      </c>
      <c r="T1811" t="str">
        <f t="shared" si="924"/>
        <v>16:25:16.334</v>
      </c>
      <c r="U1811" t="str">
        <f t="shared" si="917"/>
        <v>A5988B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125</v>
      </c>
      <c r="AG1811">
        <v>0</v>
      </c>
      <c r="AH1811">
        <v>3</v>
      </c>
      <c r="AI1811">
        <v>2</v>
      </c>
      <c r="AJ1811">
        <v>1</v>
      </c>
      <c r="AK1811" t="s">
        <v>635</v>
      </c>
      <c r="AL1811">
        <v>40.951988999999998</v>
      </c>
      <c r="AM1811" t="s">
        <v>636</v>
      </c>
      <c r="AN1811">
        <v>-72.160884999999993</v>
      </c>
      <c r="AO1811">
        <v>25</v>
      </c>
      <c r="AP1811">
        <v>550</v>
      </c>
      <c r="AQ1811" t="s">
        <v>129</v>
      </c>
      <c r="AR1811">
        <v>33</v>
      </c>
      <c r="AS1811">
        <v>51</v>
      </c>
      <c r="AT1811">
        <v>320</v>
      </c>
      <c r="BB1811">
        <v>1200</v>
      </c>
      <c r="BC1811">
        <v>1</v>
      </c>
      <c r="BD1811" t="str">
        <f t="shared" si="918"/>
        <v xml:space="preserve">N46PD   </v>
      </c>
      <c r="BE1811">
        <v>1</v>
      </c>
      <c r="BG1811">
        <v>0</v>
      </c>
      <c r="BH1811">
        <v>0</v>
      </c>
      <c r="BI1811">
        <v>0</v>
      </c>
      <c r="BJ1811">
        <v>425</v>
      </c>
      <c r="BK1811">
        <v>-125</v>
      </c>
      <c r="BL1811" t="s">
        <v>239</v>
      </c>
      <c r="BM1811">
        <v>1</v>
      </c>
      <c r="BN1811">
        <v>1</v>
      </c>
      <c r="BO1811">
        <v>1</v>
      </c>
      <c r="BP1811">
        <v>0</v>
      </c>
      <c r="BS1811">
        <v>0.04</v>
      </c>
      <c r="BT1811">
        <v>0</v>
      </c>
      <c r="BU1811">
        <v>0</v>
      </c>
      <c r="CE1811" t="str">
        <f t="shared" si="925"/>
        <v>16:25:16.735</v>
      </c>
      <c r="CF1811">
        <v>735270192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6</v>
      </c>
      <c r="CY1811">
        <v>7</v>
      </c>
      <c r="CZ1811" t="s">
        <v>131</v>
      </c>
      <c r="DA1811">
        <v>80</v>
      </c>
      <c r="DB1811">
        <v>1</v>
      </c>
      <c r="DC1811" t="s">
        <v>132</v>
      </c>
      <c r="DD1811" t="s">
        <v>133</v>
      </c>
      <c r="DG1811">
        <v>15454634</v>
      </c>
      <c r="DI1811">
        <v>0</v>
      </c>
      <c r="DJ1811">
        <v>0</v>
      </c>
      <c r="DK1811">
        <v>1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"10/06/2022 16:25:17.020"</f>
        <v>10/06/2022 16:25:17.020</v>
      </c>
      <c r="C1812" t="str">
        <f t="shared" si="914"/>
        <v>FFDFD3C0</v>
      </c>
      <c r="D1812" t="s">
        <v>139</v>
      </c>
      <c r="E1812">
        <v>2</v>
      </c>
      <c r="F1812">
        <v>1002</v>
      </c>
      <c r="G1812" t="s">
        <v>124</v>
      </c>
      <c r="J1812" t="s">
        <v>141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923"/>
        <v>16:25:16.734</v>
      </c>
      <c r="T1812" t="str">
        <f t="shared" si="924"/>
        <v>16:25:16.334</v>
      </c>
      <c r="U1812" t="str">
        <f t="shared" si="917"/>
        <v>A5988B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125</v>
      </c>
      <c r="AG1812">
        <v>0</v>
      </c>
      <c r="AH1812">
        <v>3</v>
      </c>
      <c r="AI1812">
        <v>2</v>
      </c>
      <c r="AJ1812">
        <v>1</v>
      </c>
      <c r="AK1812" t="s">
        <v>635</v>
      </c>
      <c r="AL1812">
        <v>40.951988999999998</v>
      </c>
      <c r="AM1812" t="s">
        <v>636</v>
      </c>
      <c r="AN1812">
        <v>-72.160884999999993</v>
      </c>
      <c r="AO1812">
        <v>25</v>
      </c>
      <c r="AP1812">
        <v>550</v>
      </c>
      <c r="AQ1812" t="s">
        <v>129</v>
      </c>
      <c r="AR1812">
        <v>33</v>
      </c>
      <c r="AS1812">
        <v>51</v>
      </c>
      <c r="AT1812">
        <v>320</v>
      </c>
      <c r="BB1812">
        <v>1200</v>
      </c>
      <c r="BC1812">
        <v>1</v>
      </c>
      <c r="BD1812" t="str">
        <f t="shared" si="918"/>
        <v xml:space="preserve">N46PD   </v>
      </c>
      <c r="BE1812">
        <v>1</v>
      </c>
      <c r="BG1812">
        <v>0</v>
      </c>
      <c r="BH1812">
        <v>0</v>
      </c>
      <c r="BI1812">
        <v>0</v>
      </c>
      <c r="BJ1812">
        <v>425</v>
      </c>
      <c r="BK1812">
        <v>-125</v>
      </c>
      <c r="BL1812" t="s">
        <v>239</v>
      </c>
      <c r="BM1812">
        <v>1</v>
      </c>
      <c r="BN1812">
        <v>1</v>
      </c>
      <c r="BO1812">
        <v>1</v>
      </c>
      <c r="BP1812">
        <v>0</v>
      </c>
      <c r="BS1812">
        <v>0.04</v>
      </c>
      <c r="BT1812">
        <v>0</v>
      </c>
      <c r="BU1812">
        <v>0</v>
      </c>
      <c r="CE1812" t="str">
        <f t="shared" si="925"/>
        <v>16:25:16.735</v>
      </c>
      <c r="CF1812">
        <v>735270192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6</v>
      </c>
      <c r="CY1812">
        <v>7</v>
      </c>
      <c r="CZ1812" t="s">
        <v>131</v>
      </c>
      <c r="DA1812">
        <v>80</v>
      </c>
      <c r="DB1812">
        <v>1</v>
      </c>
      <c r="DC1812" t="s">
        <v>132</v>
      </c>
      <c r="DD1812" t="s">
        <v>133</v>
      </c>
      <c r="DG1812">
        <v>15454634</v>
      </c>
      <c r="DI1812">
        <v>0</v>
      </c>
      <c r="DJ1812">
        <v>0</v>
      </c>
      <c r="DK1812">
        <v>1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"10/06/2022 16:25:17.020"</f>
        <v>10/06/2022 16:25:17.020</v>
      </c>
      <c r="C1813" t="str">
        <f t="shared" si="914"/>
        <v>FFDFD3C0</v>
      </c>
      <c r="D1813" t="s">
        <v>134</v>
      </c>
      <c r="E1813">
        <v>33</v>
      </c>
      <c r="H1813">
        <v>112</v>
      </c>
      <c r="I1813" t="s">
        <v>135</v>
      </c>
      <c r="J1813" t="s">
        <v>136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923"/>
        <v>16:25:16.734</v>
      </c>
      <c r="T1813" t="str">
        <f t="shared" si="924"/>
        <v>16:25:16.334</v>
      </c>
      <c r="U1813" t="str">
        <f t="shared" si="917"/>
        <v>A5988B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125</v>
      </c>
      <c r="AG1813">
        <v>0</v>
      </c>
      <c r="AH1813">
        <v>3</v>
      </c>
      <c r="AI1813">
        <v>2</v>
      </c>
      <c r="AJ1813">
        <v>1</v>
      </c>
      <c r="AK1813" t="s">
        <v>635</v>
      </c>
      <c r="AL1813">
        <v>40.951988999999998</v>
      </c>
      <c r="AM1813" t="s">
        <v>636</v>
      </c>
      <c r="AN1813">
        <v>-72.160884999999993</v>
      </c>
      <c r="AO1813">
        <v>25</v>
      </c>
      <c r="AP1813">
        <v>550</v>
      </c>
      <c r="AQ1813" t="s">
        <v>129</v>
      </c>
      <c r="AR1813">
        <v>33</v>
      </c>
      <c r="AS1813">
        <v>51</v>
      </c>
      <c r="AT1813">
        <v>320</v>
      </c>
      <c r="BB1813">
        <v>1200</v>
      </c>
      <c r="BC1813">
        <v>1</v>
      </c>
      <c r="BD1813" t="str">
        <f t="shared" si="918"/>
        <v xml:space="preserve">N46PD   </v>
      </c>
      <c r="BE1813">
        <v>1</v>
      </c>
      <c r="BG1813">
        <v>0</v>
      </c>
      <c r="BH1813">
        <v>0</v>
      </c>
      <c r="BI1813">
        <v>0</v>
      </c>
      <c r="BJ1813">
        <v>425</v>
      </c>
      <c r="BK1813">
        <v>-125</v>
      </c>
      <c r="BL1813" t="s">
        <v>239</v>
      </c>
      <c r="BM1813">
        <v>1</v>
      </c>
      <c r="BN1813">
        <v>1</v>
      </c>
      <c r="BO1813">
        <v>1</v>
      </c>
      <c r="BP1813">
        <v>0</v>
      </c>
      <c r="BS1813">
        <v>0.04</v>
      </c>
      <c r="BT1813">
        <v>0</v>
      </c>
      <c r="BU1813">
        <v>0</v>
      </c>
      <c r="CE1813" t="str">
        <f t="shared" si="925"/>
        <v>16:25:16.735</v>
      </c>
      <c r="CF1813">
        <v>735270192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6</v>
      </c>
      <c r="CY1813">
        <v>7</v>
      </c>
      <c r="CZ1813" t="s">
        <v>131</v>
      </c>
      <c r="DA1813">
        <v>80</v>
      </c>
      <c r="DB1813">
        <v>1</v>
      </c>
      <c r="DC1813" t="s">
        <v>132</v>
      </c>
      <c r="DD1813" t="s">
        <v>133</v>
      </c>
      <c r="DG1813">
        <v>15454634</v>
      </c>
      <c r="DI1813">
        <v>0</v>
      </c>
      <c r="DJ1813">
        <v>0</v>
      </c>
      <c r="DK1813">
        <v>1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"10/06/2022 16:25:17.021"</f>
        <v>10/06/2022 16:25:17.021</v>
      </c>
      <c r="C1814" t="str">
        <f t="shared" si="914"/>
        <v>FFDFD3C0</v>
      </c>
      <c r="D1814" t="s">
        <v>143</v>
      </c>
      <c r="E1814">
        <v>1</v>
      </c>
      <c r="F1814">
        <v>2001</v>
      </c>
      <c r="G1814" t="s">
        <v>147</v>
      </c>
      <c r="J1814" t="s">
        <v>145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923"/>
        <v>16:25:16.734</v>
      </c>
      <c r="T1814" t="str">
        <f t="shared" si="924"/>
        <v>16:25:16.334</v>
      </c>
      <c r="U1814" t="str">
        <f t="shared" si="917"/>
        <v>A5988B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125</v>
      </c>
      <c r="AG1814">
        <v>0</v>
      </c>
      <c r="AH1814">
        <v>3</v>
      </c>
      <c r="AI1814">
        <v>2</v>
      </c>
      <c r="AJ1814">
        <v>1</v>
      </c>
      <c r="AK1814" t="s">
        <v>635</v>
      </c>
      <c r="AL1814">
        <v>40.951988999999998</v>
      </c>
      <c r="AM1814" t="s">
        <v>636</v>
      </c>
      <c r="AN1814">
        <v>-72.160884999999993</v>
      </c>
      <c r="AO1814">
        <v>25</v>
      </c>
      <c r="AP1814">
        <v>550</v>
      </c>
      <c r="AQ1814" t="s">
        <v>129</v>
      </c>
      <c r="AR1814">
        <v>33</v>
      </c>
      <c r="AS1814">
        <v>51</v>
      </c>
      <c r="AT1814">
        <v>320</v>
      </c>
      <c r="BB1814">
        <v>1200</v>
      </c>
      <c r="BC1814">
        <v>1</v>
      </c>
      <c r="BD1814" t="str">
        <f t="shared" si="918"/>
        <v xml:space="preserve">N46PD   </v>
      </c>
      <c r="BE1814">
        <v>1</v>
      </c>
      <c r="BG1814">
        <v>0</v>
      </c>
      <c r="BH1814">
        <v>0</v>
      </c>
      <c r="BI1814">
        <v>0</v>
      </c>
      <c r="BJ1814">
        <v>425</v>
      </c>
      <c r="BK1814">
        <v>-125</v>
      </c>
      <c r="BL1814" t="s">
        <v>239</v>
      </c>
      <c r="BM1814">
        <v>1</v>
      </c>
      <c r="BN1814">
        <v>1</v>
      </c>
      <c r="BO1814">
        <v>1</v>
      </c>
      <c r="BP1814">
        <v>0</v>
      </c>
      <c r="BS1814">
        <v>0.04</v>
      </c>
      <c r="BT1814">
        <v>0</v>
      </c>
      <c r="BU1814">
        <v>0</v>
      </c>
      <c r="CE1814" t="str">
        <f t="shared" si="925"/>
        <v>16:25:16.735</v>
      </c>
      <c r="CF1814">
        <v>735270192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6</v>
      </c>
      <c r="CY1814">
        <v>7</v>
      </c>
      <c r="CZ1814" t="s">
        <v>131</v>
      </c>
      <c r="DA1814">
        <v>80</v>
      </c>
      <c r="DB1814">
        <v>1</v>
      </c>
      <c r="DC1814" t="s">
        <v>132</v>
      </c>
      <c r="DD1814" t="s">
        <v>133</v>
      </c>
      <c r="DG1814">
        <v>15454634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"10/06/2022 16:25:18.148"</f>
        <v>10/06/2022 16:25:18.148</v>
      </c>
      <c r="C1815" t="str">
        <f t="shared" si="914"/>
        <v>FFDFD3C0</v>
      </c>
      <c r="D1815" t="s">
        <v>143</v>
      </c>
      <c r="E1815">
        <v>15</v>
      </c>
      <c r="F1815">
        <v>2015</v>
      </c>
      <c r="G1815" t="s">
        <v>144</v>
      </c>
      <c r="J1815" t="s">
        <v>145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ref="S1815:S1821" si="926">"16:25:17.742"</f>
        <v>16:25:17.742</v>
      </c>
      <c r="T1815" t="str">
        <f t="shared" ref="T1815:T1821" si="927">"16:25:17.342"</f>
        <v>16:25:17.342</v>
      </c>
      <c r="U1815" t="str">
        <f t="shared" si="917"/>
        <v>A5988B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9</v>
      </c>
      <c r="AC1815">
        <v>3</v>
      </c>
      <c r="AD1815">
        <v>0</v>
      </c>
      <c r="AE1815">
        <v>10</v>
      </c>
      <c r="AF1815" t="s">
        <v>125</v>
      </c>
      <c r="AG1815">
        <v>0</v>
      </c>
      <c r="AH1815">
        <v>3</v>
      </c>
      <c r="AI1815">
        <v>2</v>
      </c>
      <c r="AJ1815">
        <v>1</v>
      </c>
      <c r="AK1815" t="s">
        <v>637</v>
      </c>
      <c r="AL1815">
        <v>40.952246000000002</v>
      </c>
      <c r="AM1815" t="s">
        <v>638</v>
      </c>
      <c r="AN1815">
        <v>-72.160628000000003</v>
      </c>
      <c r="AO1815">
        <v>25</v>
      </c>
      <c r="AP1815">
        <v>550</v>
      </c>
      <c r="AQ1815" t="s">
        <v>129</v>
      </c>
      <c r="AR1815">
        <v>35</v>
      </c>
      <c r="AS1815">
        <v>50</v>
      </c>
      <c r="AT1815">
        <v>448</v>
      </c>
      <c r="BB1815">
        <v>1200</v>
      </c>
      <c r="BC1815">
        <v>1</v>
      </c>
      <c r="BD1815" t="str">
        <f t="shared" si="918"/>
        <v xml:space="preserve">N46PD   </v>
      </c>
      <c r="BE1815">
        <v>1</v>
      </c>
      <c r="BG1815">
        <v>0</v>
      </c>
      <c r="BH1815">
        <v>0</v>
      </c>
      <c r="BI1815">
        <v>0</v>
      </c>
      <c r="BJ1815">
        <v>450</v>
      </c>
      <c r="BK1815">
        <v>-100</v>
      </c>
      <c r="BL1815" t="s">
        <v>239</v>
      </c>
      <c r="BM1815">
        <v>1</v>
      </c>
      <c r="BN1815">
        <v>1</v>
      </c>
      <c r="BO1815">
        <v>1</v>
      </c>
      <c r="BP1815">
        <v>0</v>
      </c>
      <c r="BS1815">
        <v>0.08</v>
      </c>
      <c r="BT1815">
        <v>0</v>
      </c>
      <c r="BU1815">
        <v>0</v>
      </c>
      <c r="CE1815" t="str">
        <f t="shared" ref="CE1815:CE1821" si="928">"16:25:17.746"</f>
        <v>16:25:17.746</v>
      </c>
      <c r="CF1815">
        <v>746182025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7</v>
      </c>
      <c r="CY1815">
        <v>7</v>
      </c>
      <c r="CZ1815" t="s">
        <v>131</v>
      </c>
      <c r="DA1815">
        <v>80</v>
      </c>
      <c r="DB1815">
        <v>1</v>
      </c>
      <c r="DC1815" t="s">
        <v>132</v>
      </c>
      <c r="DD1815" t="s">
        <v>133</v>
      </c>
      <c r="DG1815">
        <v>15455706</v>
      </c>
      <c r="DI1815">
        <v>0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"10/06/2022 16:25:18.194"</f>
        <v>10/06/2022 16:25:18.194</v>
      </c>
      <c r="C1816" t="str">
        <f t="shared" si="914"/>
        <v>FFDFD3C0</v>
      </c>
      <c r="D1816" t="s">
        <v>134</v>
      </c>
      <c r="E1816">
        <v>38</v>
      </c>
      <c r="H1816">
        <v>125</v>
      </c>
      <c r="I1816" t="s">
        <v>142</v>
      </c>
      <c r="J1816" t="s">
        <v>136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926"/>
        <v>16:25:17.742</v>
      </c>
      <c r="T1816" t="str">
        <f t="shared" si="927"/>
        <v>16:25:17.342</v>
      </c>
      <c r="U1816" t="str">
        <f t="shared" si="917"/>
        <v>A5988B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125</v>
      </c>
      <c r="AG1816">
        <v>0</v>
      </c>
      <c r="AH1816">
        <v>3</v>
      </c>
      <c r="AI1816">
        <v>2</v>
      </c>
      <c r="AJ1816">
        <v>1</v>
      </c>
      <c r="AK1816" t="s">
        <v>637</v>
      </c>
      <c r="AL1816">
        <v>40.952246000000002</v>
      </c>
      <c r="AM1816" t="s">
        <v>638</v>
      </c>
      <c r="AN1816">
        <v>-72.160628000000003</v>
      </c>
      <c r="AO1816">
        <v>25</v>
      </c>
      <c r="AP1816">
        <v>550</v>
      </c>
      <c r="AQ1816" t="s">
        <v>129</v>
      </c>
      <c r="AR1816">
        <v>35</v>
      </c>
      <c r="AS1816">
        <v>50</v>
      </c>
      <c r="AT1816">
        <v>448</v>
      </c>
      <c r="BB1816">
        <v>1200</v>
      </c>
      <c r="BC1816">
        <v>1</v>
      </c>
      <c r="BD1816" t="str">
        <f t="shared" si="918"/>
        <v xml:space="preserve">N46PD   </v>
      </c>
      <c r="BE1816">
        <v>1</v>
      </c>
      <c r="BG1816">
        <v>0</v>
      </c>
      <c r="BH1816">
        <v>0</v>
      </c>
      <c r="BI1816">
        <v>0</v>
      </c>
      <c r="BJ1816">
        <v>450</v>
      </c>
      <c r="BK1816">
        <v>-100</v>
      </c>
      <c r="BL1816" t="s">
        <v>239</v>
      </c>
      <c r="BM1816">
        <v>1</v>
      </c>
      <c r="BN1816">
        <v>1</v>
      </c>
      <c r="BO1816">
        <v>1</v>
      </c>
      <c r="BP1816">
        <v>0</v>
      </c>
      <c r="BS1816">
        <v>0.08</v>
      </c>
      <c r="BT1816">
        <v>0</v>
      </c>
      <c r="BU1816">
        <v>0</v>
      </c>
      <c r="CE1816" t="str">
        <f t="shared" si="928"/>
        <v>16:25:17.746</v>
      </c>
      <c r="CF1816">
        <v>746182025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7</v>
      </c>
      <c r="CY1816">
        <v>7</v>
      </c>
      <c r="CZ1816" t="s">
        <v>131</v>
      </c>
      <c r="DA1816">
        <v>80</v>
      </c>
      <c r="DB1816">
        <v>1</v>
      </c>
      <c r="DC1816" t="s">
        <v>132</v>
      </c>
      <c r="DD1816" t="s">
        <v>133</v>
      </c>
      <c r="DG1816">
        <v>15455706</v>
      </c>
      <c r="DI1816">
        <v>0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"10/06/2022 16:25:18.241"</f>
        <v>10/06/2022 16:25:18.241</v>
      </c>
      <c r="C1817" t="str">
        <f t="shared" si="914"/>
        <v>FFDFD3C0</v>
      </c>
      <c r="D1817" t="s">
        <v>139</v>
      </c>
      <c r="E1817">
        <v>3</v>
      </c>
      <c r="F1817">
        <v>1003</v>
      </c>
      <c r="G1817" t="s">
        <v>146</v>
      </c>
      <c r="J1817" t="s">
        <v>141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926"/>
        <v>16:25:17.742</v>
      </c>
      <c r="T1817" t="str">
        <f t="shared" si="927"/>
        <v>16:25:17.342</v>
      </c>
      <c r="U1817" t="str">
        <f t="shared" si="917"/>
        <v>A5988B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125</v>
      </c>
      <c r="AG1817">
        <v>0</v>
      </c>
      <c r="AH1817">
        <v>3</v>
      </c>
      <c r="AI1817">
        <v>2</v>
      </c>
      <c r="AJ1817">
        <v>1</v>
      </c>
      <c r="AK1817" t="s">
        <v>637</v>
      </c>
      <c r="AL1817">
        <v>40.952246000000002</v>
      </c>
      <c r="AM1817" t="s">
        <v>638</v>
      </c>
      <c r="AN1817">
        <v>-72.160628000000003</v>
      </c>
      <c r="AO1817">
        <v>25</v>
      </c>
      <c r="AP1817">
        <v>550</v>
      </c>
      <c r="AQ1817" t="s">
        <v>129</v>
      </c>
      <c r="AR1817">
        <v>35</v>
      </c>
      <c r="AS1817">
        <v>50</v>
      </c>
      <c r="AT1817">
        <v>448</v>
      </c>
      <c r="BB1817">
        <v>1200</v>
      </c>
      <c r="BC1817">
        <v>1</v>
      </c>
      <c r="BD1817" t="str">
        <f t="shared" si="918"/>
        <v xml:space="preserve">N46PD   </v>
      </c>
      <c r="BE1817">
        <v>1</v>
      </c>
      <c r="BG1817">
        <v>0</v>
      </c>
      <c r="BH1817">
        <v>0</v>
      </c>
      <c r="BI1817">
        <v>0</v>
      </c>
      <c r="BJ1817">
        <v>450</v>
      </c>
      <c r="BK1817">
        <v>-100</v>
      </c>
      <c r="BL1817" t="s">
        <v>239</v>
      </c>
      <c r="BM1817">
        <v>1</v>
      </c>
      <c r="BN1817">
        <v>1</v>
      </c>
      <c r="BO1817">
        <v>1</v>
      </c>
      <c r="BP1817">
        <v>0</v>
      </c>
      <c r="BS1817">
        <v>0.08</v>
      </c>
      <c r="BT1817">
        <v>0</v>
      </c>
      <c r="BU1817">
        <v>0</v>
      </c>
      <c r="CE1817" t="str">
        <f t="shared" si="928"/>
        <v>16:25:17.746</v>
      </c>
      <c r="CF1817">
        <v>746182025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7</v>
      </c>
      <c r="CY1817">
        <v>7</v>
      </c>
      <c r="CZ1817" t="s">
        <v>131</v>
      </c>
      <c r="DA1817">
        <v>80</v>
      </c>
      <c r="DB1817">
        <v>1</v>
      </c>
      <c r="DC1817" t="s">
        <v>132</v>
      </c>
      <c r="DD1817" t="s">
        <v>133</v>
      </c>
      <c r="DG1817">
        <v>15455706</v>
      </c>
      <c r="DI1817">
        <v>0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"10/06/2022 16:25:18.241"</f>
        <v>10/06/2022 16:25:18.241</v>
      </c>
      <c r="C1818" t="str">
        <f t="shared" si="914"/>
        <v>FFDFD3C0</v>
      </c>
      <c r="D1818" t="s">
        <v>123</v>
      </c>
      <c r="E1818">
        <v>1</v>
      </c>
      <c r="H1818">
        <v>157</v>
      </c>
      <c r="I1818" t="s">
        <v>124</v>
      </c>
      <c r="J1818" t="s">
        <v>125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926"/>
        <v>16:25:17.742</v>
      </c>
      <c r="T1818" t="str">
        <f t="shared" si="927"/>
        <v>16:25:17.342</v>
      </c>
      <c r="U1818" t="str">
        <f t="shared" si="917"/>
        <v>A5988B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125</v>
      </c>
      <c r="AG1818">
        <v>0</v>
      </c>
      <c r="AH1818">
        <v>3</v>
      </c>
      <c r="AI1818">
        <v>2</v>
      </c>
      <c r="AJ1818">
        <v>1</v>
      </c>
      <c r="AK1818" t="s">
        <v>637</v>
      </c>
      <c r="AL1818">
        <v>40.952246000000002</v>
      </c>
      <c r="AM1818" t="s">
        <v>638</v>
      </c>
      <c r="AN1818">
        <v>-72.160628000000003</v>
      </c>
      <c r="AO1818">
        <v>25</v>
      </c>
      <c r="AP1818">
        <v>550</v>
      </c>
      <c r="AQ1818" t="s">
        <v>129</v>
      </c>
      <c r="AR1818">
        <v>35</v>
      </c>
      <c r="AS1818">
        <v>50</v>
      </c>
      <c r="AT1818">
        <v>448</v>
      </c>
      <c r="BB1818">
        <v>1200</v>
      </c>
      <c r="BC1818">
        <v>1</v>
      </c>
      <c r="BD1818" t="str">
        <f t="shared" si="918"/>
        <v xml:space="preserve">N46PD   </v>
      </c>
      <c r="BE1818">
        <v>1</v>
      </c>
      <c r="BG1818">
        <v>0</v>
      </c>
      <c r="BH1818">
        <v>0</v>
      </c>
      <c r="BI1818">
        <v>0</v>
      </c>
      <c r="BJ1818">
        <v>450</v>
      </c>
      <c r="BK1818">
        <v>-100</v>
      </c>
      <c r="BL1818" t="s">
        <v>239</v>
      </c>
      <c r="BM1818">
        <v>1</v>
      </c>
      <c r="BN1818">
        <v>1</v>
      </c>
      <c r="BO1818">
        <v>1</v>
      </c>
      <c r="BP1818">
        <v>0</v>
      </c>
      <c r="BS1818">
        <v>0.08</v>
      </c>
      <c r="BT1818">
        <v>0</v>
      </c>
      <c r="BU1818">
        <v>0</v>
      </c>
      <c r="CE1818" t="str">
        <f t="shared" si="928"/>
        <v>16:25:17.746</v>
      </c>
      <c r="CF1818">
        <v>746182025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7</v>
      </c>
      <c r="CY1818">
        <v>7</v>
      </c>
      <c r="CZ1818" t="s">
        <v>131</v>
      </c>
      <c r="DA1818">
        <v>80</v>
      </c>
      <c r="DB1818">
        <v>1</v>
      </c>
      <c r="DC1818" t="s">
        <v>132</v>
      </c>
      <c r="DD1818" t="s">
        <v>133</v>
      </c>
      <c r="DG1818">
        <v>15455706</v>
      </c>
      <c r="DI1818">
        <v>0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"10/06/2022 16:25:18.241"</f>
        <v>10/06/2022 16:25:18.241</v>
      </c>
      <c r="C1819" t="str">
        <f t="shared" si="914"/>
        <v>FFDFD3C0</v>
      </c>
      <c r="D1819" t="s">
        <v>139</v>
      </c>
      <c r="E1819">
        <v>2</v>
      </c>
      <c r="F1819">
        <v>1002</v>
      </c>
      <c r="G1819" t="s">
        <v>124</v>
      </c>
      <c r="J1819" t="s">
        <v>141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926"/>
        <v>16:25:17.742</v>
      </c>
      <c r="T1819" t="str">
        <f t="shared" si="927"/>
        <v>16:25:17.342</v>
      </c>
      <c r="U1819" t="str">
        <f t="shared" si="917"/>
        <v>A5988B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125</v>
      </c>
      <c r="AG1819">
        <v>0</v>
      </c>
      <c r="AH1819">
        <v>3</v>
      </c>
      <c r="AI1819">
        <v>2</v>
      </c>
      <c r="AJ1819">
        <v>1</v>
      </c>
      <c r="AK1819" t="s">
        <v>637</v>
      </c>
      <c r="AL1819">
        <v>40.952246000000002</v>
      </c>
      <c r="AM1819" t="s">
        <v>638</v>
      </c>
      <c r="AN1819">
        <v>-72.160628000000003</v>
      </c>
      <c r="AO1819">
        <v>25</v>
      </c>
      <c r="AP1819">
        <v>550</v>
      </c>
      <c r="AQ1819" t="s">
        <v>129</v>
      </c>
      <c r="AR1819">
        <v>35</v>
      </c>
      <c r="AS1819">
        <v>50</v>
      </c>
      <c r="AT1819">
        <v>448</v>
      </c>
      <c r="BB1819">
        <v>1200</v>
      </c>
      <c r="BC1819">
        <v>1</v>
      </c>
      <c r="BD1819" t="str">
        <f t="shared" si="918"/>
        <v xml:space="preserve">N46PD   </v>
      </c>
      <c r="BE1819">
        <v>1</v>
      </c>
      <c r="BG1819">
        <v>0</v>
      </c>
      <c r="BH1819">
        <v>0</v>
      </c>
      <c r="BI1819">
        <v>0</v>
      </c>
      <c r="BJ1819">
        <v>450</v>
      </c>
      <c r="BK1819">
        <v>-100</v>
      </c>
      <c r="BL1819" t="s">
        <v>239</v>
      </c>
      <c r="BM1819">
        <v>1</v>
      </c>
      <c r="BN1819">
        <v>1</v>
      </c>
      <c r="BO1819">
        <v>1</v>
      </c>
      <c r="BP1819">
        <v>0</v>
      </c>
      <c r="BS1819">
        <v>0.08</v>
      </c>
      <c r="BT1819">
        <v>0</v>
      </c>
      <c r="BU1819">
        <v>0</v>
      </c>
      <c r="CE1819" t="str">
        <f t="shared" si="928"/>
        <v>16:25:17.746</v>
      </c>
      <c r="CF1819">
        <v>746182025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7</v>
      </c>
      <c r="CY1819">
        <v>7</v>
      </c>
      <c r="CZ1819" t="s">
        <v>131</v>
      </c>
      <c r="DA1819">
        <v>80</v>
      </c>
      <c r="DB1819">
        <v>1</v>
      </c>
      <c r="DC1819" t="s">
        <v>132</v>
      </c>
      <c r="DD1819" t="s">
        <v>133</v>
      </c>
      <c r="DG1819">
        <v>15455706</v>
      </c>
      <c r="DI1819">
        <v>0</v>
      </c>
      <c r="DJ1819">
        <v>0</v>
      </c>
      <c r="DK1819">
        <v>1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"10/06/2022 16:25:18.241"</f>
        <v>10/06/2022 16:25:18.241</v>
      </c>
      <c r="C1820" t="str">
        <f t="shared" si="914"/>
        <v>FFDFD3C0</v>
      </c>
      <c r="D1820" t="s">
        <v>134</v>
      </c>
      <c r="E1820">
        <v>33</v>
      </c>
      <c r="H1820">
        <v>112</v>
      </c>
      <c r="I1820" t="s">
        <v>135</v>
      </c>
      <c r="J1820" t="s">
        <v>136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926"/>
        <v>16:25:17.742</v>
      </c>
      <c r="T1820" t="str">
        <f t="shared" si="927"/>
        <v>16:25:17.342</v>
      </c>
      <c r="U1820" t="str">
        <f t="shared" si="917"/>
        <v>A5988B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125</v>
      </c>
      <c r="AG1820">
        <v>0</v>
      </c>
      <c r="AH1820">
        <v>3</v>
      </c>
      <c r="AI1820">
        <v>2</v>
      </c>
      <c r="AJ1820">
        <v>1</v>
      </c>
      <c r="AK1820" t="s">
        <v>637</v>
      </c>
      <c r="AL1820">
        <v>40.952246000000002</v>
      </c>
      <c r="AM1820" t="s">
        <v>638</v>
      </c>
      <c r="AN1820">
        <v>-72.160628000000003</v>
      </c>
      <c r="AO1820">
        <v>25</v>
      </c>
      <c r="AP1820">
        <v>550</v>
      </c>
      <c r="AQ1820" t="s">
        <v>129</v>
      </c>
      <c r="AR1820">
        <v>35</v>
      </c>
      <c r="AS1820">
        <v>50</v>
      </c>
      <c r="AT1820">
        <v>448</v>
      </c>
      <c r="BB1820">
        <v>1200</v>
      </c>
      <c r="BC1820">
        <v>1</v>
      </c>
      <c r="BD1820" t="str">
        <f t="shared" si="918"/>
        <v xml:space="preserve">N46PD   </v>
      </c>
      <c r="BE1820">
        <v>1</v>
      </c>
      <c r="BG1820">
        <v>0</v>
      </c>
      <c r="BH1820">
        <v>0</v>
      </c>
      <c r="BI1820">
        <v>0</v>
      </c>
      <c r="BJ1820">
        <v>450</v>
      </c>
      <c r="BK1820">
        <v>-100</v>
      </c>
      <c r="BL1820" t="s">
        <v>239</v>
      </c>
      <c r="BM1820">
        <v>1</v>
      </c>
      <c r="BN1820">
        <v>1</v>
      </c>
      <c r="BO1820">
        <v>1</v>
      </c>
      <c r="BP1820">
        <v>0</v>
      </c>
      <c r="BS1820">
        <v>0.08</v>
      </c>
      <c r="BT1820">
        <v>0</v>
      </c>
      <c r="BU1820">
        <v>0</v>
      </c>
      <c r="CE1820" t="str">
        <f t="shared" si="928"/>
        <v>16:25:17.746</v>
      </c>
      <c r="CF1820">
        <v>746182025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7</v>
      </c>
      <c r="CY1820">
        <v>7</v>
      </c>
      <c r="CZ1820" t="s">
        <v>131</v>
      </c>
      <c r="DA1820">
        <v>80</v>
      </c>
      <c r="DB1820">
        <v>1</v>
      </c>
      <c r="DC1820" t="s">
        <v>132</v>
      </c>
      <c r="DD1820" t="s">
        <v>133</v>
      </c>
      <c r="DG1820">
        <v>15455706</v>
      </c>
      <c r="DI1820">
        <v>0</v>
      </c>
      <c r="DJ1820">
        <v>0</v>
      </c>
      <c r="DK1820">
        <v>1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"10/06/2022 16:25:18.241"</f>
        <v>10/06/2022 16:25:18.241</v>
      </c>
      <c r="C1821" t="str">
        <f t="shared" si="914"/>
        <v>FFDFD3C0</v>
      </c>
      <c r="D1821" t="s">
        <v>143</v>
      </c>
      <c r="E1821">
        <v>1</v>
      </c>
      <c r="F1821">
        <v>2001</v>
      </c>
      <c r="G1821" t="s">
        <v>147</v>
      </c>
      <c r="J1821" t="s">
        <v>145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926"/>
        <v>16:25:17.742</v>
      </c>
      <c r="T1821" t="str">
        <f t="shared" si="927"/>
        <v>16:25:17.342</v>
      </c>
      <c r="U1821" t="str">
        <f t="shared" si="917"/>
        <v>A5988B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125</v>
      </c>
      <c r="AG1821">
        <v>0</v>
      </c>
      <c r="AH1821">
        <v>3</v>
      </c>
      <c r="AI1821">
        <v>2</v>
      </c>
      <c r="AJ1821">
        <v>1</v>
      </c>
      <c r="AK1821" t="s">
        <v>637</v>
      </c>
      <c r="AL1821">
        <v>40.952246000000002</v>
      </c>
      <c r="AM1821" t="s">
        <v>638</v>
      </c>
      <c r="AN1821">
        <v>-72.160628000000003</v>
      </c>
      <c r="AO1821">
        <v>25</v>
      </c>
      <c r="AP1821">
        <v>550</v>
      </c>
      <c r="AQ1821" t="s">
        <v>129</v>
      </c>
      <c r="AR1821">
        <v>35</v>
      </c>
      <c r="AS1821">
        <v>50</v>
      </c>
      <c r="AT1821">
        <v>448</v>
      </c>
      <c r="BB1821">
        <v>1200</v>
      </c>
      <c r="BC1821">
        <v>1</v>
      </c>
      <c r="BD1821" t="str">
        <f t="shared" si="918"/>
        <v xml:space="preserve">N46PD   </v>
      </c>
      <c r="BE1821">
        <v>1</v>
      </c>
      <c r="BG1821">
        <v>0</v>
      </c>
      <c r="BH1821">
        <v>0</v>
      </c>
      <c r="BI1821">
        <v>0</v>
      </c>
      <c r="BJ1821">
        <v>450</v>
      </c>
      <c r="BK1821">
        <v>-100</v>
      </c>
      <c r="BL1821" t="s">
        <v>239</v>
      </c>
      <c r="BM1821">
        <v>1</v>
      </c>
      <c r="BN1821">
        <v>1</v>
      </c>
      <c r="BO1821">
        <v>1</v>
      </c>
      <c r="BP1821">
        <v>0</v>
      </c>
      <c r="BS1821">
        <v>0.08</v>
      </c>
      <c r="BT1821">
        <v>0</v>
      </c>
      <c r="BU1821">
        <v>0</v>
      </c>
      <c r="CE1821" t="str">
        <f t="shared" si="928"/>
        <v>16:25:17.746</v>
      </c>
      <c r="CF1821">
        <v>746182025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7</v>
      </c>
      <c r="CY1821">
        <v>7</v>
      </c>
      <c r="CZ1821" t="s">
        <v>131</v>
      </c>
      <c r="DA1821">
        <v>80</v>
      </c>
      <c r="DB1821">
        <v>1</v>
      </c>
      <c r="DC1821" t="s">
        <v>132</v>
      </c>
      <c r="DD1821" t="s">
        <v>133</v>
      </c>
      <c r="DG1821">
        <v>15455706</v>
      </c>
      <c r="DI1821">
        <v>0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 t="shared" ref="A1822:A1828" si="929">"10/06/2022 16:25:19.007"</f>
        <v>10/06/2022 16:25:19.007</v>
      </c>
      <c r="C1822" t="str">
        <f t="shared" si="914"/>
        <v>FFDFD3C0</v>
      </c>
      <c r="D1822" t="s">
        <v>143</v>
      </c>
      <c r="E1822">
        <v>15</v>
      </c>
      <c r="F1822">
        <v>2015</v>
      </c>
      <c r="G1822" t="s">
        <v>144</v>
      </c>
      <c r="J1822" t="s">
        <v>145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ref="S1822:S1828" si="930">"16:25:18.719"</f>
        <v>16:25:18.719</v>
      </c>
      <c r="T1822" t="str">
        <f t="shared" ref="T1822:T1828" si="931">"16:25:18.219"</f>
        <v>16:25:18.219</v>
      </c>
      <c r="U1822" t="str">
        <f t="shared" si="917"/>
        <v>A5988B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125</v>
      </c>
      <c r="AG1822">
        <v>0</v>
      </c>
      <c r="AH1822">
        <v>3</v>
      </c>
      <c r="AI1822">
        <v>2</v>
      </c>
      <c r="AJ1822">
        <v>1</v>
      </c>
      <c r="AK1822" t="s">
        <v>639</v>
      </c>
      <c r="AL1822">
        <v>40.952461</v>
      </c>
      <c r="AM1822" t="s">
        <v>640</v>
      </c>
      <c r="AN1822">
        <v>-72.160455999999996</v>
      </c>
      <c r="AO1822">
        <v>25</v>
      </c>
      <c r="AP1822">
        <v>550</v>
      </c>
      <c r="AQ1822" t="s">
        <v>129</v>
      </c>
      <c r="AR1822">
        <v>36</v>
      </c>
      <c r="AS1822">
        <v>50</v>
      </c>
      <c r="AT1822">
        <v>64</v>
      </c>
      <c r="BB1822">
        <v>1200</v>
      </c>
      <c r="BC1822">
        <v>1</v>
      </c>
      <c r="BD1822" t="str">
        <f t="shared" si="918"/>
        <v xml:space="preserve">N46PD   </v>
      </c>
      <c r="BE1822">
        <v>1</v>
      </c>
      <c r="BG1822">
        <v>0</v>
      </c>
      <c r="BH1822">
        <v>0</v>
      </c>
      <c r="BI1822">
        <v>0</v>
      </c>
      <c r="BJ1822">
        <v>450</v>
      </c>
      <c r="BK1822">
        <v>-100</v>
      </c>
      <c r="BL1822" t="s">
        <v>239</v>
      </c>
      <c r="BM1822">
        <v>1</v>
      </c>
      <c r="BN1822">
        <v>1</v>
      </c>
      <c r="BO1822">
        <v>1</v>
      </c>
      <c r="BP1822">
        <v>0</v>
      </c>
      <c r="BS1822">
        <v>0.08</v>
      </c>
      <c r="BT1822">
        <v>0</v>
      </c>
      <c r="BU1822">
        <v>0</v>
      </c>
      <c r="CE1822" t="str">
        <f t="shared" ref="CE1822:CE1828" si="932">"16:25:18.724"</f>
        <v>16:25:18.724</v>
      </c>
      <c r="CF1822">
        <v>724324947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7</v>
      </c>
      <c r="CY1822">
        <v>7</v>
      </c>
      <c r="CZ1822" t="s">
        <v>131</v>
      </c>
      <c r="DA1822">
        <v>80</v>
      </c>
      <c r="DB1822">
        <v>1</v>
      </c>
      <c r="DC1822" t="s">
        <v>132</v>
      </c>
      <c r="DD1822" t="s">
        <v>133</v>
      </c>
      <c r="DG1822">
        <v>15456627</v>
      </c>
      <c r="DI1822">
        <v>0</v>
      </c>
      <c r="DJ1822">
        <v>0</v>
      </c>
      <c r="DK1822">
        <v>0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 t="shared" si="929"/>
        <v>10/06/2022 16:25:19.007</v>
      </c>
      <c r="C1823" t="str">
        <f t="shared" si="914"/>
        <v>FFDFD3C0</v>
      </c>
      <c r="D1823" t="s">
        <v>134</v>
      </c>
      <c r="E1823">
        <v>38</v>
      </c>
      <c r="H1823">
        <v>125</v>
      </c>
      <c r="I1823" t="s">
        <v>142</v>
      </c>
      <c r="J1823" t="s">
        <v>136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930"/>
        <v>16:25:18.719</v>
      </c>
      <c r="T1823" t="str">
        <f t="shared" si="931"/>
        <v>16:25:18.219</v>
      </c>
      <c r="U1823" t="str">
        <f t="shared" si="917"/>
        <v>A5988B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125</v>
      </c>
      <c r="AG1823">
        <v>0</v>
      </c>
      <c r="AH1823">
        <v>3</v>
      </c>
      <c r="AI1823">
        <v>2</v>
      </c>
      <c r="AJ1823">
        <v>1</v>
      </c>
      <c r="AK1823" t="s">
        <v>639</v>
      </c>
      <c r="AL1823">
        <v>40.952461</v>
      </c>
      <c r="AM1823" t="s">
        <v>640</v>
      </c>
      <c r="AN1823">
        <v>-72.160455999999996</v>
      </c>
      <c r="AO1823">
        <v>25</v>
      </c>
      <c r="AP1823">
        <v>550</v>
      </c>
      <c r="AQ1823" t="s">
        <v>129</v>
      </c>
      <c r="AR1823">
        <v>36</v>
      </c>
      <c r="AS1823">
        <v>50</v>
      </c>
      <c r="AT1823">
        <v>64</v>
      </c>
      <c r="BB1823">
        <v>1200</v>
      </c>
      <c r="BC1823">
        <v>1</v>
      </c>
      <c r="BD1823" t="str">
        <f t="shared" si="918"/>
        <v xml:space="preserve">N46PD   </v>
      </c>
      <c r="BE1823">
        <v>1</v>
      </c>
      <c r="BG1823">
        <v>0</v>
      </c>
      <c r="BH1823">
        <v>0</v>
      </c>
      <c r="BI1823">
        <v>0</v>
      </c>
      <c r="BJ1823">
        <v>450</v>
      </c>
      <c r="BK1823">
        <v>-100</v>
      </c>
      <c r="BL1823" t="s">
        <v>239</v>
      </c>
      <c r="BM1823">
        <v>1</v>
      </c>
      <c r="BN1823">
        <v>1</v>
      </c>
      <c r="BO1823">
        <v>1</v>
      </c>
      <c r="BP1823">
        <v>0</v>
      </c>
      <c r="BS1823">
        <v>0.08</v>
      </c>
      <c r="BT1823">
        <v>0</v>
      </c>
      <c r="BU1823">
        <v>0</v>
      </c>
      <c r="CE1823" t="str">
        <f t="shared" si="932"/>
        <v>16:25:18.724</v>
      </c>
      <c r="CF1823">
        <v>724324947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7</v>
      </c>
      <c r="CY1823">
        <v>7</v>
      </c>
      <c r="CZ1823" t="s">
        <v>131</v>
      </c>
      <c r="DA1823">
        <v>80</v>
      </c>
      <c r="DB1823">
        <v>1</v>
      </c>
      <c r="DC1823" t="s">
        <v>132</v>
      </c>
      <c r="DD1823" t="s">
        <v>133</v>
      </c>
      <c r="DG1823">
        <v>15456627</v>
      </c>
      <c r="DI1823">
        <v>0</v>
      </c>
      <c r="DJ1823">
        <v>0</v>
      </c>
      <c r="DK1823">
        <v>1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 t="shared" si="929"/>
        <v>10/06/2022 16:25:19.007</v>
      </c>
      <c r="C1824" t="str">
        <f t="shared" si="914"/>
        <v>FFDFD3C0</v>
      </c>
      <c r="D1824" t="s">
        <v>139</v>
      </c>
      <c r="E1824">
        <v>3</v>
      </c>
      <c r="F1824">
        <v>1003</v>
      </c>
      <c r="G1824" t="s">
        <v>146</v>
      </c>
      <c r="J1824" t="s">
        <v>141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930"/>
        <v>16:25:18.719</v>
      </c>
      <c r="T1824" t="str">
        <f t="shared" si="931"/>
        <v>16:25:18.219</v>
      </c>
      <c r="U1824" t="str">
        <f t="shared" si="917"/>
        <v>A5988B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125</v>
      </c>
      <c r="AG1824">
        <v>0</v>
      </c>
      <c r="AH1824">
        <v>3</v>
      </c>
      <c r="AI1824">
        <v>2</v>
      </c>
      <c r="AJ1824">
        <v>1</v>
      </c>
      <c r="AK1824" t="s">
        <v>639</v>
      </c>
      <c r="AL1824">
        <v>40.952461</v>
      </c>
      <c r="AM1824" t="s">
        <v>640</v>
      </c>
      <c r="AN1824">
        <v>-72.160455999999996</v>
      </c>
      <c r="AO1824">
        <v>25</v>
      </c>
      <c r="AP1824">
        <v>550</v>
      </c>
      <c r="AQ1824" t="s">
        <v>129</v>
      </c>
      <c r="AR1824">
        <v>36</v>
      </c>
      <c r="AS1824">
        <v>50</v>
      </c>
      <c r="AT1824">
        <v>64</v>
      </c>
      <c r="BB1824">
        <v>1200</v>
      </c>
      <c r="BC1824">
        <v>1</v>
      </c>
      <c r="BD1824" t="str">
        <f t="shared" si="918"/>
        <v xml:space="preserve">N46PD   </v>
      </c>
      <c r="BE1824">
        <v>1</v>
      </c>
      <c r="BG1824">
        <v>0</v>
      </c>
      <c r="BH1824">
        <v>0</v>
      </c>
      <c r="BI1824">
        <v>0</v>
      </c>
      <c r="BJ1824">
        <v>450</v>
      </c>
      <c r="BK1824">
        <v>-100</v>
      </c>
      <c r="BL1824" t="s">
        <v>239</v>
      </c>
      <c r="BM1824">
        <v>1</v>
      </c>
      <c r="BN1824">
        <v>1</v>
      </c>
      <c r="BO1824">
        <v>1</v>
      </c>
      <c r="BP1824">
        <v>0</v>
      </c>
      <c r="BS1824">
        <v>0.08</v>
      </c>
      <c r="BT1824">
        <v>0</v>
      </c>
      <c r="BU1824">
        <v>0</v>
      </c>
      <c r="CE1824" t="str">
        <f t="shared" si="932"/>
        <v>16:25:18.724</v>
      </c>
      <c r="CF1824">
        <v>724324947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7</v>
      </c>
      <c r="CY1824">
        <v>7</v>
      </c>
      <c r="CZ1824" t="s">
        <v>131</v>
      </c>
      <c r="DA1824">
        <v>80</v>
      </c>
      <c r="DB1824">
        <v>1</v>
      </c>
      <c r="DC1824" t="s">
        <v>132</v>
      </c>
      <c r="DD1824" t="s">
        <v>133</v>
      </c>
      <c r="DG1824">
        <v>15456627</v>
      </c>
      <c r="DI1824">
        <v>0</v>
      </c>
      <c r="DJ1824">
        <v>0</v>
      </c>
      <c r="DK1824">
        <v>1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 t="shared" si="929"/>
        <v>10/06/2022 16:25:19.007</v>
      </c>
      <c r="C1825" t="str">
        <f t="shared" si="914"/>
        <v>FFDFD3C0</v>
      </c>
      <c r="D1825" t="s">
        <v>123</v>
      </c>
      <c r="E1825">
        <v>1</v>
      </c>
      <c r="H1825">
        <v>157</v>
      </c>
      <c r="I1825" t="s">
        <v>124</v>
      </c>
      <c r="J1825" t="s">
        <v>125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930"/>
        <v>16:25:18.719</v>
      </c>
      <c r="T1825" t="str">
        <f t="shared" si="931"/>
        <v>16:25:18.219</v>
      </c>
      <c r="U1825" t="str">
        <f t="shared" si="917"/>
        <v>A5988B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125</v>
      </c>
      <c r="AG1825">
        <v>0</v>
      </c>
      <c r="AH1825">
        <v>3</v>
      </c>
      <c r="AI1825">
        <v>2</v>
      </c>
      <c r="AJ1825">
        <v>1</v>
      </c>
      <c r="AK1825" t="s">
        <v>639</v>
      </c>
      <c r="AL1825">
        <v>40.952461</v>
      </c>
      <c r="AM1825" t="s">
        <v>640</v>
      </c>
      <c r="AN1825">
        <v>-72.160455999999996</v>
      </c>
      <c r="AO1825">
        <v>25</v>
      </c>
      <c r="AP1825">
        <v>550</v>
      </c>
      <c r="AQ1825" t="s">
        <v>129</v>
      </c>
      <c r="AR1825">
        <v>36</v>
      </c>
      <c r="AS1825">
        <v>50</v>
      </c>
      <c r="AT1825">
        <v>64</v>
      </c>
      <c r="BB1825">
        <v>1200</v>
      </c>
      <c r="BC1825">
        <v>1</v>
      </c>
      <c r="BD1825" t="str">
        <f t="shared" si="918"/>
        <v xml:space="preserve">N46PD   </v>
      </c>
      <c r="BE1825">
        <v>1</v>
      </c>
      <c r="BG1825">
        <v>0</v>
      </c>
      <c r="BH1825">
        <v>0</v>
      </c>
      <c r="BI1825">
        <v>0</v>
      </c>
      <c r="BJ1825">
        <v>450</v>
      </c>
      <c r="BK1825">
        <v>-100</v>
      </c>
      <c r="BL1825" t="s">
        <v>239</v>
      </c>
      <c r="BM1825">
        <v>1</v>
      </c>
      <c r="BN1825">
        <v>1</v>
      </c>
      <c r="BO1825">
        <v>1</v>
      </c>
      <c r="BP1825">
        <v>0</v>
      </c>
      <c r="BS1825">
        <v>0.08</v>
      </c>
      <c r="BT1825">
        <v>0</v>
      </c>
      <c r="BU1825">
        <v>0</v>
      </c>
      <c r="CE1825" t="str">
        <f t="shared" si="932"/>
        <v>16:25:18.724</v>
      </c>
      <c r="CF1825">
        <v>724324947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7</v>
      </c>
      <c r="CY1825">
        <v>7</v>
      </c>
      <c r="CZ1825" t="s">
        <v>131</v>
      </c>
      <c r="DA1825">
        <v>80</v>
      </c>
      <c r="DB1825">
        <v>1</v>
      </c>
      <c r="DC1825" t="s">
        <v>132</v>
      </c>
      <c r="DD1825" t="s">
        <v>133</v>
      </c>
      <c r="DG1825">
        <v>15456627</v>
      </c>
      <c r="DI1825">
        <v>0</v>
      </c>
      <c r="DJ1825">
        <v>0</v>
      </c>
      <c r="DK1825">
        <v>1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 t="shared" si="929"/>
        <v>10/06/2022 16:25:19.007</v>
      </c>
      <c r="C1826" t="str">
        <f t="shared" si="914"/>
        <v>FFDFD3C0</v>
      </c>
      <c r="D1826" t="s">
        <v>139</v>
      </c>
      <c r="E1826">
        <v>2</v>
      </c>
      <c r="F1826">
        <v>1002</v>
      </c>
      <c r="G1826" t="s">
        <v>124</v>
      </c>
      <c r="J1826" t="s">
        <v>141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930"/>
        <v>16:25:18.719</v>
      </c>
      <c r="T1826" t="str">
        <f t="shared" si="931"/>
        <v>16:25:18.219</v>
      </c>
      <c r="U1826" t="str">
        <f t="shared" si="917"/>
        <v>A5988B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125</v>
      </c>
      <c r="AG1826">
        <v>0</v>
      </c>
      <c r="AH1826">
        <v>3</v>
      </c>
      <c r="AI1826">
        <v>2</v>
      </c>
      <c r="AJ1826">
        <v>1</v>
      </c>
      <c r="AK1826" t="s">
        <v>639</v>
      </c>
      <c r="AL1826">
        <v>40.952461</v>
      </c>
      <c r="AM1826" t="s">
        <v>640</v>
      </c>
      <c r="AN1826">
        <v>-72.160455999999996</v>
      </c>
      <c r="AO1826">
        <v>25</v>
      </c>
      <c r="AP1826">
        <v>550</v>
      </c>
      <c r="AQ1826" t="s">
        <v>129</v>
      </c>
      <c r="AR1826">
        <v>36</v>
      </c>
      <c r="AS1826">
        <v>50</v>
      </c>
      <c r="AT1826">
        <v>64</v>
      </c>
      <c r="BB1826">
        <v>1200</v>
      </c>
      <c r="BC1826">
        <v>1</v>
      </c>
      <c r="BD1826" t="str">
        <f t="shared" si="918"/>
        <v xml:space="preserve">N46PD   </v>
      </c>
      <c r="BE1826">
        <v>1</v>
      </c>
      <c r="BG1826">
        <v>0</v>
      </c>
      <c r="BH1826">
        <v>0</v>
      </c>
      <c r="BI1826">
        <v>0</v>
      </c>
      <c r="BJ1826">
        <v>450</v>
      </c>
      <c r="BK1826">
        <v>-100</v>
      </c>
      <c r="BL1826" t="s">
        <v>239</v>
      </c>
      <c r="BM1826">
        <v>1</v>
      </c>
      <c r="BN1826">
        <v>1</v>
      </c>
      <c r="BO1826">
        <v>1</v>
      </c>
      <c r="BP1826">
        <v>0</v>
      </c>
      <c r="BS1826">
        <v>0.08</v>
      </c>
      <c r="BT1826">
        <v>0</v>
      </c>
      <c r="BU1826">
        <v>0</v>
      </c>
      <c r="CE1826" t="str">
        <f t="shared" si="932"/>
        <v>16:25:18.724</v>
      </c>
      <c r="CF1826">
        <v>724324947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7</v>
      </c>
      <c r="CY1826">
        <v>7</v>
      </c>
      <c r="CZ1826" t="s">
        <v>131</v>
      </c>
      <c r="DA1826">
        <v>80</v>
      </c>
      <c r="DB1826">
        <v>1</v>
      </c>
      <c r="DC1826" t="s">
        <v>132</v>
      </c>
      <c r="DD1826" t="s">
        <v>133</v>
      </c>
      <c r="DG1826">
        <v>15456627</v>
      </c>
      <c r="DI1826">
        <v>0</v>
      </c>
      <c r="DJ1826">
        <v>0</v>
      </c>
      <c r="DK1826">
        <v>1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 t="shared" si="929"/>
        <v>10/06/2022 16:25:19.007</v>
      </c>
      <c r="C1827" t="str">
        <f t="shared" si="914"/>
        <v>FFDFD3C0</v>
      </c>
      <c r="D1827" t="s">
        <v>134</v>
      </c>
      <c r="E1827">
        <v>33</v>
      </c>
      <c r="H1827">
        <v>112</v>
      </c>
      <c r="I1827" t="s">
        <v>135</v>
      </c>
      <c r="J1827" t="s">
        <v>136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930"/>
        <v>16:25:18.719</v>
      </c>
      <c r="T1827" t="str">
        <f t="shared" si="931"/>
        <v>16:25:18.219</v>
      </c>
      <c r="U1827" t="str">
        <f t="shared" si="917"/>
        <v>A5988B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125</v>
      </c>
      <c r="AG1827">
        <v>0</v>
      </c>
      <c r="AH1827">
        <v>3</v>
      </c>
      <c r="AI1827">
        <v>2</v>
      </c>
      <c r="AJ1827">
        <v>1</v>
      </c>
      <c r="AK1827" t="s">
        <v>639</v>
      </c>
      <c r="AL1827">
        <v>40.952461</v>
      </c>
      <c r="AM1827" t="s">
        <v>640</v>
      </c>
      <c r="AN1827">
        <v>-72.160455999999996</v>
      </c>
      <c r="AO1827">
        <v>25</v>
      </c>
      <c r="AP1827">
        <v>550</v>
      </c>
      <c r="AQ1827" t="s">
        <v>129</v>
      </c>
      <c r="AR1827">
        <v>36</v>
      </c>
      <c r="AS1827">
        <v>50</v>
      </c>
      <c r="AT1827">
        <v>64</v>
      </c>
      <c r="BB1827">
        <v>1200</v>
      </c>
      <c r="BC1827">
        <v>1</v>
      </c>
      <c r="BD1827" t="str">
        <f t="shared" si="918"/>
        <v xml:space="preserve">N46PD   </v>
      </c>
      <c r="BE1827">
        <v>1</v>
      </c>
      <c r="BG1827">
        <v>0</v>
      </c>
      <c r="BH1827">
        <v>0</v>
      </c>
      <c r="BI1827">
        <v>0</v>
      </c>
      <c r="BJ1827">
        <v>450</v>
      </c>
      <c r="BK1827">
        <v>-100</v>
      </c>
      <c r="BL1827" t="s">
        <v>239</v>
      </c>
      <c r="BM1827">
        <v>1</v>
      </c>
      <c r="BN1827">
        <v>1</v>
      </c>
      <c r="BO1827">
        <v>1</v>
      </c>
      <c r="BP1827">
        <v>0</v>
      </c>
      <c r="BS1827">
        <v>0.08</v>
      </c>
      <c r="BT1827">
        <v>0</v>
      </c>
      <c r="BU1827">
        <v>0</v>
      </c>
      <c r="CE1827" t="str">
        <f t="shared" si="932"/>
        <v>16:25:18.724</v>
      </c>
      <c r="CF1827">
        <v>724324947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7</v>
      </c>
      <c r="CY1827">
        <v>7</v>
      </c>
      <c r="CZ1827" t="s">
        <v>131</v>
      </c>
      <c r="DA1827">
        <v>80</v>
      </c>
      <c r="DB1827">
        <v>1</v>
      </c>
      <c r="DC1827" t="s">
        <v>132</v>
      </c>
      <c r="DD1827" t="s">
        <v>133</v>
      </c>
      <c r="DG1827">
        <v>15456627</v>
      </c>
      <c r="DI1827">
        <v>0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 t="shared" si="929"/>
        <v>10/06/2022 16:25:19.007</v>
      </c>
      <c r="C1828" t="str">
        <f t="shared" si="914"/>
        <v>FFDFD3C0</v>
      </c>
      <c r="D1828" t="s">
        <v>143</v>
      </c>
      <c r="E1828">
        <v>1</v>
      </c>
      <c r="F1828">
        <v>2001</v>
      </c>
      <c r="G1828" t="s">
        <v>147</v>
      </c>
      <c r="J1828" t="s">
        <v>145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930"/>
        <v>16:25:18.719</v>
      </c>
      <c r="T1828" t="str">
        <f t="shared" si="931"/>
        <v>16:25:18.219</v>
      </c>
      <c r="U1828" t="str">
        <f t="shared" si="917"/>
        <v>A5988B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125</v>
      </c>
      <c r="AG1828">
        <v>0</v>
      </c>
      <c r="AH1828">
        <v>3</v>
      </c>
      <c r="AI1828">
        <v>2</v>
      </c>
      <c r="AJ1828">
        <v>1</v>
      </c>
      <c r="AK1828" t="s">
        <v>639</v>
      </c>
      <c r="AL1828">
        <v>40.952461</v>
      </c>
      <c r="AM1828" t="s">
        <v>640</v>
      </c>
      <c r="AN1828">
        <v>-72.160455999999996</v>
      </c>
      <c r="AO1828">
        <v>25</v>
      </c>
      <c r="AP1828">
        <v>550</v>
      </c>
      <c r="AQ1828" t="s">
        <v>129</v>
      </c>
      <c r="AR1828">
        <v>36</v>
      </c>
      <c r="AS1828">
        <v>50</v>
      </c>
      <c r="AT1828">
        <v>64</v>
      </c>
      <c r="BB1828">
        <v>1200</v>
      </c>
      <c r="BC1828">
        <v>1</v>
      </c>
      <c r="BD1828" t="str">
        <f t="shared" si="918"/>
        <v xml:space="preserve">N46PD   </v>
      </c>
      <c r="BE1828">
        <v>1</v>
      </c>
      <c r="BG1828">
        <v>0</v>
      </c>
      <c r="BH1828">
        <v>0</v>
      </c>
      <c r="BI1828">
        <v>0</v>
      </c>
      <c r="BJ1828">
        <v>450</v>
      </c>
      <c r="BK1828">
        <v>-100</v>
      </c>
      <c r="BL1828" t="s">
        <v>239</v>
      </c>
      <c r="BM1828">
        <v>1</v>
      </c>
      <c r="BN1828">
        <v>1</v>
      </c>
      <c r="BO1828">
        <v>1</v>
      </c>
      <c r="BP1828">
        <v>0</v>
      </c>
      <c r="BS1828">
        <v>0.08</v>
      </c>
      <c r="BT1828">
        <v>0</v>
      </c>
      <c r="BU1828">
        <v>0</v>
      </c>
      <c r="CE1828" t="str">
        <f t="shared" si="932"/>
        <v>16:25:18.724</v>
      </c>
      <c r="CF1828">
        <v>724324947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7</v>
      </c>
      <c r="CY1828">
        <v>7</v>
      </c>
      <c r="CZ1828" t="s">
        <v>131</v>
      </c>
      <c r="DA1828">
        <v>80</v>
      </c>
      <c r="DB1828">
        <v>1</v>
      </c>
      <c r="DC1828" t="s">
        <v>132</v>
      </c>
      <c r="DD1828" t="s">
        <v>133</v>
      </c>
      <c r="DG1828">
        <v>15456627</v>
      </c>
      <c r="DI1828">
        <v>0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 t="shared" ref="A1829:A1835" si="933">"10/06/2022 16:25:19.883"</f>
        <v>10/06/2022 16:25:19.883</v>
      </c>
      <c r="C1829" t="str">
        <f t="shared" si="914"/>
        <v>FFDFD3C0</v>
      </c>
      <c r="D1829" t="s">
        <v>134</v>
      </c>
      <c r="E1829">
        <v>38</v>
      </c>
      <c r="H1829">
        <v>125</v>
      </c>
      <c r="I1829" t="s">
        <v>142</v>
      </c>
      <c r="J1829" t="s">
        <v>136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ref="S1829:S1835" si="934">"16:25:19.594"</f>
        <v>16:25:19.594</v>
      </c>
      <c r="T1829" t="str">
        <f t="shared" ref="T1829:T1835" si="935">"16:25:19.194"</f>
        <v>16:25:19.194</v>
      </c>
      <c r="U1829" t="str">
        <f t="shared" si="917"/>
        <v>A5988B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125</v>
      </c>
      <c r="AG1829">
        <v>0</v>
      </c>
      <c r="AH1829">
        <v>3</v>
      </c>
      <c r="AI1829">
        <v>2</v>
      </c>
      <c r="AJ1829">
        <v>1</v>
      </c>
      <c r="AK1829" t="s">
        <v>641</v>
      </c>
      <c r="AL1829">
        <v>40.952654000000003</v>
      </c>
      <c r="AM1829" t="s">
        <v>642</v>
      </c>
      <c r="AN1829">
        <v>-72.160199000000006</v>
      </c>
      <c r="AO1829">
        <v>25</v>
      </c>
      <c r="AP1829">
        <v>550</v>
      </c>
      <c r="AQ1829" t="s">
        <v>129</v>
      </c>
      <c r="AR1829">
        <v>38</v>
      </c>
      <c r="AS1829">
        <v>48</v>
      </c>
      <c r="AT1829">
        <v>64</v>
      </c>
      <c r="BB1829">
        <v>1200</v>
      </c>
      <c r="BC1829">
        <v>1</v>
      </c>
      <c r="BD1829" t="str">
        <f t="shared" si="918"/>
        <v xml:space="preserve">N46PD   </v>
      </c>
      <c r="BE1829">
        <v>1</v>
      </c>
      <c r="BG1829">
        <v>0</v>
      </c>
      <c r="BH1829">
        <v>0</v>
      </c>
      <c r="BI1829">
        <v>0</v>
      </c>
      <c r="BJ1829">
        <v>450</v>
      </c>
      <c r="BK1829">
        <v>-100</v>
      </c>
      <c r="BL1829" t="s">
        <v>239</v>
      </c>
      <c r="BM1829">
        <v>1</v>
      </c>
      <c r="BN1829">
        <v>1</v>
      </c>
      <c r="BO1829">
        <v>1</v>
      </c>
      <c r="BP1829">
        <v>0</v>
      </c>
      <c r="BS1829">
        <v>0.08</v>
      </c>
      <c r="BT1829">
        <v>0</v>
      </c>
      <c r="BU1829">
        <v>0</v>
      </c>
      <c r="CE1829" t="str">
        <f t="shared" ref="CE1829:CE1835" si="936">"16:25:19.599"</f>
        <v>16:25:19.599</v>
      </c>
      <c r="CF1829">
        <v>599246996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7</v>
      </c>
      <c r="CY1829">
        <v>7</v>
      </c>
      <c r="CZ1829" t="s">
        <v>131</v>
      </c>
      <c r="DA1829">
        <v>80</v>
      </c>
      <c r="DB1829">
        <v>1</v>
      </c>
      <c r="DC1829" t="s">
        <v>132</v>
      </c>
      <c r="DD1829" t="s">
        <v>133</v>
      </c>
      <c r="DG1829">
        <v>15457598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 t="shared" si="933"/>
        <v>10/06/2022 16:25:19.883</v>
      </c>
      <c r="C1830" t="str">
        <f t="shared" si="914"/>
        <v>FFDFD3C0</v>
      </c>
      <c r="D1830" t="s">
        <v>139</v>
      </c>
      <c r="E1830">
        <v>3</v>
      </c>
      <c r="F1830">
        <v>1003</v>
      </c>
      <c r="G1830" t="s">
        <v>146</v>
      </c>
      <c r="J1830" t="s">
        <v>141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934"/>
        <v>16:25:19.594</v>
      </c>
      <c r="T1830" t="str">
        <f t="shared" si="935"/>
        <v>16:25:19.194</v>
      </c>
      <c r="U1830" t="str">
        <f t="shared" si="917"/>
        <v>A5988B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125</v>
      </c>
      <c r="AG1830">
        <v>0</v>
      </c>
      <c r="AH1830">
        <v>3</v>
      </c>
      <c r="AI1830">
        <v>2</v>
      </c>
      <c r="AJ1830">
        <v>1</v>
      </c>
      <c r="AK1830" t="s">
        <v>641</v>
      </c>
      <c r="AL1830">
        <v>40.952654000000003</v>
      </c>
      <c r="AM1830" t="s">
        <v>642</v>
      </c>
      <c r="AN1830">
        <v>-72.160199000000006</v>
      </c>
      <c r="AO1830">
        <v>25</v>
      </c>
      <c r="AP1830">
        <v>550</v>
      </c>
      <c r="AQ1830" t="s">
        <v>129</v>
      </c>
      <c r="AR1830">
        <v>38</v>
      </c>
      <c r="AS1830">
        <v>48</v>
      </c>
      <c r="AT1830">
        <v>64</v>
      </c>
      <c r="BB1830">
        <v>1200</v>
      </c>
      <c r="BC1830">
        <v>1</v>
      </c>
      <c r="BD1830" t="str">
        <f t="shared" si="918"/>
        <v xml:space="preserve">N46PD   </v>
      </c>
      <c r="BE1830">
        <v>1</v>
      </c>
      <c r="BG1830">
        <v>0</v>
      </c>
      <c r="BH1830">
        <v>0</v>
      </c>
      <c r="BI1830">
        <v>0</v>
      </c>
      <c r="BJ1830">
        <v>450</v>
      </c>
      <c r="BK1830">
        <v>-100</v>
      </c>
      <c r="BL1830" t="s">
        <v>239</v>
      </c>
      <c r="BM1830">
        <v>1</v>
      </c>
      <c r="BN1830">
        <v>1</v>
      </c>
      <c r="BO1830">
        <v>1</v>
      </c>
      <c r="BP1830">
        <v>0</v>
      </c>
      <c r="BS1830">
        <v>0.08</v>
      </c>
      <c r="BT1830">
        <v>0</v>
      </c>
      <c r="BU1830">
        <v>0</v>
      </c>
      <c r="CE1830" t="str">
        <f t="shared" si="936"/>
        <v>16:25:19.599</v>
      </c>
      <c r="CF1830">
        <v>599246996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7</v>
      </c>
      <c r="CY1830">
        <v>7</v>
      </c>
      <c r="CZ1830" t="s">
        <v>131</v>
      </c>
      <c r="DA1830">
        <v>80</v>
      </c>
      <c r="DB1830">
        <v>1</v>
      </c>
      <c r="DC1830" t="s">
        <v>132</v>
      </c>
      <c r="DD1830" t="s">
        <v>133</v>
      </c>
      <c r="DG1830">
        <v>15457598</v>
      </c>
      <c r="DI1830">
        <v>0</v>
      </c>
      <c r="DJ1830">
        <v>0</v>
      </c>
      <c r="DK1830">
        <v>1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 t="shared" si="933"/>
        <v>10/06/2022 16:25:19.883</v>
      </c>
      <c r="C1831" t="str">
        <f t="shared" si="914"/>
        <v>FFDFD3C0</v>
      </c>
      <c r="D1831" t="s">
        <v>123</v>
      </c>
      <c r="E1831">
        <v>1</v>
      </c>
      <c r="H1831">
        <v>157</v>
      </c>
      <c r="I1831" t="s">
        <v>124</v>
      </c>
      <c r="J1831" t="s">
        <v>125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934"/>
        <v>16:25:19.594</v>
      </c>
      <c r="T1831" t="str">
        <f t="shared" si="935"/>
        <v>16:25:19.194</v>
      </c>
      <c r="U1831" t="str">
        <f t="shared" si="917"/>
        <v>A5988B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125</v>
      </c>
      <c r="AG1831">
        <v>0</v>
      </c>
      <c r="AH1831">
        <v>3</v>
      </c>
      <c r="AI1831">
        <v>2</v>
      </c>
      <c r="AJ1831">
        <v>1</v>
      </c>
      <c r="AK1831" t="s">
        <v>641</v>
      </c>
      <c r="AL1831">
        <v>40.952654000000003</v>
      </c>
      <c r="AM1831" t="s">
        <v>642</v>
      </c>
      <c r="AN1831">
        <v>-72.160199000000006</v>
      </c>
      <c r="AO1831">
        <v>25</v>
      </c>
      <c r="AP1831">
        <v>550</v>
      </c>
      <c r="AQ1831" t="s">
        <v>129</v>
      </c>
      <c r="AR1831">
        <v>38</v>
      </c>
      <c r="AS1831">
        <v>48</v>
      </c>
      <c r="AT1831">
        <v>64</v>
      </c>
      <c r="BB1831">
        <v>1200</v>
      </c>
      <c r="BC1831">
        <v>1</v>
      </c>
      <c r="BD1831" t="str">
        <f t="shared" si="918"/>
        <v xml:space="preserve">N46PD   </v>
      </c>
      <c r="BE1831">
        <v>1</v>
      </c>
      <c r="BG1831">
        <v>0</v>
      </c>
      <c r="BH1831">
        <v>0</v>
      </c>
      <c r="BI1831">
        <v>0</v>
      </c>
      <c r="BJ1831">
        <v>450</v>
      </c>
      <c r="BK1831">
        <v>-100</v>
      </c>
      <c r="BL1831" t="s">
        <v>239</v>
      </c>
      <c r="BM1831">
        <v>1</v>
      </c>
      <c r="BN1831">
        <v>1</v>
      </c>
      <c r="BO1831">
        <v>1</v>
      </c>
      <c r="BP1831">
        <v>0</v>
      </c>
      <c r="BS1831">
        <v>0.08</v>
      </c>
      <c r="BT1831">
        <v>0</v>
      </c>
      <c r="BU1831">
        <v>0</v>
      </c>
      <c r="CE1831" t="str">
        <f t="shared" si="936"/>
        <v>16:25:19.599</v>
      </c>
      <c r="CF1831">
        <v>599246996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7</v>
      </c>
      <c r="CY1831">
        <v>7</v>
      </c>
      <c r="CZ1831" t="s">
        <v>131</v>
      </c>
      <c r="DA1831">
        <v>80</v>
      </c>
      <c r="DB1831">
        <v>1</v>
      </c>
      <c r="DC1831" t="s">
        <v>132</v>
      </c>
      <c r="DD1831" t="s">
        <v>133</v>
      </c>
      <c r="DG1831">
        <v>15457598</v>
      </c>
      <c r="DI1831">
        <v>0</v>
      </c>
      <c r="DJ1831">
        <v>0</v>
      </c>
      <c r="DK1831">
        <v>1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 t="shared" si="933"/>
        <v>10/06/2022 16:25:19.883</v>
      </c>
      <c r="C1832" t="str">
        <f t="shared" si="914"/>
        <v>FFDFD3C0</v>
      </c>
      <c r="D1832" t="s">
        <v>139</v>
      </c>
      <c r="E1832">
        <v>2</v>
      </c>
      <c r="F1832">
        <v>1002</v>
      </c>
      <c r="G1832" t="s">
        <v>124</v>
      </c>
      <c r="J1832" t="s">
        <v>141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934"/>
        <v>16:25:19.594</v>
      </c>
      <c r="T1832" t="str">
        <f t="shared" si="935"/>
        <v>16:25:19.194</v>
      </c>
      <c r="U1832" t="str">
        <f t="shared" si="917"/>
        <v>A5988B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125</v>
      </c>
      <c r="AG1832">
        <v>0</v>
      </c>
      <c r="AH1832">
        <v>3</v>
      </c>
      <c r="AI1832">
        <v>2</v>
      </c>
      <c r="AJ1832">
        <v>1</v>
      </c>
      <c r="AK1832" t="s">
        <v>641</v>
      </c>
      <c r="AL1832">
        <v>40.952654000000003</v>
      </c>
      <c r="AM1832" t="s">
        <v>642</v>
      </c>
      <c r="AN1832">
        <v>-72.160199000000006</v>
      </c>
      <c r="AO1832">
        <v>25</v>
      </c>
      <c r="AP1832">
        <v>550</v>
      </c>
      <c r="AQ1832" t="s">
        <v>129</v>
      </c>
      <c r="AR1832">
        <v>38</v>
      </c>
      <c r="AS1832">
        <v>48</v>
      </c>
      <c r="AT1832">
        <v>64</v>
      </c>
      <c r="BB1832">
        <v>1200</v>
      </c>
      <c r="BC1832">
        <v>1</v>
      </c>
      <c r="BD1832" t="str">
        <f t="shared" si="918"/>
        <v xml:space="preserve">N46PD   </v>
      </c>
      <c r="BE1832">
        <v>1</v>
      </c>
      <c r="BG1832">
        <v>0</v>
      </c>
      <c r="BH1832">
        <v>0</v>
      </c>
      <c r="BI1832">
        <v>0</v>
      </c>
      <c r="BJ1832">
        <v>450</v>
      </c>
      <c r="BK1832">
        <v>-100</v>
      </c>
      <c r="BL1832" t="s">
        <v>239</v>
      </c>
      <c r="BM1832">
        <v>1</v>
      </c>
      <c r="BN1832">
        <v>1</v>
      </c>
      <c r="BO1832">
        <v>1</v>
      </c>
      <c r="BP1832">
        <v>0</v>
      </c>
      <c r="BS1832">
        <v>0.08</v>
      </c>
      <c r="BT1832">
        <v>0</v>
      </c>
      <c r="BU1832">
        <v>0</v>
      </c>
      <c r="CE1832" t="str">
        <f t="shared" si="936"/>
        <v>16:25:19.599</v>
      </c>
      <c r="CF1832">
        <v>599246996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7</v>
      </c>
      <c r="CY1832">
        <v>7</v>
      </c>
      <c r="CZ1832" t="s">
        <v>131</v>
      </c>
      <c r="DA1832">
        <v>80</v>
      </c>
      <c r="DB1832">
        <v>1</v>
      </c>
      <c r="DC1832" t="s">
        <v>132</v>
      </c>
      <c r="DD1832" t="s">
        <v>133</v>
      </c>
      <c r="DG1832">
        <v>15457598</v>
      </c>
      <c r="DI1832">
        <v>0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 t="shared" si="933"/>
        <v>10/06/2022 16:25:19.883</v>
      </c>
      <c r="C1833" t="str">
        <f t="shared" si="914"/>
        <v>FFDFD3C0</v>
      </c>
      <c r="D1833" t="s">
        <v>134</v>
      </c>
      <c r="E1833">
        <v>33</v>
      </c>
      <c r="H1833">
        <v>112</v>
      </c>
      <c r="I1833" t="s">
        <v>135</v>
      </c>
      <c r="J1833" t="s">
        <v>136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934"/>
        <v>16:25:19.594</v>
      </c>
      <c r="T1833" t="str">
        <f t="shared" si="935"/>
        <v>16:25:19.194</v>
      </c>
      <c r="U1833" t="str">
        <f t="shared" si="917"/>
        <v>A5988B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125</v>
      </c>
      <c r="AG1833">
        <v>0</v>
      </c>
      <c r="AH1833">
        <v>3</v>
      </c>
      <c r="AI1833">
        <v>2</v>
      </c>
      <c r="AJ1833">
        <v>1</v>
      </c>
      <c r="AK1833" t="s">
        <v>641</v>
      </c>
      <c r="AL1833">
        <v>40.952654000000003</v>
      </c>
      <c r="AM1833" t="s">
        <v>642</v>
      </c>
      <c r="AN1833">
        <v>-72.160199000000006</v>
      </c>
      <c r="AO1833">
        <v>25</v>
      </c>
      <c r="AP1833">
        <v>550</v>
      </c>
      <c r="AQ1833" t="s">
        <v>129</v>
      </c>
      <c r="AR1833">
        <v>38</v>
      </c>
      <c r="AS1833">
        <v>48</v>
      </c>
      <c r="AT1833">
        <v>64</v>
      </c>
      <c r="BB1833">
        <v>1200</v>
      </c>
      <c r="BC1833">
        <v>1</v>
      </c>
      <c r="BD1833" t="str">
        <f t="shared" si="918"/>
        <v xml:space="preserve">N46PD   </v>
      </c>
      <c r="BE1833">
        <v>1</v>
      </c>
      <c r="BG1833">
        <v>0</v>
      </c>
      <c r="BH1833">
        <v>0</v>
      </c>
      <c r="BI1833">
        <v>0</v>
      </c>
      <c r="BJ1833">
        <v>450</v>
      </c>
      <c r="BK1833">
        <v>-100</v>
      </c>
      <c r="BL1833" t="s">
        <v>239</v>
      </c>
      <c r="BM1833">
        <v>1</v>
      </c>
      <c r="BN1833">
        <v>1</v>
      </c>
      <c r="BO1833">
        <v>1</v>
      </c>
      <c r="BP1833">
        <v>0</v>
      </c>
      <c r="BS1833">
        <v>0.08</v>
      </c>
      <c r="BT1833">
        <v>0</v>
      </c>
      <c r="BU1833">
        <v>0</v>
      </c>
      <c r="CE1833" t="str">
        <f t="shared" si="936"/>
        <v>16:25:19.599</v>
      </c>
      <c r="CF1833">
        <v>599246996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7</v>
      </c>
      <c r="CY1833">
        <v>7</v>
      </c>
      <c r="CZ1833" t="s">
        <v>131</v>
      </c>
      <c r="DA1833">
        <v>80</v>
      </c>
      <c r="DB1833">
        <v>1</v>
      </c>
      <c r="DC1833" t="s">
        <v>132</v>
      </c>
      <c r="DD1833" t="s">
        <v>133</v>
      </c>
      <c r="DG1833">
        <v>15457598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 t="shared" si="933"/>
        <v>10/06/2022 16:25:19.883</v>
      </c>
      <c r="C1834" t="str">
        <f t="shared" si="914"/>
        <v>FFDFD3C0</v>
      </c>
      <c r="D1834" t="s">
        <v>143</v>
      </c>
      <c r="E1834">
        <v>1</v>
      </c>
      <c r="F1834">
        <v>2001</v>
      </c>
      <c r="G1834" t="s">
        <v>147</v>
      </c>
      <c r="J1834" t="s">
        <v>145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934"/>
        <v>16:25:19.594</v>
      </c>
      <c r="T1834" t="str">
        <f t="shared" si="935"/>
        <v>16:25:19.194</v>
      </c>
      <c r="U1834" t="str">
        <f t="shared" si="917"/>
        <v>A5988B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125</v>
      </c>
      <c r="AG1834">
        <v>0</v>
      </c>
      <c r="AH1834">
        <v>3</v>
      </c>
      <c r="AI1834">
        <v>2</v>
      </c>
      <c r="AJ1834">
        <v>1</v>
      </c>
      <c r="AK1834" t="s">
        <v>641</v>
      </c>
      <c r="AL1834">
        <v>40.952654000000003</v>
      </c>
      <c r="AM1834" t="s">
        <v>642</v>
      </c>
      <c r="AN1834">
        <v>-72.160199000000006</v>
      </c>
      <c r="AO1834">
        <v>25</v>
      </c>
      <c r="AP1834">
        <v>550</v>
      </c>
      <c r="AQ1834" t="s">
        <v>129</v>
      </c>
      <c r="AR1834">
        <v>38</v>
      </c>
      <c r="AS1834">
        <v>48</v>
      </c>
      <c r="AT1834">
        <v>64</v>
      </c>
      <c r="BB1834">
        <v>1200</v>
      </c>
      <c r="BC1834">
        <v>1</v>
      </c>
      <c r="BD1834" t="str">
        <f t="shared" si="918"/>
        <v xml:space="preserve">N46PD   </v>
      </c>
      <c r="BE1834">
        <v>1</v>
      </c>
      <c r="BG1834">
        <v>0</v>
      </c>
      <c r="BH1834">
        <v>0</v>
      </c>
      <c r="BI1834">
        <v>0</v>
      </c>
      <c r="BJ1834">
        <v>450</v>
      </c>
      <c r="BK1834">
        <v>-100</v>
      </c>
      <c r="BL1834" t="s">
        <v>239</v>
      </c>
      <c r="BM1834">
        <v>1</v>
      </c>
      <c r="BN1834">
        <v>1</v>
      </c>
      <c r="BO1834">
        <v>1</v>
      </c>
      <c r="BP1834">
        <v>0</v>
      </c>
      <c r="BS1834">
        <v>0.08</v>
      </c>
      <c r="BT1834">
        <v>0</v>
      </c>
      <c r="BU1834">
        <v>0</v>
      </c>
      <c r="CE1834" t="str">
        <f t="shared" si="936"/>
        <v>16:25:19.599</v>
      </c>
      <c r="CF1834">
        <v>599246996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7</v>
      </c>
      <c r="CY1834">
        <v>7</v>
      </c>
      <c r="CZ1834" t="s">
        <v>131</v>
      </c>
      <c r="DA1834">
        <v>80</v>
      </c>
      <c r="DB1834">
        <v>1</v>
      </c>
      <c r="DC1834" t="s">
        <v>132</v>
      </c>
      <c r="DD1834" t="s">
        <v>133</v>
      </c>
      <c r="DG1834">
        <v>15457598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 t="shared" si="933"/>
        <v>10/06/2022 16:25:19.883</v>
      </c>
      <c r="C1835" t="str">
        <f t="shared" si="914"/>
        <v>FFDFD3C0</v>
      </c>
      <c r="D1835" t="s">
        <v>143</v>
      </c>
      <c r="E1835">
        <v>15</v>
      </c>
      <c r="F1835">
        <v>2015</v>
      </c>
      <c r="G1835" t="s">
        <v>144</v>
      </c>
      <c r="J1835" t="s">
        <v>145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934"/>
        <v>16:25:19.594</v>
      </c>
      <c r="T1835" t="str">
        <f t="shared" si="935"/>
        <v>16:25:19.194</v>
      </c>
      <c r="U1835" t="str">
        <f t="shared" si="917"/>
        <v>A5988B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125</v>
      </c>
      <c r="AG1835">
        <v>0</v>
      </c>
      <c r="AH1835">
        <v>3</v>
      </c>
      <c r="AI1835">
        <v>2</v>
      </c>
      <c r="AJ1835">
        <v>1</v>
      </c>
      <c r="AK1835" t="s">
        <v>641</v>
      </c>
      <c r="AL1835">
        <v>40.952654000000003</v>
      </c>
      <c r="AM1835" t="s">
        <v>642</v>
      </c>
      <c r="AN1835">
        <v>-72.160199000000006</v>
      </c>
      <c r="AO1835">
        <v>25</v>
      </c>
      <c r="AP1835">
        <v>550</v>
      </c>
      <c r="AQ1835" t="s">
        <v>129</v>
      </c>
      <c r="AR1835">
        <v>38</v>
      </c>
      <c r="AS1835">
        <v>48</v>
      </c>
      <c r="AT1835">
        <v>64</v>
      </c>
      <c r="BB1835">
        <v>1200</v>
      </c>
      <c r="BC1835">
        <v>1</v>
      </c>
      <c r="BD1835" t="str">
        <f t="shared" si="918"/>
        <v xml:space="preserve">N46PD   </v>
      </c>
      <c r="BE1835">
        <v>1</v>
      </c>
      <c r="BG1835">
        <v>0</v>
      </c>
      <c r="BH1835">
        <v>0</v>
      </c>
      <c r="BI1835">
        <v>0</v>
      </c>
      <c r="BJ1835">
        <v>450</v>
      </c>
      <c r="BK1835">
        <v>-100</v>
      </c>
      <c r="BL1835" t="s">
        <v>239</v>
      </c>
      <c r="BM1835">
        <v>1</v>
      </c>
      <c r="BN1835">
        <v>1</v>
      </c>
      <c r="BO1835">
        <v>1</v>
      </c>
      <c r="BP1835">
        <v>0</v>
      </c>
      <c r="BS1835">
        <v>0.08</v>
      </c>
      <c r="BT1835">
        <v>0</v>
      </c>
      <c r="BU1835">
        <v>0</v>
      </c>
      <c r="CE1835" t="str">
        <f t="shared" si="936"/>
        <v>16:25:19.599</v>
      </c>
      <c r="CF1835">
        <v>599246996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7</v>
      </c>
      <c r="CY1835">
        <v>7</v>
      </c>
      <c r="CZ1835" t="s">
        <v>131</v>
      </c>
      <c r="DA1835">
        <v>80</v>
      </c>
      <c r="DB1835">
        <v>1</v>
      </c>
      <c r="DC1835" t="s">
        <v>132</v>
      </c>
      <c r="DD1835" t="s">
        <v>133</v>
      </c>
      <c r="DG1835">
        <v>15457598</v>
      </c>
      <c r="DI1835">
        <v>0</v>
      </c>
      <c r="DJ1835">
        <v>0</v>
      </c>
      <c r="DK1835">
        <v>1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>"10/06/2022 16:25:21.008"</f>
        <v>10/06/2022 16:25:21.008</v>
      </c>
      <c r="C1836" t="str">
        <f t="shared" si="914"/>
        <v>FFDFD3C0</v>
      </c>
      <c r="D1836" t="s">
        <v>123</v>
      </c>
      <c r="E1836">
        <v>1</v>
      </c>
      <c r="H1836">
        <v>157</v>
      </c>
      <c r="I1836" t="s">
        <v>124</v>
      </c>
      <c r="J1836" t="s">
        <v>125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ref="S1836:S1842" si="937">"16:25:20.641"</f>
        <v>16:25:20.641</v>
      </c>
      <c r="T1836" t="str">
        <f t="shared" ref="T1836:T1842" si="938">"16:25:20.141"</f>
        <v>16:25:20.141</v>
      </c>
      <c r="U1836" t="str">
        <f t="shared" si="917"/>
        <v>A5988B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125</v>
      </c>
      <c r="AG1836">
        <v>0</v>
      </c>
      <c r="AH1836">
        <v>3</v>
      </c>
      <c r="AI1836">
        <v>2</v>
      </c>
      <c r="AJ1836">
        <v>1</v>
      </c>
      <c r="AK1836" t="s">
        <v>643</v>
      </c>
      <c r="AL1836">
        <v>40.952846999999998</v>
      </c>
      <c r="AM1836" t="s">
        <v>644</v>
      </c>
      <c r="AN1836">
        <v>-72.159941000000003</v>
      </c>
      <c r="AO1836">
        <v>25</v>
      </c>
      <c r="AP1836">
        <v>575</v>
      </c>
      <c r="AQ1836" t="s">
        <v>129</v>
      </c>
      <c r="AR1836">
        <v>44</v>
      </c>
      <c r="AS1836">
        <v>42</v>
      </c>
      <c r="AT1836">
        <v>640</v>
      </c>
      <c r="BB1836">
        <v>1200</v>
      </c>
      <c r="BC1836">
        <v>1</v>
      </c>
      <c r="BD1836" t="str">
        <f t="shared" si="918"/>
        <v xml:space="preserve">N46PD   </v>
      </c>
      <c r="BE1836">
        <v>1</v>
      </c>
      <c r="BG1836">
        <v>0</v>
      </c>
      <c r="BH1836">
        <v>0</v>
      </c>
      <c r="BI1836">
        <v>0</v>
      </c>
      <c r="BJ1836">
        <v>450</v>
      </c>
      <c r="BK1836">
        <v>-125</v>
      </c>
      <c r="BL1836" t="s">
        <v>239</v>
      </c>
      <c r="BM1836">
        <v>1</v>
      </c>
      <c r="BN1836">
        <v>1</v>
      </c>
      <c r="BO1836">
        <v>1</v>
      </c>
      <c r="BP1836">
        <v>0</v>
      </c>
      <c r="BS1836">
        <v>0.08</v>
      </c>
      <c r="BT1836">
        <v>0</v>
      </c>
      <c r="BU1836">
        <v>0</v>
      </c>
      <c r="CE1836" t="str">
        <f t="shared" ref="CE1836:CE1842" si="939">"16:25:20.643"</f>
        <v>16:25:20.643</v>
      </c>
      <c r="CF1836">
        <v>642927213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7</v>
      </c>
      <c r="CY1836">
        <v>7</v>
      </c>
      <c r="CZ1836" t="s">
        <v>131</v>
      </c>
      <c r="DA1836">
        <v>80</v>
      </c>
      <c r="DB1836">
        <v>1</v>
      </c>
      <c r="DC1836" t="s">
        <v>132</v>
      </c>
      <c r="DD1836" t="s">
        <v>133</v>
      </c>
      <c r="DG1836">
        <v>15458698</v>
      </c>
      <c r="DI1836">
        <v>0</v>
      </c>
      <c r="DJ1836">
        <v>0</v>
      </c>
      <c r="DK1836">
        <v>0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 t="shared" ref="A1837:A1842" si="940">"10/06/2022 16:25:21.040"</f>
        <v>10/06/2022 16:25:21.040</v>
      </c>
      <c r="C1837" t="str">
        <f t="shared" si="914"/>
        <v>FFDFD3C0</v>
      </c>
      <c r="D1837" t="s">
        <v>139</v>
      </c>
      <c r="E1837">
        <v>2</v>
      </c>
      <c r="F1837">
        <v>1002</v>
      </c>
      <c r="G1837" t="s">
        <v>124</v>
      </c>
      <c r="J1837" t="s">
        <v>141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937"/>
        <v>16:25:20.641</v>
      </c>
      <c r="T1837" t="str">
        <f t="shared" si="938"/>
        <v>16:25:20.141</v>
      </c>
      <c r="U1837" t="str">
        <f t="shared" si="917"/>
        <v>A5988B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125</v>
      </c>
      <c r="AG1837">
        <v>0</v>
      </c>
      <c r="AH1837">
        <v>3</v>
      </c>
      <c r="AI1837">
        <v>2</v>
      </c>
      <c r="AJ1837">
        <v>1</v>
      </c>
      <c r="AK1837" t="s">
        <v>643</v>
      </c>
      <c r="AL1837">
        <v>40.952846999999998</v>
      </c>
      <c r="AM1837" t="s">
        <v>644</v>
      </c>
      <c r="AN1837">
        <v>-72.159941000000003</v>
      </c>
      <c r="AO1837">
        <v>25</v>
      </c>
      <c r="AP1837">
        <v>575</v>
      </c>
      <c r="AQ1837" t="s">
        <v>129</v>
      </c>
      <c r="AR1837">
        <v>44</v>
      </c>
      <c r="AS1837">
        <v>42</v>
      </c>
      <c r="AT1837">
        <v>640</v>
      </c>
      <c r="BB1837">
        <v>1200</v>
      </c>
      <c r="BC1837">
        <v>1</v>
      </c>
      <c r="BD1837" t="str">
        <f t="shared" si="918"/>
        <v xml:space="preserve">N46PD   </v>
      </c>
      <c r="BE1837">
        <v>1</v>
      </c>
      <c r="BG1837">
        <v>0</v>
      </c>
      <c r="BH1837">
        <v>0</v>
      </c>
      <c r="BI1837">
        <v>0</v>
      </c>
      <c r="BJ1837">
        <v>450</v>
      </c>
      <c r="BK1837">
        <v>-125</v>
      </c>
      <c r="BL1837" t="s">
        <v>239</v>
      </c>
      <c r="BM1837">
        <v>1</v>
      </c>
      <c r="BN1837">
        <v>1</v>
      </c>
      <c r="BO1837">
        <v>1</v>
      </c>
      <c r="BP1837">
        <v>0</v>
      </c>
      <c r="BS1837">
        <v>0.08</v>
      </c>
      <c r="BT1837">
        <v>0</v>
      </c>
      <c r="BU1837">
        <v>0</v>
      </c>
      <c r="CE1837" t="str">
        <f t="shared" si="939"/>
        <v>16:25:20.643</v>
      </c>
      <c r="CF1837">
        <v>642927213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7</v>
      </c>
      <c r="CY1837">
        <v>7</v>
      </c>
      <c r="CZ1837" t="s">
        <v>131</v>
      </c>
      <c r="DA1837">
        <v>80</v>
      </c>
      <c r="DB1837">
        <v>1</v>
      </c>
      <c r="DC1837" t="s">
        <v>132</v>
      </c>
      <c r="DD1837" t="s">
        <v>133</v>
      </c>
      <c r="DG1837">
        <v>15458698</v>
      </c>
      <c r="DI1837">
        <v>0</v>
      </c>
      <c r="DJ1837">
        <v>0</v>
      </c>
      <c r="DK1837">
        <v>1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 t="shared" si="940"/>
        <v>10/06/2022 16:25:21.040</v>
      </c>
      <c r="C1838" t="str">
        <f t="shared" si="914"/>
        <v>FFDFD3C0</v>
      </c>
      <c r="D1838" t="s">
        <v>134</v>
      </c>
      <c r="E1838">
        <v>33</v>
      </c>
      <c r="H1838">
        <v>112</v>
      </c>
      <c r="I1838" t="s">
        <v>135</v>
      </c>
      <c r="J1838" t="s">
        <v>136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937"/>
        <v>16:25:20.641</v>
      </c>
      <c r="T1838" t="str">
        <f t="shared" si="938"/>
        <v>16:25:20.141</v>
      </c>
      <c r="U1838" t="str">
        <f t="shared" si="917"/>
        <v>A5988B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125</v>
      </c>
      <c r="AG1838">
        <v>0</v>
      </c>
      <c r="AH1838">
        <v>3</v>
      </c>
      <c r="AI1838">
        <v>2</v>
      </c>
      <c r="AJ1838">
        <v>1</v>
      </c>
      <c r="AK1838" t="s">
        <v>643</v>
      </c>
      <c r="AL1838">
        <v>40.952846999999998</v>
      </c>
      <c r="AM1838" t="s">
        <v>644</v>
      </c>
      <c r="AN1838">
        <v>-72.159941000000003</v>
      </c>
      <c r="AO1838">
        <v>25</v>
      </c>
      <c r="AP1838">
        <v>575</v>
      </c>
      <c r="AQ1838" t="s">
        <v>129</v>
      </c>
      <c r="AR1838">
        <v>44</v>
      </c>
      <c r="AS1838">
        <v>42</v>
      </c>
      <c r="AT1838">
        <v>640</v>
      </c>
      <c r="BB1838">
        <v>1200</v>
      </c>
      <c r="BC1838">
        <v>1</v>
      </c>
      <c r="BD1838" t="str">
        <f t="shared" si="918"/>
        <v xml:space="preserve">N46PD   </v>
      </c>
      <c r="BE1838">
        <v>1</v>
      </c>
      <c r="BG1838">
        <v>0</v>
      </c>
      <c r="BH1838">
        <v>0</v>
      </c>
      <c r="BI1838">
        <v>0</v>
      </c>
      <c r="BJ1838">
        <v>450</v>
      </c>
      <c r="BK1838">
        <v>-125</v>
      </c>
      <c r="BL1838" t="s">
        <v>239</v>
      </c>
      <c r="BM1838">
        <v>1</v>
      </c>
      <c r="BN1838">
        <v>1</v>
      </c>
      <c r="BO1838">
        <v>1</v>
      </c>
      <c r="BP1838">
        <v>0</v>
      </c>
      <c r="BS1838">
        <v>0.08</v>
      </c>
      <c r="BT1838">
        <v>0</v>
      </c>
      <c r="BU1838">
        <v>0</v>
      </c>
      <c r="CE1838" t="str">
        <f t="shared" si="939"/>
        <v>16:25:20.643</v>
      </c>
      <c r="CF1838">
        <v>642927213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7</v>
      </c>
      <c r="CY1838">
        <v>7</v>
      </c>
      <c r="CZ1838" t="s">
        <v>131</v>
      </c>
      <c r="DA1838">
        <v>80</v>
      </c>
      <c r="DB1838">
        <v>1</v>
      </c>
      <c r="DC1838" t="s">
        <v>132</v>
      </c>
      <c r="DD1838" t="s">
        <v>133</v>
      </c>
      <c r="DG1838">
        <v>15458698</v>
      </c>
      <c r="DI1838">
        <v>0</v>
      </c>
      <c r="DJ1838">
        <v>0</v>
      </c>
      <c r="DK1838">
        <v>1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 t="shared" si="940"/>
        <v>10/06/2022 16:25:21.040</v>
      </c>
      <c r="C1839" t="str">
        <f t="shared" si="914"/>
        <v>FFDFD3C0</v>
      </c>
      <c r="D1839" t="s">
        <v>143</v>
      </c>
      <c r="E1839">
        <v>1</v>
      </c>
      <c r="F1839">
        <v>2001</v>
      </c>
      <c r="G1839" t="s">
        <v>147</v>
      </c>
      <c r="J1839" t="s">
        <v>145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937"/>
        <v>16:25:20.641</v>
      </c>
      <c r="T1839" t="str">
        <f t="shared" si="938"/>
        <v>16:25:20.141</v>
      </c>
      <c r="U1839" t="str">
        <f t="shared" si="917"/>
        <v>A5988B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125</v>
      </c>
      <c r="AG1839">
        <v>0</v>
      </c>
      <c r="AH1839">
        <v>3</v>
      </c>
      <c r="AI1839">
        <v>2</v>
      </c>
      <c r="AJ1839">
        <v>1</v>
      </c>
      <c r="AK1839" t="s">
        <v>643</v>
      </c>
      <c r="AL1839">
        <v>40.952846999999998</v>
      </c>
      <c r="AM1839" t="s">
        <v>644</v>
      </c>
      <c r="AN1839">
        <v>-72.159941000000003</v>
      </c>
      <c r="AO1839">
        <v>25</v>
      </c>
      <c r="AP1839">
        <v>575</v>
      </c>
      <c r="AQ1839" t="s">
        <v>129</v>
      </c>
      <c r="AR1839">
        <v>44</v>
      </c>
      <c r="AS1839">
        <v>42</v>
      </c>
      <c r="AT1839">
        <v>640</v>
      </c>
      <c r="BB1839">
        <v>1200</v>
      </c>
      <c r="BC1839">
        <v>1</v>
      </c>
      <c r="BD1839" t="str">
        <f t="shared" si="918"/>
        <v xml:space="preserve">N46PD   </v>
      </c>
      <c r="BE1839">
        <v>1</v>
      </c>
      <c r="BG1839">
        <v>0</v>
      </c>
      <c r="BH1839">
        <v>0</v>
      </c>
      <c r="BI1839">
        <v>0</v>
      </c>
      <c r="BJ1839">
        <v>450</v>
      </c>
      <c r="BK1839">
        <v>-125</v>
      </c>
      <c r="BL1839" t="s">
        <v>239</v>
      </c>
      <c r="BM1839">
        <v>1</v>
      </c>
      <c r="BN1839">
        <v>1</v>
      </c>
      <c r="BO1839">
        <v>1</v>
      </c>
      <c r="BP1839">
        <v>0</v>
      </c>
      <c r="BS1839">
        <v>0.08</v>
      </c>
      <c r="BT1839">
        <v>0</v>
      </c>
      <c r="BU1839">
        <v>0</v>
      </c>
      <c r="CE1839" t="str">
        <f t="shared" si="939"/>
        <v>16:25:20.643</v>
      </c>
      <c r="CF1839">
        <v>642927213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7</v>
      </c>
      <c r="CY1839">
        <v>7</v>
      </c>
      <c r="CZ1839" t="s">
        <v>131</v>
      </c>
      <c r="DA1839">
        <v>80</v>
      </c>
      <c r="DB1839">
        <v>1</v>
      </c>
      <c r="DC1839" t="s">
        <v>132</v>
      </c>
      <c r="DD1839" t="s">
        <v>133</v>
      </c>
      <c r="DG1839">
        <v>15458698</v>
      </c>
      <c r="DI1839">
        <v>0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 t="shared" si="940"/>
        <v>10/06/2022 16:25:21.040</v>
      </c>
      <c r="C1840" t="str">
        <f t="shared" si="914"/>
        <v>FFDFD3C0</v>
      </c>
      <c r="D1840" t="s">
        <v>143</v>
      </c>
      <c r="E1840">
        <v>15</v>
      </c>
      <c r="F1840">
        <v>2015</v>
      </c>
      <c r="G1840" t="s">
        <v>144</v>
      </c>
      <c r="J1840" t="s">
        <v>145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937"/>
        <v>16:25:20.641</v>
      </c>
      <c r="T1840" t="str">
        <f t="shared" si="938"/>
        <v>16:25:20.141</v>
      </c>
      <c r="U1840" t="str">
        <f t="shared" si="917"/>
        <v>A5988B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125</v>
      </c>
      <c r="AG1840">
        <v>0</v>
      </c>
      <c r="AH1840">
        <v>3</v>
      </c>
      <c r="AI1840">
        <v>2</v>
      </c>
      <c r="AJ1840">
        <v>1</v>
      </c>
      <c r="AK1840" t="s">
        <v>643</v>
      </c>
      <c r="AL1840">
        <v>40.952846999999998</v>
      </c>
      <c r="AM1840" t="s">
        <v>644</v>
      </c>
      <c r="AN1840">
        <v>-72.159941000000003</v>
      </c>
      <c r="AO1840">
        <v>25</v>
      </c>
      <c r="AP1840">
        <v>575</v>
      </c>
      <c r="AQ1840" t="s">
        <v>129</v>
      </c>
      <c r="AR1840">
        <v>44</v>
      </c>
      <c r="AS1840">
        <v>42</v>
      </c>
      <c r="AT1840">
        <v>640</v>
      </c>
      <c r="BB1840">
        <v>1200</v>
      </c>
      <c r="BC1840">
        <v>1</v>
      </c>
      <c r="BD1840" t="str">
        <f t="shared" si="918"/>
        <v xml:space="preserve">N46PD   </v>
      </c>
      <c r="BE1840">
        <v>1</v>
      </c>
      <c r="BG1840">
        <v>0</v>
      </c>
      <c r="BH1840">
        <v>0</v>
      </c>
      <c r="BI1840">
        <v>0</v>
      </c>
      <c r="BJ1840">
        <v>450</v>
      </c>
      <c r="BK1840">
        <v>-125</v>
      </c>
      <c r="BL1840" t="s">
        <v>239</v>
      </c>
      <c r="BM1840">
        <v>1</v>
      </c>
      <c r="BN1840">
        <v>1</v>
      </c>
      <c r="BO1840">
        <v>1</v>
      </c>
      <c r="BP1840">
        <v>0</v>
      </c>
      <c r="BS1840">
        <v>0.08</v>
      </c>
      <c r="BT1840">
        <v>0</v>
      </c>
      <c r="BU1840">
        <v>0</v>
      </c>
      <c r="CE1840" t="str">
        <f t="shared" si="939"/>
        <v>16:25:20.643</v>
      </c>
      <c r="CF1840">
        <v>642927213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7</v>
      </c>
      <c r="CY1840">
        <v>7</v>
      </c>
      <c r="CZ1840" t="s">
        <v>131</v>
      </c>
      <c r="DA1840">
        <v>80</v>
      </c>
      <c r="DB1840">
        <v>1</v>
      </c>
      <c r="DC1840" t="s">
        <v>132</v>
      </c>
      <c r="DD1840" t="s">
        <v>133</v>
      </c>
      <c r="DG1840">
        <v>15458698</v>
      </c>
      <c r="DI1840">
        <v>0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 t="shared" si="940"/>
        <v>10/06/2022 16:25:21.040</v>
      </c>
      <c r="C1841" t="str">
        <f t="shared" si="914"/>
        <v>FFDFD3C0</v>
      </c>
      <c r="D1841" t="s">
        <v>134</v>
      </c>
      <c r="E1841">
        <v>38</v>
      </c>
      <c r="H1841">
        <v>125</v>
      </c>
      <c r="I1841" t="s">
        <v>142</v>
      </c>
      <c r="J1841" t="s">
        <v>136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937"/>
        <v>16:25:20.641</v>
      </c>
      <c r="T1841" t="str">
        <f t="shared" si="938"/>
        <v>16:25:20.141</v>
      </c>
      <c r="U1841" t="str">
        <f t="shared" si="917"/>
        <v>A5988B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125</v>
      </c>
      <c r="AG1841">
        <v>0</v>
      </c>
      <c r="AH1841">
        <v>3</v>
      </c>
      <c r="AI1841">
        <v>2</v>
      </c>
      <c r="AJ1841">
        <v>1</v>
      </c>
      <c r="AK1841" t="s">
        <v>643</v>
      </c>
      <c r="AL1841">
        <v>40.952846999999998</v>
      </c>
      <c r="AM1841" t="s">
        <v>644</v>
      </c>
      <c r="AN1841">
        <v>-72.159941000000003</v>
      </c>
      <c r="AO1841">
        <v>25</v>
      </c>
      <c r="AP1841">
        <v>575</v>
      </c>
      <c r="AQ1841" t="s">
        <v>129</v>
      </c>
      <c r="AR1841">
        <v>44</v>
      </c>
      <c r="AS1841">
        <v>42</v>
      </c>
      <c r="AT1841">
        <v>640</v>
      </c>
      <c r="BB1841">
        <v>1200</v>
      </c>
      <c r="BC1841">
        <v>1</v>
      </c>
      <c r="BD1841" t="str">
        <f t="shared" si="918"/>
        <v xml:space="preserve">N46PD   </v>
      </c>
      <c r="BE1841">
        <v>1</v>
      </c>
      <c r="BG1841">
        <v>0</v>
      </c>
      <c r="BH1841">
        <v>0</v>
      </c>
      <c r="BI1841">
        <v>0</v>
      </c>
      <c r="BJ1841">
        <v>450</v>
      </c>
      <c r="BK1841">
        <v>-125</v>
      </c>
      <c r="BL1841" t="s">
        <v>239</v>
      </c>
      <c r="BM1841">
        <v>1</v>
      </c>
      <c r="BN1841">
        <v>1</v>
      </c>
      <c r="BO1841">
        <v>1</v>
      </c>
      <c r="BP1841">
        <v>0</v>
      </c>
      <c r="BS1841">
        <v>0.08</v>
      </c>
      <c r="BT1841">
        <v>0</v>
      </c>
      <c r="BU1841">
        <v>0</v>
      </c>
      <c r="CE1841" t="str">
        <f t="shared" si="939"/>
        <v>16:25:20.643</v>
      </c>
      <c r="CF1841">
        <v>642927213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7</v>
      </c>
      <c r="CY1841">
        <v>7</v>
      </c>
      <c r="CZ1841" t="s">
        <v>131</v>
      </c>
      <c r="DA1841">
        <v>80</v>
      </c>
      <c r="DB1841">
        <v>1</v>
      </c>
      <c r="DC1841" t="s">
        <v>132</v>
      </c>
      <c r="DD1841" t="s">
        <v>133</v>
      </c>
      <c r="DG1841">
        <v>15458698</v>
      </c>
      <c r="DI1841">
        <v>0</v>
      </c>
      <c r="DJ1841">
        <v>0</v>
      </c>
      <c r="DK1841">
        <v>1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 t="shared" si="940"/>
        <v>10/06/2022 16:25:21.040</v>
      </c>
      <c r="C1842" t="str">
        <f t="shared" si="914"/>
        <v>FFDFD3C0</v>
      </c>
      <c r="D1842" t="s">
        <v>139</v>
      </c>
      <c r="E1842">
        <v>3</v>
      </c>
      <c r="F1842">
        <v>1003</v>
      </c>
      <c r="G1842" t="s">
        <v>146</v>
      </c>
      <c r="J1842" t="s">
        <v>141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937"/>
        <v>16:25:20.641</v>
      </c>
      <c r="T1842" t="str">
        <f t="shared" si="938"/>
        <v>16:25:20.141</v>
      </c>
      <c r="U1842" t="str">
        <f t="shared" si="917"/>
        <v>A5988B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125</v>
      </c>
      <c r="AG1842">
        <v>0</v>
      </c>
      <c r="AH1842">
        <v>3</v>
      </c>
      <c r="AI1842">
        <v>2</v>
      </c>
      <c r="AJ1842">
        <v>1</v>
      </c>
      <c r="AK1842" t="s">
        <v>643</v>
      </c>
      <c r="AL1842">
        <v>40.952846999999998</v>
      </c>
      <c r="AM1842" t="s">
        <v>644</v>
      </c>
      <c r="AN1842">
        <v>-72.159941000000003</v>
      </c>
      <c r="AO1842">
        <v>25</v>
      </c>
      <c r="AP1842">
        <v>575</v>
      </c>
      <c r="AQ1842" t="s">
        <v>129</v>
      </c>
      <c r="AR1842">
        <v>44</v>
      </c>
      <c r="AS1842">
        <v>42</v>
      </c>
      <c r="AT1842">
        <v>640</v>
      </c>
      <c r="BB1842">
        <v>1200</v>
      </c>
      <c r="BC1842">
        <v>1</v>
      </c>
      <c r="BD1842" t="str">
        <f t="shared" si="918"/>
        <v xml:space="preserve">N46PD   </v>
      </c>
      <c r="BE1842">
        <v>1</v>
      </c>
      <c r="BG1842">
        <v>0</v>
      </c>
      <c r="BH1842">
        <v>0</v>
      </c>
      <c r="BI1842">
        <v>0</v>
      </c>
      <c r="BJ1842">
        <v>450</v>
      </c>
      <c r="BK1842">
        <v>-125</v>
      </c>
      <c r="BL1842" t="s">
        <v>239</v>
      </c>
      <c r="BM1842">
        <v>1</v>
      </c>
      <c r="BN1842">
        <v>1</v>
      </c>
      <c r="BO1842">
        <v>1</v>
      </c>
      <c r="BP1842">
        <v>0</v>
      </c>
      <c r="BS1842">
        <v>0.08</v>
      </c>
      <c r="BT1842">
        <v>0</v>
      </c>
      <c r="BU1842">
        <v>0</v>
      </c>
      <c r="CE1842" t="str">
        <f t="shared" si="939"/>
        <v>16:25:20.643</v>
      </c>
      <c r="CF1842">
        <v>642927213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7</v>
      </c>
      <c r="CY1842">
        <v>7</v>
      </c>
      <c r="CZ1842" t="s">
        <v>131</v>
      </c>
      <c r="DA1842">
        <v>80</v>
      </c>
      <c r="DB1842">
        <v>1</v>
      </c>
      <c r="DC1842" t="s">
        <v>132</v>
      </c>
      <c r="DD1842" t="s">
        <v>133</v>
      </c>
      <c r="DG1842">
        <v>15458698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>"10/06/2022 16:25:21.868"</f>
        <v>10/06/2022 16:25:21.868</v>
      </c>
      <c r="C1843" t="str">
        <f t="shared" si="914"/>
        <v>FFDFD3C0</v>
      </c>
      <c r="D1843" t="s">
        <v>134</v>
      </c>
      <c r="E1843">
        <v>38</v>
      </c>
      <c r="H1843">
        <v>125</v>
      </c>
      <c r="I1843" t="s">
        <v>142</v>
      </c>
      <c r="J1843" t="s">
        <v>136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ref="S1843:S1849" si="941">"16:25:21.648"</f>
        <v>16:25:21.648</v>
      </c>
      <c r="T1843" t="str">
        <f t="shared" ref="T1843:T1849" si="942">"16:25:21.148"</f>
        <v>16:25:21.148</v>
      </c>
      <c r="U1843" t="str">
        <f t="shared" si="917"/>
        <v>A5988B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125</v>
      </c>
      <c r="AG1843">
        <v>0</v>
      </c>
      <c r="AH1843">
        <v>3</v>
      </c>
      <c r="AI1843">
        <v>2</v>
      </c>
      <c r="AJ1843">
        <v>1</v>
      </c>
      <c r="AK1843" t="s">
        <v>645</v>
      </c>
      <c r="AL1843">
        <v>40.952997000000003</v>
      </c>
      <c r="AM1843" t="s">
        <v>646</v>
      </c>
      <c r="AN1843">
        <v>-72.159598000000003</v>
      </c>
      <c r="AO1843">
        <v>25</v>
      </c>
      <c r="AP1843">
        <v>600</v>
      </c>
      <c r="AQ1843" t="s">
        <v>129</v>
      </c>
      <c r="AR1843">
        <v>48</v>
      </c>
      <c r="AS1843">
        <v>37</v>
      </c>
      <c r="AT1843">
        <v>704</v>
      </c>
      <c r="BB1843">
        <v>1200</v>
      </c>
      <c r="BC1843">
        <v>1</v>
      </c>
      <c r="BD1843" t="str">
        <f t="shared" si="918"/>
        <v xml:space="preserve">N46PD   </v>
      </c>
      <c r="BE1843">
        <v>1</v>
      </c>
      <c r="BG1843">
        <v>0</v>
      </c>
      <c r="BH1843">
        <v>0</v>
      </c>
      <c r="BI1843">
        <v>0</v>
      </c>
      <c r="BJ1843">
        <v>475</v>
      </c>
      <c r="BK1843">
        <v>-125</v>
      </c>
      <c r="BL1843" t="s">
        <v>239</v>
      </c>
      <c r="BM1843">
        <v>1</v>
      </c>
      <c r="BN1843">
        <v>1</v>
      </c>
      <c r="BO1843">
        <v>1</v>
      </c>
      <c r="BP1843">
        <v>0</v>
      </c>
      <c r="BS1843">
        <v>0.08</v>
      </c>
      <c r="BT1843">
        <v>0</v>
      </c>
      <c r="BU1843">
        <v>0</v>
      </c>
      <c r="CE1843" t="str">
        <f t="shared" ref="CE1843:CE1849" si="943">"16:25:21.654"</f>
        <v>16:25:21.654</v>
      </c>
      <c r="CF1843">
        <v>653839122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7</v>
      </c>
      <c r="CY1843">
        <v>7</v>
      </c>
      <c r="CZ1843" t="s">
        <v>131</v>
      </c>
      <c r="DA1843">
        <v>80</v>
      </c>
      <c r="DB1843">
        <v>1</v>
      </c>
      <c r="DC1843" t="s">
        <v>132</v>
      </c>
      <c r="DD1843" t="s">
        <v>133</v>
      </c>
      <c r="DG1843">
        <v>15459689</v>
      </c>
      <c r="DI1843">
        <v>0</v>
      </c>
      <c r="DJ1843">
        <v>0</v>
      </c>
      <c r="DK1843">
        <v>0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>"10/06/2022 16:25:21.868"</f>
        <v>10/06/2022 16:25:21.868</v>
      </c>
      <c r="C1844" t="str">
        <f t="shared" si="914"/>
        <v>FFDFD3C0</v>
      </c>
      <c r="D1844" t="s">
        <v>139</v>
      </c>
      <c r="E1844">
        <v>3</v>
      </c>
      <c r="F1844">
        <v>1003</v>
      </c>
      <c r="G1844" t="s">
        <v>146</v>
      </c>
      <c r="J1844" t="s">
        <v>141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941"/>
        <v>16:25:21.648</v>
      </c>
      <c r="T1844" t="str">
        <f t="shared" si="942"/>
        <v>16:25:21.148</v>
      </c>
      <c r="U1844" t="str">
        <f t="shared" si="917"/>
        <v>A5988B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125</v>
      </c>
      <c r="AG1844">
        <v>0</v>
      </c>
      <c r="AH1844">
        <v>3</v>
      </c>
      <c r="AI1844">
        <v>2</v>
      </c>
      <c r="AJ1844">
        <v>1</v>
      </c>
      <c r="AK1844" t="s">
        <v>645</v>
      </c>
      <c r="AL1844">
        <v>40.952997000000003</v>
      </c>
      <c r="AM1844" t="s">
        <v>646</v>
      </c>
      <c r="AN1844">
        <v>-72.159598000000003</v>
      </c>
      <c r="AO1844">
        <v>25</v>
      </c>
      <c r="AP1844">
        <v>600</v>
      </c>
      <c r="AQ1844" t="s">
        <v>129</v>
      </c>
      <c r="AR1844">
        <v>48</v>
      </c>
      <c r="AS1844">
        <v>37</v>
      </c>
      <c r="AT1844">
        <v>704</v>
      </c>
      <c r="BB1844">
        <v>1200</v>
      </c>
      <c r="BC1844">
        <v>1</v>
      </c>
      <c r="BD1844" t="str">
        <f t="shared" si="918"/>
        <v xml:space="preserve">N46PD   </v>
      </c>
      <c r="BE1844">
        <v>1</v>
      </c>
      <c r="BG1844">
        <v>0</v>
      </c>
      <c r="BH1844">
        <v>0</v>
      </c>
      <c r="BI1844">
        <v>0</v>
      </c>
      <c r="BJ1844">
        <v>475</v>
      </c>
      <c r="BK1844">
        <v>-125</v>
      </c>
      <c r="BL1844" t="s">
        <v>239</v>
      </c>
      <c r="BM1844">
        <v>1</v>
      </c>
      <c r="BN1844">
        <v>1</v>
      </c>
      <c r="BO1844">
        <v>1</v>
      </c>
      <c r="BP1844">
        <v>0</v>
      </c>
      <c r="BS1844">
        <v>0.08</v>
      </c>
      <c r="BT1844">
        <v>0</v>
      </c>
      <c r="BU1844">
        <v>0</v>
      </c>
      <c r="CE1844" t="str">
        <f t="shared" si="943"/>
        <v>16:25:21.654</v>
      </c>
      <c r="CF1844">
        <v>653839122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7</v>
      </c>
      <c r="CY1844">
        <v>7</v>
      </c>
      <c r="CZ1844" t="s">
        <v>131</v>
      </c>
      <c r="DA1844">
        <v>80</v>
      </c>
      <c r="DB1844">
        <v>1</v>
      </c>
      <c r="DC1844" t="s">
        <v>132</v>
      </c>
      <c r="DD1844" t="s">
        <v>133</v>
      </c>
      <c r="DG1844">
        <v>15459689</v>
      </c>
      <c r="DI1844">
        <v>0</v>
      </c>
      <c r="DJ1844">
        <v>0</v>
      </c>
      <c r="DK1844">
        <v>0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>"10/06/2022 16:25:21.868"</f>
        <v>10/06/2022 16:25:21.868</v>
      </c>
      <c r="C1845" t="str">
        <f t="shared" si="914"/>
        <v>FFDFD3C0</v>
      </c>
      <c r="D1845" t="s">
        <v>123</v>
      </c>
      <c r="E1845">
        <v>1</v>
      </c>
      <c r="H1845">
        <v>157</v>
      </c>
      <c r="I1845" t="s">
        <v>124</v>
      </c>
      <c r="J1845" t="s">
        <v>125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941"/>
        <v>16:25:21.648</v>
      </c>
      <c r="T1845" t="str">
        <f t="shared" si="942"/>
        <v>16:25:21.148</v>
      </c>
      <c r="U1845" t="str">
        <f t="shared" si="917"/>
        <v>A5988B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125</v>
      </c>
      <c r="AG1845">
        <v>0</v>
      </c>
      <c r="AH1845">
        <v>3</v>
      </c>
      <c r="AI1845">
        <v>2</v>
      </c>
      <c r="AJ1845">
        <v>1</v>
      </c>
      <c r="AK1845" t="s">
        <v>645</v>
      </c>
      <c r="AL1845">
        <v>40.952997000000003</v>
      </c>
      <c r="AM1845" t="s">
        <v>646</v>
      </c>
      <c r="AN1845">
        <v>-72.159598000000003</v>
      </c>
      <c r="AO1845">
        <v>25</v>
      </c>
      <c r="AP1845">
        <v>600</v>
      </c>
      <c r="AQ1845" t="s">
        <v>129</v>
      </c>
      <c r="AR1845">
        <v>48</v>
      </c>
      <c r="AS1845">
        <v>37</v>
      </c>
      <c r="AT1845">
        <v>704</v>
      </c>
      <c r="BB1845">
        <v>1200</v>
      </c>
      <c r="BC1845">
        <v>1</v>
      </c>
      <c r="BD1845" t="str">
        <f t="shared" si="918"/>
        <v xml:space="preserve">N46PD   </v>
      </c>
      <c r="BE1845">
        <v>1</v>
      </c>
      <c r="BG1845">
        <v>0</v>
      </c>
      <c r="BH1845">
        <v>0</v>
      </c>
      <c r="BI1845">
        <v>0</v>
      </c>
      <c r="BJ1845">
        <v>475</v>
      </c>
      <c r="BK1845">
        <v>-125</v>
      </c>
      <c r="BL1845" t="s">
        <v>239</v>
      </c>
      <c r="BM1845">
        <v>1</v>
      </c>
      <c r="BN1845">
        <v>1</v>
      </c>
      <c r="BO1845">
        <v>1</v>
      </c>
      <c r="BP1845">
        <v>0</v>
      </c>
      <c r="BS1845">
        <v>0.08</v>
      </c>
      <c r="BT1845">
        <v>0</v>
      </c>
      <c r="BU1845">
        <v>0</v>
      </c>
      <c r="CE1845" t="str">
        <f t="shared" si="943"/>
        <v>16:25:21.654</v>
      </c>
      <c r="CF1845">
        <v>653839122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7</v>
      </c>
      <c r="CY1845">
        <v>7</v>
      </c>
      <c r="CZ1845" t="s">
        <v>131</v>
      </c>
      <c r="DA1845">
        <v>80</v>
      </c>
      <c r="DB1845">
        <v>1</v>
      </c>
      <c r="DC1845" t="s">
        <v>132</v>
      </c>
      <c r="DD1845" t="s">
        <v>133</v>
      </c>
      <c r="DG1845">
        <v>15459689</v>
      </c>
      <c r="DI1845">
        <v>0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>"10/06/2022 16:25:21.868"</f>
        <v>10/06/2022 16:25:21.868</v>
      </c>
      <c r="C1846" t="str">
        <f t="shared" si="914"/>
        <v>FFDFD3C0</v>
      </c>
      <c r="D1846" t="s">
        <v>139</v>
      </c>
      <c r="E1846">
        <v>2</v>
      </c>
      <c r="F1846">
        <v>1002</v>
      </c>
      <c r="G1846" t="s">
        <v>124</v>
      </c>
      <c r="J1846" t="s">
        <v>141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941"/>
        <v>16:25:21.648</v>
      </c>
      <c r="T1846" t="str">
        <f t="shared" si="942"/>
        <v>16:25:21.148</v>
      </c>
      <c r="U1846" t="str">
        <f t="shared" si="917"/>
        <v>A5988B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125</v>
      </c>
      <c r="AG1846">
        <v>0</v>
      </c>
      <c r="AH1846">
        <v>3</v>
      </c>
      <c r="AI1846">
        <v>2</v>
      </c>
      <c r="AJ1846">
        <v>1</v>
      </c>
      <c r="AK1846" t="s">
        <v>645</v>
      </c>
      <c r="AL1846">
        <v>40.952997000000003</v>
      </c>
      <c r="AM1846" t="s">
        <v>646</v>
      </c>
      <c r="AN1846">
        <v>-72.159598000000003</v>
      </c>
      <c r="AO1846">
        <v>25</v>
      </c>
      <c r="AP1846">
        <v>600</v>
      </c>
      <c r="AQ1846" t="s">
        <v>129</v>
      </c>
      <c r="AR1846">
        <v>48</v>
      </c>
      <c r="AS1846">
        <v>37</v>
      </c>
      <c r="AT1846">
        <v>704</v>
      </c>
      <c r="BB1846">
        <v>1200</v>
      </c>
      <c r="BC1846">
        <v>1</v>
      </c>
      <c r="BD1846" t="str">
        <f t="shared" si="918"/>
        <v xml:space="preserve">N46PD   </v>
      </c>
      <c r="BE1846">
        <v>1</v>
      </c>
      <c r="BG1846">
        <v>0</v>
      </c>
      <c r="BH1846">
        <v>0</v>
      </c>
      <c r="BI1846">
        <v>0</v>
      </c>
      <c r="BJ1846">
        <v>475</v>
      </c>
      <c r="BK1846">
        <v>-125</v>
      </c>
      <c r="BL1846" t="s">
        <v>239</v>
      </c>
      <c r="BM1846">
        <v>1</v>
      </c>
      <c r="BN1846">
        <v>1</v>
      </c>
      <c r="BO1846">
        <v>1</v>
      </c>
      <c r="BP1846">
        <v>0</v>
      </c>
      <c r="BS1846">
        <v>0.08</v>
      </c>
      <c r="BT1846">
        <v>0</v>
      </c>
      <c r="BU1846">
        <v>0</v>
      </c>
      <c r="CE1846" t="str">
        <f t="shared" si="943"/>
        <v>16:25:21.654</v>
      </c>
      <c r="CF1846">
        <v>653839122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7</v>
      </c>
      <c r="CY1846">
        <v>7</v>
      </c>
      <c r="CZ1846" t="s">
        <v>131</v>
      </c>
      <c r="DA1846">
        <v>80</v>
      </c>
      <c r="DB1846">
        <v>1</v>
      </c>
      <c r="DC1846" t="s">
        <v>132</v>
      </c>
      <c r="DD1846" t="s">
        <v>133</v>
      </c>
      <c r="DG1846">
        <v>15459689</v>
      </c>
      <c r="DI1846">
        <v>0</v>
      </c>
      <c r="DJ1846">
        <v>0</v>
      </c>
      <c r="DK1846">
        <v>1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>"10/06/2022 16:25:21.930"</f>
        <v>10/06/2022 16:25:21.930</v>
      </c>
      <c r="C1847" t="str">
        <f t="shared" si="914"/>
        <v>FFDFD3C0</v>
      </c>
      <c r="D1847" t="s">
        <v>134</v>
      </c>
      <c r="E1847">
        <v>33</v>
      </c>
      <c r="H1847">
        <v>112</v>
      </c>
      <c r="I1847" t="s">
        <v>135</v>
      </c>
      <c r="J1847" t="s">
        <v>136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941"/>
        <v>16:25:21.648</v>
      </c>
      <c r="T1847" t="str">
        <f t="shared" si="942"/>
        <v>16:25:21.148</v>
      </c>
      <c r="U1847" t="str">
        <f t="shared" si="917"/>
        <v>A5988B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125</v>
      </c>
      <c r="AG1847">
        <v>0</v>
      </c>
      <c r="AH1847">
        <v>3</v>
      </c>
      <c r="AI1847">
        <v>2</v>
      </c>
      <c r="AJ1847">
        <v>1</v>
      </c>
      <c r="AK1847" t="s">
        <v>645</v>
      </c>
      <c r="AL1847">
        <v>40.952997000000003</v>
      </c>
      <c r="AM1847" t="s">
        <v>646</v>
      </c>
      <c r="AN1847">
        <v>-72.159598000000003</v>
      </c>
      <c r="AO1847">
        <v>25</v>
      </c>
      <c r="AP1847">
        <v>600</v>
      </c>
      <c r="AQ1847" t="s">
        <v>129</v>
      </c>
      <c r="AR1847">
        <v>48</v>
      </c>
      <c r="AS1847">
        <v>37</v>
      </c>
      <c r="AT1847">
        <v>704</v>
      </c>
      <c r="BB1847">
        <v>1200</v>
      </c>
      <c r="BC1847">
        <v>1</v>
      </c>
      <c r="BD1847" t="str">
        <f t="shared" si="918"/>
        <v xml:space="preserve">N46PD   </v>
      </c>
      <c r="BE1847">
        <v>1</v>
      </c>
      <c r="BG1847">
        <v>0</v>
      </c>
      <c r="BH1847">
        <v>0</v>
      </c>
      <c r="BI1847">
        <v>0</v>
      </c>
      <c r="BJ1847">
        <v>475</v>
      </c>
      <c r="BK1847">
        <v>-125</v>
      </c>
      <c r="BL1847" t="s">
        <v>239</v>
      </c>
      <c r="BM1847">
        <v>1</v>
      </c>
      <c r="BN1847">
        <v>1</v>
      </c>
      <c r="BO1847">
        <v>1</v>
      </c>
      <c r="BP1847">
        <v>0</v>
      </c>
      <c r="BS1847">
        <v>0.08</v>
      </c>
      <c r="BT1847">
        <v>0</v>
      </c>
      <c r="BU1847">
        <v>0</v>
      </c>
      <c r="CE1847" t="str">
        <f t="shared" si="943"/>
        <v>16:25:21.654</v>
      </c>
      <c r="CF1847">
        <v>653839122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7</v>
      </c>
      <c r="CY1847">
        <v>7</v>
      </c>
      <c r="CZ1847" t="s">
        <v>131</v>
      </c>
      <c r="DA1847">
        <v>80</v>
      </c>
      <c r="DB1847">
        <v>1</v>
      </c>
      <c r="DC1847" t="s">
        <v>132</v>
      </c>
      <c r="DD1847" t="s">
        <v>133</v>
      </c>
      <c r="DG1847">
        <v>15459689</v>
      </c>
      <c r="DI1847">
        <v>0</v>
      </c>
      <c r="DJ1847">
        <v>0</v>
      </c>
      <c r="DK1847">
        <v>1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>"10/06/2022 16:25:21.946"</f>
        <v>10/06/2022 16:25:21.946</v>
      </c>
      <c r="C1848" t="str">
        <f t="shared" si="914"/>
        <v>FFDFD3C0</v>
      </c>
      <c r="D1848" t="s">
        <v>143</v>
      </c>
      <c r="E1848">
        <v>1</v>
      </c>
      <c r="F1848">
        <v>2001</v>
      </c>
      <c r="G1848" t="s">
        <v>147</v>
      </c>
      <c r="J1848" t="s">
        <v>145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941"/>
        <v>16:25:21.648</v>
      </c>
      <c r="T1848" t="str">
        <f t="shared" si="942"/>
        <v>16:25:21.148</v>
      </c>
      <c r="U1848" t="str">
        <f t="shared" si="917"/>
        <v>A5988B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125</v>
      </c>
      <c r="AG1848">
        <v>0</v>
      </c>
      <c r="AH1848">
        <v>3</v>
      </c>
      <c r="AI1848">
        <v>2</v>
      </c>
      <c r="AJ1848">
        <v>1</v>
      </c>
      <c r="AK1848" t="s">
        <v>645</v>
      </c>
      <c r="AL1848">
        <v>40.952997000000003</v>
      </c>
      <c r="AM1848" t="s">
        <v>646</v>
      </c>
      <c r="AN1848">
        <v>-72.159598000000003</v>
      </c>
      <c r="AO1848">
        <v>25</v>
      </c>
      <c r="AP1848">
        <v>600</v>
      </c>
      <c r="AQ1848" t="s">
        <v>129</v>
      </c>
      <c r="AR1848">
        <v>48</v>
      </c>
      <c r="AS1848">
        <v>37</v>
      </c>
      <c r="AT1848">
        <v>704</v>
      </c>
      <c r="BB1848">
        <v>1200</v>
      </c>
      <c r="BC1848">
        <v>1</v>
      </c>
      <c r="BD1848" t="str">
        <f t="shared" si="918"/>
        <v xml:space="preserve">N46PD   </v>
      </c>
      <c r="BE1848">
        <v>1</v>
      </c>
      <c r="BG1848">
        <v>0</v>
      </c>
      <c r="BH1848">
        <v>0</v>
      </c>
      <c r="BI1848">
        <v>0</v>
      </c>
      <c r="BJ1848">
        <v>475</v>
      </c>
      <c r="BK1848">
        <v>-125</v>
      </c>
      <c r="BL1848" t="s">
        <v>239</v>
      </c>
      <c r="BM1848">
        <v>1</v>
      </c>
      <c r="BN1848">
        <v>1</v>
      </c>
      <c r="BO1848">
        <v>1</v>
      </c>
      <c r="BP1848">
        <v>0</v>
      </c>
      <c r="BS1848">
        <v>0.08</v>
      </c>
      <c r="BT1848">
        <v>0</v>
      </c>
      <c r="BU1848">
        <v>0</v>
      </c>
      <c r="CE1848" t="str">
        <f t="shared" si="943"/>
        <v>16:25:21.654</v>
      </c>
      <c r="CF1848">
        <v>653839122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7</v>
      </c>
      <c r="CY1848">
        <v>7</v>
      </c>
      <c r="CZ1848" t="s">
        <v>131</v>
      </c>
      <c r="DA1848">
        <v>80</v>
      </c>
      <c r="DB1848">
        <v>1</v>
      </c>
      <c r="DC1848" t="s">
        <v>132</v>
      </c>
      <c r="DD1848" t="s">
        <v>133</v>
      </c>
      <c r="DG1848">
        <v>15459689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>"10/06/2022 16:25:21.946"</f>
        <v>10/06/2022 16:25:21.946</v>
      </c>
      <c r="C1849" t="str">
        <f t="shared" si="914"/>
        <v>FFDFD3C0</v>
      </c>
      <c r="D1849" t="s">
        <v>143</v>
      </c>
      <c r="E1849">
        <v>15</v>
      </c>
      <c r="F1849">
        <v>2015</v>
      </c>
      <c r="G1849" t="s">
        <v>144</v>
      </c>
      <c r="J1849" t="s">
        <v>145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si="941"/>
        <v>16:25:21.648</v>
      </c>
      <c r="T1849" t="str">
        <f t="shared" si="942"/>
        <v>16:25:21.148</v>
      </c>
      <c r="U1849" t="str">
        <f t="shared" si="917"/>
        <v>A5988B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125</v>
      </c>
      <c r="AG1849">
        <v>0</v>
      </c>
      <c r="AH1849">
        <v>3</v>
      </c>
      <c r="AI1849">
        <v>2</v>
      </c>
      <c r="AJ1849">
        <v>1</v>
      </c>
      <c r="AK1849" t="s">
        <v>645</v>
      </c>
      <c r="AL1849">
        <v>40.952997000000003</v>
      </c>
      <c r="AM1849" t="s">
        <v>646</v>
      </c>
      <c r="AN1849">
        <v>-72.159598000000003</v>
      </c>
      <c r="AO1849">
        <v>25</v>
      </c>
      <c r="AP1849">
        <v>600</v>
      </c>
      <c r="AQ1849" t="s">
        <v>129</v>
      </c>
      <c r="AR1849">
        <v>48</v>
      </c>
      <c r="AS1849">
        <v>37</v>
      </c>
      <c r="AT1849">
        <v>704</v>
      </c>
      <c r="BB1849">
        <v>1200</v>
      </c>
      <c r="BC1849">
        <v>1</v>
      </c>
      <c r="BD1849" t="str">
        <f t="shared" si="918"/>
        <v xml:space="preserve">N46PD   </v>
      </c>
      <c r="BE1849">
        <v>1</v>
      </c>
      <c r="BG1849">
        <v>0</v>
      </c>
      <c r="BH1849">
        <v>0</v>
      </c>
      <c r="BI1849">
        <v>0</v>
      </c>
      <c r="BJ1849">
        <v>475</v>
      </c>
      <c r="BK1849">
        <v>-125</v>
      </c>
      <c r="BL1849" t="s">
        <v>239</v>
      </c>
      <c r="BM1849">
        <v>1</v>
      </c>
      <c r="BN1849">
        <v>1</v>
      </c>
      <c r="BO1849">
        <v>1</v>
      </c>
      <c r="BP1849">
        <v>0</v>
      </c>
      <c r="BS1849">
        <v>0.08</v>
      </c>
      <c r="BT1849">
        <v>0</v>
      </c>
      <c r="BU1849">
        <v>0</v>
      </c>
      <c r="CE1849" t="str">
        <f t="shared" si="943"/>
        <v>16:25:21.654</v>
      </c>
      <c r="CF1849">
        <v>653839122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7</v>
      </c>
      <c r="CY1849">
        <v>7</v>
      </c>
      <c r="CZ1849" t="s">
        <v>131</v>
      </c>
      <c r="DA1849">
        <v>80</v>
      </c>
      <c r="DB1849">
        <v>1</v>
      </c>
      <c r="DC1849" t="s">
        <v>132</v>
      </c>
      <c r="DD1849" t="s">
        <v>133</v>
      </c>
      <c r="DG1849">
        <v>15459689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 t="shared" ref="A1850:A1856" si="944">"10/06/2022 16:25:23.006"</f>
        <v>10/06/2022 16:25:23.006</v>
      </c>
      <c r="C1850" t="str">
        <f t="shared" si="914"/>
        <v>FFDFD3C0</v>
      </c>
      <c r="D1850" t="s">
        <v>123</v>
      </c>
      <c r="E1850">
        <v>1</v>
      </c>
      <c r="H1850">
        <v>157</v>
      </c>
      <c r="I1850" t="s">
        <v>124</v>
      </c>
      <c r="J1850" t="s">
        <v>125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ref="S1850:S1856" si="945">"16:25:22.641"</f>
        <v>16:25:22.641</v>
      </c>
      <c r="T1850" t="str">
        <f t="shared" ref="T1850:T1856" si="946">"16:25:22.241"</f>
        <v>16:25:22.241</v>
      </c>
      <c r="U1850" t="str">
        <f t="shared" si="917"/>
        <v>A5988B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125</v>
      </c>
      <c r="AG1850">
        <v>0</v>
      </c>
      <c r="AH1850">
        <v>3</v>
      </c>
      <c r="AI1850">
        <v>2</v>
      </c>
      <c r="AJ1850">
        <v>1</v>
      </c>
      <c r="AK1850" t="s">
        <v>647</v>
      </c>
      <c r="AL1850">
        <v>40.953169000000003</v>
      </c>
      <c r="AM1850" t="s">
        <v>648</v>
      </c>
      <c r="AN1850">
        <v>-72.159318999999996</v>
      </c>
      <c r="AO1850">
        <v>25</v>
      </c>
      <c r="AP1850">
        <v>600</v>
      </c>
      <c r="AQ1850" t="s">
        <v>129</v>
      </c>
      <c r="AR1850">
        <v>52</v>
      </c>
      <c r="AS1850">
        <v>36</v>
      </c>
      <c r="AT1850">
        <v>320</v>
      </c>
      <c r="BB1850">
        <v>1200</v>
      </c>
      <c r="BC1850">
        <v>1</v>
      </c>
      <c r="BD1850" t="str">
        <f t="shared" si="918"/>
        <v xml:space="preserve">N46PD   </v>
      </c>
      <c r="BE1850">
        <v>1</v>
      </c>
      <c r="BG1850">
        <v>0</v>
      </c>
      <c r="BH1850">
        <v>0</v>
      </c>
      <c r="BI1850">
        <v>0</v>
      </c>
      <c r="BJ1850">
        <v>475</v>
      </c>
      <c r="BK1850">
        <v>-125</v>
      </c>
      <c r="BL1850" t="s">
        <v>239</v>
      </c>
      <c r="BM1850">
        <v>1</v>
      </c>
      <c r="BN1850">
        <v>1</v>
      </c>
      <c r="BO1850">
        <v>1</v>
      </c>
      <c r="BP1850">
        <v>0</v>
      </c>
      <c r="BS1850">
        <v>0.08</v>
      </c>
      <c r="BT1850">
        <v>0</v>
      </c>
      <c r="BU1850">
        <v>0</v>
      </c>
      <c r="CE1850" t="str">
        <f t="shared" ref="CE1850:CE1856" si="947">"16:25:22.643"</f>
        <v>16:25:22.643</v>
      </c>
      <c r="CF1850">
        <v>643451034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7</v>
      </c>
      <c r="CY1850">
        <v>7</v>
      </c>
      <c r="CZ1850" t="s">
        <v>131</v>
      </c>
      <c r="DA1850">
        <v>80</v>
      </c>
      <c r="DB1850">
        <v>1</v>
      </c>
      <c r="DC1850" t="s">
        <v>132</v>
      </c>
      <c r="DD1850" t="s">
        <v>133</v>
      </c>
      <c r="DG1850">
        <v>15460656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 t="shared" si="944"/>
        <v>10/06/2022 16:25:23.006</v>
      </c>
      <c r="C1851" t="str">
        <f t="shared" si="914"/>
        <v>FFDFD3C0</v>
      </c>
      <c r="D1851" t="s">
        <v>139</v>
      </c>
      <c r="E1851">
        <v>2</v>
      </c>
      <c r="F1851">
        <v>1002</v>
      </c>
      <c r="G1851" t="s">
        <v>124</v>
      </c>
      <c r="J1851" t="s">
        <v>141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945"/>
        <v>16:25:22.641</v>
      </c>
      <c r="T1851" t="str">
        <f t="shared" si="946"/>
        <v>16:25:22.241</v>
      </c>
      <c r="U1851" t="str">
        <f t="shared" si="917"/>
        <v>A5988B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125</v>
      </c>
      <c r="AG1851">
        <v>0</v>
      </c>
      <c r="AH1851">
        <v>3</v>
      </c>
      <c r="AI1851">
        <v>2</v>
      </c>
      <c r="AJ1851">
        <v>1</v>
      </c>
      <c r="AK1851" t="s">
        <v>647</v>
      </c>
      <c r="AL1851">
        <v>40.953169000000003</v>
      </c>
      <c r="AM1851" t="s">
        <v>648</v>
      </c>
      <c r="AN1851">
        <v>-72.159318999999996</v>
      </c>
      <c r="AO1851">
        <v>25</v>
      </c>
      <c r="AP1851">
        <v>600</v>
      </c>
      <c r="AQ1851" t="s">
        <v>129</v>
      </c>
      <c r="AR1851">
        <v>52</v>
      </c>
      <c r="AS1851">
        <v>36</v>
      </c>
      <c r="AT1851">
        <v>320</v>
      </c>
      <c r="BB1851">
        <v>1200</v>
      </c>
      <c r="BC1851">
        <v>1</v>
      </c>
      <c r="BD1851" t="str">
        <f t="shared" si="918"/>
        <v xml:space="preserve">N46PD   </v>
      </c>
      <c r="BE1851">
        <v>1</v>
      </c>
      <c r="BG1851">
        <v>0</v>
      </c>
      <c r="BH1851">
        <v>0</v>
      </c>
      <c r="BI1851">
        <v>0</v>
      </c>
      <c r="BJ1851">
        <v>475</v>
      </c>
      <c r="BK1851">
        <v>-125</v>
      </c>
      <c r="BL1851" t="s">
        <v>239</v>
      </c>
      <c r="BM1851">
        <v>1</v>
      </c>
      <c r="BN1851">
        <v>1</v>
      </c>
      <c r="BO1851">
        <v>1</v>
      </c>
      <c r="BP1851">
        <v>0</v>
      </c>
      <c r="BS1851">
        <v>0.08</v>
      </c>
      <c r="BT1851">
        <v>0</v>
      </c>
      <c r="BU1851">
        <v>0</v>
      </c>
      <c r="CE1851" t="str">
        <f t="shared" si="947"/>
        <v>16:25:22.643</v>
      </c>
      <c r="CF1851">
        <v>643451034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7</v>
      </c>
      <c r="CY1851">
        <v>7</v>
      </c>
      <c r="CZ1851" t="s">
        <v>131</v>
      </c>
      <c r="DA1851">
        <v>80</v>
      </c>
      <c r="DB1851">
        <v>1</v>
      </c>
      <c r="DC1851" t="s">
        <v>132</v>
      </c>
      <c r="DD1851" t="s">
        <v>133</v>
      </c>
      <c r="DG1851">
        <v>15460656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 t="shared" si="944"/>
        <v>10/06/2022 16:25:23.006</v>
      </c>
      <c r="C1852" t="str">
        <f t="shared" si="914"/>
        <v>FFDFD3C0</v>
      </c>
      <c r="D1852" t="s">
        <v>134</v>
      </c>
      <c r="E1852">
        <v>33</v>
      </c>
      <c r="H1852">
        <v>112</v>
      </c>
      <c r="I1852" t="s">
        <v>135</v>
      </c>
      <c r="J1852" t="s">
        <v>136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945"/>
        <v>16:25:22.641</v>
      </c>
      <c r="T1852" t="str">
        <f t="shared" si="946"/>
        <v>16:25:22.241</v>
      </c>
      <c r="U1852" t="str">
        <f t="shared" si="917"/>
        <v>A5988B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125</v>
      </c>
      <c r="AG1852">
        <v>0</v>
      </c>
      <c r="AH1852">
        <v>3</v>
      </c>
      <c r="AI1852">
        <v>2</v>
      </c>
      <c r="AJ1852">
        <v>1</v>
      </c>
      <c r="AK1852" t="s">
        <v>647</v>
      </c>
      <c r="AL1852">
        <v>40.953169000000003</v>
      </c>
      <c r="AM1852" t="s">
        <v>648</v>
      </c>
      <c r="AN1852">
        <v>-72.159318999999996</v>
      </c>
      <c r="AO1852">
        <v>25</v>
      </c>
      <c r="AP1852">
        <v>600</v>
      </c>
      <c r="AQ1852" t="s">
        <v>129</v>
      </c>
      <c r="AR1852">
        <v>52</v>
      </c>
      <c r="AS1852">
        <v>36</v>
      </c>
      <c r="AT1852">
        <v>320</v>
      </c>
      <c r="BB1852">
        <v>1200</v>
      </c>
      <c r="BC1852">
        <v>1</v>
      </c>
      <c r="BD1852" t="str">
        <f t="shared" si="918"/>
        <v xml:space="preserve">N46PD   </v>
      </c>
      <c r="BE1852">
        <v>1</v>
      </c>
      <c r="BG1852">
        <v>0</v>
      </c>
      <c r="BH1852">
        <v>0</v>
      </c>
      <c r="BI1852">
        <v>0</v>
      </c>
      <c r="BJ1852">
        <v>475</v>
      </c>
      <c r="BK1852">
        <v>-125</v>
      </c>
      <c r="BL1852" t="s">
        <v>239</v>
      </c>
      <c r="BM1852">
        <v>1</v>
      </c>
      <c r="BN1852">
        <v>1</v>
      </c>
      <c r="BO1852">
        <v>1</v>
      </c>
      <c r="BP1852">
        <v>0</v>
      </c>
      <c r="BS1852">
        <v>0.08</v>
      </c>
      <c r="BT1852">
        <v>0</v>
      </c>
      <c r="BU1852">
        <v>0</v>
      </c>
      <c r="CE1852" t="str">
        <f t="shared" si="947"/>
        <v>16:25:22.643</v>
      </c>
      <c r="CF1852">
        <v>643451034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7</v>
      </c>
      <c r="CY1852">
        <v>7</v>
      </c>
      <c r="CZ1852" t="s">
        <v>131</v>
      </c>
      <c r="DA1852">
        <v>80</v>
      </c>
      <c r="DB1852">
        <v>1</v>
      </c>
      <c r="DC1852" t="s">
        <v>132</v>
      </c>
      <c r="DD1852" t="s">
        <v>133</v>
      </c>
      <c r="DG1852">
        <v>15460656</v>
      </c>
      <c r="DI1852">
        <v>0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 t="shared" si="944"/>
        <v>10/06/2022 16:25:23.006</v>
      </c>
      <c r="C1853" t="str">
        <f t="shared" si="914"/>
        <v>FFDFD3C0</v>
      </c>
      <c r="D1853" t="s">
        <v>143</v>
      </c>
      <c r="E1853">
        <v>1</v>
      </c>
      <c r="F1853">
        <v>2001</v>
      </c>
      <c r="G1853" t="s">
        <v>147</v>
      </c>
      <c r="J1853" t="s">
        <v>145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945"/>
        <v>16:25:22.641</v>
      </c>
      <c r="T1853" t="str">
        <f t="shared" si="946"/>
        <v>16:25:22.241</v>
      </c>
      <c r="U1853" t="str">
        <f t="shared" si="917"/>
        <v>A5988B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125</v>
      </c>
      <c r="AG1853">
        <v>0</v>
      </c>
      <c r="AH1853">
        <v>3</v>
      </c>
      <c r="AI1853">
        <v>2</v>
      </c>
      <c r="AJ1853">
        <v>1</v>
      </c>
      <c r="AK1853" t="s">
        <v>647</v>
      </c>
      <c r="AL1853">
        <v>40.953169000000003</v>
      </c>
      <c r="AM1853" t="s">
        <v>648</v>
      </c>
      <c r="AN1853">
        <v>-72.159318999999996</v>
      </c>
      <c r="AO1853">
        <v>25</v>
      </c>
      <c r="AP1853">
        <v>600</v>
      </c>
      <c r="AQ1853" t="s">
        <v>129</v>
      </c>
      <c r="AR1853">
        <v>52</v>
      </c>
      <c r="AS1853">
        <v>36</v>
      </c>
      <c r="AT1853">
        <v>320</v>
      </c>
      <c r="BB1853">
        <v>1200</v>
      </c>
      <c r="BC1853">
        <v>1</v>
      </c>
      <c r="BD1853" t="str">
        <f t="shared" si="918"/>
        <v xml:space="preserve">N46PD   </v>
      </c>
      <c r="BE1853">
        <v>1</v>
      </c>
      <c r="BG1853">
        <v>0</v>
      </c>
      <c r="BH1853">
        <v>0</v>
      </c>
      <c r="BI1853">
        <v>0</v>
      </c>
      <c r="BJ1853">
        <v>475</v>
      </c>
      <c r="BK1853">
        <v>-125</v>
      </c>
      <c r="BL1853" t="s">
        <v>239</v>
      </c>
      <c r="BM1853">
        <v>1</v>
      </c>
      <c r="BN1853">
        <v>1</v>
      </c>
      <c r="BO1853">
        <v>1</v>
      </c>
      <c r="BP1853">
        <v>0</v>
      </c>
      <c r="BS1853">
        <v>0.08</v>
      </c>
      <c r="BT1853">
        <v>0</v>
      </c>
      <c r="BU1853">
        <v>0</v>
      </c>
      <c r="CE1853" t="str">
        <f t="shared" si="947"/>
        <v>16:25:22.643</v>
      </c>
      <c r="CF1853">
        <v>643451034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7</v>
      </c>
      <c r="CY1853">
        <v>7</v>
      </c>
      <c r="CZ1853" t="s">
        <v>131</v>
      </c>
      <c r="DA1853">
        <v>80</v>
      </c>
      <c r="DB1853">
        <v>1</v>
      </c>
      <c r="DC1853" t="s">
        <v>132</v>
      </c>
      <c r="DD1853" t="s">
        <v>133</v>
      </c>
      <c r="DG1853">
        <v>15460656</v>
      </c>
      <c r="DI1853">
        <v>0</v>
      </c>
      <c r="DJ1853">
        <v>0</v>
      </c>
      <c r="DK1853">
        <v>1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 t="shared" si="944"/>
        <v>10/06/2022 16:25:23.006</v>
      </c>
      <c r="C1854" t="str">
        <f t="shared" si="914"/>
        <v>FFDFD3C0</v>
      </c>
      <c r="D1854" t="s">
        <v>143</v>
      </c>
      <c r="E1854">
        <v>15</v>
      </c>
      <c r="F1854">
        <v>2015</v>
      </c>
      <c r="G1854" t="s">
        <v>144</v>
      </c>
      <c r="J1854" t="s">
        <v>145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945"/>
        <v>16:25:22.641</v>
      </c>
      <c r="T1854" t="str">
        <f t="shared" si="946"/>
        <v>16:25:22.241</v>
      </c>
      <c r="U1854" t="str">
        <f t="shared" si="917"/>
        <v>A5988B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125</v>
      </c>
      <c r="AG1854">
        <v>0</v>
      </c>
      <c r="AH1854">
        <v>3</v>
      </c>
      <c r="AI1854">
        <v>2</v>
      </c>
      <c r="AJ1854">
        <v>1</v>
      </c>
      <c r="AK1854" t="s">
        <v>647</v>
      </c>
      <c r="AL1854">
        <v>40.953169000000003</v>
      </c>
      <c r="AM1854" t="s">
        <v>648</v>
      </c>
      <c r="AN1854">
        <v>-72.159318999999996</v>
      </c>
      <c r="AO1854">
        <v>25</v>
      </c>
      <c r="AP1854">
        <v>600</v>
      </c>
      <c r="AQ1854" t="s">
        <v>129</v>
      </c>
      <c r="AR1854">
        <v>52</v>
      </c>
      <c r="AS1854">
        <v>36</v>
      </c>
      <c r="AT1854">
        <v>320</v>
      </c>
      <c r="BB1854">
        <v>1200</v>
      </c>
      <c r="BC1854">
        <v>1</v>
      </c>
      <c r="BD1854" t="str">
        <f t="shared" si="918"/>
        <v xml:space="preserve">N46PD   </v>
      </c>
      <c r="BE1854">
        <v>1</v>
      </c>
      <c r="BG1854">
        <v>0</v>
      </c>
      <c r="BH1854">
        <v>0</v>
      </c>
      <c r="BI1854">
        <v>0</v>
      </c>
      <c r="BJ1854">
        <v>475</v>
      </c>
      <c r="BK1854">
        <v>-125</v>
      </c>
      <c r="BL1854" t="s">
        <v>239</v>
      </c>
      <c r="BM1854">
        <v>1</v>
      </c>
      <c r="BN1854">
        <v>1</v>
      </c>
      <c r="BO1854">
        <v>1</v>
      </c>
      <c r="BP1854">
        <v>0</v>
      </c>
      <c r="BS1854">
        <v>0.08</v>
      </c>
      <c r="BT1854">
        <v>0</v>
      </c>
      <c r="BU1854">
        <v>0</v>
      </c>
      <c r="CE1854" t="str">
        <f t="shared" si="947"/>
        <v>16:25:22.643</v>
      </c>
      <c r="CF1854">
        <v>643451034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7</v>
      </c>
      <c r="CY1854">
        <v>7</v>
      </c>
      <c r="CZ1854" t="s">
        <v>131</v>
      </c>
      <c r="DA1854">
        <v>80</v>
      </c>
      <c r="DB1854">
        <v>1</v>
      </c>
      <c r="DC1854" t="s">
        <v>132</v>
      </c>
      <c r="DD1854" t="s">
        <v>133</v>
      </c>
      <c r="DG1854">
        <v>15460656</v>
      </c>
      <c r="DI1854">
        <v>0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 t="shared" si="944"/>
        <v>10/06/2022 16:25:23.006</v>
      </c>
      <c r="C1855" t="str">
        <f t="shared" si="914"/>
        <v>FFDFD3C0</v>
      </c>
      <c r="D1855" t="s">
        <v>134</v>
      </c>
      <c r="E1855">
        <v>38</v>
      </c>
      <c r="H1855">
        <v>125</v>
      </c>
      <c r="I1855" t="s">
        <v>142</v>
      </c>
      <c r="J1855" t="s">
        <v>136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945"/>
        <v>16:25:22.641</v>
      </c>
      <c r="T1855" t="str">
        <f t="shared" si="946"/>
        <v>16:25:22.241</v>
      </c>
      <c r="U1855" t="str">
        <f t="shared" si="917"/>
        <v>A5988B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125</v>
      </c>
      <c r="AG1855">
        <v>0</v>
      </c>
      <c r="AH1855">
        <v>3</v>
      </c>
      <c r="AI1855">
        <v>2</v>
      </c>
      <c r="AJ1855">
        <v>1</v>
      </c>
      <c r="AK1855" t="s">
        <v>647</v>
      </c>
      <c r="AL1855">
        <v>40.953169000000003</v>
      </c>
      <c r="AM1855" t="s">
        <v>648</v>
      </c>
      <c r="AN1855">
        <v>-72.159318999999996</v>
      </c>
      <c r="AO1855">
        <v>25</v>
      </c>
      <c r="AP1855">
        <v>600</v>
      </c>
      <c r="AQ1855" t="s">
        <v>129</v>
      </c>
      <c r="AR1855">
        <v>52</v>
      </c>
      <c r="AS1855">
        <v>36</v>
      </c>
      <c r="AT1855">
        <v>320</v>
      </c>
      <c r="BB1855">
        <v>1200</v>
      </c>
      <c r="BC1855">
        <v>1</v>
      </c>
      <c r="BD1855" t="str">
        <f t="shared" si="918"/>
        <v xml:space="preserve">N46PD   </v>
      </c>
      <c r="BE1855">
        <v>1</v>
      </c>
      <c r="BG1855">
        <v>0</v>
      </c>
      <c r="BH1855">
        <v>0</v>
      </c>
      <c r="BI1855">
        <v>0</v>
      </c>
      <c r="BJ1855">
        <v>475</v>
      </c>
      <c r="BK1855">
        <v>-125</v>
      </c>
      <c r="BL1855" t="s">
        <v>239</v>
      </c>
      <c r="BM1855">
        <v>1</v>
      </c>
      <c r="BN1855">
        <v>1</v>
      </c>
      <c r="BO1855">
        <v>1</v>
      </c>
      <c r="BP1855">
        <v>0</v>
      </c>
      <c r="BS1855">
        <v>0.08</v>
      </c>
      <c r="BT1855">
        <v>0</v>
      </c>
      <c r="BU1855">
        <v>0</v>
      </c>
      <c r="CE1855" t="str">
        <f t="shared" si="947"/>
        <v>16:25:22.643</v>
      </c>
      <c r="CF1855">
        <v>643451034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7</v>
      </c>
      <c r="CY1855">
        <v>7</v>
      </c>
      <c r="CZ1855" t="s">
        <v>131</v>
      </c>
      <c r="DA1855">
        <v>80</v>
      </c>
      <c r="DB1855">
        <v>1</v>
      </c>
      <c r="DC1855" t="s">
        <v>132</v>
      </c>
      <c r="DD1855" t="s">
        <v>133</v>
      </c>
      <c r="DG1855">
        <v>15460656</v>
      </c>
      <c r="DI1855">
        <v>0</v>
      </c>
      <c r="DJ1855">
        <v>0</v>
      </c>
      <c r="DK1855">
        <v>0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 t="shared" si="944"/>
        <v>10/06/2022 16:25:23.006</v>
      </c>
      <c r="C1856" t="str">
        <f t="shared" si="914"/>
        <v>FFDFD3C0</v>
      </c>
      <c r="D1856" t="s">
        <v>139</v>
      </c>
      <c r="E1856">
        <v>3</v>
      </c>
      <c r="F1856">
        <v>1003</v>
      </c>
      <c r="G1856" t="s">
        <v>146</v>
      </c>
      <c r="J1856" t="s">
        <v>141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945"/>
        <v>16:25:22.641</v>
      </c>
      <c r="T1856" t="str">
        <f t="shared" si="946"/>
        <v>16:25:22.241</v>
      </c>
      <c r="U1856" t="str">
        <f t="shared" si="917"/>
        <v>A5988B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125</v>
      </c>
      <c r="AG1856">
        <v>0</v>
      </c>
      <c r="AH1856">
        <v>3</v>
      </c>
      <c r="AI1856">
        <v>2</v>
      </c>
      <c r="AJ1856">
        <v>1</v>
      </c>
      <c r="AK1856" t="s">
        <v>647</v>
      </c>
      <c r="AL1856">
        <v>40.953169000000003</v>
      </c>
      <c r="AM1856" t="s">
        <v>648</v>
      </c>
      <c r="AN1856">
        <v>-72.159318999999996</v>
      </c>
      <c r="AO1856">
        <v>25</v>
      </c>
      <c r="AP1856">
        <v>600</v>
      </c>
      <c r="AQ1856" t="s">
        <v>129</v>
      </c>
      <c r="AR1856">
        <v>52</v>
      </c>
      <c r="AS1856">
        <v>36</v>
      </c>
      <c r="AT1856">
        <v>320</v>
      </c>
      <c r="BB1856">
        <v>1200</v>
      </c>
      <c r="BC1856">
        <v>1</v>
      </c>
      <c r="BD1856" t="str">
        <f t="shared" si="918"/>
        <v xml:space="preserve">N46PD   </v>
      </c>
      <c r="BE1856">
        <v>1</v>
      </c>
      <c r="BG1856">
        <v>0</v>
      </c>
      <c r="BH1856">
        <v>0</v>
      </c>
      <c r="BI1856">
        <v>0</v>
      </c>
      <c r="BJ1856">
        <v>475</v>
      </c>
      <c r="BK1856">
        <v>-125</v>
      </c>
      <c r="BL1856" t="s">
        <v>239</v>
      </c>
      <c r="BM1856">
        <v>1</v>
      </c>
      <c r="BN1856">
        <v>1</v>
      </c>
      <c r="BO1856">
        <v>1</v>
      </c>
      <c r="BP1856">
        <v>0</v>
      </c>
      <c r="BS1856">
        <v>0.08</v>
      </c>
      <c r="BT1856">
        <v>0</v>
      </c>
      <c r="BU1856">
        <v>0</v>
      </c>
      <c r="CE1856" t="str">
        <f t="shared" si="947"/>
        <v>16:25:22.643</v>
      </c>
      <c r="CF1856">
        <v>643451034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7</v>
      </c>
      <c r="CY1856">
        <v>7</v>
      </c>
      <c r="CZ1856" t="s">
        <v>131</v>
      </c>
      <c r="DA1856">
        <v>80</v>
      </c>
      <c r="DB1856">
        <v>1</v>
      </c>
      <c r="DC1856" t="s">
        <v>132</v>
      </c>
      <c r="DD1856" t="s">
        <v>133</v>
      </c>
      <c r="DG1856">
        <v>15460656</v>
      </c>
      <c r="DI1856">
        <v>0</v>
      </c>
      <c r="DJ1856">
        <v>0</v>
      </c>
      <c r="DK1856">
        <v>1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 t="shared" ref="A1857:A1863" si="948">"10/06/2022 16:25:23.803"</f>
        <v>10/06/2022 16:25:23.803</v>
      </c>
      <c r="C1857" t="str">
        <f t="shared" si="914"/>
        <v>FFDFD3C0</v>
      </c>
      <c r="D1857" t="s">
        <v>134</v>
      </c>
      <c r="E1857">
        <v>38</v>
      </c>
      <c r="H1857">
        <v>125</v>
      </c>
      <c r="I1857" t="s">
        <v>142</v>
      </c>
      <c r="J1857" t="s">
        <v>136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ref="S1857:S1863" si="949">"16:25:23.570"</f>
        <v>16:25:23.570</v>
      </c>
      <c r="T1857" t="str">
        <f t="shared" ref="T1857:T1863" si="950">"16:25:23.170"</f>
        <v>16:25:23.170</v>
      </c>
      <c r="U1857" t="str">
        <f t="shared" si="917"/>
        <v>A5988B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125</v>
      </c>
      <c r="AG1857">
        <v>0</v>
      </c>
      <c r="AH1857">
        <v>3</v>
      </c>
      <c r="AI1857">
        <v>2</v>
      </c>
      <c r="AJ1857">
        <v>1</v>
      </c>
      <c r="AK1857" t="s">
        <v>649</v>
      </c>
      <c r="AL1857">
        <v>40.953297999999997</v>
      </c>
      <c r="AM1857" t="s">
        <v>650</v>
      </c>
      <c r="AN1857">
        <v>-72.159019000000001</v>
      </c>
      <c r="AO1857">
        <v>25</v>
      </c>
      <c r="AP1857">
        <v>600</v>
      </c>
      <c r="AQ1857" t="s">
        <v>129</v>
      </c>
      <c r="AR1857">
        <v>53</v>
      </c>
      <c r="AS1857">
        <v>35</v>
      </c>
      <c r="AT1857">
        <v>512</v>
      </c>
      <c r="BB1857">
        <v>1200</v>
      </c>
      <c r="BC1857">
        <v>1</v>
      </c>
      <c r="BD1857" t="str">
        <f t="shared" si="918"/>
        <v xml:space="preserve">N46PD   </v>
      </c>
      <c r="BE1857">
        <v>1</v>
      </c>
      <c r="BG1857">
        <v>0</v>
      </c>
      <c r="BH1857">
        <v>0</v>
      </c>
      <c r="BI1857">
        <v>0</v>
      </c>
      <c r="BJ1857">
        <v>500</v>
      </c>
      <c r="BK1857">
        <v>-100</v>
      </c>
      <c r="BL1857" t="s">
        <v>239</v>
      </c>
      <c r="BM1857">
        <v>1</v>
      </c>
      <c r="BN1857">
        <v>1</v>
      </c>
      <c r="BO1857">
        <v>1</v>
      </c>
      <c r="BP1857">
        <v>0</v>
      </c>
      <c r="BS1857">
        <v>0.12</v>
      </c>
      <c r="BT1857">
        <v>0</v>
      </c>
      <c r="BU1857">
        <v>0</v>
      </c>
      <c r="CE1857" t="str">
        <f t="shared" ref="CE1857:CE1863" si="951">"16:25:23.577"</f>
        <v>16:25:23.577</v>
      </c>
      <c r="CF1857">
        <v>577356550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7</v>
      </c>
      <c r="CY1857">
        <v>7</v>
      </c>
      <c r="CZ1857" t="s">
        <v>131</v>
      </c>
      <c r="DA1857">
        <v>80</v>
      </c>
      <c r="DB1857">
        <v>1</v>
      </c>
      <c r="DC1857" t="s">
        <v>132</v>
      </c>
      <c r="DD1857" t="s">
        <v>133</v>
      </c>
      <c r="DG1857">
        <v>15461413</v>
      </c>
      <c r="DI1857">
        <v>0</v>
      </c>
      <c r="DJ1857">
        <v>0</v>
      </c>
      <c r="DK1857">
        <v>0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 t="shared" si="948"/>
        <v>10/06/2022 16:25:23.803</v>
      </c>
      <c r="C1858" t="str">
        <f t="shared" ref="C1858:C1921" si="952">"FFDFD3C0"</f>
        <v>FFDFD3C0</v>
      </c>
      <c r="D1858" t="s">
        <v>123</v>
      </c>
      <c r="E1858">
        <v>1</v>
      </c>
      <c r="H1858">
        <v>157</v>
      </c>
      <c r="I1858" t="s">
        <v>124</v>
      </c>
      <c r="J1858" t="s">
        <v>125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949"/>
        <v>16:25:23.570</v>
      </c>
      <c r="T1858" t="str">
        <f t="shared" si="950"/>
        <v>16:25:23.170</v>
      </c>
      <c r="U1858" t="str">
        <f t="shared" ref="U1858:U1921" si="953">"A5988B"</f>
        <v>A5988B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125</v>
      </c>
      <c r="AG1858">
        <v>0</v>
      </c>
      <c r="AH1858">
        <v>3</v>
      </c>
      <c r="AI1858">
        <v>2</v>
      </c>
      <c r="AJ1858">
        <v>1</v>
      </c>
      <c r="AK1858" t="s">
        <v>649</v>
      </c>
      <c r="AL1858">
        <v>40.953297999999997</v>
      </c>
      <c r="AM1858" t="s">
        <v>650</v>
      </c>
      <c r="AN1858">
        <v>-72.159019000000001</v>
      </c>
      <c r="AO1858">
        <v>25</v>
      </c>
      <c r="AP1858">
        <v>600</v>
      </c>
      <c r="AQ1858" t="s">
        <v>129</v>
      </c>
      <c r="AR1858">
        <v>53</v>
      </c>
      <c r="AS1858">
        <v>35</v>
      </c>
      <c r="AT1858">
        <v>512</v>
      </c>
      <c r="BB1858">
        <v>1200</v>
      </c>
      <c r="BC1858">
        <v>1</v>
      </c>
      <c r="BD1858" t="str">
        <f t="shared" ref="BD1858:BD1921" si="954">"N46PD   "</f>
        <v xml:space="preserve">N46PD   </v>
      </c>
      <c r="BE1858">
        <v>1</v>
      </c>
      <c r="BG1858">
        <v>0</v>
      </c>
      <c r="BH1858">
        <v>0</v>
      </c>
      <c r="BI1858">
        <v>0</v>
      </c>
      <c r="BJ1858">
        <v>500</v>
      </c>
      <c r="BK1858">
        <v>-100</v>
      </c>
      <c r="BL1858" t="s">
        <v>239</v>
      </c>
      <c r="BM1858">
        <v>1</v>
      </c>
      <c r="BN1858">
        <v>1</v>
      </c>
      <c r="BO1858">
        <v>1</v>
      </c>
      <c r="BP1858">
        <v>0</v>
      </c>
      <c r="BS1858">
        <v>0.12</v>
      </c>
      <c r="BT1858">
        <v>0</v>
      </c>
      <c r="BU1858">
        <v>0</v>
      </c>
      <c r="CE1858" t="str">
        <f t="shared" si="951"/>
        <v>16:25:23.577</v>
      </c>
      <c r="CF1858">
        <v>577356550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7</v>
      </c>
      <c r="CY1858">
        <v>7</v>
      </c>
      <c r="CZ1858" t="s">
        <v>131</v>
      </c>
      <c r="DA1858">
        <v>80</v>
      </c>
      <c r="DB1858">
        <v>1</v>
      </c>
      <c r="DC1858" t="s">
        <v>132</v>
      </c>
      <c r="DD1858" t="s">
        <v>133</v>
      </c>
      <c r="DG1858">
        <v>15461413</v>
      </c>
      <c r="DI1858">
        <v>0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 t="shared" si="948"/>
        <v>10/06/2022 16:25:23.803</v>
      </c>
      <c r="C1859" t="str">
        <f t="shared" si="952"/>
        <v>FFDFD3C0</v>
      </c>
      <c r="D1859" t="s">
        <v>139</v>
      </c>
      <c r="E1859">
        <v>3</v>
      </c>
      <c r="F1859">
        <v>1003</v>
      </c>
      <c r="G1859" t="s">
        <v>146</v>
      </c>
      <c r="J1859" t="s">
        <v>141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949"/>
        <v>16:25:23.570</v>
      </c>
      <c r="T1859" t="str">
        <f t="shared" si="950"/>
        <v>16:25:23.170</v>
      </c>
      <c r="U1859" t="str">
        <f t="shared" si="953"/>
        <v>A5988B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125</v>
      </c>
      <c r="AG1859">
        <v>0</v>
      </c>
      <c r="AH1859">
        <v>3</v>
      </c>
      <c r="AI1859">
        <v>2</v>
      </c>
      <c r="AJ1859">
        <v>1</v>
      </c>
      <c r="AK1859" t="s">
        <v>649</v>
      </c>
      <c r="AL1859">
        <v>40.953297999999997</v>
      </c>
      <c r="AM1859" t="s">
        <v>650</v>
      </c>
      <c r="AN1859">
        <v>-72.159019000000001</v>
      </c>
      <c r="AO1859">
        <v>25</v>
      </c>
      <c r="AP1859">
        <v>600</v>
      </c>
      <c r="AQ1859" t="s">
        <v>129</v>
      </c>
      <c r="AR1859">
        <v>53</v>
      </c>
      <c r="AS1859">
        <v>35</v>
      </c>
      <c r="AT1859">
        <v>512</v>
      </c>
      <c r="BB1859">
        <v>1200</v>
      </c>
      <c r="BC1859">
        <v>1</v>
      </c>
      <c r="BD1859" t="str">
        <f t="shared" si="954"/>
        <v xml:space="preserve">N46PD   </v>
      </c>
      <c r="BE1859">
        <v>1</v>
      </c>
      <c r="BG1859">
        <v>0</v>
      </c>
      <c r="BH1859">
        <v>0</v>
      </c>
      <c r="BI1859">
        <v>0</v>
      </c>
      <c r="BJ1859">
        <v>500</v>
      </c>
      <c r="BK1859">
        <v>-100</v>
      </c>
      <c r="BL1859" t="s">
        <v>239</v>
      </c>
      <c r="BM1859">
        <v>1</v>
      </c>
      <c r="BN1859">
        <v>1</v>
      </c>
      <c r="BO1859">
        <v>1</v>
      </c>
      <c r="BP1859">
        <v>0</v>
      </c>
      <c r="BS1859">
        <v>0.12</v>
      </c>
      <c r="BT1859">
        <v>0</v>
      </c>
      <c r="BU1859">
        <v>0</v>
      </c>
      <c r="CE1859" t="str">
        <f t="shared" si="951"/>
        <v>16:25:23.577</v>
      </c>
      <c r="CF1859">
        <v>577356550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7</v>
      </c>
      <c r="CY1859">
        <v>7</v>
      </c>
      <c r="CZ1859" t="s">
        <v>131</v>
      </c>
      <c r="DA1859">
        <v>80</v>
      </c>
      <c r="DB1859">
        <v>1</v>
      </c>
      <c r="DC1859" t="s">
        <v>132</v>
      </c>
      <c r="DD1859" t="s">
        <v>133</v>
      </c>
      <c r="DG1859">
        <v>15461413</v>
      </c>
      <c r="DI1859">
        <v>0</v>
      </c>
      <c r="DJ1859">
        <v>0</v>
      </c>
      <c r="DK1859">
        <v>1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 t="shared" si="948"/>
        <v>10/06/2022 16:25:23.803</v>
      </c>
      <c r="C1860" t="str">
        <f t="shared" si="952"/>
        <v>FFDFD3C0</v>
      </c>
      <c r="D1860" t="s">
        <v>139</v>
      </c>
      <c r="E1860">
        <v>2</v>
      </c>
      <c r="F1860">
        <v>1002</v>
      </c>
      <c r="G1860" t="s">
        <v>124</v>
      </c>
      <c r="J1860" t="s">
        <v>141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949"/>
        <v>16:25:23.570</v>
      </c>
      <c r="T1860" t="str">
        <f t="shared" si="950"/>
        <v>16:25:23.170</v>
      </c>
      <c r="U1860" t="str">
        <f t="shared" si="953"/>
        <v>A5988B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125</v>
      </c>
      <c r="AG1860">
        <v>0</v>
      </c>
      <c r="AH1860">
        <v>3</v>
      </c>
      <c r="AI1860">
        <v>2</v>
      </c>
      <c r="AJ1860">
        <v>1</v>
      </c>
      <c r="AK1860" t="s">
        <v>649</v>
      </c>
      <c r="AL1860">
        <v>40.953297999999997</v>
      </c>
      <c r="AM1860" t="s">
        <v>650</v>
      </c>
      <c r="AN1860">
        <v>-72.159019000000001</v>
      </c>
      <c r="AO1860">
        <v>25</v>
      </c>
      <c r="AP1860">
        <v>600</v>
      </c>
      <c r="AQ1860" t="s">
        <v>129</v>
      </c>
      <c r="AR1860">
        <v>53</v>
      </c>
      <c r="AS1860">
        <v>35</v>
      </c>
      <c r="AT1860">
        <v>512</v>
      </c>
      <c r="BB1860">
        <v>1200</v>
      </c>
      <c r="BC1860">
        <v>1</v>
      </c>
      <c r="BD1860" t="str">
        <f t="shared" si="954"/>
        <v xml:space="preserve">N46PD   </v>
      </c>
      <c r="BE1860">
        <v>1</v>
      </c>
      <c r="BG1860">
        <v>0</v>
      </c>
      <c r="BH1860">
        <v>0</v>
      </c>
      <c r="BI1860">
        <v>0</v>
      </c>
      <c r="BJ1860">
        <v>500</v>
      </c>
      <c r="BK1860">
        <v>-100</v>
      </c>
      <c r="BL1860" t="s">
        <v>239</v>
      </c>
      <c r="BM1860">
        <v>1</v>
      </c>
      <c r="BN1860">
        <v>1</v>
      </c>
      <c r="BO1860">
        <v>1</v>
      </c>
      <c r="BP1860">
        <v>0</v>
      </c>
      <c r="BS1860">
        <v>0.12</v>
      </c>
      <c r="BT1860">
        <v>0</v>
      </c>
      <c r="BU1860">
        <v>0</v>
      </c>
      <c r="CE1860" t="str">
        <f t="shared" si="951"/>
        <v>16:25:23.577</v>
      </c>
      <c r="CF1860">
        <v>577356550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7</v>
      </c>
      <c r="CY1860">
        <v>7</v>
      </c>
      <c r="CZ1860" t="s">
        <v>131</v>
      </c>
      <c r="DA1860">
        <v>80</v>
      </c>
      <c r="DB1860">
        <v>1</v>
      </c>
      <c r="DC1860" t="s">
        <v>132</v>
      </c>
      <c r="DD1860" t="s">
        <v>133</v>
      </c>
      <c r="DG1860">
        <v>15461413</v>
      </c>
      <c r="DI1860">
        <v>0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 t="shared" si="948"/>
        <v>10/06/2022 16:25:23.803</v>
      </c>
      <c r="C1861" t="str">
        <f t="shared" si="952"/>
        <v>FFDFD3C0</v>
      </c>
      <c r="D1861" t="s">
        <v>134</v>
      </c>
      <c r="E1861">
        <v>33</v>
      </c>
      <c r="H1861">
        <v>112</v>
      </c>
      <c r="I1861" t="s">
        <v>135</v>
      </c>
      <c r="J1861" t="s">
        <v>136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949"/>
        <v>16:25:23.570</v>
      </c>
      <c r="T1861" t="str">
        <f t="shared" si="950"/>
        <v>16:25:23.170</v>
      </c>
      <c r="U1861" t="str">
        <f t="shared" si="953"/>
        <v>A5988B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125</v>
      </c>
      <c r="AG1861">
        <v>0</v>
      </c>
      <c r="AH1861">
        <v>3</v>
      </c>
      <c r="AI1861">
        <v>2</v>
      </c>
      <c r="AJ1861">
        <v>1</v>
      </c>
      <c r="AK1861" t="s">
        <v>649</v>
      </c>
      <c r="AL1861">
        <v>40.953297999999997</v>
      </c>
      <c r="AM1861" t="s">
        <v>650</v>
      </c>
      <c r="AN1861">
        <v>-72.159019000000001</v>
      </c>
      <c r="AO1861">
        <v>25</v>
      </c>
      <c r="AP1861">
        <v>600</v>
      </c>
      <c r="AQ1861" t="s">
        <v>129</v>
      </c>
      <c r="AR1861">
        <v>53</v>
      </c>
      <c r="AS1861">
        <v>35</v>
      </c>
      <c r="AT1861">
        <v>512</v>
      </c>
      <c r="BB1861">
        <v>1200</v>
      </c>
      <c r="BC1861">
        <v>1</v>
      </c>
      <c r="BD1861" t="str">
        <f t="shared" si="954"/>
        <v xml:space="preserve">N46PD   </v>
      </c>
      <c r="BE1861">
        <v>1</v>
      </c>
      <c r="BG1861">
        <v>0</v>
      </c>
      <c r="BH1861">
        <v>0</v>
      </c>
      <c r="BI1861">
        <v>0</v>
      </c>
      <c r="BJ1861">
        <v>500</v>
      </c>
      <c r="BK1861">
        <v>-100</v>
      </c>
      <c r="BL1861" t="s">
        <v>239</v>
      </c>
      <c r="BM1861">
        <v>1</v>
      </c>
      <c r="BN1861">
        <v>1</v>
      </c>
      <c r="BO1861">
        <v>1</v>
      </c>
      <c r="BP1861">
        <v>0</v>
      </c>
      <c r="BS1861">
        <v>0.12</v>
      </c>
      <c r="BT1861">
        <v>0</v>
      </c>
      <c r="BU1861">
        <v>0</v>
      </c>
      <c r="CE1861" t="str">
        <f t="shared" si="951"/>
        <v>16:25:23.577</v>
      </c>
      <c r="CF1861">
        <v>577356550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7</v>
      </c>
      <c r="CY1861">
        <v>7</v>
      </c>
      <c r="CZ1861" t="s">
        <v>131</v>
      </c>
      <c r="DA1861">
        <v>80</v>
      </c>
      <c r="DB1861">
        <v>1</v>
      </c>
      <c r="DC1861" t="s">
        <v>132</v>
      </c>
      <c r="DD1861" t="s">
        <v>133</v>
      </c>
      <c r="DG1861">
        <v>15461413</v>
      </c>
      <c r="DI1861">
        <v>0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 t="shared" si="948"/>
        <v>10/06/2022 16:25:23.803</v>
      </c>
      <c r="C1862" t="str">
        <f t="shared" si="952"/>
        <v>FFDFD3C0</v>
      </c>
      <c r="D1862" t="s">
        <v>143</v>
      </c>
      <c r="E1862">
        <v>15</v>
      </c>
      <c r="F1862">
        <v>2015</v>
      </c>
      <c r="G1862" t="s">
        <v>144</v>
      </c>
      <c r="J1862" t="s">
        <v>145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949"/>
        <v>16:25:23.570</v>
      </c>
      <c r="T1862" t="str">
        <f t="shared" si="950"/>
        <v>16:25:23.170</v>
      </c>
      <c r="U1862" t="str">
        <f t="shared" si="953"/>
        <v>A5988B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125</v>
      </c>
      <c r="AG1862">
        <v>0</v>
      </c>
      <c r="AH1862">
        <v>3</v>
      </c>
      <c r="AI1862">
        <v>2</v>
      </c>
      <c r="AJ1862">
        <v>1</v>
      </c>
      <c r="AK1862" t="s">
        <v>649</v>
      </c>
      <c r="AL1862">
        <v>40.953297999999997</v>
      </c>
      <c r="AM1862" t="s">
        <v>650</v>
      </c>
      <c r="AN1862">
        <v>-72.159019000000001</v>
      </c>
      <c r="AO1862">
        <v>25</v>
      </c>
      <c r="AP1862">
        <v>600</v>
      </c>
      <c r="AQ1862" t="s">
        <v>129</v>
      </c>
      <c r="AR1862">
        <v>53</v>
      </c>
      <c r="AS1862">
        <v>35</v>
      </c>
      <c r="AT1862">
        <v>512</v>
      </c>
      <c r="BB1862">
        <v>1200</v>
      </c>
      <c r="BC1862">
        <v>1</v>
      </c>
      <c r="BD1862" t="str">
        <f t="shared" si="954"/>
        <v xml:space="preserve">N46PD   </v>
      </c>
      <c r="BE1862">
        <v>1</v>
      </c>
      <c r="BG1862">
        <v>0</v>
      </c>
      <c r="BH1862">
        <v>0</v>
      </c>
      <c r="BI1862">
        <v>0</v>
      </c>
      <c r="BJ1862">
        <v>500</v>
      </c>
      <c r="BK1862">
        <v>-100</v>
      </c>
      <c r="BL1862" t="s">
        <v>239</v>
      </c>
      <c r="BM1862">
        <v>1</v>
      </c>
      <c r="BN1862">
        <v>1</v>
      </c>
      <c r="BO1862">
        <v>1</v>
      </c>
      <c r="BP1862">
        <v>0</v>
      </c>
      <c r="BS1862">
        <v>0.12</v>
      </c>
      <c r="BT1862">
        <v>0</v>
      </c>
      <c r="BU1862">
        <v>0</v>
      </c>
      <c r="CE1862" t="str">
        <f t="shared" si="951"/>
        <v>16:25:23.577</v>
      </c>
      <c r="CF1862">
        <v>577356550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7</v>
      </c>
      <c r="CY1862">
        <v>7</v>
      </c>
      <c r="CZ1862" t="s">
        <v>131</v>
      </c>
      <c r="DA1862">
        <v>80</v>
      </c>
      <c r="DB1862">
        <v>1</v>
      </c>
      <c r="DC1862" t="s">
        <v>132</v>
      </c>
      <c r="DD1862" t="s">
        <v>133</v>
      </c>
      <c r="DG1862">
        <v>15461413</v>
      </c>
      <c r="DI1862">
        <v>0</v>
      </c>
      <c r="DJ1862">
        <v>0</v>
      </c>
      <c r="DK1862">
        <v>1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 t="shared" si="948"/>
        <v>10/06/2022 16:25:23.803</v>
      </c>
      <c r="C1863" t="str">
        <f t="shared" si="952"/>
        <v>FFDFD3C0</v>
      </c>
      <c r="D1863" t="s">
        <v>143</v>
      </c>
      <c r="E1863">
        <v>1</v>
      </c>
      <c r="F1863">
        <v>2001</v>
      </c>
      <c r="G1863" t="s">
        <v>147</v>
      </c>
      <c r="J1863" t="s">
        <v>145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949"/>
        <v>16:25:23.570</v>
      </c>
      <c r="T1863" t="str">
        <f t="shared" si="950"/>
        <v>16:25:23.170</v>
      </c>
      <c r="U1863" t="str">
        <f t="shared" si="953"/>
        <v>A5988B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125</v>
      </c>
      <c r="AG1863">
        <v>0</v>
      </c>
      <c r="AH1863">
        <v>3</v>
      </c>
      <c r="AI1863">
        <v>2</v>
      </c>
      <c r="AJ1863">
        <v>1</v>
      </c>
      <c r="AK1863" t="s">
        <v>649</v>
      </c>
      <c r="AL1863">
        <v>40.953297999999997</v>
      </c>
      <c r="AM1863" t="s">
        <v>650</v>
      </c>
      <c r="AN1863">
        <v>-72.159019000000001</v>
      </c>
      <c r="AO1863">
        <v>25</v>
      </c>
      <c r="AP1863">
        <v>600</v>
      </c>
      <c r="AQ1863" t="s">
        <v>129</v>
      </c>
      <c r="AR1863">
        <v>53</v>
      </c>
      <c r="AS1863">
        <v>35</v>
      </c>
      <c r="AT1863">
        <v>512</v>
      </c>
      <c r="BB1863">
        <v>1200</v>
      </c>
      <c r="BC1863">
        <v>1</v>
      </c>
      <c r="BD1863" t="str">
        <f t="shared" si="954"/>
        <v xml:space="preserve">N46PD   </v>
      </c>
      <c r="BE1863">
        <v>1</v>
      </c>
      <c r="BG1863">
        <v>0</v>
      </c>
      <c r="BH1863">
        <v>0</v>
      </c>
      <c r="BI1863">
        <v>0</v>
      </c>
      <c r="BJ1863">
        <v>500</v>
      </c>
      <c r="BK1863">
        <v>-100</v>
      </c>
      <c r="BL1863" t="s">
        <v>239</v>
      </c>
      <c r="BM1863">
        <v>1</v>
      </c>
      <c r="BN1863">
        <v>1</v>
      </c>
      <c r="BO1863">
        <v>1</v>
      </c>
      <c r="BP1863">
        <v>0</v>
      </c>
      <c r="BS1863">
        <v>0.12</v>
      </c>
      <c r="BT1863">
        <v>0</v>
      </c>
      <c r="BU1863">
        <v>0</v>
      </c>
      <c r="CE1863" t="str">
        <f t="shared" si="951"/>
        <v>16:25:23.577</v>
      </c>
      <c r="CF1863">
        <v>577356550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7</v>
      </c>
      <c r="CY1863">
        <v>7</v>
      </c>
      <c r="CZ1863" t="s">
        <v>131</v>
      </c>
      <c r="DA1863">
        <v>80</v>
      </c>
      <c r="DB1863">
        <v>1</v>
      </c>
      <c r="DC1863" t="s">
        <v>132</v>
      </c>
      <c r="DD1863" t="s">
        <v>133</v>
      </c>
      <c r="DG1863">
        <v>15461413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 t="shared" ref="A1864:A1870" si="955">"10/06/2022 16:25:24.961"</f>
        <v>10/06/2022 16:25:24.961</v>
      </c>
      <c r="C1864" t="str">
        <f t="shared" si="952"/>
        <v>FFDFD3C0</v>
      </c>
      <c r="D1864" t="s">
        <v>143</v>
      </c>
      <c r="E1864">
        <v>1</v>
      </c>
      <c r="F1864">
        <v>2001</v>
      </c>
      <c r="G1864" t="s">
        <v>147</v>
      </c>
      <c r="J1864" t="s">
        <v>145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ref="S1864:S1870" si="956">"16:25:24.656"</f>
        <v>16:25:24.656</v>
      </c>
      <c r="T1864" t="str">
        <f t="shared" ref="T1864:T1870" si="957">"16:25:24.256"</f>
        <v>16:25:24.256</v>
      </c>
      <c r="U1864" t="str">
        <f t="shared" si="953"/>
        <v>A5988B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125</v>
      </c>
      <c r="AG1864">
        <v>0</v>
      </c>
      <c r="AH1864">
        <v>3</v>
      </c>
      <c r="AI1864">
        <v>2</v>
      </c>
      <c r="AJ1864">
        <v>1</v>
      </c>
      <c r="AK1864" t="s">
        <v>651</v>
      </c>
      <c r="AL1864">
        <v>40.953512000000003</v>
      </c>
      <c r="AM1864" t="s">
        <v>652</v>
      </c>
      <c r="AN1864">
        <v>-72.158631999999997</v>
      </c>
      <c r="AO1864">
        <v>25</v>
      </c>
      <c r="AP1864">
        <v>625</v>
      </c>
      <c r="AQ1864" t="s">
        <v>129</v>
      </c>
      <c r="AR1864">
        <v>54</v>
      </c>
      <c r="AS1864">
        <v>35</v>
      </c>
      <c r="AT1864">
        <v>640</v>
      </c>
      <c r="BB1864">
        <v>1200</v>
      </c>
      <c r="BC1864">
        <v>1</v>
      </c>
      <c r="BD1864" t="str">
        <f t="shared" si="954"/>
        <v xml:space="preserve">N46PD   </v>
      </c>
      <c r="BE1864">
        <v>1</v>
      </c>
      <c r="BG1864">
        <v>0</v>
      </c>
      <c r="BH1864">
        <v>0</v>
      </c>
      <c r="BI1864">
        <v>0</v>
      </c>
      <c r="BJ1864">
        <v>500</v>
      </c>
      <c r="BK1864">
        <v>-125</v>
      </c>
      <c r="BL1864" t="s">
        <v>239</v>
      </c>
      <c r="BM1864">
        <v>1</v>
      </c>
      <c r="BN1864">
        <v>1</v>
      </c>
      <c r="BO1864">
        <v>1</v>
      </c>
      <c r="BP1864">
        <v>0</v>
      </c>
      <c r="BS1864">
        <v>0.12</v>
      </c>
      <c r="BT1864">
        <v>0</v>
      </c>
      <c r="BU1864">
        <v>0</v>
      </c>
      <c r="CE1864" t="str">
        <f t="shared" ref="CE1864:CE1870" si="958">"16:25:24.657"</f>
        <v>16:25:24.657</v>
      </c>
      <c r="CF1864">
        <v>657082400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7</v>
      </c>
      <c r="CY1864">
        <v>7</v>
      </c>
      <c r="CZ1864" t="s">
        <v>131</v>
      </c>
      <c r="DA1864">
        <v>80</v>
      </c>
      <c r="DB1864">
        <v>1</v>
      </c>
      <c r="DC1864" t="s">
        <v>132</v>
      </c>
      <c r="DD1864" t="s">
        <v>133</v>
      </c>
      <c r="DG1864">
        <v>15462483</v>
      </c>
      <c r="DI1864">
        <v>0</v>
      </c>
      <c r="DJ1864">
        <v>0</v>
      </c>
      <c r="DK1864">
        <v>0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 t="shared" si="955"/>
        <v>10/06/2022 16:25:24.961</v>
      </c>
      <c r="C1865" t="str">
        <f t="shared" si="952"/>
        <v>FFDFD3C0</v>
      </c>
      <c r="D1865" t="s">
        <v>134</v>
      </c>
      <c r="E1865">
        <v>33</v>
      </c>
      <c r="H1865">
        <v>112</v>
      </c>
      <c r="I1865" t="s">
        <v>135</v>
      </c>
      <c r="J1865" t="s">
        <v>136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956"/>
        <v>16:25:24.656</v>
      </c>
      <c r="T1865" t="str">
        <f t="shared" si="957"/>
        <v>16:25:24.256</v>
      </c>
      <c r="U1865" t="str">
        <f t="shared" si="953"/>
        <v>A5988B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125</v>
      </c>
      <c r="AG1865">
        <v>0</v>
      </c>
      <c r="AH1865">
        <v>3</v>
      </c>
      <c r="AI1865">
        <v>2</v>
      </c>
      <c r="AJ1865">
        <v>1</v>
      </c>
      <c r="AK1865" t="s">
        <v>651</v>
      </c>
      <c r="AL1865">
        <v>40.953512000000003</v>
      </c>
      <c r="AM1865" t="s">
        <v>652</v>
      </c>
      <c r="AN1865">
        <v>-72.158631999999997</v>
      </c>
      <c r="AO1865">
        <v>25</v>
      </c>
      <c r="AP1865">
        <v>625</v>
      </c>
      <c r="AQ1865" t="s">
        <v>129</v>
      </c>
      <c r="AR1865">
        <v>54</v>
      </c>
      <c r="AS1865">
        <v>35</v>
      </c>
      <c r="AT1865">
        <v>640</v>
      </c>
      <c r="BB1865">
        <v>1200</v>
      </c>
      <c r="BC1865">
        <v>1</v>
      </c>
      <c r="BD1865" t="str">
        <f t="shared" si="954"/>
        <v xml:space="preserve">N46PD   </v>
      </c>
      <c r="BE1865">
        <v>1</v>
      </c>
      <c r="BG1865">
        <v>0</v>
      </c>
      <c r="BH1865">
        <v>0</v>
      </c>
      <c r="BI1865">
        <v>0</v>
      </c>
      <c r="BJ1865">
        <v>500</v>
      </c>
      <c r="BK1865">
        <v>-125</v>
      </c>
      <c r="BL1865" t="s">
        <v>239</v>
      </c>
      <c r="BM1865">
        <v>1</v>
      </c>
      <c r="BN1865">
        <v>1</v>
      </c>
      <c r="BO1865">
        <v>1</v>
      </c>
      <c r="BP1865">
        <v>0</v>
      </c>
      <c r="BS1865">
        <v>0.12</v>
      </c>
      <c r="BT1865">
        <v>0</v>
      </c>
      <c r="BU1865">
        <v>0</v>
      </c>
      <c r="CE1865" t="str">
        <f t="shared" si="958"/>
        <v>16:25:24.657</v>
      </c>
      <c r="CF1865">
        <v>657082400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7</v>
      </c>
      <c r="CY1865">
        <v>7</v>
      </c>
      <c r="CZ1865" t="s">
        <v>131</v>
      </c>
      <c r="DA1865">
        <v>80</v>
      </c>
      <c r="DB1865">
        <v>1</v>
      </c>
      <c r="DC1865" t="s">
        <v>132</v>
      </c>
      <c r="DD1865" t="s">
        <v>133</v>
      </c>
      <c r="DG1865">
        <v>15462483</v>
      </c>
      <c r="DI1865">
        <v>0</v>
      </c>
      <c r="DJ1865">
        <v>0</v>
      </c>
      <c r="DK1865">
        <v>1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 t="shared" si="955"/>
        <v>10/06/2022 16:25:24.961</v>
      </c>
      <c r="C1866" t="str">
        <f t="shared" si="952"/>
        <v>FFDFD3C0</v>
      </c>
      <c r="D1866" t="s">
        <v>143</v>
      </c>
      <c r="E1866">
        <v>15</v>
      </c>
      <c r="F1866">
        <v>2015</v>
      </c>
      <c r="G1866" t="s">
        <v>144</v>
      </c>
      <c r="J1866" t="s">
        <v>145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956"/>
        <v>16:25:24.656</v>
      </c>
      <c r="T1866" t="str">
        <f t="shared" si="957"/>
        <v>16:25:24.256</v>
      </c>
      <c r="U1866" t="str">
        <f t="shared" si="953"/>
        <v>A5988B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125</v>
      </c>
      <c r="AG1866">
        <v>0</v>
      </c>
      <c r="AH1866">
        <v>3</v>
      </c>
      <c r="AI1866">
        <v>2</v>
      </c>
      <c r="AJ1866">
        <v>1</v>
      </c>
      <c r="AK1866" t="s">
        <v>651</v>
      </c>
      <c r="AL1866">
        <v>40.953512000000003</v>
      </c>
      <c r="AM1866" t="s">
        <v>652</v>
      </c>
      <c r="AN1866">
        <v>-72.158631999999997</v>
      </c>
      <c r="AO1866">
        <v>25</v>
      </c>
      <c r="AP1866">
        <v>625</v>
      </c>
      <c r="AQ1866" t="s">
        <v>129</v>
      </c>
      <c r="AR1866">
        <v>54</v>
      </c>
      <c r="AS1866">
        <v>35</v>
      </c>
      <c r="AT1866">
        <v>640</v>
      </c>
      <c r="BB1866">
        <v>1200</v>
      </c>
      <c r="BC1866">
        <v>1</v>
      </c>
      <c r="BD1866" t="str">
        <f t="shared" si="954"/>
        <v xml:space="preserve">N46PD   </v>
      </c>
      <c r="BE1866">
        <v>1</v>
      </c>
      <c r="BG1866">
        <v>0</v>
      </c>
      <c r="BH1866">
        <v>0</v>
      </c>
      <c r="BI1866">
        <v>0</v>
      </c>
      <c r="BJ1866">
        <v>500</v>
      </c>
      <c r="BK1866">
        <v>-125</v>
      </c>
      <c r="BL1866" t="s">
        <v>239</v>
      </c>
      <c r="BM1866">
        <v>1</v>
      </c>
      <c r="BN1866">
        <v>1</v>
      </c>
      <c r="BO1866">
        <v>1</v>
      </c>
      <c r="BP1866">
        <v>0</v>
      </c>
      <c r="BS1866">
        <v>0.12</v>
      </c>
      <c r="BT1866">
        <v>0</v>
      </c>
      <c r="BU1866">
        <v>0</v>
      </c>
      <c r="CE1866" t="str">
        <f t="shared" si="958"/>
        <v>16:25:24.657</v>
      </c>
      <c r="CF1866">
        <v>657082400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7</v>
      </c>
      <c r="CY1866">
        <v>7</v>
      </c>
      <c r="CZ1866" t="s">
        <v>131</v>
      </c>
      <c r="DA1866">
        <v>80</v>
      </c>
      <c r="DB1866">
        <v>1</v>
      </c>
      <c r="DC1866" t="s">
        <v>132</v>
      </c>
      <c r="DD1866" t="s">
        <v>133</v>
      </c>
      <c r="DG1866">
        <v>15462483</v>
      </c>
      <c r="DI1866">
        <v>0</v>
      </c>
      <c r="DJ1866">
        <v>0</v>
      </c>
      <c r="DK1866">
        <v>0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 t="shared" si="955"/>
        <v>10/06/2022 16:25:24.961</v>
      </c>
      <c r="C1867" t="str">
        <f t="shared" si="952"/>
        <v>FFDFD3C0</v>
      </c>
      <c r="D1867" t="s">
        <v>134</v>
      </c>
      <c r="E1867">
        <v>38</v>
      </c>
      <c r="H1867">
        <v>125</v>
      </c>
      <c r="I1867" t="s">
        <v>142</v>
      </c>
      <c r="J1867" t="s">
        <v>136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956"/>
        <v>16:25:24.656</v>
      </c>
      <c r="T1867" t="str">
        <f t="shared" si="957"/>
        <v>16:25:24.256</v>
      </c>
      <c r="U1867" t="str">
        <f t="shared" si="953"/>
        <v>A5988B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125</v>
      </c>
      <c r="AG1867">
        <v>0</v>
      </c>
      <c r="AH1867">
        <v>3</v>
      </c>
      <c r="AI1867">
        <v>2</v>
      </c>
      <c r="AJ1867">
        <v>1</v>
      </c>
      <c r="AK1867" t="s">
        <v>651</v>
      </c>
      <c r="AL1867">
        <v>40.953512000000003</v>
      </c>
      <c r="AM1867" t="s">
        <v>652</v>
      </c>
      <c r="AN1867">
        <v>-72.158631999999997</v>
      </c>
      <c r="AO1867">
        <v>25</v>
      </c>
      <c r="AP1867">
        <v>625</v>
      </c>
      <c r="AQ1867" t="s">
        <v>129</v>
      </c>
      <c r="AR1867">
        <v>54</v>
      </c>
      <c r="AS1867">
        <v>35</v>
      </c>
      <c r="AT1867">
        <v>640</v>
      </c>
      <c r="BB1867">
        <v>1200</v>
      </c>
      <c r="BC1867">
        <v>1</v>
      </c>
      <c r="BD1867" t="str">
        <f t="shared" si="954"/>
        <v xml:space="preserve">N46PD   </v>
      </c>
      <c r="BE1867">
        <v>1</v>
      </c>
      <c r="BG1867">
        <v>0</v>
      </c>
      <c r="BH1867">
        <v>0</v>
      </c>
      <c r="BI1867">
        <v>0</v>
      </c>
      <c r="BJ1867">
        <v>500</v>
      </c>
      <c r="BK1867">
        <v>-125</v>
      </c>
      <c r="BL1867" t="s">
        <v>239</v>
      </c>
      <c r="BM1867">
        <v>1</v>
      </c>
      <c r="BN1867">
        <v>1</v>
      </c>
      <c r="BO1867">
        <v>1</v>
      </c>
      <c r="BP1867">
        <v>0</v>
      </c>
      <c r="BS1867">
        <v>0.12</v>
      </c>
      <c r="BT1867">
        <v>0</v>
      </c>
      <c r="BU1867">
        <v>0</v>
      </c>
      <c r="CE1867" t="str">
        <f t="shared" si="958"/>
        <v>16:25:24.657</v>
      </c>
      <c r="CF1867">
        <v>657082400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7</v>
      </c>
      <c r="CY1867">
        <v>7</v>
      </c>
      <c r="CZ1867" t="s">
        <v>131</v>
      </c>
      <c r="DA1867">
        <v>80</v>
      </c>
      <c r="DB1867">
        <v>1</v>
      </c>
      <c r="DC1867" t="s">
        <v>132</v>
      </c>
      <c r="DD1867" t="s">
        <v>133</v>
      </c>
      <c r="DG1867">
        <v>15462483</v>
      </c>
      <c r="DI1867">
        <v>0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 t="shared" si="955"/>
        <v>10/06/2022 16:25:24.961</v>
      </c>
      <c r="C1868" t="str">
        <f t="shared" si="952"/>
        <v>FFDFD3C0</v>
      </c>
      <c r="D1868" t="s">
        <v>139</v>
      </c>
      <c r="E1868">
        <v>3</v>
      </c>
      <c r="F1868">
        <v>1003</v>
      </c>
      <c r="G1868" t="s">
        <v>146</v>
      </c>
      <c r="J1868" t="s">
        <v>141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956"/>
        <v>16:25:24.656</v>
      </c>
      <c r="T1868" t="str">
        <f t="shared" si="957"/>
        <v>16:25:24.256</v>
      </c>
      <c r="U1868" t="str">
        <f t="shared" si="953"/>
        <v>A5988B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125</v>
      </c>
      <c r="AG1868">
        <v>0</v>
      </c>
      <c r="AH1868">
        <v>3</v>
      </c>
      <c r="AI1868">
        <v>2</v>
      </c>
      <c r="AJ1868">
        <v>1</v>
      </c>
      <c r="AK1868" t="s">
        <v>651</v>
      </c>
      <c r="AL1868">
        <v>40.953512000000003</v>
      </c>
      <c r="AM1868" t="s">
        <v>652</v>
      </c>
      <c r="AN1868">
        <v>-72.158631999999997</v>
      </c>
      <c r="AO1868">
        <v>25</v>
      </c>
      <c r="AP1868">
        <v>625</v>
      </c>
      <c r="AQ1868" t="s">
        <v>129</v>
      </c>
      <c r="AR1868">
        <v>54</v>
      </c>
      <c r="AS1868">
        <v>35</v>
      </c>
      <c r="AT1868">
        <v>640</v>
      </c>
      <c r="BB1868">
        <v>1200</v>
      </c>
      <c r="BC1868">
        <v>1</v>
      </c>
      <c r="BD1868" t="str">
        <f t="shared" si="954"/>
        <v xml:space="preserve">N46PD   </v>
      </c>
      <c r="BE1868">
        <v>1</v>
      </c>
      <c r="BG1868">
        <v>0</v>
      </c>
      <c r="BH1868">
        <v>0</v>
      </c>
      <c r="BI1868">
        <v>0</v>
      </c>
      <c r="BJ1868">
        <v>500</v>
      </c>
      <c r="BK1868">
        <v>-125</v>
      </c>
      <c r="BL1868" t="s">
        <v>239</v>
      </c>
      <c r="BM1868">
        <v>1</v>
      </c>
      <c r="BN1868">
        <v>1</v>
      </c>
      <c r="BO1868">
        <v>1</v>
      </c>
      <c r="BP1868">
        <v>0</v>
      </c>
      <c r="BS1868">
        <v>0.12</v>
      </c>
      <c r="BT1868">
        <v>0</v>
      </c>
      <c r="BU1868">
        <v>0</v>
      </c>
      <c r="CE1868" t="str">
        <f t="shared" si="958"/>
        <v>16:25:24.657</v>
      </c>
      <c r="CF1868">
        <v>657082400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7</v>
      </c>
      <c r="CY1868">
        <v>7</v>
      </c>
      <c r="CZ1868" t="s">
        <v>131</v>
      </c>
      <c r="DA1868">
        <v>80</v>
      </c>
      <c r="DB1868">
        <v>1</v>
      </c>
      <c r="DC1868" t="s">
        <v>132</v>
      </c>
      <c r="DD1868" t="s">
        <v>133</v>
      </c>
      <c r="DG1868">
        <v>15462483</v>
      </c>
      <c r="DI1868">
        <v>0</v>
      </c>
      <c r="DJ1868">
        <v>0</v>
      </c>
      <c r="DK1868">
        <v>1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 t="shared" si="955"/>
        <v>10/06/2022 16:25:24.961</v>
      </c>
      <c r="C1869" t="str">
        <f t="shared" si="952"/>
        <v>FFDFD3C0</v>
      </c>
      <c r="D1869" t="s">
        <v>123</v>
      </c>
      <c r="E1869">
        <v>1</v>
      </c>
      <c r="H1869">
        <v>157</v>
      </c>
      <c r="I1869" t="s">
        <v>124</v>
      </c>
      <c r="J1869" t="s">
        <v>125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956"/>
        <v>16:25:24.656</v>
      </c>
      <c r="T1869" t="str">
        <f t="shared" si="957"/>
        <v>16:25:24.256</v>
      </c>
      <c r="U1869" t="str">
        <f t="shared" si="953"/>
        <v>A5988B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125</v>
      </c>
      <c r="AG1869">
        <v>0</v>
      </c>
      <c r="AH1869">
        <v>3</v>
      </c>
      <c r="AI1869">
        <v>2</v>
      </c>
      <c r="AJ1869">
        <v>1</v>
      </c>
      <c r="AK1869" t="s">
        <v>651</v>
      </c>
      <c r="AL1869">
        <v>40.953512000000003</v>
      </c>
      <c r="AM1869" t="s">
        <v>652</v>
      </c>
      <c r="AN1869">
        <v>-72.158631999999997</v>
      </c>
      <c r="AO1869">
        <v>25</v>
      </c>
      <c r="AP1869">
        <v>625</v>
      </c>
      <c r="AQ1869" t="s">
        <v>129</v>
      </c>
      <c r="AR1869">
        <v>54</v>
      </c>
      <c r="AS1869">
        <v>35</v>
      </c>
      <c r="AT1869">
        <v>640</v>
      </c>
      <c r="BB1869">
        <v>1200</v>
      </c>
      <c r="BC1869">
        <v>1</v>
      </c>
      <c r="BD1869" t="str">
        <f t="shared" si="954"/>
        <v xml:space="preserve">N46PD   </v>
      </c>
      <c r="BE1869">
        <v>1</v>
      </c>
      <c r="BG1869">
        <v>0</v>
      </c>
      <c r="BH1869">
        <v>0</v>
      </c>
      <c r="BI1869">
        <v>0</v>
      </c>
      <c r="BJ1869">
        <v>500</v>
      </c>
      <c r="BK1869">
        <v>-125</v>
      </c>
      <c r="BL1869" t="s">
        <v>239</v>
      </c>
      <c r="BM1869">
        <v>1</v>
      </c>
      <c r="BN1869">
        <v>1</v>
      </c>
      <c r="BO1869">
        <v>1</v>
      </c>
      <c r="BP1869">
        <v>0</v>
      </c>
      <c r="BS1869">
        <v>0.12</v>
      </c>
      <c r="BT1869">
        <v>0</v>
      </c>
      <c r="BU1869">
        <v>0</v>
      </c>
      <c r="CE1869" t="str">
        <f t="shared" si="958"/>
        <v>16:25:24.657</v>
      </c>
      <c r="CF1869">
        <v>657082400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7</v>
      </c>
      <c r="CY1869">
        <v>7</v>
      </c>
      <c r="CZ1869" t="s">
        <v>131</v>
      </c>
      <c r="DA1869">
        <v>80</v>
      </c>
      <c r="DB1869">
        <v>1</v>
      </c>
      <c r="DC1869" t="s">
        <v>132</v>
      </c>
      <c r="DD1869" t="s">
        <v>133</v>
      </c>
      <c r="DG1869">
        <v>15462483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 t="shared" si="955"/>
        <v>10/06/2022 16:25:24.961</v>
      </c>
      <c r="C1870" t="str">
        <f t="shared" si="952"/>
        <v>FFDFD3C0</v>
      </c>
      <c r="D1870" t="s">
        <v>139</v>
      </c>
      <c r="E1870">
        <v>2</v>
      </c>
      <c r="F1870">
        <v>1002</v>
      </c>
      <c r="G1870" t="s">
        <v>124</v>
      </c>
      <c r="J1870" t="s">
        <v>141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956"/>
        <v>16:25:24.656</v>
      </c>
      <c r="T1870" t="str">
        <f t="shared" si="957"/>
        <v>16:25:24.256</v>
      </c>
      <c r="U1870" t="str">
        <f t="shared" si="953"/>
        <v>A5988B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125</v>
      </c>
      <c r="AG1870">
        <v>0</v>
      </c>
      <c r="AH1870">
        <v>3</v>
      </c>
      <c r="AI1870">
        <v>2</v>
      </c>
      <c r="AJ1870">
        <v>1</v>
      </c>
      <c r="AK1870" t="s">
        <v>651</v>
      </c>
      <c r="AL1870">
        <v>40.953512000000003</v>
      </c>
      <c r="AM1870" t="s">
        <v>652</v>
      </c>
      <c r="AN1870">
        <v>-72.158631999999997</v>
      </c>
      <c r="AO1870">
        <v>25</v>
      </c>
      <c r="AP1870">
        <v>625</v>
      </c>
      <c r="AQ1870" t="s">
        <v>129</v>
      </c>
      <c r="AR1870">
        <v>54</v>
      </c>
      <c r="AS1870">
        <v>35</v>
      </c>
      <c r="AT1870">
        <v>640</v>
      </c>
      <c r="BB1870">
        <v>1200</v>
      </c>
      <c r="BC1870">
        <v>1</v>
      </c>
      <c r="BD1870" t="str">
        <f t="shared" si="954"/>
        <v xml:space="preserve">N46PD   </v>
      </c>
      <c r="BE1870">
        <v>1</v>
      </c>
      <c r="BG1870">
        <v>0</v>
      </c>
      <c r="BH1870">
        <v>0</v>
      </c>
      <c r="BI1870">
        <v>0</v>
      </c>
      <c r="BJ1870">
        <v>500</v>
      </c>
      <c r="BK1870">
        <v>-125</v>
      </c>
      <c r="BL1870" t="s">
        <v>239</v>
      </c>
      <c r="BM1870">
        <v>1</v>
      </c>
      <c r="BN1870">
        <v>1</v>
      </c>
      <c r="BO1870">
        <v>1</v>
      </c>
      <c r="BP1870">
        <v>0</v>
      </c>
      <c r="BS1870">
        <v>0.12</v>
      </c>
      <c r="BT1870">
        <v>0</v>
      </c>
      <c r="BU1870">
        <v>0</v>
      </c>
      <c r="CE1870" t="str">
        <f t="shared" si="958"/>
        <v>16:25:24.657</v>
      </c>
      <c r="CF1870">
        <v>657082400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7</v>
      </c>
      <c r="CY1870">
        <v>7</v>
      </c>
      <c r="CZ1870" t="s">
        <v>131</v>
      </c>
      <c r="DA1870">
        <v>80</v>
      </c>
      <c r="DB1870">
        <v>1</v>
      </c>
      <c r="DC1870" t="s">
        <v>132</v>
      </c>
      <c r="DD1870" t="s">
        <v>133</v>
      </c>
      <c r="DG1870">
        <v>15462483</v>
      </c>
      <c r="DI1870">
        <v>0</v>
      </c>
      <c r="DJ1870">
        <v>0</v>
      </c>
      <c r="DK1870">
        <v>1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 t="shared" ref="A1871:A1876" si="959">"10/06/2022 16:25:25.851"</f>
        <v>10/06/2022 16:25:25.851</v>
      </c>
      <c r="C1871" t="str">
        <f t="shared" si="952"/>
        <v>FFDFD3C0</v>
      </c>
      <c r="D1871" t="s">
        <v>134</v>
      </c>
      <c r="E1871">
        <v>33</v>
      </c>
      <c r="H1871">
        <v>112</v>
      </c>
      <c r="I1871" t="s">
        <v>135</v>
      </c>
      <c r="J1871" t="s">
        <v>136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ref="S1871:S1877" si="960">"16:25:25.625"</f>
        <v>16:25:25.625</v>
      </c>
      <c r="T1871" t="str">
        <f t="shared" ref="T1871:T1877" si="961">"16:25:25.225"</f>
        <v>16:25:25.225</v>
      </c>
      <c r="U1871" t="str">
        <f t="shared" si="953"/>
        <v>A5988B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125</v>
      </c>
      <c r="AG1871">
        <v>0</v>
      </c>
      <c r="AH1871">
        <v>3</v>
      </c>
      <c r="AI1871">
        <v>2</v>
      </c>
      <c r="AJ1871">
        <v>1</v>
      </c>
      <c r="AK1871" t="s">
        <v>653</v>
      </c>
      <c r="AL1871">
        <v>40.953684000000003</v>
      </c>
      <c r="AM1871" t="s">
        <v>654</v>
      </c>
      <c r="AN1871">
        <v>-72.158332000000001</v>
      </c>
      <c r="AO1871">
        <v>25</v>
      </c>
      <c r="AP1871">
        <v>625</v>
      </c>
      <c r="AQ1871" t="s">
        <v>129</v>
      </c>
      <c r="AR1871">
        <v>53</v>
      </c>
      <c r="AS1871">
        <v>36</v>
      </c>
      <c r="AT1871">
        <v>704</v>
      </c>
      <c r="BB1871">
        <v>1200</v>
      </c>
      <c r="BC1871">
        <v>1</v>
      </c>
      <c r="BD1871" t="str">
        <f t="shared" si="954"/>
        <v xml:space="preserve">N46PD   </v>
      </c>
      <c r="BE1871">
        <v>1</v>
      </c>
      <c r="BG1871">
        <v>0</v>
      </c>
      <c r="BH1871">
        <v>0</v>
      </c>
      <c r="BI1871">
        <v>0</v>
      </c>
      <c r="BJ1871">
        <v>525</v>
      </c>
      <c r="BK1871">
        <v>-100</v>
      </c>
      <c r="BL1871" t="s">
        <v>239</v>
      </c>
      <c r="BM1871">
        <v>1</v>
      </c>
      <c r="BN1871">
        <v>1</v>
      </c>
      <c r="BO1871">
        <v>1</v>
      </c>
      <c r="BP1871">
        <v>0</v>
      </c>
      <c r="BS1871">
        <v>0.12</v>
      </c>
      <c r="BT1871">
        <v>0</v>
      </c>
      <c r="BU1871">
        <v>0</v>
      </c>
      <c r="CE1871" t="str">
        <f t="shared" ref="CE1871:CE1877" si="962">"16:25:25.627"</f>
        <v>16:25:25.627</v>
      </c>
      <c r="CF1871">
        <v>627033247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7</v>
      </c>
      <c r="CY1871">
        <v>7</v>
      </c>
      <c r="CZ1871" t="s">
        <v>131</v>
      </c>
      <c r="DA1871">
        <v>80</v>
      </c>
      <c r="DB1871">
        <v>1</v>
      </c>
      <c r="DC1871" t="s">
        <v>132</v>
      </c>
      <c r="DD1871" t="s">
        <v>133</v>
      </c>
      <c r="DG1871">
        <v>15463374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 t="shared" si="959"/>
        <v>10/06/2022 16:25:25.851</v>
      </c>
      <c r="C1872" t="str">
        <f t="shared" si="952"/>
        <v>FFDFD3C0</v>
      </c>
      <c r="D1872" t="s">
        <v>143</v>
      </c>
      <c r="E1872">
        <v>1</v>
      </c>
      <c r="F1872">
        <v>2001</v>
      </c>
      <c r="G1872" t="s">
        <v>147</v>
      </c>
      <c r="J1872" t="s">
        <v>145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960"/>
        <v>16:25:25.625</v>
      </c>
      <c r="T1872" t="str">
        <f t="shared" si="961"/>
        <v>16:25:25.225</v>
      </c>
      <c r="U1872" t="str">
        <f t="shared" si="953"/>
        <v>A5988B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125</v>
      </c>
      <c r="AG1872">
        <v>0</v>
      </c>
      <c r="AH1872">
        <v>3</v>
      </c>
      <c r="AI1872">
        <v>2</v>
      </c>
      <c r="AJ1872">
        <v>1</v>
      </c>
      <c r="AK1872" t="s">
        <v>653</v>
      </c>
      <c r="AL1872">
        <v>40.953684000000003</v>
      </c>
      <c r="AM1872" t="s">
        <v>654</v>
      </c>
      <c r="AN1872">
        <v>-72.158332000000001</v>
      </c>
      <c r="AO1872">
        <v>25</v>
      </c>
      <c r="AP1872">
        <v>625</v>
      </c>
      <c r="AQ1872" t="s">
        <v>129</v>
      </c>
      <c r="AR1872">
        <v>53</v>
      </c>
      <c r="AS1872">
        <v>36</v>
      </c>
      <c r="AT1872">
        <v>704</v>
      </c>
      <c r="BB1872">
        <v>1200</v>
      </c>
      <c r="BC1872">
        <v>1</v>
      </c>
      <c r="BD1872" t="str">
        <f t="shared" si="954"/>
        <v xml:space="preserve">N46PD   </v>
      </c>
      <c r="BE1872">
        <v>1</v>
      </c>
      <c r="BG1872">
        <v>0</v>
      </c>
      <c r="BH1872">
        <v>0</v>
      </c>
      <c r="BI1872">
        <v>0</v>
      </c>
      <c r="BJ1872">
        <v>525</v>
      </c>
      <c r="BK1872">
        <v>-100</v>
      </c>
      <c r="BL1872" t="s">
        <v>239</v>
      </c>
      <c r="BM1872">
        <v>1</v>
      </c>
      <c r="BN1872">
        <v>1</v>
      </c>
      <c r="BO1872">
        <v>1</v>
      </c>
      <c r="BP1872">
        <v>0</v>
      </c>
      <c r="BS1872">
        <v>0.12</v>
      </c>
      <c r="BT1872">
        <v>0</v>
      </c>
      <c r="BU1872">
        <v>0</v>
      </c>
      <c r="CE1872" t="str">
        <f t="shared" si="962"/>
        <v>16:25:25.627</v>
      </c>
      <c r="CF1872">
        <v>627033247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7</v>
      </c>
      <c r="CY1872">
        <v>7</v>
      </c>
      <c r="CZ1872" t="s">
        <v>131</v>
      </c>
      <c r="DA1872">
        <v>80</v>
      </c>
      <c r="DB1872">
        <v>1</v>
      </c>
      <c r="DC1872" t="s">
        <v>132</v>
      </c>
      <c r="DD1872" t="s">
        <v>133</v>
      </c>
      <c r="DG1872">
        <v>15463374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 t="shared" si="959"/>
        <v>10/06/2022 16:25:25.851</v>
      </c>
      <c r="C1873" t="str">
        <f t="shared" si="952"/>
        <v>FFDFD3C0</v>
      </c>
      <c r="D1873" t="s">
        <v>143</v>
      </c>
      <c r="E1873">
        <v>15</v>
      </c>
      <c r="F1873">
        <v>2015</v>
      </c>
      <c r="G1873" t="s">
        <v>144</v>
      </c>
      <c r="J1873" t="s">
        <v>145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960"/>
        <v>16:25:25.625</v>
      </c>
      <c r="T1873" t="str">
        <f t="shared" si="961"/>
        <v>16:25:25.225</v>
      </c>
      <c r="U1873" t="str">
        <f t="shared" si="953"/>
        <v>A5988B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125</v>
      </c>
      <c r="AG1873">
        <v>0</v>
      </c>
      <c r="AH1873">
        <v>3</v>
      </c>
      <c r="AI1873">
        <v>2</v>
      </c>
      <c r="AJ1873">
        <v>1</v>
      </c>
      <c r="AK1873" t="s">
        <v>653</v>
      </c>
      <c r="AL1873">
        <v>40.953684000000003</v>
      </c>
      <c r="AM1873" t="s">
        <v>654</v>
      </c>
      <c r="AN1873">
        <v>-72.158332000000001</v>
      </c>
      <c r="AO1873">
        <v>25</v>
      </c>
      <c r="AP1873">
        <v>625</v>
      </c>
      <c r="AQ1873" t="s">
        <v>129</v>
      </c>
      <c r="AR1873">
        <v>53</v>
      </c>
      <c r="AS1873">
        <v>36</v>
      </c>
      <c r="AT1873">
        <v>704</v>
      </c>
      <c r="BB1873">
        <v>1200</v>
      </c>
      <c r="BC1873">
        <v>1</v>
      </c>
      <c r="BD1873" t="str">
        <f t="shared" si="954"/>
        <v xml:space="preserve">N46PD   </v>
      </c>
      <c r="BE1873">
        <v>1</v>
      </c>
      <c r="BG1873">
        <v>0</v>
      </c>
      <c r="BH1873">
        <v>0</v>
      </c>
      <c r="BI1873">
        <v>0</v>
      </c>
      <c r="BJ1873">
        <v>525</v>
      </c>
      <c r="BK1873">
        <v>-100</v>
      </c>
      <c r="BL1873" t="s">
        <v>239</v>
      </c>
      <c r="BM1873">
        <v>1</v>
      </c>
      <c r="BN1873">
        <v>1</v>
      </c>
      <c r="BO1873">
        <v>1</v>
      </c>
      <c r="BP1873">
        <v>0</v>
      </c>
      <c r="BS1873">
        <v>0.12</v>
      </c>
      <c r="BT1873">
        <v>0</v>
      </c>
      <c r="BU1873">
        <v>0</v>
      </c>
      <c r="CE1873" t="str">
        <f t="shared" si="962"/>
        <v>16:25:25.627</v>
      </c>
      <c r="CF1873">
        <v>627033247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7</v>
      </c>
      <c r="CY1873">
        <v>7</v>
      </c>
      <c r="CZ1873" t="s">
        <v>131</v>
      </c>
      <c r="DA1873">
        <v>80</v>
      </c>
      <c r="DB1873">
        <v>1</v>
      </c>
      <c r="DC1873" t="s">
        <v>132</v>
      </c>
      <c r="DD1873" t="s">
        <v>133</v>
      </c>
      <c r="DG1873">
        <v>15463374</v>
      </c>
      <c r="DI1873">
        <v>0</v>
      </c>
      <c r="DJ1873">
        <v>0</v>
      </c>
      <c r="DK1873">
        <v>1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 t="shared" si="959"/>
        <v>10/06/2022 16:25:25.851</v>
      </c>
      <c r="C1874" t="str">
        <f t="shared" si="952"/>
        <v>FFDFD3C0</v>
      </c>
      <c r="D1874" t="s">
        <v>134</v>
      </c>
      <c r="E1874">
        <v>38</v>
      </c>
      <c r="H1874">
        <v>125</v>
      </c>
      <c r="I1874" t="s">
        <v>142</v>
      </c>
      <c r="J1874" t="s">
        <v>136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960"/>
        <v>16:25:25.625</v>
      </c>
      <c r="T1874" t="str">
        <f t="shared" si="961"/>
        <v>16:25:25.225</v>
      </c>
      <c r="U1874" t="str">
        <f t="shared" si="953"/>
        <v>A5988B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125</v>
      </c>
      <c r="AG1874">
        <v>0</v>
      </c>
      <c r="AH1874">
        <v>3</v>
      </c>
      <c r="AI1874">
        <v>2</v>
      </c>
      <c r="AJ1874">
        <v>1</v>
      </c>
      <c r="AK1874" t="s">
        <v>653</v>
      </c>
      <c r="AL1874">
        <v>40.953684000000003</v>
      </c>
      <c r="AM1874" t="s">
        <v>654</v>
      </c>
      <c r="AN1874">
        <v>-72.158332000000001</v>
      </c>
      <c r="AO1874">
        <v>25</v>
      </c>
      <c r="AP1874">
        <v>625</v>
      </c>
      <c r="AQ1874" t="s">
        <v>129</v>
      </c>
      <c r="AR1874">
        <v>53</v>
      </c>
      <c r="AS1874">
        <v>36</v>
      </c>
      <c r="AT1874">
        <v>704</v>
      </c>
      <c r="BB1874">
        <v>1200</v>
      </c>
      <c r="BC1874">
        <v>1</v>
      </c>
      <c r="BD1874" t="str">
        <f t="shared" si="954"/>
        <v xml:space="preserve">N46PD   </v>
      </c>
      <c r="BE1874">
        <v>1</v>
      </c>
      <c r="BG1874">
        <v>0</v>
      </c>
      <c r="BH1874">
        <v>0</v>
      </c>
      <c r="BI1874">
        <v>0</v>
      </c>
      <c r="BJ1874">
        <v>525</v>
      </c>
      <c r="BK1874">
        <v>-100</v>
      </c>
      <c r="BL1874" t="s">
        <v>239</v>
      </c>
      <c r="BM1874">
        <v>1</v>
      </c>
      <c r="BN1874">
        <v>1</v>
      </c>
      <c r="BO1874">
        <v>1</v>
      </c>
      <c r="BP1874">
        <v>0</v>
      </c>
      <c r="BS1874">
        <v>0.12</v>
      </c>
      <c r="BT1874">
        <v>0</v>
      </c>
      <c r="BU1874">
        <v>0</v>
      </c>
      <c r="CE1874" t="str">
        <f t="shared" si="962"/>
        <v>16:25:25.627</v>
      </c>
      <c r="CF1874">
        <v>627033247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7</v>
      </c>
      <c r="CY1874">
        <v>7</v>
      </c>
      <c r="CZ1874" t="s">
        <v>131</v>
      </c>
      <c r="DA1874">
        <v>80</v>
      </c>
      <c r="DB1874">
        <v>1</v>
      </c>
      <c r="DC1874" t="s">
        <v>132</v>
      </c>
      <c r="DD1874" t="s">
        <v>133</v>
      </c>
      <c r="DG1874">
        <v>15463374</v>
      </c>
      <c r="DI1874">
        <v>0</v>
      </c>
      <c r="DJ1874">
        <v>0</v>
      </c>
      <c r="DK1874">
        <v>1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 t="shared" si="959"/>
        <v>10/06/2022 16:25:25.851</v>
      </c>
      <c r="C1875" t="str">
        <f t="shared" si="952"/>
        <v>FFDFD3C0</v>
      </c>
      <c r="D1875" t="s">
        <v>139</v>
      </c>
      <c r="E1875">
        <v>3</v>
      </c>
      <c r="F1875">
        <v>1003</v>
      </c>
      <c r="G1875" t="s">
        <v>146</v>
      </c>
      <c r="J1875" t="s">
        <v>141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960"/>
        <v>16:25:25.625</v>
      </c>
      <c r="T1875" t="str">
        <f t="shared" si="961"/>
        <v>16:25:25.225</v>
      </c>
      <c r="U1875" t="str">
        <f t="shared" si="953"/>
        <v>A5988B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125</v>
      </c>
      <c r="AG1875">
        <v>0</v>
      </c>
      <c r="AH1875">
        <v>3</v>
      </c>
      <c r="AI1875">
        <v>2</v>
      </c>
      <c r="AJ1875">
        <v>1</v>
      </c>
      <c r="AK1875" t="s">
        <v>653</v>
      </c>
      <c r="AL1875">
        <v>40.953684000000003</v>
      </c>
      <c r="AM1875" t="s">
        <v>654</v>
      </c>
      <c r="AN1875">
        <v>-72.158332000000001</v>
      </c>
      <c r="AO1875">
        <v>25</v>
      </c>
      <c r="AP1875">
        <v>625</v>
      </c>
      <c r="AQ1875" t="s">
        <v>129</v>
      </c>
      <c r="AR1875">
        <v>53</v>
      </c>
      <c r="AS1875">
        <v>36</v>
      </c>
      <c r="AT1875">
        <v>704</v>
      </c>
      <c r="BB1875">
        <v>1200</v>
      </c>
      <c r="BC1875">
        <v>1</v>
      </c>
      <c r="BD1875" t="str">
        <f t="shared" si="954"/>
        <v xml:space="preserve">N46PD   </v>
      </c>
      <c r="BE1875">
        <v>1</v>
      </c>
      <c r="BG1875">
        <v>0</v>
      </c>
      <c r="BH1875">
        <v>0</v>
      </c>
      <c r="BI1875">
        <v>0</v>
      </c>
      <c r="BJ1875">
        <v>525</v>
      </c>
      <c r="BK1875">
        <v>-100</v>
      </c>
      <c r="BL1875" t="s">
        <v>239</v>
      </c>
      <c r="BM1875">
        <v>1</v>
      </c>
      <c r="BN1875">
        <v>1</v>
      </c>
      <c r="BO1875">
        <v>1</v>
      </c>
      <c r="BP1875">
        <v>0</v>
      </c>
      <c r="BS1875">
        <v>0.12</v>
      </c>
      <c r="BT1875">
        <v>0</v>
      </c>
      <c r="BU1875">
        <v>0</v>
      </c>
      <c r="CE1875" t="str">
        <f t="shared" si="962"/>
        <v>16:25:25.627</v>
      </c>
      <c r="CF1875">
        <v>627033247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7</v>
      </c>
      <c r="CY1875">
        <v>7</v>
      </c>
      <c r="CZ1875" t="s">
        <v>131</v>
      </c>
      <c r="DA1875">
        <v>80</v>
      </c>
      <c r="DB1875">
        <v>1</v>
      </c>
      <c r="DC1875" t="s">
        <v>132</v>
      </c>
      <c r="DD1875" t="s">
        <v>133</v>
      </c>
      <c r="DG1875">
        <v>15463374</v>
      </c>
      <c r="DI1875">
        <v>0</v>
      </c>
      <c r="DJ1875">
        <v>0</v>
      </c>
      <c r="DK1875">
        <v>1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 t="shared" si="959"/>
        <v>10/06/2022 16:25:25.851</v>
      </c>
      <c r="C1876" t="str">
        <f t="shared" si="952"/>
        <v>FFDFD3C0</v>
      </c>
      <c r="D1876" t="s">
        <v>123</v>
      </c>
      <c r="E1876">
        <v>1</v>
      </c>
      <c r="H1876">
        <v>157</v>
      </c>
      <c r="I1876" t="s">
        <v>124</v>
      </c>
      <c r="J1876" t="s">
        <v>125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960"/>
        <v>16:25:25.625</v>
      </c>
      <c r="T1876" t="str">
        <f t="shared" si="961"/>
        <v>16:25:25.225</v>
      </c>
      <c r="U1876" t="str">
        <f t="shared" si="953"/>
        <v>A5988B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125</v>
      </c>
      <c r="AG1876">
        <v>0</v>
      </c>
      <c r="AH1876">
        <v>3</v>
      </c>
      <c r="AI1876">
        <v>2</v>
      </c>
      <c r="AJ1876">
        <v>1</v>
      </c>
      <c r="AK1876" t="s">
        <v>653</v>
      </c>
      <c r="AL1876">
        <v>40.953684000000003</v>
      </c>
      <c r="AM1876" t="s">
        <v>654</v>
      </c>
      <c r="AN1876">
        <v>-72.158332000000001</v>
      </c>
      <c r="AO1876">
        <v>25</v>
      </c>
      <c r="AP1876">
        <v>625</v>
      </c>
      <c r="AQ1876" t="s">
        <v>129</v>
      </c>
      <c r="AR1876">
        <v>53</v>
      </c>
      <c r="AS1876">
        <v>36</v>
      </c>
      <c r="AT1876">
        <v>704</v>
      </c>
      <c r="BB1876">
        <v>1200</v>
      </c>
      <c r="BC1876">
        <v>1</v>
      </c>
      <c r="BD1876" t="str">
        <f t="shared" si="954"/>
        <v xml:space="preserve">N46PD   </v>
      </c>
      <c r="BE1876">
        <v>1</v>
      </c>
      <c r="BG1876">
        <v>0</v>
      </c>
      <c r="BH1876">
        <v>0</v>
      </c>
      <c r="BI1876">
        <v>0</v>
      </c>
      <c r="BJ1876">
        <v>525</v>
      </c>
      <c r="BK1876">
        <v>-100</v>
      </c>
      <c r="BL1876" t="s">
        <v>239</v>
      </c>
      <c r="BM1876">
        <v>1</v>
      </c>
      <c r="BN1876">
        <v>1</v>
      </c>
      <c r="BO1876">
        <v>1</v>
      </c>
      <c r="BP1876">
        <v>0</v>
      </c>
      <c r="BS1876">
        <v>0.12</v>
      </c>
      <c r="BT1876">
        <v>0</v>
      </c>
      <c r="BU1876">
        <v>0</v>
      </c>
      <c r="CE1876" t="str">
        <f t="shared" si="962"/>
        <v>16:25:25.627</v>
      </c>
      <c r="CF1876">
        <v>627033247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7</v>
      </c>
      <c r="CY1876">
        <v>7</v>
      </c>
      <c r="CZ1876" t="s">
        <v>131</v>
      </c>
      <c r="DA1876">
        <v>80</v>
      </c>
      <c r="DB1876">
        <v>1</v>
      </c>
      <c r="DC1876" t="s">
        <v>132</v>
      </c>
      <c r="DD1876" t="s">
        <v>133</v>
      </c>
      <c r="DG1876">
        <v>15463374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>"10/06/2022 16:25:25.898"</f>
        <v>10/06/2022 16:25:25.898</v>
      </c>
      <c r="C1877" t="str">
        <f t="shared" si="952"/>
        <v>FFDFD3C0</v>
      </c>
      <c r="D1877" t="s">
        <v>139</v>
      </c>
      <c r="E1877">
        <v>2</v>
      </c>
      <c r="F1877">
        <v>1002</v>
      </c>
      <c r="G1877" t="s">
        <v>124</v>
      </c>
      <c r="J1877" t="s">
        <v>141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si="960"/>
        <v>16:25:25.625</v>
      </c>
      <c r="T1877" t="str">
        <f t="shared" si="961"/>
        <v>16:25:25.225</v>
      </c>
      <c r="U1877" t="str">
        <f t="shared" si="953"/>
        <v>A5988B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125</v>
      </c>
      <c r="AG1877">
        <v>0</v>
      </c>
      <c r="AH1877">
        <v>3</v>
      </c>
      <c r="AI1877">
        <v>2</v>
      </c>
      <c r="AJ1877">
        <v>1</v>
      </c>
      <c r="AK1877" t="s">
        <v>653</v>
      </c>
      <c r="AL1877">
        <v>40.953684000000003</v>
      </c>
      <c r="AM1877" t="s">
        <v>654</v>
      </c>
      <c r="AN1877">
        <v>-72.158332000000001</v>
      </c>
      <c r="AO1877">
        <v>25</v>
      </c>
      <c r="AP1877">
        <v>625</v>
      </c>
      <c r="AQ1877" t="s">
        <v>129</v>
      </c>
      <c r="AR1877">
        <v>53</v>
      </c>
      <c r="AS1877">
        <v>36</v>
      </c>
      <c r="AT1877">
        <v>704</v>
      </c>
      <c r="BB1877">
        <v>1200</v>
      </c>
      <c r="BC1877">
        <v>1</v>
      </c>
      <c r="BD1877" t="str">
        <f t="shared" si="954"/>
        <v xml:space="preserve">N46PD   </v>
      </c>
      <c r="BE1877">
        <v>1</v>
      </c>
      <c r="BG1877">
        <v>0</v>
      </c>
      <c r="BH1877">
        <v>0</v>
      </c>
      <c r="BI1877">
        <v>0</v>
      </c>
      <c r="BJ1877">
        <v>525</v>
      </c>
      <c r="BK1877">
        <v>-100</v>
      </c>
      <c r="BL1877" t="s">
        <v>239</v>
      </c>
      <c r="BM1877">
        <v>1</v>
      </c>
      <c r="BN1877">
        <v>1</v>
      </c>
      <c r="BO1877">
        <v>1</v>
      </c>
      <c r="BP1877">
        <v>0</v>
      </c>
      <c r="BS1877">
        <v>0.12</v>
      </c>
      <c r="BT1877">
        <v>0</v>
      </c>
      <c r="BU1877">
        <v>0</v>
      </c>
      <c r="CE1877" t="str">
        <f t="shared" si="962"/>
        <v>16:25:25.627</v>
      </c>
      <c r="CF1877">
        <v>627033247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7</v>
      </c>
      <c r="CY1877">
        <v>7</v>
      </c>
      <c r="CZ1877" t="s">
        <v>131</v>
      </c>
      <c r="DA1877">
        <v>80</v>
      </c>
      <c r="DB1877">
        <v>1</v>
      </c>
      <c r="DC1877" t="s">
        <v>132</v>
      </c>
      <c r="DD1877" t="s">
        <v>133</v>
      </c>
      <c r="DG1877">
        <v>15463374</v>
      </c>
      <c r="DI1877">
        <v>0</v>
      </c>
      <c r="DJ1877">
        <v>0</v>
      </c>
      <c r="DK1877">
        <v>1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 t="shared" ref="A1878:A1884" si="963">"10/06/2022 16:25:26.836"</f>
        <v>10/06/2022 16:25:26.836</v>
      </c>
      <c r="C1878" t="str">
        <f t="shared" si="952"/>
        <v>FFDFD3C0</v>
      </c>
      <c r="D1878" t="s">
        <v>139</v>
      </c>
      <c r="E1878">
        <v>2</v>
      </c>
      <c r="F1878">
        <v>1002</v>
      </c>
      <c r="G1878" t="s">
        <v>124</v>
      </c>
      <c r="J1878" t="s">
        <v>141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ref="S1878:S1884" si="964">"16:25:26.555"</f>
        <v>16:25:26.555</v>
      </c>
      <c r="T1878" t="str">
        <f t="shared" ref="T1878:T1884" si="965">"16:25:26.155"</f>
        <v>16:25:26.155</v>
      </c>
      <c r="U1878" t="str">
        <f t="shared" si="953"/>
        <v>A5988B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125</v>
      </c>
      <c r="AG1878">
        <v>0</v>
      </c>
      <c r="AH1878">
        <v>3</v>
      </c>
      <c r="AI1878">
        <v>2</v>
      </c>
      <c r="AJ1878">
        <v>1</v>
      </c>
      <c r="AK1878" t="s">
        <v>655</v>
      </c>
      <c r="AL1878">
        <v>40.953856000000002</v>
      </c>
      <c r="AM1878" t="s">
        <v>656</v>
      </c>
      <c r="AN1878">
        <v>-72.158073999999999</v>
      </c>
      <c r="AO1878">
        <v>25</v>
      </c>
      <c r="AP1878">
        <v>625</v>
      </c>
      <c r="AQ1878" t="s">
        <v>129</v>
      </c>
      <c r="AR1878">
        <v>49</v>
      </c>
      <c r="AS1878">
        <v>40</v>
      </c>
      <c r="AT1878">
        <v>960</v>
      </c>
      <c r="BB1878">
        <v>1200</v>
      </c>
      <c r="BC1878">
        <v>1</v>
      </c>
      <c r="BD1878" t="str">
        <f t="shared" si="954"/>
        <v xml:space="preserve">N46PD   </v>
      </c>
      <c r="BE1878">
        <v>1</v>
      </c>
      <c r="BG1878">
        <v>0</v>
      </c>
      <c r="BH1878">
        <v>0</v>
      </c>
      <c r="BI1878">
        <v>0</v>
      </c>
      <c r="BJ1878">
        <v>525</v>
      </c>
      <c r="BK1878">
        <v>-100</v>
      </c>
      <c r="BL1878" t="s">
        <v>239</v>
      </c>
      <c r="BM1878">
        <v>1</v>
      </c>
      <c r="BN1878">
        <v>1</v>
      </c>
      <c r="BO1878">
        <v>1</v>
      </c>
      <c r="BP1878">
        <v>0</v>
      </c>
      <c r="BS1878">
        <v>0.12</v>
      </c>
      <c r="BT1878">
        <v>0</v>
      </c>
      <c r="BU1878">
        <v>0</v>
      </c>
      <c r="CE1878" t="str">
        <f t="shared" ref="CE1878:CE1884" si="966">"16:25:26.559"</f>
        <v>16:25:26.559</v>
      </c>
      <c r="CF1878">
        <v>559300330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6</v>
      </c>
      <c r="CY1878">
        <v>7</v>
      </c>
      <c r="CZ1878" t="s">
        <v>131</v>
      </c>
      <c r="DA1878">
        <v>80</v>
      </c>
      <c r="DB1878">
        <v>1</v>
      </c>
      <c r="DC1878" t="s">
        <v>132</v>
      </c>
      <c r="DD1878" t="s">
        <v>133</v>
      </c>
      <c r="DG1878">
        <v>15464296</v>
      </c>
      <c r="DI1878">
        <v>1</v>
      </c>
      <c r="DJ1878">
        <v>0</v>
      </c>
      <c r="DK1878">
        <v>0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 t="shared" si="963"/>
        <v>10/06/2022 16:25:26.836</v>
      </c>
      <c r="C1879" t="str">
        <f t="shared" si="952"/>
        <v>FFDFD3C0</v>
      </c>
      <c r="D1879" t="s">
        <v>143</v>
      </c>
      <c r="E1879">
        <v>1</v>
      </c>
      <c r="F1879">
        <v>2001</v>
      </c>
      <c r="G1879" t="s">
        <v>147</v>
      </c>
      <c r="J1879" t="s">
        <v>145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964"/>
        <v>16:25:26.555</v>
      </c>
      <c r="T1879" t="str">
        <f t="shared" si="965"/>
        <v>16:25:26.155</v>
      </c>
      <c r="U1879" t="str">
        <f t="shared" si="953"/>
        <v>A5988B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125</v>
      </c>
      <c r="AG1879">
        <v>0</v>
      </c>
      <c r="AH1879">
        <v>3</v>
      </c>
      <c r="AI1879">
        <v>2</v>
      </c>
      <c r="AJ1879">
        <v>1</v>
      </c>
      <c r="AK1879" t="s">
        <v>655</v>
      </c>
      <c r="AL1879">
        <v>40.953856000000002</v>
      </c>
      <c r="AM1879" t="s">
        <v>656</v>
      </c>
      <c r="AN1879">
        <v>-72.158073999999999</v>
      </c>
      <c r="AO1879">
        <v>25</v>
      </c>
      <c r="AP1879">
        <v>625</v>
      </c>
      <c r="AQ1879" t="s">
        <v>129</v>
      </c>
      <c r="AR1879">
        <v>49</v>
      </c>
      <c r="AS1879">
        <v>40</v>
      </c>
      <c r="AT1879">
        <v>960</v>
      </c>
      <c r="BB1879">
        <v>1200</v>
      </c>
      <c r="BC1879">
        <v>1</v>
      </c>
      <c r="BD1879" t="str">
        <f t="shared" si="954"/>
        <v xml:space="preserve">N46PD   </v>
      </c>
      <c r="BE1879">
        <v>1</v>
      </c>
      <c r="BG1879">
        <v>0</v>
      </c>
      <c r="BH1879">
        <v>0</v>
      </c>
      <c r="BI1879">
        <v>0</v>
      </c>
      <c r="BJ1879">
        <v>525</v>
      </c>
      <c r="BK1879">
        <v>-100</v>
      </c>
      <c r="BL1879" t="s">
        <v>239</v>
      </c>
      <c r="BM1879">
        <v>1</v>
      </c>
      <c r="BN1879">
        <v>1</v>
      </c>
      <c r="BO1879">
        <v>1</v>
      </c>
      <c r="BP1879">
        <v>0</v>
      </c>
      <c r="BS1879">
        <v>0.12</v>
      </c>
      <c r="BT1879">
        <v>0</v>
      </c>
      <c r="BU1879">
        <v>0</v>
      </c>
      <c r="CE1879" t="str">
        <f t="shared" si="966"/>
        <v>16:25:26.559</v>
      </c>
      <c r="CF1879">
        <v>559300330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6</v>
      </c>
      <c r="CY1879">
        <v>7</v>
      </c>
      <c r="CZ1879" t="s">
        <v>131</v>
      </c>
      <c r="DA1879">
        <v>80</v>
      </c>
      <c r="DB1879">
        <v>1</v>
      </c>
      <c r="DC1879" t="s">
        <v>132</v>
      </c>
      <c r="DD1879" t="s">
        <v>133</v>
      </c>
      <c r="DG1879">
        <v>15464296</v>
      </c>
      <c r="DI1879">
        <v>1</v>
      </c>
      <c r="DJ1879">
        <v>0</v>
      </c>
      <c r="DK1879">
        <v>1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 t="shared" si="963"/>
        <v>10/06/2022 16:25:26.836</v>
      </c>
      <c r="C1880" t="str">
        <f t="shared" si="952"/>
        <v>FFDFD3C0</v>
      </c>
      <c r="D1880" t="s">
        <v>143</v>
      </c>
      <c r="E1880">
        <v>15</v>
      </c>
      <c r="F1880">
        <v>2015</v>
      </c>
      <c r="G1880" t="s">
        <v>144</v>
      </c>
      <c r="J1880" t="s">
        <v>145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964"/>
        <v>16:25:26.555</v>
      </c>
      <c r="T1880" t="str">
        <f t="shared" si="965"/>
        <v>16:25:26.155</v>
      </c>
      <c r="U1880" t="str">
        <f t="shared" si="953"/>
        <v>A5988B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125</v>
      </c>
      <c r="AG1880">
        <v>0</v>
      </c>
      <c r="AH1880">
        <v>3</v>
      </c>
      <c r="AI1880">
        <v>2</v>
      </c>
      <c r="AJ1880">
        <v>1</v>
      </c>
      <c r="AK1880" t="s">
        <v>655</v>
      </c>
      <c r="AL1880">
        <v>40.953856000000002</v>
      </c>
      <c r="AM1880" t="s">
        <v>656</v>
      </c>
      <c r="AN1880">
        <v>-72.158073999999999</v>
      </c>
      <c r="AO1880">
        <v>25</v>
      </c>
      <c r="AP1880">
        <v>625</v>
      </c>
      <c r="AQ1880" t="s">
        <v>129</v>
      </c>
      <c r="AR1880">
        <v>49</v>
      </c>
      <c r="AS1880">
        <v>40</v>
      </c>
      <c r="AT1880">
        <v>960</v>
      </c>
      <c r="BB1880">
        <v>1200</v>
      </c>
      <c r="BC1880">
        <v>1</v>
      </c>
      <c r="BD1880" t="str">
        <f t="shared" si="954"/>
        <v xml:space="preserve">N46PD   </v>
      </c>
      <c r="BE1880">
        <v>1</v>
      </c>
      <c r="BG1880">
        <v>0</v>
      </c>
      <c r="BH1880">
        <v>0</v>
      </c>
      <c r="BI1880">
        <v>0</v>
      </c>
      <c r="BJ1880">
        <v>525</v>
      </c>
      <c r="BK1880">
        <v>-100</v>
      </c>
      <c r="BL1880" t="s">
        <v>239</v>
      </c>
      <c r="BM1880">
        <v>1</v>
      </c>
      <c r="BN1880">
        <v>1</v>
      </c>
      <c r="BO1880">
        <v>1</v>
      </c>
      <c r="BP1880">
        <v>0</v>
      </c>
      <c r="BS1880">
        <v>0.12</v>
      </c>
      <c r="BT1880">
        <v>0</v>
      </c>
      <c r="BU1880">
        <v>0</v>
      </c>
      <c r="CE1880" t="str">
        <f t="shared" si="966"/>
        <v>16:25:26.559</v>
      </c>
      <c r="CF1880">
        <v>559300330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6</v>
      </c>
      <c r="CY1880">
        <v>7</v>
      </c>
      <c r="CZ1880" t="s">
        <v>131</v>
      </c>
      <c r="DA1880">
        <v>80</v>
      </c>
      <c r="DB1880">
        <v>1</v>
      </c>
      <c r="DC1880" t="s">
        <v>132</v>
      </c>
      <c r="DD1880" t="s">
        <v>133</v>
      </c>
      <c r="DG1880">
        <v>15464296</v>
      </c>
      <c r="DI1880">
        <v>1</v>
      </c>
      <c r="DJ1880">
        <v>0</v>
      </c>
      <c r="DK1880">
        <v>1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 t="shared" si="963"/>
        <v>10/06/2022 16:25:26.836</v>
      </c>
      <c r="C1881" t="str">
        <f t="shared" si="952"/>
        <v>FFDFD3C0</v>
      </c>
      <c r="D1881" t="s">
        <v>134</v>
      </c>
      <c r="E1881">
        <v>33</v>
      </c>
      <c r="H1881">
        <v>112</v>
      </c>
      <c r="I1881" t="s">
        <v>135</v>
      </c>
      <c r="J1881" t="s">
        <v>136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si="964"/>
        <v>16:25:26.555</v>
      </c>
      <c r="T1881" t="str">
        <f t="shared" si="965"/>
        <v>16:25:26.155</v>
      </c>
      <c r="U1881" t="str">
        <f t="shared" si="953"/>
        <v>A5988B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125</v>
      </c>
      <c r="AG1881">
        <v>0</v>
      </c>
      <c r="AH1881">
        <v>3</v>
      </c>
      <c r="AI1881">
        <v>2</v>
      </c>
      <c r="AJ1881">
        <v>1</v>
      </c>
      <c r="AK1881" t="s">
        <v>655</v>
      </c>
      <c r="AL1881">
        <v>40.953856000000002</v>
      </c>
      <c r="AM1881" t="s">
        <v>656</v>
      </c>
      <c r="AN1881">
        <v>-72.158073999999999</v>
      </c>
      <c r="AO1881">
        <v>25</v>
      </c>
      <c r="AP1881">
        <v>625</v>
      </c>
      <c r="AQ1881" t="s">
        <v>129</v>
      </c>
      <c r="AR1881">
        <v>49</v>
      </c>
      <c r="AS1881">
        <v>40</v>
      </c>
      <c r="AT1881">
        <v>960</v>
      </c>
      <c r="BB1881">
        <v>1200</v>
      </c>
      <c r="BC1881">
        <v>1</v>
      </c>
      <c r="BD1881" t="str">
        <f t="shared" si="954"/>
        <v xml:space="preserve">N46PD   </v>
      </c>
      <c r="BE1881">
        <v>1</v>
      </c>
      <c r="BG1881">
        <v>0</v>
      </c>
      <c r="BH1881">
        <v>0</v>
      </c>
      <c r="BI1881">
        <v>0</v>
      </c>
      <c r="BJ1881">
        <v>525</v>
      </c>
      <c r="BK1881">
        <v>-100</v>
      </c>
      <c r="BL1881" t="s">
        <v>239</v>
      </c>
      <c r="BM1881">
        <v>1</v>
      </c>
      <c r="BN1881">
        <v>1</v>
      </c>
      <c r="BO1881">
        <v>1</v>
      </c>
      <c r="BP1881">
        <v>0</v>
      </c>
      <c r="BS1881">
        <v>0.12</v>
      </c>
      <c r="BT1881">
        <v>0</v>
      </c>
      <c r="BU1881">
        <v>0</v>
      </c>
      <c r="CE1881" t="str">
        <f t="shared" si="966"/>
        <v>16:25:26.559</v>
      </c>
      <c r="CF1881">
        <v>559300330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6</v>
      </c>
      <c r="CY1881">
        <v>7</v>
      </c>
      <c r="CZ1881" t="s">
        <v>131</v>
      </c>
      <c r="DA1881">
        <v>80</v>
      </c>
      <c r="DB1881">
        <v>1</v>
      </c>
      <c r="DC1881" t="s">
        <v>132</v>
      </c>
      <c r="DD1881" t="s">
        <v>133</v>
      </c>
      <c r="DG1881">
        <v>15464296</v>
      </c>
      <c r="DI1881">
        <v>1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 t="shared" si="963"/>
        <v>10/06/2022 16:25:26.836</v>
      </c>
      <c r="C1882" t="str">
        <f t="shared" si="952"/>
        <v>FFDFD3C0</v>
      </c>
      <c r="D1882" t="s">
        <v>134</v>
      </c>
      <c r="E1882">
        <v>38</v>
      </c>
      <c r="H1882">
        <v>125</v>
      </c>
      <c r="I1882" t="s">
        <v>142</v>
      </c>
      <c r="J1882" t="s">
        <v>136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964"/>
        <v>16:25:26.555</v>
      </c>
      <c r="T1882" t="str">
        <f t="shared" si="965"/>
        <v>16:25:26.155</v>
      </c>
      <c r="U1882" t="str">
        <f t="shared" si="953"/>
        <v>A5988B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125</v>
      </c>
      <c r="AG1882">
        <v>0</v>
      </c>
      <c r="AH1882">
        <v>3</v>
      </c>
      <c r="AI1882">
        <v>2</v>
      </c>
      <c r="AJ1882">
        <v>1</v>
      </c>
      <c r="AK1882" t="s">
        <v>655</v>
      </c>
      <c r="AL1882">
        <v>40.953856000000002</v>
      </c>
      <c r="AM1882" t="s">
        <v>656</v>
      </c>
      <c r="AN1882">
        <v>-72.158073999999999</v>
      </c>
      <c r="AO1882">
        <v>25</v>
      </c>
      <c r="AP1882">
        <v>625</v>
      </c>
      <c r="AQ1882" t="s">
        <v>129</v>
      </c>
      <c r="AR1882">
        <v>49</v>
      </c>
      <c r="AS1882">
        <v>40</v>
      </c>
      <c r="AT1882">
        <v>960</v>
      </c>
      <c r="BB1882">
        <v>1200</v>
      </c>
      <c r="BC1882">
        <v>1</v>
      </c>
      <c r="BD1882" t="str">
        <f t="shared" si="954"/>
        <v xml:space="preserve">N46PD   </v>
      </c>
      <c r="BE1882">
        <v>1</v>
      </c>
      <c r="BG1882">
        <v>0</v>
      </c>
      <c r="BH1882">
        <v>0</v>
      </c>
      <c r="BI1882">
        <v>0</v>
      </c>
      <c r="BJ1882">
        <v>525</v>
      </c>
      <c r="BK1882">
        <v>-100</v>
      </c>
      <c r="BL1882" t="s">
        <v>239</v>
      </c>
      <c r="BM1882">
        <v>1</v>
      </c>
      <c r="BN1882">
        <v>1</v>
      </c>
      <c r="BO1882">
        <v>1</v>
      </c>
      <c r="BP1882">
        <v>0</v>
      </c>
      <c r="BS1882">
        <v>0.12</v>
      </c>
      <c r="BT1882">
        <v>0</v>
      </c>
      <c r="BU1882">
        <v>0</v>
      </c>
      <c r="CE1882" t="str">
        <f t="shared" si="966"/>
        <v>16:25:26.559</v>
      </c>
      <c r="CF1882">
        <v>559300330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6</v>
      </c>
      <c r="CY1882">
        <v>7</v>
      </c>
      <c r="CZ1882" t="s">
        <v>131</v>
      </c>
      <c r="DA1882">
        <v>80</v>
      </c>
      <c r="DB1882">
        <v>1</v>
      </c>
      <c r="DC1882" t="s">
        <v>132</v>
      </c>
      <c r="DD1882" t="s">
        <v>133</v>
      </c>
      <c r="DG1882">
        <v>15464296</v>
      </c>
      <c r="DI1882">
        <v>1</v>
      </c>
      <c r="DJ1882">
        <v>0</v>
      </c>
      <c r="DK1882">
        <v>0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 t="shared" si="963"/>
        <v>10/06/2022 16:25:26.836</v>
      </c>
      <c r="C1883" t="str">
        <f t="shared" si="952"/>
        <v>FFDFD3C0</v>
      </c>
      <c r="D1883" t="s">
        <v>139</v>
      </c>
      <c r="E1883">
        <v>3</v>
      </c>
      <c r="F1883">
        <v>1003</v>
      </c>
      <c r="G1883" t="s">
        <v>146</v>
      </c>
      <c r="J1883" t="s">
        <v>141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964"/>
        <v>16:25:26.555</v>
      </c>
      <c r="T1883" t="str">
        <f t="shared" si="965"/>
        <v>16:25:26.155</v>
      </c>
      <c r="U1883" t="str">
        <f t="shared" si="953"/>
        <v>A5988B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125</v>
      </c>
      <c r="AG1883">
        <v>0</v>
      </c>
      <c r="AH1883">
        <v>3</v>
      </c>
      <c r="AI1883">
        <v>2</v>
      </c>
      <c r="AJ1883">
        <v>1</v>
      </c>
      <c r="AK1883" t="s">
        <v>655</v>
      </c>
      <c r="AL1883">
        <v>40.953856000000002</v>
      </c>
      <c r="AM1883" t="s">
        <v>656</v>
      </c>
      <c r="AN1883">
        <v>-72.158073999999999</v>
      </c>
      <c r="AO1883">
        <v>25</v>
      </c>
      <c r="AP1883">
        <v>625</v>
      </c>
      <c r="AQ1883" t="s">
        <v>129</v>
      </c>
      <c r="AR1883">
        <v>49</v>
      </c>
      <c r="AS1883">
        <v>40</v>
      </c>
      <c r="AT1883">
        <v>960</v>
      </c>
      <c r="BB1883">
        <v>1200</v>
      </c>
      <c r="BC1883">
        <v>1</v>
      </c>
      <c r="BD1883" t="str">
        <f t="shared" si="954"/>
        <v xml:space="preserve">N46PD   </v>
      </c>
      <c r="BE1883">
        <v>1</v>
      </c>
      <c r="BG1883">
        <v>0</v>
      </c>
      <c r="BH1883">
        <v>0</v>
      </c>
      <c r="BI1883">
        <v>0</v>
      </c>
      <c r="BJ1883">
        <v>525</v>
      </c>
      <c r="BK1883">
        <v>-100</v>
      </c>
      <c r="BL1883" t="s">
        <v>239</v>
      </c>
      <c r="BM1883">
        <v>1</v>
      </c>
      <c r="BN1883">
        <v>1</v>
      </c>
      <c r="BO1883">
        <v>1</v>
      </c>
      <c r="BP1883">
        <v>0</v>
      </c>
      <c r="BS1883">
        <v>0.12</v>
      </c>
      <c r="BT1883">
        <v>0</v>
      </c>
      <c r="BU1883">
        <v>0</v>
      </c>
      <c r="CE1883" t="str">
        <f t="shared" si="966"/>
        <v>16:25:26.559</v>
      </c>
      <c r="CF1883">
        <v>559300330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6</v>
      </c>
      <c r="CY1883">
        <v>7</v>
      </c>
      <c r="CZ1883" t="s">
        <v>131</v>
      </c>
      <c r="DA1883">
        <v>80</v>
      </c>
      <c r="DB1883">
        <v>1</v>
      </c>
      <c r="DC1883" t="s">
        <v>132</v>
      </c>
      <c r="DD1883" t="s">
        <v>133</v>
      </c>
      <c r="DG1883">
        <v>15464296</v>
      </c>
      <c r="DI1883">
        <v>1</v>
      </c>
      <c r="DJ1883">
        <v>0</v>
      </c>
      <c r="DK1883">
        <v>1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 t="shared" si="963"/>
        <v>10/06/2022 16:25:26.836</v>
      </c>
      <c r="C1884" t="str">
        <f t="shared" si="952"/>
        <v>FFDFD3C0</v>
      </c>
      <c r="D1884" t="s">
        <v>123</v>
      </c>
      <c r="E1884">
        <v>1</v>
      </c>
      <c r="H1884">
        <v>157</v>
      </c>
      <c r="I1884" t="s">
        <v>124</v>
      </c>
      <c r="J1884" t="s">
        <v>125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964"/>
        <v>16:25:26.555</v>
      </c>
      <c r="T1884" t="str">
        <f t="shared" si="965"/>
        <v>16:25:26.155</v>
      </c>
      <c r="U1884" t="str">
        <f t="shared" si="953"/>
        <v>A5988B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125</v>
      </c>
      <c r="AG1884">
        <v>0</v>
      </c>
      <c r="AH1884">
        <v>3</v>
      </c>
      <c r="AI1884">
        <v>2</v>
      </c>
      <c r="AJ1884">
        <v>1</v>
      </c>
      <c r="AK1884" t="s">
        <v>655</v>
      </c>
      <c r="AL1884">
        <v>40.953856000000002</v>
      </c>
      <c r="AM1884" t="s">
        <v>656</v>
      </c>
      <c r="AN1884">
        <v>-72.158073999999999</v>
      </c>
      <c r="AO1884">
        <v>25</v>
      </c>
      <c r="AP1884">
        <v>625</v>
      </c>
      <c r="AQ1884" t="s">
        <v>129</v>
      </c>
      <c r="AR1884">
        <v>49</v>
      </c>
      <c r="AS1884">
        <v>40</v>
      </c>
      <c r="AT1884">
        <v>960</v>
      </c>
      <c r="BB1884">
        <v>1200</v>
      </c>
      <c r="BC1884">
        <v>1</v>
      </c>
      <c r="BD1884" t="str">
        <f t="shared" si="954"/>
        <v xml:space="preserve">N46PD   </v>
      </c>
      <c r="BE1884">
        <v>1</v>
      </c>
      <c r="BG1884">
        <v>0</v>
      </c>
      <c r="BH1884">
        <v>0</v>
      </c>
      <c r="BI1884">
        <v>0</v>
      </c>
      <c r="BJ1884">
        <v>525</v>
      </c>
      <c r="BK1884">
        <v>-100</v>
      </c>
      <c r="BL1884" t="s">
        <v>239</v>
      </c>
      <c r="BM1884">
        <v>1</v>
      </c>
      <c r="BN1884">
        <v>1</v>
      </c>
      <c r="BO1884">
        <v>1</v>
      </c>
      <c r="BP1884">
        <v>0</v>
      </c>
      <c r="BS1884">
        <v>0.12</v>
      </c>
      <c r="BT1884">
        <v>0</v>
      </c>
      <c r="BU1884">
        <v>0</v>
      </c>
      <c r="CE1884" t="str">
        <f t="shared" si="966"/>
        <v>16:25:26.559</v>
      </c>
      <c r="CF1884">
        <v>559300330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6</v>
      </c>
      <c r="CY1884">
        <v>7</v>
      </c>
      <c r="CZ1884" t="s">
        <v>131</v>
      </c>
      <c r="DA1884">
        <v>80</v>
      </c>
      <c r="DB1884">
        <v>1</v>
      </c>
      <c r="DC1884" t="s">
        <v>132</v>
      </c>
      <c r="DD1884" t="s">
        <v>133</v>
      </c>
      <c r="DG1884">
        <v>15464296</v>
      </c>
      <c r="DI1884">
        <v>1</v>
      </c>
      <c r="DJ1884">
        <v>0</v>
      </c>
      <c r="DK1884">
        <v>1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>"10/06/2022 16:25:27.693"</f>
        <v>10/06/2022 16:25:27.693</v>
      </c>
      <c r="C1885" t="str">
        <f t="shared" si="952"/>
        <v>FFDFD3C0</v>
      </c>
      <c r="D1885" t="s">
        <v>139</v>
      </c>
      <c r="E1885">
        <v>2</v>
      </c>
      <c r="F1885">
        <v>1002</v>
      </c>
      <c r="G1885" t="s">
        <v>124</v>
      </c>
      <c r="J1885" t="s">
        <v>141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ref="S1885:S1891" si="967">"16:25:27.484"</f>
        <v>16:25:27.484</v>
      </c>
      <c r="T1885" t="str">
        <f t="shared" ref="T1885:T1891" si="968">"16:25:27.084"</f>
        <v>16:25:27.084</v>
      </c>
      <c r="U1885" t="str">
        <f t="shared" si="953"/>
        <v>A5988B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125</v>
      </c>
      <c r="AG1885">
        <v>0</v>
      </c>
      <c r="AH1885">
        <v>3</v>
      </c>
      <c r="AI1885">
        <v>2</v>
      </c>
      <c r="AJ1885">
        <v>1</v>
      </c>
      <c r="AK1885" t="s">
        <v>657</v>
      </c>
      <c r="AL1885">
        <v>40.954048999999998</v>
      </c>
      <c r="AM1885" t="s">
        <v>658</v>
      </c>
      <c r="AN1885">
        <v>-72.157837999999998</v>
      </c>
      <c r="AO1885">
        <v>25</v>
      </c>
      <c r="AP1885">
        <v>650</v>
      </c>
      <c r="AQ1885" t="s">
        <v>129</v>
      </c>
      <c r="AR1885">
        <v>42</v>
      </c>
      <c r="AS1885">
        <v>45</v>
      </c>
      <c r="AT1885">
        <v>960</v>
      </c>
      <c r="BB1885">
        <v>1200</v>
      </c>
      <c r="BC1885">
        <v>1</v>
      </c>
      <c r="BD1885" t="str">
        <f t="shared" si="954"/>
        <v xml:space="preserve">N46PD   </v>
      </c>
      <c r="BE1885">
        <v>1</v>
      </c>
      <c r="BG1885">
        <v>0</v>
      </c>
      <c r="BH1885">
        <v>0</v>
      </c>
      <c r="BI1885">
        <v>0</v>
      </c>
      <c r="BJ1885">
        <v>550</v>
      </c>
      <c r="BK1885">
        <v>-100</v>
      </c>
      <c r="BL1885" t="s">
        <v>239</v>
      </c>
      <c r="BM1885">
        <v>1</v>
      </c>
      <c r="BN1885">
        <v>1</v>
      </c>
      <c r="BO1885">
        <v>1</v>
      </c>
      <c r="BP1885">
        <v>0</v>
      </c>
      <c r="BS1885">
        <v>0.04</v>
      </c>
      <c r="BT1885">
        <v>0</v>
      </c>
      <c r="BU1885">
        <v>0</v>
      </c>
      <c r="CE1885" t="str">
        <f t="shared" ref="CE1885:CE1891" si="969">"16:25:27.487"</f>
        <v>16:25:27.487</v>
      </c>
      <c r="CF1885">
        <v>486652059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6</v>
      </c>
      <c r="CY1885">
        <v>7</v>
      </c>
      <c r="CZ1885" t="s">
        <v>131</v>
      </c>
      <c r="DA1885">
        <v>80</v>
      </c>
      <c r="DB1885">
        <v>1</v>
      </c>
      <c r="DC1885" t="s">
        <v>132</v>
      </c>
      <c r="DD1885" t="s">
        <v>133</v>
      </c>
      <c r="DG1885">
        <v>15465184</v>
      </c>
      <c r="DI1885">
        <v>1</v>
      </c>
      <c r="DJ1885">
        <v>0</v>
      </c>
      <c r="DK1885">
        <v>0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>"10/06/2022 16:25:27.693"</f>
        <v>10/06/2022 16:25:27.693</v>
      </c>
      <c r="C1886" t="str">
        <f t="shared" si="952"/>
        <v>FFDFD3C0</v>
      </c>
      <c r="D1886" t="s">
        <v>143</v>
      </c>
      <c r="E1886">
        <v>1</v>
      </c>
      <c r="F1886">
        <v>2001</v>
      </c>
      <c r="G1886" t="s">
        <v>147</v>
      </c>
      <c r="J1886" t="s">
        <v>145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967"/>
        <v>16:25:27.484</v>
      </c>
      <c r="T1886" t="str">
        <f t="shared" si="968"/>
        <v>16:25:27.084</v>
      </c>
      <c r="U1886" t="str">
        <f t="shared" si="953"/>
        <v>A5988B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125</v>
      </c>
      <c r="AG1886">
        <v>0</v>
      </c>
      <c r="AH1886">
        <v>3</v>
      </c>
      <c r="AI1886">
        <v>2</v>
      </c>
      <c r="AJ1886">
        <v>1</v>
      </c>
      <c r="AK1886" t="s">
        <v>657</v>
      </c>
      <c r="AL1886">
        <v>40.954048999999998</v>
      </c>
      <c r="AM1886" t="s">
        <v>658</v>
      </c>
      <c r="AN1886">
        <v>-72.157837999999998</v>
      </c>
      <c r="AO1886">
        <v>25</v>
      </c>
      <c r="AP1886">
        <v>650</v>
      </c>
      <c r="AQ1886" t="s">
        <v>129</v>
      </c>
      <c r="AR1886">
        <v>42</v>
      </c>
      <c r="AS1886">
        <v>45</v>
      </c>
      <c r="AT1886">
        <v>960</v>
      </c>
      <c r="BB1886">
        <v>1200</v>
      </c>
      <c r="BC1886">
        <v>1</v>
      </c>
      <c r="BD1886" t="str">
        <f t="shared" si="954"/>
        <v xml:space="preserve">N46PD   </v>
      </c>
      <c r="BE1886">
        <v>1</v>
      </c>
      <c r="BG1886">
        <v>0</v>
      </c>
      <c r="BH1886">
        <v>0</v>
      </c>
      <c r="BI1886">
        <v>0</v>
      </c>
      <c r="BJ1886">
        <v>550</v>
      </c>
      <c r="BK1886">
        <v>-100</v>
      </c>
      <c r="BL1886" t="s">
        <v>239</v>
      </c>
      <c r="BM1886">
        <v>1</v>
      </c>
      <c r="BN1886">
        <v>1</v>
      </c>
      <c r="BO1886">
        <v>1</v>
      </c>
      <c r="BP1886">
        <v>0</v>
      </c>
      <c r="BS1886">
        <v>0.04</v>
      </c>
      <c r="BT1886">
        <v>0</v>
      </c>
      <c r="BU1886">
        <v>0</v>
      </c>
      <c r="CE1886" t="str">
        <f t="shared" si="969"/>
        <v>16:25:27.487</v>
      </c>
      <c r="CF1886">
        <v>486652059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6</v>
      </c>
      <c r="CY1886">
        <v>7</v>
      </c>
      <c r="CZ1886" t="s">
        <v>131</v>
      </c>
      <c r="DA1886">
        <v>80</v>
      </c>
      <c r="DB1886">
        <v>1</v>
      </c>
      <c r="DC1886" t="s">
        <v>132</v>
      </c>
      <c r="DD1886" t="s">
        <v>133</v>
      </c>
      <c r="DG1886">
        <v>15465184</v>
      </c>
      <c r="DI1886">
        <v>1</v>
      </c>
      <c r="DJ1886">
        <v>0</v>
      </c>
      <c r="DK1886">
        <v>1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"10/06/2022 16:25:27.693"</f>
        <v>10/06/2022 16:25:27.693</v>
      </c>
      <c r="C1887" t="str">
        <f t="shared" si="952"/>
        <v>FFDFD3C0</v>
      </c>
      <c r="D1887" t="s">
        <v>143</v>
      </c>
      <c r="E1887">
        <v>15</v>
      </c>
      <c r="F1887">
        <v>2015</v>
      </c>
      <c r="G1887" t="s">
        <v>144</v>
      </c>
      <c r="J1887" t="s">
        <v>145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967"/>
        <v>16:25:27.484</v>
      </c>
      <c r="T1887" t="str">
        <f t="shared" si="968"/>
        <v>16:25:27.084</v>
      </c>
      <c r="U1887" t="str">
        <f t="shared" si="953"/>
        <v>A5988B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125</v>
      </c>
      <c r="AG1887">
        <v>0</v>
      </c>
      <c r="AH1887">
        <v>3</v>
      </c>
      <c r="AI1887">
        <v>2</v>
      </c>
      <c r="AJ1887">
        <v>1</v>
      </c>
      <c r="AK1887" t="s">
        <v>657</v>
      </c>
      <c r="AL1887">
        <v>40.954048999999998</v>
      </c>
      <c r="AM1887" t="s">
        <v>658</v>
      </c>
      <c r="AN1887">
        <v>-72.157837999999998</v>
      </c>
      <c r="AO1887">
        <v>25</v>
      </c>
      <c r="AP1887">
        <v>650</v>
      </c>
      <c r="AQ1887" t="s">
        <v>129</v>
      </c>
      <c r="AR1887">
        <v>42</v>
      </c>
      <c r="AS1887">
        <v>45</v>
      </c>
      <c r="AT1887">
        <v>960</v>
      </c>
      <c r="BB1887">
        <v>1200</v>
      </c>
      <c r="BC1887">
        <v>1</v>
      </c>
      <c r="BD1887" t="str">
        <f t="shared" si="954"/>
        <v xml:space="preserve">N46PD   </v>
      </c>
      <c r="BE1887">
        <v>1</v>
      </c>
      <c r="BG1887">
        <v>0</v>
      </c>
      <c r="BH1887">
        <v>0</v>
      </c>
      <c r="BI1887">
        <v>0</v>
      </c>
      <c r="BJ1887">
        <v>550</v>
      </c>
      <c r="BK1887">
        <v>-100</v>
      </c>
      <c r="BL1887" t="s">
        <v>239</v>
      </c>
      <c r="BM1887">
        <v>1</v>
      </c>
      <c r="BN1887">
        <v>1</v>
      </c>
      <c r="BO1887">
        <v>1</v>
      </c>
      <c r="BP1887">
        <v>0</v>
      </c>
      <c r="BS1887">
        <v>0.04</v>
      </c>
      <c r="BT1887">
        <v>0</v>
      </c>
      <c r="BU1887">
        <v>0</v>
      </c>
      <c r="CE1887" t="str">
        <f t="shared" si="969"/>
        <v>16:25:27.487</v>
      </c>
      <c r="CF1887">
        <v>486652059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6</v>
      </c>
      <c r="CY1887">
        <v>7</v>
      </c>
      <c r="CZ1887" t="s">
        <v>131</v>
      </c>
      <c r="DA1887">
        <v>80</v>
      </c>
      <c r="DB1887">
        <v>1</v>
      </c>
      <c r="DC1887" t="s">
        <v>132</v>
      </c>
      <c r="DD1887" t="s">
        <v>133</v>
      </c>
      <c r="DG1887">
        <v>15465184</v>
      </c>
      <c r="DI1887">
        <v>1</v>
      </c>
      <c r="DJ1887">
        <v>0</v>
      </c>
      <c r="DK1887">
        <v>1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"10/06/2022 16:25:27.693"</f>
        <v>10/06/2022 16:25:27.693</v>
      </c>
      <c r="C1888" t="str">
        <f t="shared" si="952"/>
        <v>FFDFD3C0</v>
      </c>
      <c r="D1888" t="s">
        <v>134</v>
      </c>
      <c r="E1888">
        <v>33</v>
      </c>
      <c r="H1888">
        <v>112</v>
      </c>
      <c r="I1888" t="s">
        <v>135</v>
      </c>
      <c r="J1888" t="s">
        <v>136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967"/>
        <v>16:25:27.484</v>
      </c>
      <c r="T1888" t="str">
        <f t="shared" si="968"/>
        <v>16:25:27.084</v>
      </c>
      <c r="U1888" t="str">
        <f t="shared" si="953"/>
        <v>A5988B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125</v>
      </c>
      <c r="AG1888">
        <v>0</v>
      </c>
      <c r="AH1888">
        <v>3</v>
      </c>
      <c r="AI1888">
        <v>2</v>
      </c>
      <c r="AJ1888">
        <v>1</v>
      </c>
      <c r="AK1888" t="s">
        <v>657</v>
      </c>
      <c r="AL1888">
        <v>40.954048999999998</v>
      </c>
      <c r="AM1888" t="s">
        <v>658</v>
      </c>
      <c r="AN1888">
        <v>-72.157837999999998</v>
      </c>
      <c r="AO1888">
        <v>25</v>
      </c>
      <c r="AP1888">
        <v>650</v>
      </c>
      <c r="AQ1888" t="s">
        <v>129</v>
      </c>
      <c r="AR1888">
        <v>42</v>
      </c>
      <c r="AS1888">
        <v>45</v>
      </c>
      <c r="AT1888">
        <v>960</v>
      </c>
      <c r="BB1888">
        <v>1200</v>
      </c>
      <c r="BC1888">
        <v>1</v>
      </c>
      <c r="BD1888" t="str">
        <f t="shared" si="954"/>
        <v xml:space="preserve">N46PD   </v>
      </c>
      <c r="BE1888">
        <v>1</v>
      </c>
      <c r="BG1888">
        <v>0</v>
      </c>
      <c r="BH1888">
        <v>0</v>
      </c>
      <c r="BI1888">
        <v>0</v>
      </c>
      <c r="BJ1888">
        <v>550</v>
      </c>
      <c r="BK1888">
        <v>-100</v>
      </c>
      <c r="BL1888" t="s">
        <v>239</v>
      </c>
      <c r="BM1888">
        <v>1</v>
      </c>
      <c r="BN1888">
        <v>1</v>
      </c>
      <c r="BO1888">
        <v>1</v>
      </c>
      <c r="BP1888">
        <v>0</v>
      </c>
      <c r="BS1888">
        <v>0.04</v>
      </c>
      <c r="BT1888">
        <v>0</v>
      </c>
      <c r="BU1888">
        <v>0</v>
      </c>
      <c r="CE1888" t="str">
        <f t="shared" si="969"/>
        <v>16:25:27.487</v>
      </c>
      <c r="CF1888">
        <v>486652059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6</v>
      </c>
      <c r="CY1888">
        <v>7</v>
      </c>
      <c r="CZ1888" t="s">
        <v>131</v>
      </c>
      <c r="DA1888">
        <v>80</v>
      </c>
      <c r="DB1888">
        <v>1</v>
      </c>
      <c r="DC1888" t="s">
        <v>132</v>
      </c>
      <c r="DD1888" t="s">
        <v>133</v>
      </c>
      <c r="DG1888">
        <v>15465184</v>
      </c>
      <c r="DI1888">
        <v>1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"10/06/2022 16:25:27.787"</f>
        <v>10/06/2022 16:25:27.787</v>
      </c>
      <c r="C1889" t="str">
        <f t="shared" si="952"/>
        <v>FFDFD3C0</v>
      </c>
      <c r="D1889" t="s">
        <v>134</v>
      </c>
      <c r="E1889">
        <v>38</v>
      </c>
      <c r="H1889">
        <v>125</v>
      </c>
      <c r="I1889" t="s">
        <v>142</v>
      </c>
      <c r="J1889" t="s">
        <v>136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967"/>
        <v>16:25:27.484</v>
      </c>
      <c r="T1889" t="str">
        <f t="shared" si="968"/>
        <v>16:25:27.084</v>
      </c>
      <c r="U1889" t="str">
        <f t="shared" si="953"/>
        <v>A5988B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125</v>
      </c>
      <c r="AG1889">
        <v>0</v>
      </c>
      <c r="AH1889">
        <v>3</v>
      </c>
      <c r="AI1889">
        <v>2</v>
      </c>
      <c r="AJ1889">
        <v>1</v>
      </c>
      <c r="AK1889" t="s">
        <v>657</v>
      </c>
      <c r="AL1889">
        <v>40.954048999999998</v>
      </c>
      <c r="AM1889" t="s">
        <v>658</v>
      </c>
      <c r="AN1889">
        <v>-72.157837999999998</v>
      </c>
      <c r="AO1889">
        <v>25</v>
      </c>
      <c r="AP1889">
        <v>650</v>
      </c>
      <c r="AQ1889" t="s">
        <v>129</v>
      </c>
      <c r="AR1889">
        <v>42</v>
      </c>
      <c r="AS1889">
        <v>45</v>
      </c>
      <c r="AT1889">
        <v>960</v>
      </c>
      <c r="BB1889">
        <v>1200</v>
      </c>
      <c r="BC1889">
        <v>1</v>
      </c>
      <c r="BD1889" t="str">
        <f t="shared" si="954"/>
        <v xml:space="preserve">N46PD   </v>
      </c>
      <c r="BE1889">
        <v>1</v>
      </c>
      <c r="BG1889">
        <v>0</v>
      </c>
      <c r="BH1889">
        <v>0</v>
      </c>
      <c r="BI1889">
        <v>0</v>
      </c>
      <c r="BJ1889">
        <v>550</v>
      </c>
      <c r="BK1889">
        <v>-100</v>
      </c>
      <c r="BL1889" t="s">
        <v>239</v>
      </c>
      <c r="BM1889">
        <v>1</v>
      </c>
      <c r="BN1889">
        <v>1</v>
      </c>
      <c r="BO1889">
        <v>1</v>
      </c>
      <c r="BP1889">
        <v>0</v>
      </c>
      <c r="BS1889">
        <v>0.04</v>
      </c>
      <c r="BT1889">
        <v>0</v>
      </c>
      <c r="BU1889">
        <v>0</v>
      </c>
      <c r="CE1889" t="str">
        <f t="shared" si="969"/>
        <v>16:25:27.487</v>
      </c>
      <c r="CF1889">
        <v>486652059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6</v>
      </c>
      <c r="CY1889">
        <v>7</v>
      </c>
      <c r="CZ1889" t="s">
        <v>131</v>
      </c>
      <c r="DA1889">
        <v>80</v>
      </c>
      <c r="DB1889">
        <v>1</v>
      </c>
      <c r="DC1889" t="s">
        <v>132</v>
      </c>
      <c r="DD1889" t="s">
        <v>133</v>
      </c>
      <c r="DG1889">
        <v>15465184</v>
      </c>
      <c r="DI1889">
        <v>1</v>
      </c>
      <c r="DJ1889">
        <v>0</v>
      </c>
      <c r="DK1889">
        <v>1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"10/06/2022 16:25:27.787"</f>
        <v>10/06/2022 16:25:27.787</v>
      </c>
      <c r="C1890" t="str">
        <f t="shared" si="952"/>
        <v>FFDFD3C0</v>
      </c>
      <c r="D1890" t="s">
        <v>139</v>
      </c>
      <c r="E1890">
        <v>3</v>
      </c>
      <c r="F1890">
        <v>1003</v>
      </c>
      <c r="G1890" t="s">
        <v>146</v>
      </c>
      <c r="J1890" t="s">
        <v>141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967"/>
        <v>16:25:27.484</v>
      </c>
      <c r="T1890" t="str">
        <f t="shared" si="968"/>
        <v>16:25:27.084</v>
      </c>
      <c r="U1890" t="str">
        <f t="shared" si="953"/>
        <v>A5988B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125</v>
      </c>
      <c r="AG1890">
        <v>0</v>
      </c>
      <c r="AH1890">
        <v>3</v>
      </c>
      <c r="AI1890">
        <v>2</v>
      </c>
      <c r="AJ1890">
        <v>1</v>
      </c>
      <c r="AK1890" t="s">
        <v>657</v>
      </c>
      <c r="AL1890">
        <v>40.954048999999998</v>
      </c>
      <c r="AM1890" t="s">
        <v>658</v>
      </c>
      <c r="AN1890">
        <v>-72.157837999999998</v>
      </c>
      <c r="AO1890">
        <v>25</v>
      </c>
      <c r="AP1890">
        <v>650</v>
      </c>
      <c r="AQ1890" t="s">
        <v>129</v>
      </c>
      <c r="AR1890">
        <v>42</v>
      </c>
      <c r="AS1890">
        <v>45</v>
      </c>
      <c r="AT1890">
        <v>960</v>
      </c>
      <c r="BB1890">
        <v>1200</v>
      </c>
      <c r="BC1890">
        <v>1</v>
      </c>
      <c r="BD1890" t="str">
        <f t="shared" si="954"/>
        <v xml:space="preserve">N46PD   </v>
      </c>
      <c r="BE1890">
        <v>1</v>
      </c>
      <c r="BG1890">
        <v>0</v>
      </c>
      <c r="BH1890">
        <v>0</v>
      </c>
      <c r="BI1890">
        <v>0</v>
      </c>
      <c r="BJ1890">
        <v>550</v>
      </c>
      <c r="BK1890">
        <v>-100</v>
      </c>
      <c r="BL1890" t="s">
        <v>239</v>
      </c>
      <c r="BM1890">
        <v>1</v>
      </c>
      <c r="BN1890">
        <v>1</v>
      </c>
      <c r="BO1890">
        <v>1</v>
      </c>
      <c r="BP1890">
        <v>0</v>
      </c>
      <c r="BS1890">
        <v>0.04</v>
      </c>
      <c r="BT1890">
        <v>0</v>
      </c>
      <c r="BU1890">
        <v>0</v>
      </c>
      <c r="CE1890" t="str">
        <f t="shared" si="969"/>
        <v>16:25:27.487</v>
      </c>
      <c r="CF1890">
        <v>486652059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6</v>
      </c>
      <c r="CY1890">
        <v>7</v>
      </c>
      <c r="CZ1890" t="s">
        <v>131</v>
      </c>
      <c r="DA1890">
        <v>80</v>
      </c>
      <c r="DB1890">
        <v>1</v>
      </c>
      <c r="DC1890" t="s">
        <v>132</v>
      </c>
      <c r="DD1890" t="s">
        <v>133</v>
      </c>
      <c r="DG1890">
        <v>15465184</v>
      </c>
      <c r="DI1890">
        <v>1</v>
      </c>
      <c r="DJ1890">
        <v>0</v>
      </c>
      <c r="DK1890">
        <v>1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"10/06/2022 16:25:27.787"</f>
        <v>10/06/2022 16:25:27.787</v>
      </c>
      <c r="C1891" t="str">
        <f t="shared" si="952"/>
        <v>FFDFD3C0</v>
      </c>
      <c r="D1891" t="s">
        <v>123</v>
      </c>
      <c r="E1891">
        <v>1</v>
      </c>
      <c r="H1891">
        <v>157</v>
      </c>
      <c r="I1891" t="s">
        <v>124</v>
      </c>
      <c r="J1891" t="s">
        <v>125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si="967"/>
        <v>16:25:27.484</v>
      </c>
      <c r="T1891" t="str">
        <f t="shared" si="968"/>
        <v>16:25:27.084</v>
      </c>
      <c r="U1891" t="str">
        <f t="shared" si="953"/>
        <v>A5988B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125</v>
      </c>
      <c r="AG1891">
        <v>0</v>
      </c>
      <c r="AH1891">
        <v>3</v>
      </c>
      <c r="AI1891">
        <v>2</v>
      </c>
      <c r="AJ1891">
        <v>1</v>
      </c>
      <c r="AK1891" t="s">
        <v>657</v>
      </c>
      <c r="AL1891">
        <v>40.954048999999998</v>
      </c>
      <c r="AM1891" t="s">
        <v>658</v>
      </c>
      <c r="AN1891">
        <v>-72.157837999999998</v>
      </c>
      <c r="AO1891">
        <v>25</v>
      </c>
      <c r="AP1891">
        <v>650</v>
      </c>
      <c r="AQ1891" t="s">
        <v>129</v>
      </c>
      <c r="AR1891">
        <v>42</v>
      </c>
      <c r="AS1891">
        <v>45</v>
      </c>
      <c r="AT1891">
        <v>960</v>
      </c>
      <c r="BB1891">
        <v>1200</v>
      </c>
      <c r="BC1891">
        <v>1</v>
      </c>
      <c r="BD1891" t="str">
        <f t="shared" si="954"/>
        <v xml:space="preserve">N46PD   </v>
      </c>
      <c r="BE1891">
        <v>1</v>
      </c>
      <c r="BG1891">
        <v>0</v>
      </c>
      <c r="BH1891">
        <v>0</v>
      </c>
      <c r="BI1891">
        <v>0</v>
      </c>
      <c r="BJ1891">
        <v>550</v>
      </c>
      <c r="BK1891">
        <v>-100</v>
      </c>
      <c r="BL1891" t="s">
        <v>239</v>
      </c>
      <c r="BM1891">
        <v>1</v>
      </c>
      <c r="BN1891">
        <v>1</v>
      </c>
      <c r="BO1891">
        <v>1</v>
      </c>
      <c r="BP1891">
        <v>0</v>
      </c>
      <c r="BS1891">
        <v>0.04</v>
      </c>
      <c r="BT1891">
        <v>0</v>
      </c>
      <c r="BU1891">
        <v>0</v>
      </c>
      <c r="CE1891" t="str">
        <f t="shared" si="969"/>
        <v>16:25:27.487</v>
      </c>
      <c r="CF1891">
        <v>486652059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6</v>
      </c>
      <c r="CY1891">
        <v>7</v>
      </c>
      <c r="CZ1891" t="s">
        <v>131</v>
      </c>
      <c r="DA1891">
        <v>80</v>
      </c>
      <c r="DB1891">
        <v>1</v>
      </c>
      <c r="DC1891" t="s">
        <v>132</v>
      </c>
      <c r="DD1891" t="s">
        <v>133</v>
      </c>
      <c r="DG1891">
        <v>15465184</v>
      </c>
      <c r="DI1891">
        <v>1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 t="shared" ref="A1892:A1898" si="970">"10/06/2022 16:25:28.850"</f>
        <v>10/06/2022 16:25:28.850</v>
      </c>
      <c r="C1892" t="str">
        <f t="shared" si="952"/>
        <v>FFDFD3C0</v>
      </c>
      <c r="D1892" t="s">
        <v>143</v>
      </c>
      <c r="E1892">
        <v>15</v>
      </c>
      <c r="F1892">
        <v>2015</v>
      </c>
      <c r="G1892" t="s">
        <v>144</v>
      </c>
      <c r="J1892" t="s">
        <v>145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ref="S1892:S1898" si="971">"16:25:28.492"</f>
        <v>16:25:28.492</v>
      </c>
      <c r="T1892" t="str">
        <f t="shared" ref="T1892:T1898" si="972">"16:25:28.092"</f>
        <v>16:25:28.092</v>
      </c>
      <c r="U1892" t="str">
        <f t="shared" si="953"/>
        <v>A5988B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125</v>
      </c>
      <c r="AG1892">
        <v>0</v>
      </c>
      <c r="AH1892">
        <v>3</v>
      </c>
      <c r="AI1892">
        <v>2</v>
      </c>
      <c r="AJ1892">
        <v>1</v>
      </c>
      <c r="AK1892" t="s">
        <v>659</v>
      </c>
      <c r="AL1892">
        <v>40.954284999999999</v>
      </c>
      <c r="AM1892" t="s">
        <v>660</v>
      </c>
      <c r="AN1892">
        <v>-72.157645000000002</v>
      </c>
      <c r="AO1892">
        <v>25</v>
      </c>
      <c r="AP1892">
        <v>675</v>
      </c>
      <c r="AQ1892" t="s">
        <v>129</v>
      </c>
      <c r="AR1892">
        <v>33</v>
      </c>
      <c r="AS1892">
        <v>51</v>
      </c>
      <c r="AT1892">
        <v>1152</v>
      </c>
      <c r="BB1892">
        <v>1200</v>
      </c>
      <c r="BC1892">
        <v>1</v>
      </c>
      <c r="BD1892" t="str">
        <f t="shared" si="954"/>
        <v xml:space="preserve">N46PD   </v>
      </c>
      <c r="BE1892">
        <v>1</v>
      </c>
      <c r="BG1892">
        <v>0</v>
      </c>
      <c r="BH1892">
        <v>0</v>
      </c>
      <c r="BI1892">
        <v>0</v>
      </c>
      <c r="BJ1892">
        <v>550</v>
      </c>
      <c r="BK1892">
        <v>-125</v>
      </c>
      <c r="BL1892" t="s">
        <v>239</v>
      </c>
      <c r="BM1892">
        <v>1</v>
      </c>
      <c r="BN1892">
        <v>1</v>
      </c>
      <c r="BO1892">
        <v>1</v>
      </c>
      <c r="BP1892">
        <v>0</v>
      </c>
      <c r="BS1892">
        <v>0.04</v>
      </c>
      <c r="BT1892">
        <v>0</v>
      </c>
      <c r="BU1892">
        <v>0</v>
      </c>
      <c r="CE1892" t="str">
        <f t="shared" ref="CE1892:CE1898" si="973">"16:25:28.496"</f>
        <v>16:25:28.496</v>
      </c>
      <c r="CF1892">
        <v>495925264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6</v>
      </c>
      <c r="CY1892">
        <v>7</v>
      </c>
      <c r="CZ1892" t="s">
        <v>131</v>
      </c>
      <c r="DA1892">
        <v>80</v>
      </c>
      <c r="DB1892">
        <v>1</v>
      </c>
      <c r="DC1892" t="s">
        <v>132</v>
      </c>
      <c r="DD1892" t="s">
        <v>133</v>
      </c>
      <c r="DG1892">
        <v>15466114</v>
      </c>
      <c r="DI1892">
        <v>1</v>
      </c>
      <c r="DJ1892">
        <v>0</v>
      </c>
      <c r="DK1892">
        <v>0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 t="shared" si="970"/>
        <v>10/06/2022 16:25:28.850</v>
      </c>
      <c r="C1893" t="str">
        <f t="shared" si="952"/>
        <v>FFDFD3C0</v>
      </c>
      <c r="D1893" t="s">
        <v>143</v>
      </c>
      <c r="E1893">
        <v>1</v>
      </c>
      <c r="F1893">
        <v>2001</v>
      </c>
      <c r="G1893" t="s">
        <v>147</v>
      </c>
      <c r="J1893" t="s">
        <v>145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971"/>
        <v>16:25:28.492</v>
      </c>
      <c r="T1893" t="str">
        <f t="shared" si="972"/>
        <v>16:25:28.092</v>
      </c>
      <c r="U1893" t="str">
        <f t="shared" si="953"/>
        <v>A5988B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125</v>
      </c>
      <c r="AG1893">
        <v>0</v>
      </c>
      <c r="AH1893">
        <v>3</v>
      </c>
      <c r="AI1893">
        <v>2</v>
      </c>
      <c r="AJ1893">
        <v>1</v>
      </c>
      <c r="AK1893" t="s">
        <v>659</v>
      </c>
      <c r="AL1893">
        <v>40.954284999999999</v>
      </c>
      <c r="AM1893" t="s">
        <v>660</v>
      </c>
      <c r="AN1893">
        <v>-72.157645000000002</v>
      </c>
      <c r="AO1893">
        <v>25</v>
      </c>
      <c r="AP1893">
        <v>675</v>
      </c>
      <c r="AQ1893" t="s">
        <v>129</v>
      </c>
      <c r="AR1893">
        <v>33</v>
      </c>
      <c r="AS1893">
        <v>51</v>
      </c>
      <c r="AT1893">
        <v>1152</v>
      </c>
      <c r="BB1893">
        <v>1200</v>
      </c>
      <c r="BC1893">
        <v>1</v>
      </c>
      <c r="BD1893" t="str">
        <f t="shared" si="954"/>
        <v xml:space="preserve">N46PD   </v>
      </c>
      <c r="BE1893">
        <v>1</v>
      </c>
      <c r="BG1893">
        <v>0</v>
      </c>
      <c r="BH1893">
        <v>0</v>
      </c>
      <c r="BI1893">
        <v>0</v>
      </c>
      <c r="BJ1893">
        <v>550</v>
      </c>
      <c r="BK1893">
        <v>-125</v>
      </c>
      <c r="BL1893" t="s">
        <v>239</v>
      </c>
      <c r="BM1893">
        <v>1</v>
      </c>
      <c r="BN1893">
        <v>1</v>
      </c>
      <c r="BO1893">
        <v>1</v>
      </c>
      <c r="BP1893">
        <v>0</v>
      </c>
      <c r="BS1893">
        <v>0.04</v>
      </c>
      <c r="BT1893">
        <v>0</v>
      </c>
      <c r="BU1893">
        <v>0</v>
      </c>
      <c r="CE1893" t="str">
        <f t="shared" si="973"/>
        <v>16:25:28.496</v>
      </c>
      <c r="CF1893">
        <v>495925264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6</v>
      </c>
      <c r="CY1893">
        <v>7</v>
      </c>
      <c r="CZ1893" t="s">
        <v>131</v>
      </c>
      <c r="DA1893">
        <v>80</v>
      </c>
      <c r="DB1893">
        <v>1</v>
      </c>
      <c r="DC1893" t="s">
        <v>132</v>
      </c>
      <c r="DD1893" t="s">
        <v>133</v>
      </c>
      <c r="DG1893">
        <v>15466114</v>
      </c>
      <c r="DI1893">
        <v>1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 t="shared" si="970"/>
        <v>10/06/2022 16:25:28.850</v>
      </c>
      <c r="C1894" t="str">
        <f t="shared" si="952"/>
        <v>FFDFD3C0</v>
      </c>
      <c r="D1894" t="s">
        <v>134</v>
      </c>
      <c r="E1894">
        <v>33</v>
      </c>
      <c r="H1894">
        <v>112</v>
      </c>
      <c r="I1894" t="s">
        <v>135</v>
      </c>
      <c r="J1894" t="s">
        <v>136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971"/>
        <v>16:25:28.492</v>
      </c>
      <c r="T1894" t="str">
        <f t="shared" si="972"/>
        <v>16:25:28.092</v>
      </c>
      <c r="U1894" t="str">
        <f t="shared" si="953"/>
        <v>A5988B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125</v>
      </c>
      <c r="AG1894">
        <v>0</v>
      </c>
      <c r="AH1894">
        <v>3</v>
      </c>
      <c r="AI1894">
        <v>2</v>
      </c>
      <c r="AJ1894">
        <v>1</v>
      </c>
      <c r="AK1894" t="s">
        <v>659</v>
      </c>
      <c r="AL1894">
        <v>40.954284999999999</v>
      </c>
      <c r="AM1894" t="s">
        <v>660</v>
      </c>
      <c r="AN1894">
        <v>-72.157645000000002</v>
      </c>
      <c r="AO1894">
        <v>25</v>
      </c>
      <c r="AP1894">
        <v>675</v>
      </c>
      <c r="AQ1894" t="s">
        <v>129</v>
      </c>
      <c r="AR1894">
        <v>33</v>
      </c>
      <c r="AS1894">
        <v>51</v>
      </c>
      <c r="AT1894">
        <v>1152</v>
      </c>
      <c r="BB1894">
        <v>1200</v>
      </c>
      <c r="BC1894">
        <v>1</v>
      </c>
      <c r="BD1894" t="str">
        <f t="shared" si="954"/>
        <v xml:space="preserve">N46PD   </v>
      </c>
      <c r="BE1894">
        <v>1</v>
      </c>
      <c r="BG1894">
        <v>0</v>
      </c>
      <c r="BH1894">
        <v>0</v>
      </c>
      <c r="BI1894">
        <v>0</v>
      </c>
      <c r="BJ1894">
        <v>550</v>
      </c>
      <c r="BK1894">
        <v>-125</v>
      </c>
      <c r="BL1894" t="s">
        <v>239</v>
      </c>
      <c r="BM1894">
        <v>1</v>
      </c>
      <c r="BN1894">
        <v>1</v>
      </c>
      <c r="BO1894">
        <v>1</v>
      </c>
      <c r="BP1894">
        <v>0</v>
      </c>
      <c r="BS1894">
        <v>0.04</v>
      </c>
      <c r="BT1894">
        <v>0</v>
      </c>
      <c r="BU1894">
        <v>0</v>
      </c>
      <c r="CE1894" t="str">
        <f t="shared" si="973"/>
        <v>16:25:28.496</v>
      </c>
      <c r="CF1894">
        <v>495925264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6</v>
      </c>
      <c r="CY1894">
        <v>7</v>
      </c>
      <c r="CZ1894" t="s">
        <v>131</v>
      </c>
      <c r="DA1894">
        <v>80</v>
      </c>
      <c r="DB1894">
        <v>1</v>
      </c>
      <c r="DC1894" t="s">
        <v>132</v>
      </c>
      <c r="DD1894" t="s">
        <v>133</v>
      </c>
      <c r="DG1894">
        <v>15466114</v>
      </c>
      <c r="DI1894">
        <v>1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 t="shared" si="970"/>
        <v>10/06/2022 16:25:28.850</v>
      </c>
      <c r="C1895" t="str">
        <f t="shared" si="952"/>
        <v>FFDFD3C0</v>
      </c>
      <c r="D1895" t="s">
        <v>134</v>
      </c>
      <c r="E1895">
        <v>38</v>
      </c>
      <c r="H1895">
        <v>125</v>
      </c>
      <c r="I1895" t="s">
        <v>142</v>
      </c>
      <c r="J1895" t="s">
        <v>136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si="971"/>
        <v>16:25:28.492</v>
      </c>
      <c r="T1895" t="str">
        <f t="shared" si="972"/>
        <v>16:25:28.092</v>
      </c>
      <c r="U1895" t="str">
        <f t="shared" si="953"/>
        <v>A5988B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125</v>
      </c>
      <c r="AG1895">
        <v>0</v>
      </c>
      <c r="AH1895">
        <v>3</v>
      </c>
      <c r="AI1895">
        <v>2</v>
      </c>
      <c r="AJ1895">
        <v>1</v>
      </c>
      <c r="AK1895" t="s">
        <v>659</v>
      </c>
      <c r="AL1895">
        <v>40.954284999999999</v>
      </c>
      <c r="AM1895" t="s">
        <v>660</v>
      </c>
      <c r="AN1895">
        <v>-72.157645000000002</v>
      </c>
      <c r="AO1895">
        <v>25</v>
      </c>
      <c r="AP1895">
        <v>675</v>
      </c>
      <c r="AQ1895" t="s">
        <v>129</v>
      </c>
      <c r="AR1895">
        <v>33</v>
      </c>
      <c r="AS1895">
        <v>51</v>
      </c>
      <c r="AT1895">
        <v>1152</v>
      </c>
      <c r="BB1895">
        <v>1200</v>
      </c>
      <c r="BC1895">
        <v>1</v>
      </c>
      <c r="BD1895" t="str">
        <f t="shared" si="954"/>
        <v xml:space="preserve">N46PD   </v>
      </c>
      <c r="BE1895">
        <v>1</v>
      </c>
      <c r="BG1895">
        <v>0</v>
      </c>
      <c r="BH1895">
        <v>0</v>
      </c>
      <c r="BI1895">
        <v>0</v>
      </c>
      <c r="BJ1895">
        <v>550</v>
      </c>
      <c r="BK1895">
        <v>-125</v>
      </c>
      <c r="BL1895" t="s">
        <v>239</v>
      </c>
      <c r="BM1895">
        <v>1</v>
      </c>
      <c r="BN1895">
        <v>1</v>
      </c>
      <c r="BO1895">
        <v>1</v>
      </c>
      <c r="BP1895">
        <v>0</v>
      </c>
      <c r="BS1895">
        <v>0.04</v>
      </c>
      <c r="BT1895">
        <v>0</v>
      </c>
      <c r="BU1895">
        <v>0</v>
      </c>
      <c r="CE1895" t="str">
        <f t="shared" si="973"/>
        <v>16:25:28.496</v>
      </c>
      <c r="CF1895">
        <v>495925264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6</v>
      </c>
      <c r="CY1895">
        <v>7</v>
      </c>
      <c r="CZ1895" t="s">
        <v>131</v>
      </c>
      <c r="DA1895">
        <v>80</v>
      </c>
      <c r="DB1895">
        <v>1</v>
      </c>
      <c r="DC1895" t="s">
        <v>132</v>
      </c>
      <c r="DD1895" t="s">
        <v>133</v>
      </c>
      <c r="DG1895">
        <v>15466114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 t="shared" si="970"/>
        <v>10/06/2022 16:25:28.850</v>
      </c>
      <c r="C1896" t="str">
        <f t="shared" si="952"/>
        <v>FFDFD3C0</v>
      </c>
      <c r="D1896" t="s">
        <v>139</v>
      </c>
      <c r="E1896">
        <v>3</v>
      </c>
      <c r="F1896">
        <v>1003</v>
      </c>
      <c r="G1896" t="s">
        <v>146</v>
      </c>
      <c r="J1896" t="s">
        <v>141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si="971"/>
        <v>16:25:28.492</v>
      </c>
      <c r="T1896" t="str">
        <f t="shared" si="972"/>
        <v>16:25:28.092</v>
      </c>
      <c r="U1896" t="str">
        <f t="shared" si="953"/>
        <v>A5988B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125</v>
      </c>
      <c r="AG1896">
        <v>0</v>
      </c>
      <c r="AH1896">
        <v>3</v>
      </c>
      <c r="AI1896">
        <v>2</v>
      </c>
      <c r="AJ1896">
        <v>1</v>
      </c>
      <c r="AK1896" t="s">
        <v>659</v>
      </c>
      <c r="AL1896">
        <v>40.954284999999999</v>
      </c>
      <c r="AM1896" t="s">
        <v>660</v>
      </c>
      <c r="AN1896">
        <v>-72.157645000000002</v>
      </c>
      <c r="AO1896">
        <v>25</v>
      </c>
      <c r="AP1896">
        <v>675</v>
      </c>
      <c r="AQ1896" t="s">
        <v>129</v>
      </c>
      <c r="AR1896">
        <v>33</v>
      </c>
      <c r="AS1896">
        <v>51</v>
      </c>
      <c r="AT1896">
        <v>1152</v>
      </c>
      <c r="BB1896">
        <v>1200</v>
      </c>
      <c r="BC1896">
        <v>1</v>
      </c>
      <c r="BD1896" t="str">
        <f t="shared" si="954"/>
        <v xml:space="preserve">N46PD   </v>
      </c>
      <c r="BE1896">
        <v>1</v>
      </c>
      <c r="BG1896">
        <v>0</v>
      </c>
      <c r="BH1896">
        <v>0</v>
      </c>
      <c r="BI1896">
        <v>0</v>
      </c>
      <c r="BJ1896">
        <v>550</v>
      </c>
      <c r="BK1896">
        <v>-125</v>
      </c>
      <c r="BL1896" t="s">
        <v>239</v>
      </c>
      <c r="BM1896">
        <v>1</v>
      </c>
      <c r="BN1896">
        <v>1</v>
      </c>
      <c r="BO1896">
        <v>1</v>
      </c>
      <c r="BP1896">
        <v>0</v>
      </c>
      <c r="BS1896">
        <v>0.04</v>
      </c>
      <c r="BT1896">
        <v>0</v>
      </c>
      <c r="BU1896">
        <v>0</v>
      </c>
      <c r="CE1896" t="str">
        <f t="shared" si="973"/>
        <v>16:25:28.496</v>
      </c>
      <c r="CF1896">
        <v>495925264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6</v>
      </c>
      <c r="CY1896">
        <v>7</v>
      </c>
      <c r="CZ1896" t="s">
        <v>131</v>
      </c>
      <c r="DA1896">
        <v>80</v>
      </c>
      <c r="DB1896">
        <v>1</v>
      </c>
      <c r="DC1896" t="s">
        <v>132</v>
      </c>
      <c r="DD1896" t="s">
        <v>133</v>
      </c>
      <c r="DG1896">
        <v>15466114</v>
      </c>
      <c r="DI1896">
        <v>1</v>
      </c>
      <c r="DJ1896">
        <v>0</v>
      </c>
      <c r="DK1896">
        <v>1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 t="shared" si="970"/>
        <v>10/06/2022 16:25:28.850</v>
      </c>
      <c r="C1897" t="str">
        <f t="shared" si="952"/>
        <v>FFDFD3C0</v>
      </c>
      <c r="D1897" t="s">
        <v>123</v>
      </c>
      <c r="E1897">
        <v>1</v>
      </c>
      <c r="H1897">
        <v>157</v>
      </c>
      <c r="I1897" t="s">
        <v>124</v>
      </c>
      <c r="J1897" t="s">
        <v>125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si="971"/>
        <v>16:25:28.492</v>
      </c>
      <c r="T1897" t="str">
        <f t="shared" si="972"/>
        <v>16:25:28.092</v>
      </c>
      <c r="U1897" t="str">
        <f t="shared" si="953"/>
        <v>A5988B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125</v>
      </c>
      <c r="AG1897">
        <v>0</v>
      </c>
      <c r="AH1897">
        <v>3</v>
      </c>
      <c r="AI1897">
        <v>2</v>
      </c>
      <c r="AJ1897">
        <v>1</v>
      </c>
      <c r="AK1897" t="s">
        <v>659</v>
      </c>
      <c r="AL1897">
        <v>40.954284999999999</v>
      </c>
      <c r="AM1897" t="s">
        <v>660</v>
      </c>
      <c r="AN1897">
        <v>-72.157645000000002</v>
      </c>
      <c r="AO1897">
        <v>25</v>
      </c>
      <c r="AP1897">
        <v>675</v>
      </c>
      <c r="AQ1897" t="s">
        <v>129</v>
      </c>
      <c r="AR1897">
        <v>33</v>
      </c>
      <c r="AS1897">
        <v>51</v>
      </c>
      <c r="AT1897">
        <v>1152</v>
      </c>
      <c r="BB1897">
        <v>1200</v>
      </c>
      <c r="BC1897">
        <v>1</v>
      </c>
      <c r="BD1897" t="str">
        <f t="shared" si="954"/>
        <v xml:space="preserve">N46PD   </v>
      </c>
      <c r="BE1897">
        <v>1</v>
      </c>
      <c r="BG1897">
        <v>0</v>
      </c>
      <c r="BH1897">
        <v>0</v>
      </c>
      <c r="BI1897">
        <v>0</v>
      </c>
      <c r="BJ1897">
        <v>550</v>
      </c>
      <c r="BK1897">
        <v>-125</v>
      </c>
      <c r="BL1897" t="s">
        <v>239</v>
      </c>
      <c r="BM1897">
        <v>1</v>
      </c>
      <c r="BN1897">
        <v>1</v>
      </c>
      <c r="BO1897">
        <v>1</v>
      </c>
      <c r="BP1897">
        <v>0</v>
      </c>
      <c r="BS1897">
        <v>0.04</v>
      </c>
      <c r="BT1897">
        <v>0</v>
      </c>
      <c r="BU1897">
        <v>0</v>
      </c>
      <c r="CE1897" t="str">
        <f t="shared" si="973"/>
        <v>16:25:28.496</v>
      </c>
      <c r="CF1897">
        <v>495925264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6</v>
      </c>
      <c r="CY1897">
        <v>7</v>
      </c>
      <c r="CZ1897" t="s">
        <v>131</v>
      </c>
      <c r="DA1897">
        <v>80</v>
      </c>
      <c r="DB1897">
        <v>1</v>
      </c>
      <c r="DC1897" t="s">
        <v>132</v>
      </c>
      <c r="DD1897" t="s">
        <v>133</v>
      </c>
      <c r="DG1897">
        <v>15466114</v>
      </c>
      <c r="DI1897">
        <v>1</v>
      </c>
      <c r="DJ1897">
        <v>0</v>
      </c>
      <c r="DK1897">
        <v>1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 t="shared" si="970"/>
        <v>10/06/2022 16:25:28.850</v>
      </c>
      <c r="C1898" t="str">
        <f t="shared" si="952"/>
        <v>FFDFD3C0</v>
      </c>
      <c r="D1898" t="s">
        <v>139</v>
      </c>
      <c r="E1898">
        <v>2</v>
      </c>
      <c r="F1898">
        <v>1002</v>
      </c>
      <c r="G1898" t="s">
        <v>124</v>
      </c>
      <c r="J1898" t="s">
        <v>141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971"/>
        <v>16:25:28.492</v>
      </c>
      <c r="T1898" t="str">
        <f t="shared" si="972"/>
        <v>16:25:28.092</v>
      </c>
      <c r="U1898" t="str">
        <f t="shared" si="953"/>
        <v>A5988B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125</v>
      </c>
      <c r="AG1898">
        <v>0</v>
      </c>
      <c r="AH1898">
        <v>3</v>
      </c>
      <c r="AI1898">
        <v>2</v>
      </c>
      <c r="AJ1898">
        <v>1</v>
      </c>
      <c r="AK1898" t="s">
        <v>659</v>
      </c>
      <c r="AL1898">
        <v>40.954284999999999</v>
      </c>
      <c r="AM1898" t="s">
        <v>660</v>
      </c>
      <c r="AN1898">
        <v>-72.157645000000002</v>
      </c>
      <c r="AO1898">
        <v>25</v>
      </c>
      <c r="AP1898">
        <v>675</v>
      </c>
      <c r="AQ1898" t="s">
        <v>129</v>
      </c>
      <c r="AR1898">
        <v>33</v>
      </c>
      <c r="AS1898">
        <v>51</v>
      </c>
      <c r="AT1898">
        <v>1152</v>
      </c>
      <c r="BB1898">
        <v>1200</v>
      </c>
      <c r="BC1898">
        <v>1</v>
      </c>
      <c r="BD1898" t="str">
        <f t="shared" si="954"/>
        <v xml:space="preserve">N46PD   </v>
      </c>
      <c r="BE1898">
        <v>1</v>
      </c>
      <c r="BG1898">
        <v>0</v>
      </c>
      <c r="BH1898">
        <v>0</v>
      </c>
      <c r="BI1898">
        <v>0</v>
      </c>
      <c r="BJ1898">
        <v>550</v>
      </c>
      <c r="BK1898">
        <v>-125</v>
      </c>
      <c r="BL1898" t="s">
        <v>239</v>
      </c>
      <c r="BM1898">
        <v>1</v>
      </c>
      <c r="BN1898">
        <v>1</v>
      </c>
      <c r="BO1898">
        <v>1</v>
      </c>
      <c r="BP1898">
        <v>0</v>
      </c>
      <c r="BS1898">
        <v>0.04</v>
      </c>
      <c r="BT1898">
        <v>0</v>
      </c>
      <c r="BU1898">
        <v>0</v>
      </c>
      <c r="CE1898" t="str">
        <f t="shared" si="973"/>
        <v>16:25:28.496</v>
      </c>
      <c r="CF1898">
        <v>495925264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6</v>
      </c>
      <c r="CY1898">
        <v>7</v>
      </c>
      <c r="CZ1898" t="s">
        <v>131</v>
      </c>
      <c r="DA1898">
        <v>80</v>
      </c>
      <c r="DB1898">
        <v>1</v>
      </c>
      <c r="DC1898" t="s">
        <v>132</v>
      </c>
      <c r="DD1898" t="s">
        <v>133</v>
      </c>
      <c r="DG1898">
        <v>15466114</v>
      </c>
      <c r="DI1898">
        <v>1</v>
      </c>
      <c r="DJ1898">
        <v>0</v>
      </c>
      <c r="DK1898">
        <v>1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"10/06/2022 16:25:29.945"</f>
        <v>10/06/2022 16:25:29.945</v>
      </c>
      <c r="C1899" t="str">
        <f t="shared" si="952"/>
        <v>FFDFD3C0</v>
      </c>
      <c r="D1899" t="s">
        <v>143</v>
      </c>
      <c r="E1899">
        <v>15</v>
      </c>
      <c r="F1899">
        <v>2015</v>
      </c>
      <c r="G1899" t="s">
        <v>144</v>
      </c>
      <c r="J1899" t="s">
        <v>145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"16:25:29.375"</f>
        <v>16:25:29.375</v>
      </c>
      <c r="T1899" t="str">
        <f>"16:25:28.975"</f>
        <v>16:25:28.975</v>
      </c>
      <c r="U1899" t="str">
        <f t="shared" si="953"/>
        <v>A5988B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125</v>
      </c>
      <c r="AG1899">
        <v>0</v>
      </c>
      <c r="AH1899">
        <v>3</v>
      </c>
      <c r="AI1899">
        <v>2</v>
      </c>
      <c r="AJ1899">
        <v>1</v>
      </c>
      <c r="AK1899" t="s">
        <v>661</v>
      </c>
      <c r="AL1899">
        <v>40.954521</v>
      </c>
      <c r="AM1899" t="s">
        <v>662</v>
      </c>
      <c r="AN1899">
        <v>-72.157516000000001</v>
      </c>
      <c r="AO1899">
        <v>25</v>
      </c>
      <c r="AP1899">
        <v>675</v>
      </c>
      <c r="AQ1899" t="s">
        <v>129</v>
      </c>
      <c r="AR1899">
        <v>27</v>
      </c>
      <c r="AS1899">
        <v>55</v>
      </c>
      <c r="AT1899">
        <v>832</v>
      </c>
      <c r="BB1899">
        <v>1200</v>
      </c>
      <c r="BC1899">
        <v>1</v>
      </c>
      <c r="BD1899" t="str">
        <f t="shared" si="954"/>
        <v xml:space="preserve">N46PD   </v>
      </c>
      <c r="BE1899">
        <v>1</v>
      </c>
      <c r="BG1899">
        <v>0</v>
      </c>
      <c r="BH1899">
        <v>0</v>
      </c>
      <c r="BI1899">
        <v>0</v>
      </c>
      <c r="BJ1899">
        <v>575</v>
      </c>
      <c r="BK1899">
        <v>-100</v>
      </c>
      <c r="BL1899" t="s">
        <v>239</v>
      </c>
      <c r="BM1899">
        <v>1</v>
      </c>
      <c r="BN1899">
        <v>1</v>
      </c>
      <c r="BO1899">
        <v>1</v>
      </c>
      <c r="BP1899">
        <v>0</v>
      </c>
      <c r="BS1899">
        <v>0.04</v>
      </c>
      <c r="BT1899">
        <v>0</v>
      </c>
      <c r="BU1899">
        <v>0</v>
      </c>
      <c r="CE1899" t="str">
        <f>"16:25:29.379"</f>
        <v>16:25:29.379</v>
      </c>
      <c r="CF1899">
        <v>379039412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7</v>
      </c>
      <c r="CY1899">
        <v>7</v>
      </c>
      <c r="CZ1899" t="s">
        <v>131</v>
      </c>
      <c r="DA1899">
        <v>80</v>
      </c>
      <c r="DB1899">
        <v>1</v>
      </c>
      <c r="DC1899" t="s">
        <v>132</v>
      </c>
      <c r="DD1899" t="s">
        <v>133</v>
      </c>
      <c r="DG1899">
        <v>15467023</v>
      </c>
      <c r="DI1899">
        <v>1</v>
      </c>
      <c r="DJ1899">
        <v>0</v>
      </c>
      <c r="DK1899">
        <v>0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"10/06/2022 16:25:29.945"</f>
        <v>10/06/2022 16:25:29.945</v>
      </c>
      <c r="C1900" t="str">
        <f t="shared" si="952"/>
        <v>FFDFD3C0</v>
      </c>
      <c r="D1900" t="s">
        <v>143</v>
      </c>
      <c r="E1900">
        <v>1</v>
      </c>
      <c r="F1900">
        <v>2001</v>
      </c>
      <c r="G1900" t="s">
        <v>147</v>
      </c>
      <c r="J1900" t="s">
        <v>145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"16:25:29.375"</f>
        <v>16:25:29.375</v>
      </c>
      <c r="T1900" t="str">
        <f>"16:25:28.975"</f>
        <v>16:25:28.975</v>
      </c>
      <c r="U1900" t="str">
        <f t="shared" si="953"/>
        <v>A5988B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125</v>
      </c>
      <c r="AG1900">
        <v>0</v>
      </c>
      <c r="AH1900">
        <v>3</v>
      </c>
      <c r="AI1900">
        <v>2</v>
      </c>
      <c r="AJ1900">
        <v>1</v>
      </c>
      <c r="AK1900" t="s">
        <v>661</v>
      </c>
      <c r="AL1900">
        <v>40.954521</v>
      </c>
      <c r="AM1900" t="s">
        <v>662</v>
      </c>
      <c r="AN1900">
        <v>-72.157516000000001</v>
      </c>
      <c r="AO1900">
        <v>25</v>
      </c>
      <c r="AP1900">
        <v>675</v>
      </c>
      <c r="AQ1900" t="s">
        <v>129</v>
      </c>
      <c r="AR1900">
        <v>27</v>
      </c>
      <c r="AS1900">
        <v>55</v>
      </c>
      <c r="AT1900">
        <v>832</v>
      </c>
      <c r="BB1900">
        <v>1200</v>
      </c>
      <c r="BC1900">
        <v>1</v>
      </c>
      <c r="BD1900" t="str">
        <f t="shared" si="954"/>
        <v xml:space="preserve">N46PD   </v>
      </c>
      <c r="BE1900">
        <v>1</v>
      </c>
      <c r="BG1900">
        <v>0</v>
      </c>
      <c r="BH1900">
        <v>0</v>
      </c>
      <c r="BI1900">
        <v>0</v>
      </c>
      <c r="BJ1900">
        <v>575</v>
      </c>
      <c r="BK1900">
        <v>-100</v>
      </c>
      <c r="BL1900" t="s">
        <v>239</v>
      </c>
      <c r="BM1900">
        <v>1</v>
      </c>
      <c r="BN1900">
        <v>1</v>
      </c>
      <c r="BO1900">
        <v>1</v>
      </c>
      <c r="BP1900">
        <v>0</v>
      </c>
      <c r="BS1900">
        <v>0.04</v>
      </c>
      <c r="BT1900">
        <v>0</v>
      </c>
      <c r="BU1900">
        <v>0</v>
      </c>
      <c r="CE1900" t="str">
        <f>"16:25:29.379"</f>
        <v>16:25:29.379</v>
      </c>
      <c r="CF1900">
        <v>379039412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7</v>
      </c>
      <c r="CY1900">
        <v>7</v>
      </c>
      <c r="CZ1900" t="s">
        <v>131</v>
      </c>
      <c r="DA1900">
        <v>80</v>
      </c>
      <c r="DB1900">
        <v>1</v>
      </c>
      <c r="DC1900" t="s">
        <v>132</v>
      </c>
      <c r="DD1900" t="s">
        <v>133</v>
      </c>
      <c r="DG1900">
        <v>15467023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"10/06/2022 16:25:29.945"</f>
        <v>10/06/2022 16:25:29.945</v>
      </c>
      <c r="C1901" t="str">
        <f t="shared" si="952"/>
        <v>FFDFD3C0</v>
      </c>
      <c r="D1901" t="s">
        <v>134</v>
      </c>
      <c r="E1901">
        <v>33</v>
      </c>
      <c r="H1901">
        <v>112</v>
      </c>
      <c r="I1901" t="s">
        <v>135</v>
      </c>
      <c r="J1901" t="s">
        <v>136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"16:25:29.375"</f>
        <v>16:25:29.375</v>
      </c>
      <c r="T1901" t="str">
        <f>"16:25:28.975"</f>
        <v>16:25:28.975</v>
      </c>
      <c r="U1901" t="str">
        <f t="shared" si="953"/>
        <v>A5988B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125</v>
      </c>
      <c r="AG1901">
        <v>0</v>
      </c>
      <c r="AH1901">
        <v>3</v>
      </c>
      <c r="AI1901">
        <v>2</v>
      </c>
      <c r="AJ1901">
        <v>1</v>
      </c>
      <c r="AK1901" t="s">
        <v>661</v>
      </c>
      <c r="AL1901">
        <v>40.954521</v>
      </c>
      <c r="AM1901" t="s">
        <v>662</v>
      </c>
      <c r="AN1901">
        <v>-72.157516000000001</v>
      </c>
      <c r="AO1901">
        <v>25</v>
      </c>
      <c r="AP1901">
        <v>675</v>
      </c>
      <c r="AQ1901" t="s">
        <v>129</v>
      </c>
      <c r="AR1901">
        <v>27</v>
      </c>
      <c r="AS1901">
        <v>55</v>
      </c>
      <c r="AT1901">
        <v>832</v>
      </c>
      <c r="BB1901">
        <v>1200</v>
      </c>
      <c r="BC1901">
        <v>1</v>
      </c>
      <c r="BD1901" t="str">
        <f t="shared" si="954"/>
        <v xml:space="preserve">N46PD   </v>
      </c>
      <c r="BE1901">
        <v>1</v>
      </c>
      <c r="BG1901">
        <v>0</v>
      </c>
      <c r="BH1901">
        <v>0</v>
      </c>
      <c r="BI1901">
        <v>0</v>
      </c>
      <c r="BJ1901">
        <v>575</v>
      </c>
      <c r="BK1901">
        <v>-100</v>
      </c>
      <c r="BL1901" t="s">
        <v>239</v>
      </c>
      <c r="BM1901">
        <v>1</v>
      </c>
      <c r="BN1901">
        <v>1</v>
      </c>
      <c r="BO1901">
        <v>1</v>
      </c>
      <c r="BP1901">
        <v>0</v>
      </c>
      <c r="BS1901">
        <v>0.04</v>
      </c>
      <c r="BT1901">
        <v>0</v>
      </c>
      <c r="BU1901">
        <v>0</v>
      </c>
      <c r="CE1901" t="str">
        <f>"16:25:29.379"</f>
        <v>16:25:29.379</v>
      </c>
      <c r="CF1901">
        <v>379039412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7</v>
      </c>
      <c r="CY1901">
        <v>7</v>
      </c>
      <c r="CZ1901" t="s">
        <v>131</v>
      </c>
      <c r="DA1901">
        <v>80</v>
      </c>
      <c r="DB1901">
        <v>1</v>
      </c>
      <c r="DC1901" t="s">
        <v>132</v>
      </c>
      <c r="DD1901" t="s">
        <v>133</v>
      </c>
      <c r="DG1901">
        <v>15467023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>"10/06/2022 16:25:31.664"</f>
        <v>10/06/2022 16:25:31.664</v>
      </c>
      <c r="C1902" t="str">
        <f t="shared" si="952"/>
        <v>FFDFD3C0</v>
      </c>
      <c r="D1902" t="s">
        <v>143</v>
      </c>
      <c r="E1902">
        <v>1</v>
      </c>
      <c r="F1902">
        <v>2001</v>
      </c>
      <c r="G1902" t="s">
        <v>147</v>
      </c>
      <c r="J1902" t="s">
        <v>145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"16:25:31.336"</f>
        <v>16:25:31.336</v>
      </c>
      <c r="T1902" t="str">
        <f>"16:25:30.836"</f>
        <v>16:25:30.836</v>
      </c>
      <c r="U1902" t="str">
        <f t="shared" si="953"/>
        <v>A5988B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125</v>
      </c>
      <c r="AG1902">
        <v>0</v>
      </c>
      <c r="AH1902">
        <v>3</v>
      </c>
      <c r="AI1902">
        <v>2</v>
      </c>
      <c r="AJ1902">
        <v>1</v>
      </c>
      <c r="AK1902" t="s">
        <v>663</v>
      </c>
      <c r="AL1902">
        <v>40.955013999999998</v>
      </c>
      <c r="AM1902" t="s">
        <v>664</v>
      </c>
      <c r="AN1902">
        <v>-72.15728</v>
      </c>
      <c r="AO1902">
        <v>25</v>
      </c>
      <c r="AP1902">
        <v>700</v>
      </c>
      <c r="AQ1902" t="s">
        <v>129</v>
      </c>
      <c r="AR1902">
        <v>17</v>
      </c>
      <c r="AS1902">
        <v>59</v>
      </c>
      <c r="AT1902">
        <v>640</v>
      </c>
      <c r="BB1902">
        <v>1200</v>
      </c>
      <c r="BC1902">
        <v>1</v>
      </c>
      <c r="BD1902" t="str">
        <f t="shared" si="954"/>
        <v xml:space="preserve">N46PD   </v>
      </c>
      <c r="BE1902">
        <v>1</v>
      </c>
      <c r="BG1902">
        <v>0</v>
      </c>
      <c r="BH1902">
        <v>0</v>
      </c>
      <c r="BI1902">
        <v>0</v>
      </c>
      <c r="BJ1902">
        <v>600</v>
      </c>
      <c r="BK1902">
        <v>-100</v>
      </c>
      <c r="BL1902" t="s">
        <v>239</v>
      </c>
      <c r="BM1902">
        <v>1</v>
      </c>
      <c r="BN1902">
        <v>1</v>
      </c>
      <c r="BO1902">
        <v>1</v>
      </c>
      <c r="BP1902">
        <v>0</v>
      </c>
      <c r="BS1902">
        <v>0.08</v>
      </c>
      <c r="BT1902">
        <v>0</v>
      </c>
      <c r="BU1902">
        <v>0</v>
      </c>
      <c r="CE1902" t="str">
        <f>"16:25:31.344"</f>
        <v>16:25:31.344</v>
      </c>
      <c r="CF1902">
        <v>343517629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7</v>
      </c>
      <c r="CY1902">
        <v>7</v>
      </c>
      <c r="CZ1902" t="s">
        <v>131</v>
      </c>
      <c r="DA1902">
        <v>80</v>
      </c>
      <c r="DB1902">
        <v>1</v>
      </c>
      <c r="DC1902" t="s">
        <v>132</v>
      </c>
      <c r="DD1902" t="s">
        <v>133</v>
      </c>
      <c r="DG1902">
        <v>15468940</v>
      </c>
      <c r="DI1902">
        <v>1</v>
      </c>
      <c r="DJ1902">
        <v>0</v>
      </c>
      <c r="DK1902">
        <v>0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>"10/06/2022 16:25:31.617"</f>
        <v>10/06/2022 16:25:31.617</v>
      </c>
      <c r="C1903" t="str">
        <f t="shared" si="952"/>
        <v>FFDFD3C0</v>
      </c>
      <c r="D1903" t="s">
        <v>134</v>
      </c>
      <c r="E1903">
        <v>33</v>
      </c>
      <c r="H1903">
        <v>112</v>
      </c>
      <c r="I1903" t="s">
        <v>135</v>
      </c>
      <c r="J1903" t="s">
        <v>136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"16:25:31.336"</f>
        <v>16:25:31.336</v>
      </c>
      <c r="T1903" t="str">
        <f>"16:25:30.836"</f>
        <v>16:25:30.836</v>
      </c>
      <c r="U1903" t="str">
        <f t="shared" si="953"/>
        <v>A5988B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125</v>
      </c>
      <c r="AG1903">
        <v>0</v>
      </c>
      <c r="AH1903">
        <v>3</v>
      </c>
      <c r="AI1903">
        <v>2</v>
      </c>
      <c r="AJ1903">
        <v>1</v>
      </c>
      <c r="AK1903" t="s">
        <v>663</v>
      </c>
      <c r="AL1903">
        <v>40.955013999999998</v>
      </c>
      <c r="AM1903" t="s">
        <v>664</v>
      </c>
      <c r="AN1903">
        <v>-72.15728</v>
      </c>
      <c r="AO1903">
        <v>25</v>
      </c>
      <c r="AP1903">
        <v>700</v>
      </c>
      <c r="AQ1903" t="s">
        <v>129</v>
      </c>
      <c r="AR1903">
        <v>17</v>
      </c>
      <c r="AS1903">
        <v>59</v>
      </c>
      <c r="AT1903">
        <v>640</v>
      </c>
      <c r="BB1903">
        <v>1200</v>
      </c>
      <c r="BC1903">
        <v>1</v>
      </c>
      <c r="BD1903" t="str">
        <f t="shared" si="954"/>
        <v xml:space="preserve">N46PD   </v>
      </c>
      <c r="BE1903">
        <v>1</v>
      </c>
      <c r="BG1903">
        <v>0</v>
      </c>
      <c r="BH1903">
        <v>0</v>
      </c>
      <c r="BI1903">
        <v>0</v>
      </c>
      <c r="BJ1903">
        <v>600</v>
      </c>
      <c r="BK1903">
        <v>-100</v>
      </c>
      <c r="BL1903" t="s">
        <v>239</v>
      </c>
      <c r="BM1903">
        <v>1</v>
      </c>
      <c r="BN1903">
        <v>1</v>
      </c>
      <c r="BO1903">
        <v>1</v>
      </c>
      <c r="BP1903">
        <v>0</v>
      </c>
      <c r="BS1903">
        <v>0.08</v>
      </c>
      <c r="BT1903">
        <v>0</v>
      </c>
      <c r="BU1903">
        <v>0</v>
      </c>
      <c r="CE1903" t="str">
        <f>"16:25:31.344"</f>
        <v>16:25:31.344</v>
      </c>
      <c r="CF1903">
        <v>343517629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7</v>
      </c>
      <c r="CY1903">
        <v>7</v>
      </c>
      <c r="CZ1903" t="s">
        <v>131</v>
      </c>
      <c r="DA1903">
        <v>80</v>
      </c>
      <c r="DB1903">
        <v>1</v>
      </c>
      <c r="DC1903" t="s">
        <v>132</v>
      </c>
      <c r="DD1903" t="s">
        <v>133</v>
      </c>
      <c r="DG1903">
        <v>15468940</v>
      </c>
      <c r="DI1903">
        <v>1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>"10/06/2022 16:25:31.664"</f>
        <v>10/06/2022 16:25:31.664</v>
      </c>
      <c r="C1904" t="str">
        <f t="shared" si="952"/>
        <v>FFDFD3C0</v>
      </c>
      <c r="D1904" t="s">
        <v>134</v>
      </c>
      <c r="E1904">
        <v>38</v>
      </c>
      <c r="H1904">
        <v>125</v>
      </c>
      <c r="I1904" t="s">
        <v>142</v>
      </c>
      <c r="J1904" t="s">
        <v>136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"16:25:31.336"</f>
        <v>16:25:31.336</v>
      </c>
      <c r="T1904" t="str">
        <f>"16:25:30.836"</f>
        <v>16:25:30.836</v>
      </c>
      <c r="U1904" t="str">
        <f t="shared" si="953"/>
        <v>A5988B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125</v>
      </c>
      <c r="AG1904">
        <v>0</v>
      </c>
      <c r="AH1904">
        <v>3</v>
      </c>
      <c r="AI1904">
        <v>2</v>
      </c>
      <c r="AJ1904">
        <v>1</v>
      </c>
      <c r="AK1904" t="s">
        <v>663</v>
      </c>
      <c r="AL1904">
        <v>40.955013999999998</v>
      </c>
      <c r="AM1904" t="s">
        <v>664</v>
      </c>
      <c r="AN1904">
        <v>-72.15728</v>
      </c>
      <c r="AO1904">
        <v>25</v>
      </c>
      <c r="AP1904">
        <v>700</v>
      </c>
      <c r="AQ1904" t="s">
        <v>129</v>
      </c>
      <c r="AR1904">
        <v>17</v>
      </c>
      <c r="AS1904">
        <v>59</v>
      </c>
      <c r="AT1904">
        <v>640</v>
      </c>
      <c r="BB1904">
        <v>1200</v>
      </c>
      <c r="BC1904">
        <v>1</v>
      </c>
      <c r="BD1904" t="str">
        <f t="shared" si="954"/>
        <v xml:space="preserve">N46PD   </v>
      </c>
      <c r="BE1904">
        <v>1</v>
      </c>
      <c r="BG1904">
        <v>0</v>
      </c>
      <c r="BH1904">
        <v>0</v>
      </c>
      <c r="BI1904">
        <v>0</v>
      </c>
      <c r="BJ1904">
        <v>600</v>
      </c>
      <c r="BK1904">
        <v>-100</v>
      </c>
      <c r="BL1904" t="s">
        <v>239</v>
      </c>
      <c r="BM1904">
        <v>1</v>
      </c>
      <c r="BN1904">
        <v>1</v>
      </c>
      <c r="BO1904">
        <v>1</v>
      </c>
      <c r="BP1904">
        <v>0</v>
      </c>
      <c r="BS1904">
        <v>0.08</v>
      </c>
      <c r="BT1904">
        <v>0</v>
      </c>
      <c r="BU1904">
        <v>0</v>
      </c>
      <c r="CE1904" t="str">
        <f>"16:25:31.344"</f>
        <v>16:25:31.344</v>
      </c>
      <c r="CF1904">
        <v>343517629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7</v>
      </c>
      <c r="CY1904">
        <v>7</v>
      </c>
      <c r="CZ1904" t="s">
        <v>131</v>
      </c>
      <c r="DA1904">
        <v>80</v>
      </c>
      <c r="DB1904">
        <v>1</v>
      </c>
      <c r="DC1904" t="s">
        <v>132</v>
      </c>
      <c r="DD1904" t="s">
        <v>133</v>
      </c>
      <c r="DG1904">
        <v>15468940</v>
      </c>
      <c r="DI1904">
        <v>1</v>
      </c>
      <c r="DJ1904">
        <v>0</v>
      </c>
      <c r="DK1904">
        <v>0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>"10/06/2022 16:25:31.664"</f>
        <v>10/06/2022 16:25:31.664</v>
      </c>
      <c r="C1905" t="str">
        <f t="shared" si="952"/>
        <v>FFDFD3C0</v>
      </c>
      <c r="D1905" t="s">
        <v>139</v>
      </c>
      <c r="E1905">
        <v>3</v>
      </c>
      <c r="F1905">
        <v>1003</v>
      </c>
      <c r="G1905" t="s">
        <v>146</v>
      </c>
      <c r="J1905" t="s">
        <v>141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"16:25:31.336"</f>
        <v>16:25:31.336</v>
      </c>
      <c r="T1905" t="str">
        <f>"16:25:30.836"</f>
        <v>16:25:30.836</v>
      </c>
      <c r="U1905" t="str">
        <f t="shared" si="953"/>
        <v>A5988B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125</v>
      </c>
      <c r="AG1905">
        <v>0</v>
      </c>
      <c r="AH1905">
        <v>3</v>
      </c>
      <c r="AI1905">
        <v>2</v>
      </c>
      <c r="AJ1905">
        <v>1</v>
      </c>
      <c r="AK1905" t="s">
        <v>663</v>
      </c>
      <c r="AL1905">
        <v>40.955013999999998</v>
      </c>
      <c r="AM1905" t="s">
        <v>664</v>
      </c>
      <c r="AN1905">
        <v>-72.15728</v>
      </c>
      <c r="AO1905">
        <v>25</v>
      </c>
      <c r="AP1905">
        <v>700</v>
      </c>
      <c r="AQ1905" t="s">
        <v>129</v>
      </c>
      <c r="AR1905">
        <v>17</v>
      </c>
      <c r="AS1905">
        <v>59</v>
      </c>
      <c r="AT1905">
        <v>640</v>
      </c>
      <c r="BB1905">
        <v>1200</v>
      </c>
      <c r="BC1905">
        <v>1</v>
      </c>
      <c r="BD1905" t="str">
        <f t="shared" si="954"/>
        <v xml:space="preserve">N46PD   </v>
      </c>
      <c r="BE1905">
        <v>1</v>
      </c>
      <c r="BG1905">
        <v>0</v>
      </c>
      <c r="BH1905">
        <v>0</v>
      </c>
      <c r="BI1905">
        <v>0</v>
      </c>
      <c r="BJ1905">
        <v>600</v>
      </c>
      <c r="BK1905">
        <v>-100</v>
      </c>
      <c r="BL1905" t="s">
        <v>239</v>
      </c>
      <c r="BM1905">
        <v>1</v>
      </c>
      <c r="BN1905">
        <v>1</v>
      </c>
      <c r="BO1905">
        <v>1</v>
      </c>
      <c r="BP1905">
        <v>0</v>
      </c>
      <c r="BS1905">
        <v>0.08</v>
      </c>
      <c r="BT1905">
        <v>0</v>
      </c>
      <c r="BU1905">
        <v>0</v>
      </c>
      <c r="CE1905" t="str">
        <f>"16:25:31.344"</f>
        <v>16:25:31.344</v>
      </c>
      <c r="CF1905">
        <v>343517629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7</v>
      </c>
      <c r="CY1905">
        <v>7</v>
      </c>
      <c r="CZ1905" t="s">
        <v>131</v>
      </c>
      <c r="DA1905">
        <v>80</v>
      </c>
      <c r="DB1905">
        <v>1</v>
      </c>
      <c r="DC1905" t="s">
        <v>132</v>
      </c>
      <c r="DD1905" t="s">
        <v>133</v>
      </c>
      <c r="DG1905">
        <v>15468940</v>
      </c>
      <c r="DI1905">
        <v>1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>"10/06/2022 16:25:31.664"</f>
        <v>10/06/2022 16:25:31.664</v>
      </c>
      <c r="C1906" t="str">
        <f t="shared" si="952"/>
        <v>FFDFD3C0</v>
      </c>
      <c r="D1906" t="s">
        <v>139</v>
      </c>
      <c r="E1906">
        <v>2</v>
      </c>
      <c r="F1906">
        <v>1002</v>
      </c>
      <c r="G1906" t="s">
        <v>124</v>
      </c>
      <c r="J1906" t="s">
        <v>141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"16:25:31.336"</f>
        <v>16:25:31.336</v>
      </c>
      <c r="T1906" t="str">
        <f>"16:25:30.836"</f>
        <v>16:25:30.836</v>
      </c>
      <c r="U1906" t="str">
        <f t="shared" si="953"/>
        <v>A5988B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125</v>
      </c>
      <c r="AG1906">
        <v>0</v>
      </c>
      <c r="AH1906">
        <v>3</v>
      </c>
      <c r="AI1906">
        <v>2</v>
      </c>
      <c r="AJ1906">
        <v>1</v>
      </c>
      <c r="AK1906" t="s">
        <v>663</v>
      </c>
      <c r="AL1906">
        <v>40.955013999999998</v>
      </c>
      <c r="AM1906" t="s">
        <v>664</v>
      </c>
      <c r="AN1906">
        <v>-72.15728</v>
      </c>
      <c r="AO1906">
        <v>25</v>
      </c>
      <c r="AP1906">
        <v>700</v>
      </c>
      <c r="AQ1906" t="s">
        <v>129</v>
      </c>
      <c r="AR1906">
        <v>17</v>
      </c>
      <c r="AS1906">
        <v>59</v>
      </c>
      <c r="AT1906">
        <v>640</v>
      </c>
      <c r="BB1906">
        <v>1200</v>
      </c>
      <c r="BC1906">
        <v>1</v>
      </c>
      <c r="BD1906" t="str">
        <f t="shared" si="954"/>
        <v xml:space="preserve">N46PD   </v>
      </c>
      <c r="BE1906">
        <v>1</v>
      </c>
      <c r="BG1906">
        <v>0</v>
      </c>
      <c r="BH1906">
        <v>0</v>
      </c>
      <c r="BI1906">
        <v>0</v>
      </c>
      <c r="BJ1906">
        <v>600</v>
      </c>
      <c r="BK1906">
        <v>-100</v>
      </c>
      <c r="BL1906" t="s">
        <v>239</v>
      </c>
      <c r="BM1906">
        <v>1</v>
      </c>
      <c r="BN1906">
        <v>1</v>
      </c>
      <c r="BO1906">
        <v>1</v>
      </c>
      <c r="BP1906">
        <v>0</v>
      </c>
      <c r="BS1906">
        <v>0.08</v>
      </c>
      <c r="BT1906">
        <v>0</v>
      </c>
      <c r="BU1906">
        <v>0</v>
      </c>
      <c r="CE1906" t="str">
        <f>"16:25:31.344"</f>
        <v>16:25:31.344</v>
      </c>
      <c r="CF1906">
        <v>343517629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7</v>
      </c>
      <c r="CY1906">
        <v>7</v>
      </c>
      <c r="CZ1906" t="s">
        <v>131</v>
      </c>
      <c r="DA1906">
        <v>80</v>
      </c>
      <c r="DB1906">
        <v>1</v>
      </c>
      <c r="DC1906" t="s">
        <v>132</v>
      </c>
      <c r="DD1906" t="s">
        <v>133</v>
      </c>
      <c r="DG1906">
        <v>15468940</v>
      </c>
      <c r="DI1906">
        <v>1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 t="shared" ref="A1907:A1913" si="974">"10/06/2022 16:25:32.664"</f>
        <v>10/06/2022 16:25:32.664</v>
      </c>
      <c r="C1907" t="str">
        <f t="shared" si="952"/>
        <v>FFDFD3C0</v>
      </c>
      <c r="D1907" t="s">
        <v>143</v>
      </c>
      <c r="E1907">
        <v>15</v>
      </c>
      <c r="F1907">
        <v>2015</v>
      </c>
      <c r="G1907" t="s">
        <v>144</v>
      </c>
      <c r="J1907" t="s">
        <v>145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ref="S1907:S1913" si="975">"16:25:32.391"</f>
        <v>16:25:32.391</v>
      </c>
      <c r="T1907" t="str">
        <f t="shared" ref="T1907:T1913" si="976">"16:25:31.891"</f>
        <v>16:25:31.891</v>
      </c>
      <c r="U1907" t="str">
        <f t="shared" si="953"/>
        <v>A5988B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125</v>
      </c>
      <c r="AG1907">
        <v>0</v>
      </c>
      <c r="AH1907">
        <v>3</v>
      </c>
      <c r="AI1907">
        <v>2</v>
      </c>
      <c r="AJ1907">
        <v>1</v>
      </c>
      <c r="AK1907" t="s">
        <v>665</v>
      </c>
      <c r="AL1907">
        <v>40.955357999999997</v>
      </c>
      <c r="AM1907" t="s">
        <v>666</v>
      </c>
      <c r="AN1907">
        <v>-72.157195000000002</v>
      </c>
      <c r="AO1907">
        <v>25</v>
      </c>
      <c r="AP1907">
        <v>725</v>
      </c>
      <c r="AQ1907" t="s">
        <v>129</v>
      </c>
      <c r="AR1907">
        <v>11</v>
      </c>
      <c r="AS1907">
        <v>61</v>
      </c>
      <c r="AT1907">
        <v>1152</v>
      </c>
      <c r="BB1907">
        <v>1200</v>
      </c>
      <c r="BC1907">
        <v>1</v>
      </c>
      <c r="BD1907" t="str">
        <f t="shared" si="954"/>
        <v xml:space="preserve">N46PD   </v>
      </c>
      <c r="BE1907">
        <v>1</v>
      </c>
      <c r="BG1907">
        <v>0</v>
      </c>
      <c r="BH1907">
        <v>0</v>
      </c>
      <c r="BI1907">
        <v>0</v>
      </c>
      <c r="BJ1907">
        <v>625</v>
      </c>
      <c r="BK1907">
        <v>-100</v>
      </c>
      <c r="BL1907" t="s">
        <v>239</v>
      </c>
      <c r="BM1907">
        <v>1</v>
      </c>
      <c r="BN1907">
        <v>1</v>
      </c>
      <c r="BO1907">
        <v>1</v>
      </c>
      <c r="BP1907">
        <v>0</v>
      </c>
      <c r="BS1907">
        <v>0.08</v>
      </c>
      <c r="BT1907">
        <v>0</v>
      </c>
      <c r="BU1907">
        <v>0</v>
      </c>
      <c r="CE1907" t="str">
        <f t="shared" ref="CE1907:CE1913" si="977">"16:25:32.394"</f>
        <v>16:25:32.394</v>
      </c>
      <c r="CF1907">
        <v>393751657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7</v>
      </c>
      <c r="CY1907">
        <v>7</v>
      </c>
      <c r="CZ1907" t="s">
        <v>131</v>
      </c>
      <c r="DA1907">
        <v>80</v>
      </c>
      <c r="DB1907">
        <v>1</v>
      </c>
      <c r="DC1907" t="s">
        <v>132</v>
      </c>
      <c r="DD1907" t="s">
        <v>133</v>
      </c>
      <c r="DG1907">
        <v>15469903</v>
      </c>
      <c r="DI1907">
        <v>1</v>
      </c>
      <c r="DJ1907">
        <v>0</v>
      </c>
      <c r="DK1907">
        <v>0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 t="shared" si="974"/>
        <v>10/06/2022 16:25:32.664</v>
      </c>
      <c r="C1908" t="str">
        <f t="shared" si="952"/>
        <v>FFDFD3C0</v>
      </c>
      <c r="D1908" t="s">
        <v>134</v>
      </c>
      <c r="E1908">
        <v>33</v>
      </c>
      <c r="H1908">
        <v>112</v>
      </c>
      <c r="I1908" t="s">
        <v>135</v>
      </c>
      <c r="J1908" t="s">
        <v>136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975"/>
        <v>16:25:32.391</v>
      </c>
      <c r="T1908" t="str">
        <f t="shared" si="976"/>
        <v>16:25:31.891</v>
      </c>
      <c r="U1908" t="str">
        <f t="shared" si="953"/>
        <v>A5988B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125</v>
      </c>
      <c r="AG1908">
        <v>0</v>
      </c>
      <c r="AH1908">
        <v>3</v>
      </c>
      <c r="AI1908">
        <v>2</v>
      </c>
      <c r="AJ1908">
        <v>1</v>
      </c>
      <c r="AK1908" t="s">
        <v>665</v>
      </c>
      <c r="AL1908">
        <v>40.955357999999997</v>
      </c>
      <c r="AM1908" t="s">
        <v>666</v>
      </c>
      <c r="AN1908">
        <v>-72.157195000000002</v>
      </c>
      <c r="AO1908">
        <v>25</v>
      </c>
      <c r="AP1908">
        <v>725</v>
      </c>
      <c r="AQ1908" t="s">
        <v>129</v>
      </c>
      <c r="AR1908">
        <v>11</v>
      </c>
      <c r="AS1908">
        <v>61</v>
      </c>
      <c r="AT1908">
        <v>1152</v>
      </c>
      <c r="BB1908">
        <v>1200</v>
      </c>
      <c r="BC1908">
        <v>1</v>
      </c>
      <c r="BD1908" t="str">
        <f t="shared" si="954"/>
        <v xml:space="preserve">N46PD   </v>
      </c>
      <c r="BE1908">
        <v>1</v>
      </c>
      <c r="BG1908">
        <v>0</v>
      </c>
      <c r="BH1908">
        <v>0</v>
      </c>
      <c r="BI1908">
        <v>0</v>
      </c>
      <c r="BJ1908">
        <v>625</v>
      </c>
      <c r="BK1908">
        <v>-100</v>
      </c>
      <c r="BL1908" t="s">
        <v>239</v>
      </c>
      <c r="BM1908">
        <v>1</v>
      </c>
      <c r="BN1908">
        <v>1</v>
      </c>
      <c r="BO1908">
        <v>1</v>
      </c>
      <c r="BP1908">
        <v>0</v>
      </c>
      <c r="BS1908">
        <v>0.08</v>
      </c>
      <c r="BT1908">
        <v>0</v>
      </c>
      <c r="BU1908">
        <v>0</v>
      </c>
      <c r="CE1908" t="str">
        <f t="shared" si="977"/>
        <v>16:25:32.394</v>
      </c>
      <c r="CF1908">
        <v>393751657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7</v>
      </c>
      <c r="CY1908">
        <v>7</v>
      </c>
      <c r="CZ1908" t="s">
        <v>131</v>
      </c>
      <c r="DA1908">
        <v>80</v>
      </c>
      <c r="DB1908">
        <v>1</v>
      </c>
      <c r="DC1908" t="s">
        <v>132</v>
      </c>
      <c r="DD1908" t="s">
        <v>133</v>
      </c>
      <c r="DG1908">
        <v>15469903</v>
      </c>
      <c r="DI1908">
        <v>1</v>
      </c>
      <c r="DJ1908">
        <v>0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 t="shared" si="974"/>
        <v>10/06/2022 16:25:32.664</v>
      </c>
      <c r="C1909" t="str">
        <f t="shared" si="952"/>
        <v>FFDFD3C0</v>
      </c>
      <c r="D1909" t="s">
        <v>143</v>
      </c>
      <c r="E1909">
        <v>1</v>
      </c>
      <c r="F1909">
        <v>2001</v>
      </c>
      <c r="G1909" t="s">
        <v>147</v>
      </c>
      <c r="J1909" t="s">
        <v>145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si="975"/>
        <v>16:25:32.391</v>
      </c>
      <c r="T1909" t="str">
        <f t="shared" si="976"/>
        <v>16:25:31.891</v>
      </c>
      <c r="U1909" t="str">
        <f t="shared" si="953"/>
        <v>A5988B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125</v>
      </c>
      <c r="AG1909">
        <v>0</v>
      </c>
      <c r="AH1909">
        <v>3</v>
      </c>
      <c r="AI1909">
        <v>2</v>
      </c>
      <c r="AJ1909">
        <v>1</v>
      </c>
      <c r="AK1909" t="s">
        <v>665</v>
      </c>
      <c r="AL1909">
        <v>40.955357999999997</v>
      </c>
      <c r="AM1909" t="s">
        <v>666</v>
      </c>
      <c r="AN1909">
        <v>-72.157195000000002</v>
      </c>
      <c r="AO1909">
        <v>25</v>
      </c>
      <c r="AP1909">
        <v>725</v>
      </c>
      <c r="AQ1909" t="s">
        <v>129</v>
      </c>
      <c r="AR1909">
        <v>11</v>
      </c>
      <c r="AS1909">
        <v>61</v>
      </c>
      <c r="AT1909">
        <v>1152</v>
      </c>
      <c r="BB1909">
        <v>1200</v>
      </c>
      <c r="BC1909">
        <v>1</v>
      </c>
      <c r="BD1909" t="str">
        <f t="shared" si="954"/>
        <v xml:space="preserve">N46PD   </v>
      </c>
      <c r="BE1909">
        <v>1</v>
      </c>
      <c r="BG1909">
        <v>0</v>
      </c>
      <c r="BH1909">
        <v>0</v>
      </c>
      <c r="BI1909">
        <v>0</v>
      </c>
      <c r="BJ1909">
        <v>625</v>
      </c>
      <c r="BK1909">
        <v>-100</v>
      </c>
      <c r="BL1909" t="s">
        <v>239</v>
      </c>
      <c r="BM1909">
        <v>1</v>
      </c>
      <c r="BN1909">
        <v>1</v>
      </c>
      <c r="BO1909">
        <v>1</v>
      </c>
      <c r="BP1909">
        <v>0</v>
      </c>
      <c r="BS1909">
        <v>0.08</v>
      </c>
      <c r="BT1909">
        <v>0</v>
      </c>
      <c r="BU1909">
        <v>0</v>
      </c>
      <c r="CE1909" t="str">
        <f t="shared" si="977"/>
        <v>16:25:32.394</v>
      </c>
      <c r="CF1909">
        <v>393751657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7</v>
      </c>
      <c r="CY1909">
        <v>7</v>
      </c>
      <c r="CZ1909" t="s">
        <v>131</v>
      </c>
      <c r="DA1909">
        <v>80</v>
      </c>
      <c r="DB1909">
        <v>1</v>
      </c>
      <c r="DC1909" t="s">
        <v>132</v>
      </c>
      <c r="DD1909" t="s">
        <v>133</v>
      </c>
      <c r="DG1909">
        <v>15469903</v>
      </c>
      <c r="DI1909">
        <v>1</v>
      </c>
      <c r="DJ1909">
        <v>0</v>
      </c>
      <c r="DK1909">
        <v>1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 t="shared" si="974"/>
        <v>10/06/2022 16:25:32.664</v>
      </c>
      <c r="C1910" t="str">
        <f t="shared" si="952"/>
        <v>FFDFD3C0</v>
      </c>
      <c r="D1910" t="s">
        <v>134</v>
      </c>
      <c r="E1910">
        <v>38</v>
      </c>
      <c r="H1910">
        <v>125</v>
      </c>
      <c r="I1910" t="s">
        <v>142</v>
      </c>
      <c r="J1910" t="s">
        <v>136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975"/>
        <v>16:25:32.391</v>
      </c>
      <c r="T1910" t="str">
        <f t="shared" si="976"/>
        <v>16:25:31.891</v>
      </c>
      <c r="U1910" t="str">
        <f t="shared" si="953"/>
        <v>A5988B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125</v>
      </c>
      <c r="AG1910">
        <v>0</v>
      </c>
      <c r="AH1910">
        <v>3</v>
      </c>
      <c r="AI1910">
        <v>2</v>
      </c>
      <c r="AJ1910">
        <v>1</v>
      </c>
      <c r="AK1910" t="s">
        <v>665</v>
      </c>
      <c r="AL1910">
        <v>40.955357999999997</v>
      </c>
      <c r="AM1910" t="s">
        <v>666</v>
      </c>
      <c r="AN1910">
        <v>-72.157195000000002</v>
      </c>
      <c r="AO1910">
        <v>25</v>
      </c>
      <c r="AP1910">
        <v>725</v>
      </c>
      <c r="AQ1910" t="s">
        <v>129</v>
      </c>
      <c r="AR1910">
        <v>11</v>
      </c>
      <c r="AS1910">
        <v>61</v>
      </c>
      <c r="AT1910">
        <v>1152</v>
      </c>
      <c r="BB1910">
        <v>1200</v>
      </c>
      <c r="BC1910">
        <v>1</v>
      </c>
      <c r="BD1910" t="str">
        <f t="shared" si="954"/>
        <v xml:space="preserve">N46PD   </v>
      </c>
      <c r="BE1910">
        <v>1</v>
      </c>
      <c r="BG1910">
        <v>0</v>
      </c>
      <c r="BH1910">
        <v>0</v>
      </c>
      <c r="BI1910">
        <v>0</v>
      </c>
      <c r="BJ1910">
        <v>625</v>
      </c>
      <c r="BK1910">
        <v>-100</v>
      </c>
      <c r="BL1910" t="s">
        <v>239</v>
      </c>
      <c r="BM1910">
        <v>1</v>
      </c>
      <c r="BN1910">
        <v>1</v>
      </c>
      <c r="BO1910">
        <v>1</v>
      </c>
      <c r="BP1910">
        <v>0</v>
      </c>
      <c r="BS1910">
        <v>0.08</v>
      </c>
      <c r="BT1910">
        <v>0</v>
      </c>
      <c r="BU1910">
        <v>0</v>
      </c>
      <c r="CE1910" t="str">
        <f t="shared" si="977"/>
        <v>16:25:32.394</v>
      </c>
      <c r="CF1910">
        <v>393751657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7</v>
      </c>
      <c r="CY1910">
        <v>7</v>
      </c>
      <c r="CZ1910" t="s">
        <v>131</v>
      </c>
      <c r="DA1910">
        <v>80</v>
      </c>
      <c r="DB1910">
        <v>1</v>
      </c>
      <c r="DC1910" t="s">
        <v>132</v>
      </c>
      <c r="DD1910" t="s">
        <v>133</v>
      </c>
      <c r="DG1910">
        <v>15469903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 t="shared" si="974"/>
        <v>10/06/2022 16:25:32.664</v>
      </c>
      <c r="C1911" t="str">
        <f t="shared" si="952"/>
        <v>FFDFD3C0</v>
      </c>
      <c r="D1911" t="s">
        <v>139</v>
      </c>
      <c r="E1911">
        <v>3</v>
      </c>
      <c r="F1911">
        <v>1003</v>
      </c>
      <c r="G1911" t="s">
        <v>146</v>
      </c>
      <c r="J1911" t="s">
        <v>141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975"/>
        <v>16:25:32.391</v>
      </c>
      <c r="T1911" t="str">
        <f t="shared" si="976"/>
        <v>16:25:31.891</v>
      </c>
      <c r="U1911" t="str">
        <f t="shared" si="953"/>
        <v>A5988B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125</v>
      </c>
      <c r="AG1911">
        <v>0</v>
      </c>
      <c r="AH1911">
        <v>3</v>
      </c>
      <c r="AI1911">
        <v>2</v>
      </c>
      <c r="AJ1911">
        <v>1</v>
      </c>
      <c r="AK1911" t="s">
        <v>665</v>
      </c>
      <c r="AL1911">
        <v>40.955357999999997</v>
      </c>
      <c r="AM1911" t="s">
        <v>666</v>
      </c>
      <c r="AN1911">
        <v>-72.157195000000002</v>
      </c>
      <c r="AO1911">
        <v>25</v>
      </c>
      <c r="AP1911">
        <v>725</v>
      </c>
      <c r="AQ1911" t="s">
        <v>129</v>
      </c>
      <c r="AR1911">
        <v>11</v>
      </c>
      <c r="AS1911">
        <v>61</v>
      </c>
      <c r="AT1911">
        <v>1152</v>
      </c>
      <c r="BB1911">
        <v>1200</v>
      </c>
      <c r="BC1911">
        <v>1</v>
      </c>
      <c r="BD1911" t="str">
        <f t="shared" si="954"/>
        <v xml:space="preserve">N46PD   </v>
      </c>
      <c r="BE1911">
        <v>1</v>
      </c>
      <c r="BG1911">
        <v>0</v>
      </c>
      <c r="BH1911">
        <v>0</v>
      </c>
      <c r="BI1911">
        <v>0</v>
      </c>
      <c r="BJ1911">
        <v>625</v>
      </c>
      <c r="BK1911">
        <v>-100</v>
      </c>
      <c r="BL1911" t="s">
        <v>239</v>
      </c>
      <c r="BM1911">
        <v>1</v>
      </c>
      <c r="BN1911">
        <v>1</v>
      </c>
      <c r="BO1911">
        <v>1</v>
      </c>
      <c r="BP1911">
        <v>0</v>
      </c>
      <c r="BS1911">
        <v>0.08</v>
      </c>
      <c r="BT1911">
        <v>0</v>
      </c>
      <c r="BU1911">
        <v>0</v>
      </c>
      <c r="CE1911" t="str">
        <f t="shared" si="977"/>
        <v>16:25:32.394</v>
      </c>
      <c r="CF1911">
        <v>393751657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7</v>
      </c>
      <c r="CY1911">
        <v>7</v>
      </c>
      <c r="CZ1911" t="s">
        <v>131</v>
      </c>
      <c r="DA1911">
        <v>80</v>
      </c>
      <c r="DB1911">
        <v>1</v>
      </c>
      <c r="DC1911" t="s">
        <v>132</v>
      </c>
      <c r="DD1911" t="s">
        <v>133</v>
      </c>
      <c r="DG1911">
        <v>15469903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 t="shared" si="974"/>
        <v>10/06/2022 16:25:32.664</v>
      </c>
      <c r="C1912" t="str">
        <f t="shared" si="952"/>
        <v>FFDFD3C0</v>
      </c>
      <c r="D1912" t="s">
        <v>139</v>
      </c>
      <c r="E1912">
        <v>2</v>
      </c>
      <c r="F1912">
        <v>1002</v>
      </c>
      <c r="G1912" t="s">
        <v>124</v>
      </c>
      <c r="J1912" t="s">
        <v>141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975"/>
        <v>16:25:32.391</v>
      </c>
      <c r="T1912" t="str">
        <f t="shared" si="976"/>
        <v>16:25:31.891</v>
      </c>
      <c r="U1912" t="str">
        <f t="shared" si="953"/>
        <v>A5988B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125</v>
      </c>
      <c r="AG1912">
        <v>0</v>
      </c>
      <c r="AH1912">
        <v>3</v>
      </c>
      <c r="AI1912">
        <v>2</v>
      </c>
      <c r="AJ1912">
        <v>1</v>
      </c>
      <c r="AK1912" t="s">
        <v>665</v>
      </c>
      <c r="AL1912">
        <v>40.955357999999997</v>
      </c>
      <c r="AM1912" t="s">
        <v>666</v>
      </c>
      <c r="AN1912">
        <v>-72.157195000000002</v>
      </c>
      <c r="AO1912">
        <v>25</v>
      </c>
      <c r="AP1912">
        <v>725</v>
      </c>
      <c r="AQ1912" t="s">
        <v>129</v>
      </c>
      <c r="AR1912">
        <v>11</v>
      </c>
      <c r="AS1912">
        <v>61</v>
      </c>
      <c r="AT1912">
        <v>1152</v>
      </c>
      <c r="BB1912">
        <v>1200</v>
      </c>
      <c r="BC1912">
        <v>1</v>
      </c>
      <c r="BD1912" t="str">
        <f t="shared" si="954"/>
        <v xml:space="preserve">N46PD   </v>
      </c>
      <c r="BE1912">
        <v>1</v>
      </c>
      <c r="BG1912">
        <v>0</v>
      </c>
      <c r="BH1912">
        <v>0</v>
      </c>
      <c r="BI1912">
        <v>0</v>
      </c>
      <c r="BJ1912">
        <v>625</v>
      </c>
      <c r="BK1912">
        <v>-100</v>
      </c>
      <c r="BL1912" t="s">
        <v>239</v>
      </c>
      <c r="BM1912">
        <v>1</v>
      </c>
      <c r="BN1912">
        <v>1</v>
      </c>
      <c r="BO1912">
        <v>1</v>
      </c>
      <c r="BP1912">
        <v>0</v>
      </c>
      <c r="BS1912">
        <v>0.08</v>
      </c>
      <c r="BT1912">
        <v>0</v>
      </c>
      <c r="BU1912">
        <v>0</v>
      </c>
      <c r="CE1912" t="str">
        <f t="shared" si="977"/>
        <v>16:25:32.394</v>
      </c>
      <c r="CF1912">
        <v>393751657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7</v>
      </c>
      <c r="CY1912">
        <v>7</v>
      </c>
      <c r="CZ1912" t="s">
        <v>131</v>
      </c>
      <c r="DA1912">
        <v>80</v>
      </c>
      <c r="DB1912">
        <v>1</v>
      </c>
      <c r="DC1912" t="s">
        <v>132</v>
      </c>
      <c r="DD1912" t="s">
        <v>133</v>
      </c>
      <c r="DG1912">
        <v>15469903</v>
      </c>
      <c r="DI1912">
        <v>1</v>
      </c>
      <c r="DJ1912">
        <v>0</v>
      </c>
      <c r="DK1912">
        <v>1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 t="shared" si="974"/>
        <v>10/06/2022 16:25:32.664</v>
      </c>
      <c r="C1913" t="str">
        <f t="shared" si="952"/>
        <v>FFDFD3C0</v>
      </c>
      <c r="D1913" t="s">
        <v>123</v>
      </c>
      <c r="E1913">
        <v>1</v>
      </c>
      <c r="H1913">
        <v>157</v>
      </c>
      <c r="I1913" t="s">
        <v>124</v>
      </c>
      <c r="J1913" t="s">
        <v>125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975"/>
        <v>16:25:32.391</v>
      </c>
      <c r="T1913" t="str">
        <f t="shared" si="976"/>
        <v>16:25:31.891</v>
      </c>
      <c r="U1913" t="str">
        <f t="shared" si="953"/>
        <v>A5988B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125</v>
      </c>
      <c r="AG1913">
        <v>0</v>
      </c>
      <c r="AH1913">
        <v>3</v>
      </c>
      <c r="AI1913">
        <v>2</v>
      </c>
      <c r="AJ1913">
        <v>1</v>
      </c>
      <c r="AK1913" t="s">
        <v>665</v>
      </c>
      <c r="AL1913">
        <v>40.955357999999997</v>
      </c>
      <c r="AM1913" t="s">
        <v>666</v>
      </c>
      <c r="AN1913">
        <v>-72.157195000000002</v>
      </c>
      <c r="AO1913">
        <v>25</v>
      </c>
      <c r="AP1913">
        <v>725</v>
      </c>
      <c r="AQ1913" t="s">
        <v>129</v>
      </c>
      <c r="AR1913">
        <v>11</v>
      </c>
      <c r="AS1913">
        <v>61</v>
      </c>
      <c r="AT1913">
        <v>1152</v>
      </c>
      <c r="BB1913">
        <v>1200</v>
      </c>
      <c r="BC1913">
        <v>1</v>
      </c>
      <c r="BD1913" t="str">
        <f t="shared" si="954"/>
        <v xml:space="preserve">N46PD   </v>
      </c>
      <c r="BE1913">
        <v>1</v>
      </c>
      <c r="BG1913">
        <v>0</v>
      </c>
      <c r="BH1913">
        <v>0</v>
      </c>
      <c r="BI1913">
        <v>0</v>
      </c>
      <c r="BJ1913">
        <v>625</v>
      </c>
      <c r="BK1913">
        <v>-100</v>
      </c>
      <c r="BL1913" t="s">
        <v>239</v>
      </c>
      <c r="BM1913">
        <v>1</v>
      </c>
      <c r="BN1913">
        <v>1</v>
      </c>
      <c r="BO1913">
        <v>1</v>
      </c>
      <c r="BP1913">
        <v>0</v>
      </c>
      <c r="BS1913">
        <v>0.08</v>
      </c>
      <c r="BT1913">
        <v>0</v>
      </c>
      <c r="BU1913">
        <v>0</v>
      </c>
      <c r="CE1913" t="str">
        <f t="shared" si="977"/>
        <v>16:25:32.394</v>
      </c>
      <c r="CF1913">
        <v>393751657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7</v>
      </c>
      <c r="CY1913">
        <v>7</v>
      </c>
      <c r="CZ1913" t="s">
        <v>131</v>
      </c>
      <c r="DA1913">
        <v>80</v>
      </c>
      <c r="DB1913">
        <v>1</v>
      </c>
      <c r="DC1913" t="s">
        <v>132</v>
      </c>
      <c r="DD1913" t="s">
        <v>133</v>
      </c>
      <c r="DG1913">
        <v>15469903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 t="shared" ref="A1914:A1920" si="978">"10/06/2022 16:25:33.617"</f>
        <v>10/06/2022 16:25:33.617</v>
      </c>
      <c r="C1914" t="str">
        <f t="shared" si="952"/>
        <v>FFDFD3C0</v>
      </c>
      <c r="D1914" t="s">
        <v>134</v>
      </c>
      <c r="E1914">
        <v>33</v>
      </c>
      <c r="H1914">
        <v>112</v>
      </c>
      <c r="I1914" t="s">
        <v>135</v>
      </c>
      <c r="J1914" t="s">
        <v>136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ref="S1914:S1920" si="979">"16:25:33.375"</f>
        <v>16:25:33.375</v>
      </c>
      <c r="T1914" t="str">
        <f t="shared" ref="T1914:T1920" si="980">"16:25:32.975"</f>
        <v>16:25:32.975</v>
      </c>
      <c r="U1914" t="str">
        <f t="shared" si="953"/>
        <v>A5988B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125</v>
      </c>
      <c r="AG1914">
        <v>0</v>
      </c>
      <c r="AH1914">
        <v>3</v>
      </c>
      <c r="AI1914">
        <v>2</v>
      </c>
      <c r="AJ1914">
        <v>1</v>
      </c>
      <c r="AK1914" t="s">
        <v>667</v>
      </c>
      <c r="AL1914">
        <v>40.955637000000003</v>
      </c>
      <c r="AM1914" t="s">
        <v>666</v>
      </c>
      <c r="AN1914">
        <v>-72.157195000000002</v>
      </c>
      <c r="AO1914">
        <v>25</v>
      </c>
      <c r="AP1914">
        <v>750</v>
      </c>
      <c r="AQ1914" t="s">
        <v>129</v>
      </c>
      <c r="AR1914">
        <v>6</v>
      </c>
      <c r="AS1914">
        <v>61</v>
      </c>
      <c r="AT1914">
        <v>1216</v>
      </c>
      <c r="BB1914">
        <v>1200</v>
      </c>
      <c r="BC1914">
        <v>1</v>
      </c>
      <c r="BD1914" t="str">
        <f t="shared" si="954"/>
        <v xml:space="preserve">N46PD   </v>
      </c>
      <c r="BE1914">
        <v>1</v>
      </c>
      <c r="BG1914">
        <v>0</v>
      </c>
      <c r="BH1914">
        <v>0</v>
      </c>
      <c r="BI1914">
        <v>0</v>
      </c>
      <c r="BJ1914">
        <v>625</v>
      </c>
      <c r="BK1914">
        <v>-125</v>
      </c>
      <c r="BL1914" t="s">
        <v>239</v>
      </c>
      <c r="BM1914">
        <v>1</v>
      </c>
      <c r="BN1914">
        <v>1</v>
      </c>
      <c r="BO1914">
        <v>1</v>
      </c>
      <c r="BP1914">
        <v>0</v>
      </c>
      <c r="BS1914">
        <v>0.12</v>
      </c>
      <c r="BT1914">
        <v>0</v>
      </c>
      <c r="BU1914">
        <v>0</v>
      </c>
      <c r="CE1914" t="str">
        <f t="shared" ref="CE1914:CE1920" si="981">"16:25:33.375"</f>
        <v>16:25:33.375</v>
      </c>
      <c r="CF1914">
        <v>375171606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6</v>
      </c>
      <c r="CY1914">
        <v>7</v>
      </c>
      <c r="CZ1914" t="s">
        <v>131</v>
      </c>
      <c r="DA1914">
        <v>80</v>
      </c>
      <c r="DB1914">
        <v>1</v>
      </c>
      <c r="DC1914" t="s">
        <v>132</v>
      </c>
      <c r="DD1914" t="s">
        <v>133</v>
      </c>
      <c r="DG1914">
        <v>15470851</v>
      </c>
      <c r="DI1914">
        <v>1</v>
      </c>
      <c r="DJ1914">
        <v>0</v>
      </c>
      <c r="DK1914">
        <v>0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 t="shared" si="978"/>
        <v>10/06/2022 16:25:33.617</v>
      </c>
      <c r="C1915" t="str">
        <f t="shared" si="952"/>
        <v>FFDFD3C0</v>
      </c>
      <c r="D1915" t="s">
        <v>143</v>
      </c>
      <c r="E1915">
        <v>1</v>
      </c>
      <c r="F1915">
        <v>2001</v>
      </c>
      <c r="G1915" t="s">
        <v>147</v>
      </c>
      <c r="J1915" t="s">
        <v>145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979"/>
        <v>16:25:33.375</v>
      </c>
      <c r="T1915" t="str">
        <f t="shared" si="980"/>
        <v>16:25:32.975</v>
      </c>
      <c r="U1915" t="str">
        <f t="shared" si="953"/>
        <v>A5988B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125</v>
      </c>
      <c r="AG1915">
        <v>0</v>
      </c>
      <c r="AH1915">
        <v>3</v>
      </c>
      <c r="AI1915">
        <v>2</v>
      </c>
      <c r="AJ1915">
        <v>1</v>
      </c>
      <c r="AK1915" t="s">
        <v>667</v>
      </c>
      <c r="AL1915">
        <v>40.955637000000003</v>
      </c>
      <c r="AM1915" t="s">
        <v>666</v>
      </c>
      <c r="AN1915">
        <v>-72.157195000000002</v>
      </c>
      <c r="AO1915">
        <v>25</v>
      </c>
      <c r="AP1915">
        <v>750</v>
      </c>
      <c r="AQ1915" t="s">
        <v>129</v>
      </c>
      <c r="AR1915">
        <v>6</v>
      </c>
      <c r="AS1915">
        <v>61</v>
      </c>
      <c r="AT1915">
        <v>1216</v>
      </c>
      <c r="BB1915">
        <v>1200</v>
      </c>
      <c r="BC1915">
        <v>1</v>
      </c>
      <c r="BD1915" t="str">
        <f t="shared" si="954"/>
        <v xml:space="preserve">N46PD   </v>
      </c>
      <c r="BE1915">
        <v>1</v>
      </c>
      <c r="BG1915">
        <v>0</v>
      </c>
      <c r="BH1915">
        <v>0</v>
      </c>
      <c r="BI1915">
        <v>0</v>
      </c>
      <c r="BJ1915">
        <v>625</v>
      </c>
      <c r="BK1915">
        <v>-125</v>
      </c>
      <c r="BL1915" t="s">
        <v>239</v>
      </c>
      <c r="BM1915">
        <v>1</v>
      </c>
      <c r="BN1915">
        <v>1</v>
      </c>
      <c r="BO1915">
        <v>1</v>
      </c>
      <c r="BP1915">
        <v>0</v>
      </c>
      <c r="BS1915">
        <v>0.12</v>
      </c>
      <c r="BT1915">
        <v>0</v>
      </c>
      <c r="BU1915">
        <v>0</v>
      </c>
      <c r="CE1915" t="str">
        <f t="shared" si="981"/>
        <v>16:25:33.375</v>
      </c>
      <c r="CF1915">
        <v>375171606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6</v>
      </c>
      <c r="CY1915">
        <v>7</v>
      </c>
      <c r="CZ1915" t="s">
        <v>131</v>
      </c>
      <c r="DA1915">
        <v>80</v>
      </c>
      <c r="DB1915">
        <v>1</v>
      </c>
      <c r="DC1915" t="s">
        <v>132</v>
      </c>
      <c r="DD1915" t="s">
        <v>133</v>
      </c>
      <c r="DG1915">
        <v>15470851</v>
      </c>
      <c r="DI1915">
        <v>1</v>
      </c>
      <c r="DJ1915">
        <v>0</v>
      </c>
      <c r="DK1915">
        <v>1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 t="shared" si="978"/>
        <v>10/06/2022 16:25:33.617</v>
      </c>
      <c r="C1916" t="str">
        <f t="shared" si="952"/>
        <v>FFDFD3C0</v>
      </c>
      <c r="D1916" t="s">
        <v>134</v>
      </c>
      <c r="E1916">
        <v>38</v>
      </c>
      <c r="H1916">
        <v>125</v>
      </c>
      <c r="I1916" t="s">
        <v>142</v>
      </c>
      <c r="J1916" t="s">
        <v>136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979"/>
        <v>16:25:33.375</v>
      </c>
      <c r="T1916" t="str">
        <f t="shared" si="980"/>
        <v>16:25:32.975</v>
      </c>
      <c r="U1916" t="str">
        <f t="shared" si="953"/>
        <v>A5988B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125</v>
      </c>
      <c r="AG1916">
        <v>0</v>
      </c>
      <c r="AH1916">
        <v>3</v>
      </c>
      <c r="AI1916">
        <v>2</v>
      </c>
      <c r="AJ1916">
        <v>1</v>
      </c>
      <c r="AK1916" t="s">
        <v>667</v>
      </c>
      <c r="AL1916">
        <v>40.955637000000003</v>
      </c>
      <c r="AM1916" t="s">
        <v>666</v>
      </c>
      <c r="AN1916">
        <v>-72.157195000000002</v>
      </c>
      <c r="AO1916">
        <v>25</v>
      </c>
      <c r="AP1916">
        <v>750</v>
      </c>
      <c r="AQ1916" t="s">
        <v>129</v>
      </c>
      <c r="AR1916">
        <v>6</v>
      </c>
      <c r="AS1916">
        <v>61</v>
      </c>
      <c r="AT1916">
        <v>1216</v>
      </c>
      <c r="BB1916">
        <v>1200</v>
      </c>
      <c r="BC1916">
        <v>1</v>
      </c>
      <c r="BD1916" t="str">
        <f t="shared" si="954"/>
        <v xml:space="preserve">N46PD   </v>
      </c>
      <c r="BE1916">
        <v>1</v>
      </c>
      <c r="BG1916">
        <v>0</v>
      </c>
      <c r="BH1916">
        <v>0</v>
      </c>
      <c r="BI1916">
        <v>0</v>
      </c>
      <c r="BJ1916">
        <v>625</v>
      </c>
      <c r="BK1916">
        <v>-125</v>
      </c>
      <c r="BL1916" t="s">
        <v>239</v>
      </c>
      <c r="BM1916">
        <v>1</v>
      </c>
      <c r="BN1916">
        <v>1</v>
      </c>
      <c r="BO1916">
        <v>1</v>
      </c>
      <c r="BP1916">
        <v>0</v>
      </c>
      <c r="BS1916">
        <v>0.12</v>
      </c>
      <c r="BT1916">
        <v>0</v>
      </c>
      <c r="BU1916">
        <v>0</v>
      </c>
      <c r="CE1916" t="str">
        <f t="shared" si="981"/>
        <v>16:25:33.375</v>
      </c>
      <c r="CF1916">
        <v>375171606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6</v>
      </c>
      <c r="CY1916">
        <v>7</v>
      </c>
      <c r="CZ1916" t="s">
        <v>131</v>
      </c>
      <c r="DA1916">
        <v>80</v>
      </c>
      <c r="DB1916">
        <v>1</v>
      </c>
      <c r="DC1916" t="s">
        <v>132</v>
      </c>
      <c r="DD1916" t="s">
        <v>133</v>
      </c>
      <c r="DG1916">
        <v>15470851</v>
      </c>
      <c r="DI1916">
        <v>1</v>
      </c>
      <c r="DJ1916">
        <v>0</v>
      </c>
      <c r="DK1916">
        <v>1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 t="shared" si="978"/>
        <v>10/06/2022 16:25:33.617</v>
      </c>
      <c r="C1917" t="str">
        <f t="shared" si="952"/>
        <v>FFDFD3C0</v>
      </c>
      <c r="D1917" t="s">
        <v>139</v>
      </c>
      <c r="E1917">
        <v>3</v>
      </c>
      <c r="F1917">
        <v>1003</v>
      </c>
      <c r="G1917" t="s">
        <v>146</v>
      </c>
      <c r="J1917" t="s">
        <v>141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979"/>
        <v>16:25:33.375</v>
      </c>
      <c r="T1917" t="str">
        <f t="shared" si="980"/>
        <v>16:25:32.975</v>
      </c>
      <c r="U1917" t="str">
        <f t="shared" si="953"/>
        <v>A5988B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125</v>
      </c>
      <c r="AG1917">
        <v>0</v>
      </c>
      <c r="AH1917">
        <v>3</v>
      </c>
      <c r="AI1917">
        <v>2</v>
      </c>
      <c r="AJ1917">
        <v>1</v>
      </c>
      <c r="AK1917" t="s">
        <v>667</v>
      </c>
      <c r="AL1917">
        <v>40.955637000000003</v>
      </c>
      <c r="AM1917" t="s">
        <v>666</v>
      </c>
      <c r="AN1917">
        <v>-72.157195000000002</v>
      </c>
      <c r="AO1917">
        <v>25</v>
      </c>
      <c r="AP1917">
        <v>750</v>
      </c>
      <c r="AQ1917" t="s">
        <v>129</v>
      </c>
      <c r="AR1917">
        <v>6</v>
      </c>
      <c r="AS1917">
        <v>61</v>
      </c>
      <c r="AT1917">
        <v>1216</v>
      </c>
      <c r="BB1917">
        <v>1200</v>
      </c>
      <c r="BC1917">
        <v>1</v>
      </c>
      <c r="BD1917" t="str">
        <f t="shared" si="954"/>
        <v xml:space="preserve">N46PD   </v>
      </c>
      <c r="BE1917">
        <v>1</v>
      </c>
      <c r="BG1917">
        <v>0</v>
      </c>
      <c r="BH1917">
        <v>0</v>
      </c>
      <c r="BI1917">
        <v>0</v>
      </c>
      <c r="BJ1917">
        <v>625</v>
      </c>
      <c r="BK1917">
        <v>-125</v>
      </c>
      <c r="BL1917" t="s">
        <v>239</v>
      </c>
      <c r="BM1917">
        <v>1</v>
      </c>
      <c r="BN1917">
        <v>1</v>
      </c>
      <c r="BO1917">
        <v>1</v>
      </c>
      <c r="BP1917">
        <v>0</v>
      </c>
      <c r="BS1917">
        <v>0.12</v>
      </c>
      <c r="BT1917">
        <v>0</v>
      </c>
      <c r="BU1917">
        <v>0</v>
      </c>
      <c r="CE1917" t="str">
        <f t="shared" si="981"/>
        <v>16:25:33.375</v>
      </c>
      <c r="CF1917">
        <v>375171606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6</v>
      </c>
      <c r="CY1917">
        <v>7</v>
      </c>
      <c r="CZ1917" t="s">
        <v>131</v>
      </c>
      <c r="DA1917">
        <v>80</v>
      </c>
      <c r="DB1917">
        <v>1</v>
      </c>
      <c r="DC1917" t="s">
        <v>132</v>
      </c>
      <c r="DD1917" t="s">
        <v>133</v>
      </c>
      <c r="DG1917">
        <v>15470851</v>
      </c>
      <c r="DI1917">
        <v>1</v>
      </c>
      <c r="DJ1917">
        <v>0</v>
      </c>
      <c r="DK1917">
        <v>1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 t="shared" si="978"/>
        <v>10/06/2022 16:25:33.617</v>
      </c>
      <c r="C1918" t="str">
        <f t="shared" si="952"/>
        <v>FFDFD3C0</v>
      </c>
      <c r="D1918" t="s">
        <v>139</v>
      </c>
      <c r="E1918">
        <v>2</v>
      </c>
      <c r="F1918">
        <v>1002</v>
      </c>
      <c r="G1918" t="s">
        <v>124</v>
      </c>
      <c r="J1918" t="s">
        <v>141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979"/>
        <v>16:25:33.375</v>
      </c>
      <c r="T1918" t="str">
        <f t="shared" si="980"/>
        <v>16:25:32.975</v>
      </c>
      <c r="U1918" t="str">
        <f t="shared" si="953"/>
        <v>A5988B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125</v>
      </c>
      <c r="AG1918">
        <v>0</v>
      </c>
      <c r="AH1918">
        <v>3</v>
      </c>
      <c r="AI1918">
        <v>2</v>
      </c>
      <c r="AJ1918">
        <v>1</v>
      </c>
      <c r="AK1918" t="s">
        <v>667</v>
      </c>
      <c r="AL1918">
        <v>40.955637000000003</v>
      </c>
      <c r="AM1918" t="s">
        <v>666</v>
      </c>
      <c r="AN1918">
        <v>-72.157195000000002</v>
      </c>
      <c r="AO1918">
        <v>25</v>
      </c>
      <c r="AP1918">
        <v>750</v>
      </c>
      <c r="AQ1918" t="s">
        <v>129</v>
      </c>
      <c r="AR1918">
        <v>6</v>
      </c>
      <c r="AS1918">
        <v>61</v>
      </c>
      <c r="AT1918">
        <v>1216</v>
      </c>
      <c r="BB1918">
        <v>1200</v>
      </c>
      <c r="BC1918">
        <v>1</v>
      </c>
      <c r="BD1918" t="str">
        <f t="shared" si="954"/>
        <v xml:space="preserve">N46PD   </v>
      </c>
      <c r="BE1918">
        <v>1</v>
      </c>
      <c r="BG1918">
        <v>0</v>
      </c>
      <c r="BH1918">
        <v>0</v>
      </c>
      <c r="BI1918">
        <v>0</v>
      </c>
      <c r="BJ1918">
        <v>625</v>
      </c>
      <c r="BK1918">
        <v>-125</v>
      </c>
      <c r="BL1918" t="s">
        <v>239</v>
      </c>
      <c r="BM1918">
        <v>1</v>
      </c>
      <c r="BN1918">
        <v>1</v>
      </c>
      <c r="BO1918">
        <v>1</v>
      </c>
      <c r="BP1918">
        <v>0</v>
      </c>
      <c r="BS1918">
        <v>0.12</v>
      </c>
      <c r="BT1918">
        <v>0</v>
      </c>
      <c r="BU1918">
        <v>0</v>
      </c>
      <c r="CE1918" t="str">
        <f t="shared" si="981"/>
        <v>16:25:33.375</v>
      </c>
      <c r="CF1918">
        <v>375171606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6</v>
      </c>
      <c r="CY1918">
        <v>7</v>
      </c>
      <c r="CZ1918" t="s">
        <v>131</v>
      </c>
      <c r="DA1918">
        <v>80</v>
      </c>
      <c r="DB1918">
        <v>1</v>
      </c>
      <c r="DC1918" t="s">
        <v>132</v>
      </c>
      <c r="DD1918" t="s">
        <v>133</v>
      </c>
      <c r="DG1918">
        <v>15470851</v>
      </c>
      <c r="DI1918">
        <v>1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 t="shared" si="978"/>
        <v>10/06/2022 16:25:33.617</v>
      </c>
      <c r="C1919" t="str">
        <f t="shared" si="952"/>
        <v>FFDFD3C0</v>
      </c>
      <c r="D1919" t="s">
        <v>123</v>
      </c>
      <c r="E1919">
        <v>1</v>
      </c>
      <c r="H1919">
        <v>157</v>
      </c>
      <c r="I1919" t="s">
        <v>124</v>
      </c>
      <c r="J1919" t="s">
        <v>125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si="979"/>
        <v>16:25:33.375</v>
      </c>
      <c r="T1919" t="str">
        <f t="shared" si="980"/>
        <v>16:25:32.975</v>
      </c>
      <c r="U1919" t="str">
        <f t="shared" si="953"/>
        <v>A5988B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125</v>
      </c>
      <c r="AG1919">
        <v>0</v>
      </c>
      <c r="AH1919">
        <v>3</v>
      </c>
      <c r="AI1919">
        <v>2</v>
      </c>
      <c r="AJ1919">
        <v>1</v>
      </c>
      <c r="AK1919" t="s">
        <v>667</v>
      </c>
      <c r="AL1919">
        <v>40.955637000000003</v>
      </c>
      <c r="AM1919" t="s">
        <v>666</v>
      </c>
      <c r="AN1919">
        <v>-72.157195000000002</v>
      </c>
      <c r="AO1919">
        <v>25</v>
      </c>
      <c r="AP1919">
        <v>750</v>
      </c>
      <c r="AQ1919" t="s">
        <v>129</v>
      </c>
      <c r="AR1919">
        <v>6</v>
      </c>
      <c r="AS1919">
        <v>61</v>
      </c>
      <c r="AT1919">
        <v>1216</v>
      </c>
      <c r="BB1919">
        <v>1200</v>
      </c>
      <c r="BC1919">
        <v>1</v>
      </c>
      <c r="BD1919" t="str">
        <f t="shared" si="954"/>
        <v xml:space="preserve">N46PD   </v>
      </c>
      <c r="BE1919">
        <v>1</v>
      </c>
      <c r="BG1919">
        <v>0</v>
      </c>
      <c r="BH1919">
        <v>0</v>
      </c>
      <c r="BI1919">
        <v>0</v>
      </c>
      <c r="BJ1919">
        <v>625</v>
      </c>
      <c r="BK1919">
        <v>-125</v>
      </c>
      <c r="BL1919" t="s">
        <v>239</v>
      </c>
      <c r="BM1919">
        <v>1</v>
      </c>
      <c r="BN1919">
        <v>1</v>
      </c>
      <c r="BO1919">
        <v>1</v>
      </c>
      <c r="BP1919">
        <v>0</v>
      </c>
      <c r="BS1919">
        <v>0.12</v>
      </c>
      <c r="BT1919">
        <v>0</v>
      </c>
      <c r="BU1919">
        <v>0</v>
      </c>
      <c r="CE1919" t="str">
        <f t="shared" si="981"/>
        <v>16:25:33.375</v>
      </c>
      <c r="CF1919">
        <v>375171606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6</v>
      </c>
      <c r="CY1919">
        <v>7</v>
      </c>
      <c r="CZ1919" t="s">
        <v>131</v>
      </c>
      <c r="DA1919">
        <v>80</v>
      </c>
      <c r="DB1919">
        <v>1</v>
      </c>
      <c r="DC1919" t="s">
        <v>132</v>
      </c>
      <c r="DD1919" t="s">
        <v>133</v>
      </c>
      <c r="DG1919">
        <v>15470851</v>
      </c>
      <c r="DI1919">
        <v>1</v>
      </c>
      <c r="DJ1919">
        <v>0</v>
      </c>
      <c r="DK1919">
        <v>1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 t="shared" si="978"/>
        <v>10/06/2022 16:25:33.617</v>
      </c>
      <c r="C1920" t="str">
        <f t="shared" si="952"/>
        <v>FFDFD3C0</v>
      </c>
      <c r="D1920" t="s">
        <v>143</v>
      </c>
      <c r="E1920">
        <v>15</v>
      </c>
      <c r="F1920">
        <v>2015</v>
      </c>
      <c r="G1920" t="s">
        <v>144</v>
      </c>
      <c r="J1920" t="s">
        <v>145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979"/>
        <v>16:25:33.375</v>
      </c>
      <c r="T1920" t="str">
        <f t="shared" si="980"/>
        <v>16:25:32.975</v>
      </c>
      <c r="U1920" t="str">
        <f t="shared" si="953"/>
        <v>A5988B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125</v>
      </c>
      <c r="AG1920">
        <v>0</v>
      </c>
      <c r="AH1920">
        <v>3</v>
      </c>
      <c r="AI1920">
        <v>2</v>
      </c>
      <c r="AJ1920">
        <v>1</v>
      </c>
      <c r="AK1920" t="s">
        <v>667</v>
      </c>
      <c r="AL1920">
        <v>40.955637000000003</v>
      </c>
      <c r="AM1920" t="s">
        <v>666</v>
      </c>
      <c r="AN1920">
        <v>-72.157195000000002</v>
      </c>
      <c r="AO1920">
        <v>25</v>
      </c>
      <c r="AP1920">
        <v>750</v>
      </c>
      <c r="AQ1920" t="s">
        <v>129</v>
      </c>
      <c r="AR1920">
        <v>6</v>
      </c>
      <c r="AS1920">
        <v>61</v>
      </c>
      <c r="AT1920">
        <v>1216</v>
      </c>
      <c r="BB1920">
        <v>1200</v>
      </c>
      <c r="BC1920">
        <v>1</v>
      </c>
      <c r="BD1920" t="str">
        <f t="shared" si="954"/>
        <v xml:space="preserve">N46PD   </v>
      </c>
      <c r="BE1920">
        <v>1</v>
      </c>
      <c r="BG1920">
        <v>0</v>
      </c>
      <c r="BH1920">
        <v>0</v>
      </c>
      <c r="BI1920">
        <v>0</v>
      </c>
      <c r="BJ1920">
        <v>625</v>
      </c>
      <c r="BK1920">
        <v>-125</v>
      </c>
      <c r="BL1920" t="s">
        <v>239</v>
      </c>
      <c r="BM1920">
        <v>1</v>
      </c>
      <c r="BN1920">
        <v>1</v>
      </c>
      <c r="BO1920">
        <v>1</v>
      </c>
      <c r="BP1920">
        <v>0</v>
      </c>
      <c r="BS1920">
        <v>0.12</v>
      </c>
      <c r="BT1920">
        <v>0</v>
      </c>
      <c r="BU1920">
        <v>0</v>
      </c>
      <c r="CE1920" t="str">
        <f t="shared" si="981"/>
        <v>16:25:33.375</v>
      </c>
      <c r="CF1920">
        <v>375171606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6</v>
      </c>
      <c r="CY1920">
        <v>7</v>
      </c>
      <c r="CZ1920" t="s">
        <v>131</v>
      </c>
      <c r="DA1920">
        <v>80</v>
      </c>
      <c r="DB1920">
        <v>1</v>
      </c>
      <c r="DC1920" t="s">
        <v>132</v>
      </c>
      <c r="DD1920" t="s">
        <v>133</v>
      </c>
      <c r="DG1920">
        <v>15470851</v>
      </c>
      <c r="DI1920">
        <v>1</v>
      </c>
      <c r="DJ1920">
        <v>0</v>
      </c>
      <c r="DK1920">
        <v>0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 t="shared" ref="A1921:A1927" si="982">"10/06/2022 16:25:34.884"</f>
        <v>10/06/2022 16:25:34.884</v>
      </c>
      <c r="C1921" t="str">
        <f t="shared" si="952"/>
        <v>FFDFD3C0</v>
      </c>
      <c r="D1921" t="s">
        <v>139</v>
      </c>
      <c r="E1921">
        <v>2</v>
      </c>
      <c r="F1921">
        <v>1002</v>
      </c>
      <c r="G1921" t="s">
        <v>124</v>
      </c>
      <c r="J1921" t="s">
        <v>141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ref="S1921:S1927" si="983">"16:25:34.508"</f>
        <v>16:25:34.508</v>
      </c>
      <c r="T1921" t="str">
        <f t="shared" ref="T1921:T1927" si="984">"16:25:34.008"</f>
        <v>16:25:34.008</v>
      </c>
      <c r="U1921" t="str">
        <f t="shared" si="953"/>
        <v>A5988B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125</v>
      </c>
      <c r="AG1921">
        <v>0</v>
      </c>
      <c r="AH1921">
        <v>3</v>
      </c>
      <c r="AI1921">
        <v>2</v>
      </c>
      <c r="AJ1921">
        <v>1</v>
      </c>
      <c r="AK1921" t="s">
        <v>668</v>
      </c>
      <c r="AL1921">
        <v>40.955936999999999</v>
      </c>
      <c r="AM1921" t="s">
        <v>669</v>
      </c>
      <c r="AN1921">
        <v>-72.157173</v>
      </c>
      <c r="AO1921">
        <v>25</v>
      </c>
      <c r="AP1921">
        <v>775</v>
      </c>
      <c r="AQ1921" t="s">
        <v>129</v>
      </c>
      <c r="AR1921">
        <v>3</v>
      </c>
      <c r="AS1921">
        <v>61</v>
      </c>
      <c r="AT1921">
        <v>1280</v>
      </c>
      <c r="BB1921">
        <v>1200</v>
      </c>
      <c r="BC1921">
        <v>1</v>
      </c>
      <c r="BD1921" t="str">
        <f t="shared" si="954"/>
        <v xml:space="preserve">N46PD   </v>
      </c>
      <c r="BE1921">
        <v>1</v>
      </c>
      <c r="BG1921">
        <v>0</v>
      </c>
      <c r="BH1921">
        <v>0</v>
      </c>
      <c r="BI1921">
        <v>0</v>
      </c>
      <c r="BJ1921">
        <v>650</v>
      </c>
      <c r="BK1921">
        <v>-125</v>
      </c>
      <c r="BL1921" t="s">
        <v>239</v>
      </c>
      <c r="BM1921">
        <v>1</v>
      </c>
      <c r="BN1921">
        <v>1</v>
      </c>
      <c r="BO1921">
        <v>1</v>
      </c>
      <c r="BP1921">
        <v>0</v>
      </c>
      <c r="BS1921">
        <v>0.12</v>
      </c>
      <c r="BT1921">
        <v>0</v>
      </c>
      <c r="BU1921">
        <v>0</v>
      </c>
      <c r="CE1921" t="str">
        <f t="shared" ref="CE1921:CE1927" si="985">"16:25:34.511"</f>
        <v>16:25:34.511</v>
      </c>
      <c r="CF1921">
        <v>510603868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7</v>
      </c>
      <c r="CY1921">
        <v>7</v>
      </c>
      <c r="CZ1921" t="s">
        <v>131</v>
      </c>
      <c r="DA1921">
        <v>80</v>
      </c>
      <c r="DB1921">
        <v>1</v>
      </c>
      <c r="DC1921" t="s">
        <v>132</v>
      </c>
      <c r="DD1921" t="s">
        <v>133</v>
      </c>
      <c r="DG1921">
        <v>15471954</v>
      </c>
      <c r="DI1921">
        <v>1</v>
      </c>
      <c r="DJ1921">
        <v>0</v>
      </c>
      <c r="DK1921">
        <v>0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 t="shared" si="982"/>
        <v>10/06/2022 16:25:34.884</v>
      </c>
      <c r="C1922" t="str">
        <f t="shared" ref="C1922:C1985" si="986">"FFDFD3C0"</f>
        <v>FFDFD3C0</v>
      </c>
      <c r="D1922" t="s">
        <v>123</v>
      </c>
      <c r="E1922">
        <v>1</v>
      </c>
      <c r="H1922">
        <v>157</v>
      </c>
      <c r="I1922" t="s">
        <v>124</v>
      </c>
      <c r="J1922" t="s">
        <v>125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983"/>
        <v>16:25:34.508</v>
      </c>
      <c r="T1922" t="str">
        <f t="shared" si="984"/>
        <v>16:25:34.008</v>
      </c>
      <c r="U1922" t="str">
        <f t="shared" ref="U1922:U1985" si="987">"A5988B"</f>
        <v>A5988B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125</v>
      </c>
      <c r="AG1922">
        <v>0</v>
      </c>
      <c r="AH1922">
        <v>3</v>
      </c>
      <c r="AI1922">
        <v>2</v>
      </c>
      <c r="AJ1922">
        <v>1</v>
      </c>
      <c r="AK1922" t="s">
        <v>668</v>
      </c>
      <c r="AL1922">
        <v>40.955936999999999</v>
      </c>
      <c r="AM1922" t="s">
        <v>669</v>
      </c>
      <c r="AN1922">
        <v>-72.157173</v>
      </c>
      <c r="AO1922">
        <v>25</v>
      </c>
      <c r="AP1922">
        <v>775</v>
      </c>
      <c r="AQ1922" t="s">
        <v>129</v>
      </c>
      <c r="AR1922">
        <v>3</v>
      </c>
      <c r="AS1922">
        <v>61</v>
      </c>
      <c r="AT1922">
        <v>1280</v>
      </c>
      <c r="BB1922">
        <v>1200</v>
      </c>
      <c r="BC1922">
        <v>1</v>
      </c>
      <c r="BD1922" t="str">
        <f t="shared" ref="BD1922:BD1985" si="988">"N46PD   "</f>
        <v xml:space="preserve">N46PD   </v>
      </c>
      <c r="BE1922">
        <v>1</v>
      </c>
      <c r="BG1922">
        <v>0</v>
      </c>
      <c r="BH1922">
        <v>0</v>
      </c>
      <c r="BI1922">
        <v>0</v>
      </c>
      <c r="BJ1922">
        <v>650</v>
      </c>
      <c r="BK1922">
        <v>-125</v>
      </c>
      <c r="BL1922" t="s">
        <v>239</v>
      </c>
      <c r="BM1922">
        <v>1</v>
      </c>
      <c r="BN1922">
        <v>1</v>
      </c>
      <c r="BO1922">
        <v>1</v>
      </c>
      <c r="BP1922">
        <v>0</v>
      </c>
      <c r="BS1922">
        <v>0.12</v>
      </c>
      <c r="BT1922">
        <v>0</v>
      </c>
      <c r="BU1922">
        <v>0</v>
      </c>
      <c r="CE1922" t="str">
        <f t="shared" si="985"/>
        <v>16:25:34.511</v>
      </c>
      <c r="CF1922">
        <v>510603868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7</v>
      </c>
      <c r="CY1922">
        <v>7</v>
      </c>
      <c r="CZ1922" t="s">
        <v>131</v>
      </c>
      <c r="DA1922">
        <v>80</v>
      </c>
      <c r="DB1922">
        <v>1</v>
      </c>
      <c r="DC1922" t="s">
        <v>132</v>
      </c>
      <c r="DD1922" t="s">
        <v>133</v>
      </c>
      <c r="DG1922">
        <v>15471954</v>
      </c>
      <c r="DI1922">
        <v>1</v>
      </c>
      <c r="DJ1922">
        <v>0</v>
      </c>
      <c r="DK1922">
        <v>1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 t="shared" si="982"/>
        <v>10/06/2022 16:25:34.884</v>
      </c>
      <c r="C1923" t="str">
        <f t="shared" si="986"/>
        <v>FFDFD3C0</v>
      </c>
      <c r="D1923" t="s">
        <v>143</v>
      </c>
      <c r="E1923">
        <v>15</v>
      </c>
      <c r="F1923">
        <v>2015</v>
      </c>
      <c r="G1923" t="s">
        <v>144</v>
      </c>
      <c r="J1923" t="s">
        <v>145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si="983"/>
        <v>16:25:34.508</v>
      </c>
      <c r="T1923" t="str">
        <f t="shared" si="984"/>
        <v>16:25:34.008</v>
      </c>
      <c r="U1923" t="str">
        <f t="shared" si="987"/>
        <v>A5988B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125</v>
      </c>
      <c r="AG1923">
        <v>0</v>
      </c>
      <c r="AH1923">
        <v>3</v>
      </c>
      <c r="AI1923">
        <v>2</v>
      </c>
      <c r="AJ1923">
        <v>1</v>
      </c>
      <c r="AK1923" t="s">
        <v>668</v>
      </c>
      <c r="AL1923">
        <v>40.955936999999999</v>
      </c>
      <c r="AM1923" t="s">
        <v>669</v>
      </c>
      <c r="AN1923">
        <v>-72.157173</v>
      </c>
      <c r="AO1923">
        <v>25</v>
      </c>
      <c r="AP1923">
        <v>775</v>
      </c>
      <c r="AQ1923" t="s">
        <v>129</v>
      </c>
      <c r="AR1923">
        <v>3</v>
      </c>
      <c r="AS1923">
        <v>61</v>
      </c>
      <c r="AT1923">
        <v>1280</v>
      </c>
      <c r="BB1923">
        <v>1200</v>
      </c>
      <c r="BC1923">
        <v>1</v>
      </c>
      <c r="BD1923" t="str">
        <f t="shared" si="988"/>
        <v xml:space="preserve">N46PD   </v>
      </c>
      <c r="BE1923">
        <v>1</v>
      </c>
      <c r="BG1923">
        <v>0</v>
      </c>
      <c r="BH1923">
        <v>0</v>
      </c>
      <c r="BI1923">
        <v>0</v>
      </c>
      <c r="BJ1923">
        <v>650</v>
      </c>
      <c r="BK1923">
        <v>-125</v>
      </c>
      <c r="BL1923" t="s">
        <v>239</v>
      </c>
      <c r="BM1923">
        <v>1</v>
      </c>
      <c r="BN1923">
        <v>1</v>
      </c>
      <c r="BO1923">
        <v>1</v>
      </c>
      <c r="BP1923">
        <v>0</v>
      </c>
      <c r="BS1923">
        <v>0.12</v>
      </c>
      <c r="BT1923">
        <v>0</v>
      </c>
      <c r="BU1923">
        <v>0</v>
      </c>
      <c r="CE1923" t="str">
        <f t="shared" si="985"/>
        <v>16:25:34.511</v>
      </c>
      <c r="CF1923">
        <v>510603868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7</v>
      </c>
      <c r="CY1923">
        <v>7</v>
      </c>
      <c r="CZ1923" t="s">
        <v>131</v>
      </c>
      <c r="DA1923">
        <v>80</v>
      </c>
      <c r="DB1923">
        <v>1</v>
      </c>
      <c r="DC1923" t="s">
        <v>132</v>
      </c>
      <c r="DD1923" t="s">
        <v>133</v>
      </c>
      <c r="DG1923">
        <v>15471954</v>
      </c>
      <c r="DI1923">
        <v>1</v>
      </c>
      <c r="DJ1923">
        <v>0</v>
      </c>
      <c r="DK1923">
        <v>1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 t="shared" si="982"/>
        <v>10/06/2022 16:25:34.884</v>
      </c>
      <c r="C1924" t="str">
        <f t="shared" si="986"/>
        <v>FFDFD3C0</v>
      </c>
      <c r="D1924" t="s">
        <v>134</v>
      </c>
      <c r="E1924">
        <v>33</v>
      </c>
      <c r="H1924">
        <v>112</v>
      </c>
      <c r="I1924" t="s">
        <v>135</v>
      </c>
      <c r="J1924" t="s">
        <v>136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983"/>
        <v>16:25:34.508</v>
      </c>
      <c r="T1924" t="str">
        <f t="shared" si="984"/>
        <v>16:25:34.008</v>
      </c>
      <c r="U1924" t="str">
        <f t="shared" si="987"/>
        <v>A5988B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125</v>
      </c>
      <c r="AG1924">
        <v>0</v>
      </c>
      <c r="AH1924">
        <v>3</v>
      </c>
      <c r="AI1924">
        <v>2</v>
      </c>
      <c r="AJ1924">
        <v>1</v>
      </c>
      <c r="AK1924" t="s">
        <v>668</v>
      </c>
      <c r="AL1924">
        <v>40.955936999999999</v>
      </c>
      <c r="AM1924" t="s">
        <v>669</v>
      </c>
      <c r="AN1924">
        <v>-72.157173</v>
      </c>
      <c r="AO1924">
        <v>25</v>
      </c>
      <c r="AP1924">
        <v>775</v>
      </c>
      <c r="AQ1924" t="s">
        <v>129</v>
      </c>
      <c r="AR1924">
        <v>3</v>
      </c>
      <c r="AS1924">
        <v>61</v>
      </c>
      <c r="AT1924">
        <v>1280</v>
      </c>
      <c r="BB1924">
        <v>1200</v>
      </c>
      <c r="BC1924">
        <v>1</v>
      </c>
      <c r="BD1924" t="str">
        <f t="shared" si="988"/>
        <v xml:space="preserve">N46PD   </v>
      </c>
      <c r="BE1924">
        <v>1</v>
      </c>
      <c r="BG1924">
        <v>0</v>
      </c>
      <c r="BH1924">
        <v>0</v>
      </c>
      <c r="BI1924">
        <v>0</v>
      </c>
      <c r="BJ1924">
        <v>650</v>
      </c>
      <c r="BK1924">
        <v>-125</v>
      </c>
      <c r="BL1924" t="s">
        <v>239</v>
      </c>
      <c r="BM1924">
        <v>1</v>
      </c>
      <c r="BN1924">
        <v>1</v>
      </c>
      <c r="BO1924">
        <v>1</v>
      </c>
      <c r="BP1924">
        <v>0</v>
      </c>
      <c r="BS1924">
        <v>0.12</v>
      </c>
      <c r="BT1924">
        <v>0</v>
      </c>
      <c r="BU1924">
        <v>0</v>
      </c>
      <c r="CE1924" t="str">
        <f t="shared" si="985"/>
        <v>16:25:34.511</v>
      </c>
      <c r="CF1924">
        <v>510603868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7</v>
      </c>
      <c r="CY1924">
        <v>7</v>
      </c>
      <c r="CZ1924" t="s">
        <v>131</v>
      </c>
      <c r="DA1924">
        <v>80</v>
      </c>
      <c r="DB1924">
        <v>1</v>
      </c>
      <c r="DC1924" t="s">
        <v>132</v>
      </c>
      <c r="DD1924" t="s">
        <v>133</v>
      </c>
      <c r="DG1924">
        <v>15471954</v>
      </c>
      <c r="DI1924">
        <v>1</v>
      </c>
      <c r="DJ1924">
        <v>0</v>
      </c>
      <c r="DK1924">
        <v>1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 t="shared" si="982"/>
        <v>10/06/2022 16:25:34.884</v>
      </c>
      <c r="C1925" t="str">
        <f t="shared" si="986"/>
        <v>FFDFD3C0</v>
      </c>
      <c r="D1925" t="s">
        <v>143</v>
      </c>
      <c r="E1925">
        <v>1</v>
      </c>
      <c r="F1925">
        <v>2001</v>
      </c>
      <c r="G1925" t="s">
        <v>147</v>
      </c>
      <c r="J1925" t="s">
        <v>145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983"/>
        <v>16:25:34.508</v>
      </c>
      <c r="T1925" t="str">
        <f t="shared" si="984"/>
        <v>16:25:34.008</v>
      </c>
      <c r="U1925" t="str">
        <f t="shared" si="987"/>
        <v>A5988B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125</v>
      </c>
      <c r="AG1925">
        <v>0</v>
      </c>
      <c r="AH1925">
        <v>3</v>
      </c>
      <c r="AI1925">
        <v>2</v>
      </c>
      <c r="AJ1925">
        <v>1</v>
      </c>
      <c r="AK1925" t="s">
        <v>668</v>
      </c>
      <c r="AL1925">
        <v>40.955936999999999</v>
      </c>
      <c r="AM1925" t="s">
        <v>669</v>
      </c>
      <c r="AN1925">
        <v>-72.157173</v>
      </c>
      <c r="AO1925">
        <v>25</v>
      </c>
      <c r="AP1925">
        <v>775</v>
      </c>
      <c r="AQ1925" t="s">
        <v>129</v>
      </c>
      <c r="AR1925">
        <v>3</v>
      </c>
      <c r="AS1925">
        <v>61</v>
      </c>
      <c r="AT1925">
        <v>1280</v>
      </c>
      <c r="BB1925">
        <v>1200</v>
      </c>
      <c r="BC1925">
        <v>1</v>
      </c>
      <c r="BD1925" t="str">
        <f t="shared" si="988"/>
        <v xml:space="preserve">N46PD   </v>
      </c>
      <c r="BE1925">
        <v>1</v>
      </c>
      <c r="BG1925">
        <v>0</v>
      </c>
      <c r="BH1925">
        <v>0</v>
      </c>
      <c r="BI1925">
        <v>0</v>
      </c>
      <c r="BJ1925">
        <v>650</v>
      </c>
      <c r="BK1925">
        <v>-125</v>
      </c>
      <c r="BL1925" t="s">
        <v>239</v>
      </c>
      <c r="BM1925">
        <v>1</v>
      </c>
      <c r="BN1925">
        <v>1</v>
      </c>
      <c r="BO1925">
        <v>1</v>
      </c>
      <c r="BP1925">
        <v>0</v>
      </c>
      <c r="BS1925">
        <v>0.12</v>
      </c>
      <c r="BT1925">
        <v>0</v>
      </c>
      <c r="BU1925">
        <v>0</v>
      </c>
      <c r="CE1925" t="str">
        <f t="shared" si="985"/>
        <v>16:25:34.511</v>
      </c>
      <c r="CF1925">
        <v>510603868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7</v>
      </c>
      <c r="CY1925">
        <v>7</v>
      </c>
      <c r="CZ1925" t="s">
        <v>131</v>
      </c>
      <c r="DA1925">
        <v>80</v>
      </c>
      <c r="DB1925">
        <v>1</v>
      </c>
      <c r="DC1925" t="s">
        <v>132</v>
      </c>
      <c r="DD1925" t="s">
        <v>133</v>
      </c>
      <c r="DG1925">
        <v>15471954</v>
      </c>
      <c r="DI1925">
        <v>1</v>
      </c>
      <c r="DJ1925">
        <v>0</v>
      </c>
      <c r="DK1925">
        <v>1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 t="shared" si="982"/>
        <v>10/06/2022 16:25:34.884</v>
      </c>
      <c r="C1926" t="str">
        <f t="shared" si="986"/>
        <v>FFDFD3C0</v>
      </c>
      <c r="D1926" t="s">
        <v>134</v>
      </c>
      <c r="E1926">
        <v>38</v>
      </c>
      <c r="H1926">
        <v>125</v>
      </c>
      <c r="I1926" t="s">
        <v>142</v>
      </c>
      <c r="J1926" t="s">
        <v>136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983"/>
        <v>16:25:34.508</v>
      </c>
      <c r="T1926" t="str">
        <f t="shared" si="984"/>
        <v>16:25:34.008</v>
      </c>
      <c r="U1926" t="str">
        <f t="shared" si="987"/>
        <v>A5988B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125</v>
      </c>
      <c r="AG1926">
        <v>0</v>
      </c>
      <c r="AH1926">
        <v>3</v>
      </c>
      <c r="AI1926">
        <v>2</v>
      </c>
      <c r="AJ1926">
        <v>1</v>
      </c>
      <c r="AK1926" t="s">
        <v>668</v>
      </c>
      <c r="AL1926">
        <v>40.955936999999999</v>
      </c>
      <c r="AM1926" t="s">
        <v>669</v>
      </c>
      <c r="AN1926">
        <v>-72.157173</v>
      </c>
      <c r="AO1926">
        <v>25</v>
      </c>
      <c r="AP1926">
        <v>775</v>
      </c>
      <c r="AQ1926" t="s">
        <v>129</v>
      </c>
      <c r="AR1926">
        <v>3</v>
      </c>
      <c r="AS1926">
        <v>61</v>
      </c>
      <c r="AT1926">
        <v>1280</v>
      </c>
      <c r="BB1926">
        <v>1200</v>
      </c>
      <c r="BC1926">
        <v>1</v>
      </c>
      <c r="BD1926" t="str">
        <f t="shared" si="988"/>
        <v xml:space="preserve">N46PD   </v>
      </c>
      <c r="BE1926">
        <v>1</v>
      </c>
      <c r="BG1926">
        <v>0</v>
      </c>
      <c r="BH1926">
        <v>0</v>
      </c>
      <c r="BI1926">
        <v>0</v>
      </c>
      <c r="BJ1926">
        <v>650</v>
      </c>
      <c r="BK1926">
        <v>-125</v>
      </c>
      <c r="BL1926" t="s">
        <v>239</v>
      </c>
      <c r="BM1926">
        <v>1</v>
      </c>
      <c r="BN1926">
        <v>1</v>
      </c>
      <c r="BO1926">
        <v>1</v>
      </c>
      <c r="BP1926">
        <v>0</v>
      </c>
      <c r="BS1926">
        <v>0.12</v>
      </c>
      <c r="BT1926">
        <v>0</v>
      </c>
      <c r="BU1926">
        <v>0</v>
      </c>
      <c r="CE1926" t="str">
        <f t="shared" si="985"/>
        <v>16:25:34.511</v>
      </c>
      <c r="CF1926">
        <v>510603868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7</v>
      </c>
      <c r="CY1926">
        <v>7</v>
      </c>
      <c r="CZ1926" t="s">
        <v>131</v>
      </c>
      <c r="DA1926">
        <v>80</v>
      </c>
      <c r="DB1926">
        <v>1</v>
      </c>
      <c r="DC1926" t="s">
        <v>132</v>
      </c>
      <c r="DD1926" t="s">
        <v>133</v>
      </c>
      <c r="DG1926">
        <v>15471954</v>
      </c>
      <c r="DI1926">
        <v>1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 t="shared" si="982"/>
        <v>10/06/2022 16:25:34.884</v>
      </c>
      <c r="C1927" t="str">
        <f t="shared" si="986"/>
        <v>FFDFD3C0</v>
      </c>
      <c r="D1927" t="s">
        <v>139</v>
      </c>
      <c r="E1927">
        <v>3</v>
      </c>
      <c r="F1927">
        <v>1003</v>
      </c>
      <c r="G1927" t="s">
        <v>146</v>
      </c>
      <c r="J1927" t="s">
        <v>141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983"/>
        <v>16:25:34.508</v>
      </c>
      <c r="T1927" t="str">
        <f t="shared" si="984"/>
        <v>16:25:34.008</v>
      </c>
      <c r="U1927" t="str">
        <f t="shared" si="987"/>
        <v>A5988B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125</v>
      </c>
      <c r="AG1927">
        <v>0</v>
      </c>
      <c r="AH1927">
        <v>3</v>
      </c>
      <c r="AI1927">
        <v>2</v>
      </c>
      <c r="AJ1927">
        <v>1</v>
      </c>
      <c r="AK1927" t="s">
        <v>668</v>
      </c>
      <c r="AL1927">
        <v>40.955936999999999</v>
      </c>
      <c r="AM1927" t="s">
        <v>669</v>
      </c>
      <c r="AN1927">
        <v>-72.157173</v>
      </c>
      <c r="AO1927">
        <v>25</v>
      </c>
      <c r="AP1927">
        <v>775</v>
      </c>
      <c r="AQ1927" t="s">
        <v>129</v>
      </c>
      <c r="AR1927">
        <v>3</v>
      </c>
      <c r="AS1927">
        <v>61</v>
      </c>
      <c r="AT1927">
        <v>1280</v>
      </c>
      <c r="BB1927">
        <v>1200</v>
      </c>
      <c r="BC1927">
        <v>1</v>
      </c>
      <c r="BD1927" t="str">
        <f t="shared" si="988"/>
        <v xml:space="preserve">N46PD   </v>
      </c>
      <c r="BE1927">
        <v>1</v>
      </c>
      <c r="BG1927">
        <v>0</v>
      </c>
      <c r="BH1927">
        <v>0</v>
      </c>
      <c r="BI1927">
        <v>0</v>
      </c>
      <c r="BJ1927">
        <v>650</v>
      </c>
      <c r="BK1927">
        <v>-125</v>
      </c>
      <c r="BL1927" t="s">
        <v>239</v>
      </c>
      <c r="BM1927">
        <v>1</v>
      </c>
      <c r="BN1927">
        <v>1</v>
      </c>
      <c r="BO1927">
        <v>1</v>
      </c>
      <c r="BP1927">
        <v>0</v>
      </c>
      <c r="BS1927">
        <v>0.12</v>
      </c>
      <c r="BT1927">
        <v>0</v>
      </c>
      <c r="BU1927">
        <v>0</v>
      </c>
      <c r="CE1927" t="str">
        <f t="shared" si="985"/>
        <v>16:25:34.511</v>
      </c>
      <c r="CF1927">
        <v>510603868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7</v>
      </c>
      <c r="CY1927">
        <v>7</v>
      </c>
      <c r="CZ1927" t="s">
        <v>131</v>
      </c>
      <c r="DA1927">
        <v>80</v>
      </c>
      <c r="DB1927">
        <v>1</v>
      </c>
      <c r="DC1927" t="s">
        <v>132</v>
      </c>
      <c r="DD1927" t="s">
        <v>133</v>
      </c>
      <c r="DG1927">
        <v>15471954</v>
      </c>
      <c r="DI1927">
        <v>1</v>
      </c>
      <c r="DJ1927">
        <v>0</v>
      </c>
      <c r="DK1927">
        <v>1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"10/06/2022 16:25:35.884"</f>
        <v>10/06/2022 16:25:35.884</v>
      </c>
      <c r="C1928" t="str">
        <f t="shared" si="986"/>
        <v>FFDFD3C0</v>
      </c>
      <c r="D1928" t="s">
        <v>139</v>
      </c>
      <c r="E1928">
        <v>2</v>
      </c>
      <c r="F1928">
        <v>1002</v>
      </c>
      <c r="G1928" t="s">
        <v>124</v>
      </c>
      <c r="J1928" t="s">
        <v>141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"16:25:35.594"</f>
        <v>16:25:35.594</v>
      </c>
      <c r="T1928" t="str">
        <f>"16:25:35.094"</f>
        <v>16:25:35.094</v>
      </c>
      <c r="U1928" t="str">
        <f t="shared" si="987"/>
        <v>A5988B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125</v>
      </c>
      <c r="AG1928">
        <v>0</v>
      </c>
      <c r="AH1928">
        <v>3</v>
      </c>
      <c r="AI1928">
        <v>2</v>
      </c>
      <c r="AJ1928">
        <v>1</v>
      </c>
      <c r="AK1928" t="s">
        <v>670</v>
      </c>
      <c r="AL1928">
        <v>40.956237000000002</v>
      </c>
      <c r="AM1928" t="s">
        <v>666</v>
      </c>
      <c r="AN1928">
        <v>-72.157195000000002</v>
      </c>
      <c r="AO1928">
        <v>25</v>
      </c>
      <c r="AP1928">
        <v>800</v>
      </c>
      <c r="AQ1928" t="s">
        <v>129</v>
      </c>
      <c r="AR1928">
        <v>-3</v>
      </c>
      <c r="AS1928">
        <v>61</v>
      </c>
      <c r="AT1928">
        <v>1408</v>
      </c>
      <c r="BB1928">
        <v>1200</v>
      </c>
      <c r="BC1928">
        <v>1</v>
      </c>
      <c r="BD1928" t="str">
        <f t="shared" si="988"/>
        <v xml:space="preserve">N46PD   </v>
      </c>
      <c r="BE1928">
        <v>1</v>
      </c>
      <c r="BG1928">
        <v>0</v>
      </c>
      <c r="BH1928">
        <v>0</v>
      </c>
      <c r="BI1928">
        <v>0</v>
      </c>
      <c r="BJ1928">
        <v>675</v>
      </c>
      <c r="BK1928">
        <v>-125</v>
      </c>
      <c r="BL1928" t="s">
        <v>239</v>
      </c>
      <c r="BM1928">
        <v>1</v>
      </c>
      <c r="BN1928">
        <v>1</v>
      </c>
      <c r="BO1928">
        <v>1</v>
      </c>
      <c r="BP1928">
        <v>0</v>
      </c>
      <c r="BS1928">
        <v>0.12</v>
      </c>
      <c r="BT1928">
        <v>0</v>
      </c>
      <c r="BU1928">
        <v>0</v>
      </c>
      <c r="CE1928" t="str">
        <f>"16:25:35.600"</f>
        <v>16:25:35.600</v>
      </c>
      <c r="CF1928">
        <v>600160163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6</v>
      </c>
      <c r="CY1928">
        <v>7</v>
      </c>
      <c r="CZ1928" t="s">
        <v>131</v>
      </c>
      <c r="DA1928">
        <v>80</v>
      </c>
      <c r="DB1928">
        <v>1</v>
      </c>
      <c r="DC1928" t="s">
        <v>132</v>
      </c>
      <c r="DD1928" t="s">
        <v>133</v>
      </c>
      <c r="DG1928">
        <v>15472941</v>
      </c>
      <c r="DI1928">
        <v>1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"10/06/2022 16:25:35.884"</f>
        <v>10/06/2022 16:25:35.884</v>
      </c>
      <c r="C1929" t="str">
        <f t="shared" si="986"/>
        <v>FFDFD3C0</v>
      </c>
      <c r="D1929" t="s">
        <v>123</v>
      </c>
      <c r="E1929">
        <v>1</v>
      </c>
      <c r="H1929">
        <v>157</v>
      </c>
      <c r="I1929" t="s">
        <v>124</v>
      </c>
      <c r="J1929" t="s">
        <v>125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"16:25:35.594"</f>
        <v>16:25:35.594</v>
      </c>
      <c r="T1929" t="str">
        <f>"16:25:35.094"</f>
        <v>16:25:35.094</v>
      </c>
      <c r="U1929" t="str">
        <f t="shared" si="987"/>
        <v>A5988B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125</v>
      </c>
      <c r="AG1929">
        <v>0</v>
      </c>
      <c r="AH1929">
        <v>3</v>
      </c>
      <c r="AI1929">
        <v>2</v>
      </c>
      <c r="AJ1929">
        <v>1</v>
      </c>
      <c r="AK1929" t="s">
        <v>670</v>
      </c>
      <c r="AL1929">
        <v>40.956237000000002</v>
      </c>
      <c r="AM1929" t="s">
        <v>666</v>
      </c>
      <c r="AN1929">
        <v>-72.157195000000002</v>
      </c>
      <c r="AO1929">
        <v>25</v>
      </c>
      <c r="AP1929">
        <v>800</v>
      </c>
      <c r="AQ1929" t="s">
        <v>129</v>
      </c>
      <c r="AR1929">
        <v>-3</v>
      </c>
      <c r="AS1929">
        <v>61</v>
      </c>
      <c r="AT1929">
        <v>1408</v>
      </c>
      <c r="BB1929">
        <v>1200</v>
      </c>
      <c r="BC1929">
        <v>1</v>
      </c>
      <c r="BD1929" t="str">
        <f t="shared" si="988"/>
        <v xml:space="preserve">N46PD   </v>
      </c>
      <c r="BE1929">
        <v>1</v>
      </c>
      <c r="BG1929">
        <v>0</v>
      </c>
      <c r="BH1929">
        <v>0</v>
      </c>
      <c r="BI1929">
        <v>0</v>
      </c>
      <c r="BJ1929">
        <v>675</v>
      </c>
      <c r="BK1929">
        <v>-125</v>
      </c>
      <c r="BL1929" t="s">
        <v>239</v>
      </c>
      <c r="BM1929">
        <v>1</v>
      </c>
      <c r="BN1929">
        <v>1</v>
      </c>
      <c r="BO1929">
        <v>1</v>
      </c>
      <c r="BP1929">
        <v>0</v>
      </c>
      <c r="BS1929">
        <v>0.12</v>
      </c>
      <c r="BT1929">
        <v>0</v>
      </c>
      <c r="BU1929">
        <v>0</v>
      </c>
      <c r="CE1929" t="str">
        <f>"16:25:35.600"</f>
        <v>16:25:35.600</v>
      </c>
      <c r="CF1929">
        <v>600160163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6</v>
      </c>
      <c r="CY1929">
        <v>7</v>
      </c>
      <c r="CZ1929" t="s">
        <v>131</v>
      </c>
      <c r="DA1929">
        <v>80</v>
      </c>
      <c r="DB1929">
        <v>1</v>
      </c>
      <c r="DC1929" t="s">
        <v>132</v>
      </c>
      <c r="DD1929" t="s">
        <v>133</v>
      </c>
      <c r="DG1929">
        <v>15472941</v>
      </c>
      <c r="DI1929">
        <v>1</v>
      </c>
      <c r="DJ1929">
        <v>0</v>
      </c>
      <c r="DK1929">
        <v>0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"10/06/2022 16:25:35.884"</f>
        <v>10/06/2022 16:25:35.884</v>
      </c>
      <c r="C1930" t="str">
        <f t="shared" si="986"/>
        <v>FFDFD3C0</v>
      </c>
      <c r="D1930" t="s">
        <v>143</v>
      </c>
      <c r="E1930">
        <v>15</v>
      </c>
      <c r="F1930">
        <v>2015</v>
      </c>
      <c r="G1930" t="s">
        <v>144</v>
      </c>
      <c r="J1930" t="s">
        <v>145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"16:25:35.594"</f>
        <v>16:25:35.594</v>
      </c>
      <c r="T1930" t="str">
        <f>"16:25:35.094"</f>
        <v>16:25:35.094</v>
      </c>
      <c r="U1930" t="str">
        <f t="shared" si="987"/>
        <v>A5988B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125</v>
      </c>
      <c r="AG1930">
        <v>0</v>
      </c>
      <c r="AH1930">
        <v>3</v>
      </c>
      <c r="AI1930">
        <v>2</v>
      </c>
      <c r="AJ1930">
        <v>1</v>
      </c>
      <c r="AK1930" t="s">
        <v>670</v>
      </c>
      <c r="AL1930">
        <v>40.956237000000002</v>
      </c>
      <c r="AM1930" t="s">
        <v>666</v>
      </c>
      <c r="AN1930">
        <v>-72.157195000000002</v>
      </c>
      <c r="AO1930">
        <v>25</v>
      </c>
      <c r="AP1930">
        <v>800</v>
      </c>
      <c r="AQ1930" t="s">
        <v>129</v>
      </c>
      <c r="AR1930">
        <v>-3</v>
      </c>
      <c r="AS1930">
        <v>61</v>
      </c>
      <c r="AT1930">
        <v>1408</v>
      </c>
      <c r="BB1930">
        <v>1200</v>
      </c>
      <c r="BC1930">
        <v>1</v>
      </c>
      <c r="BD1930" t="str">
        <f t="shared" si="988"/>
        <v xml:space="preserve">N46PD   </v>
      </c>
      <c r="BE1930">
        <v>1</v>
      </c>
      <c r="BG1930">
        <v>0</v>
      </c>
      <c r="BH1930">
        <v>0</v>
      </c>
      <c r="BI1930">
        <v>0</v>
      </c>
      <c r="BJ1930">
        <v>675</v>
      </c>
      <c r="BK1930">
        <v>-125</v>
      </c>
      <c r="BL1930" t="s">
        <v>239</v>
      </c>
      <c r="BM1930">
        <v>1</v>
      </c>
      <c r="BN1930">
        <v>1</v>
      </c>
      <c r="BO1930">
        <v>1</v>
      </c>
      <c r="BP1930">
        <v>0</v>
      </c>
      <c r="BS1930">
        <v>0.12</v>
      </c>
      <c r="BT1930">
        <v>0</v>
      </c>
      <c r="BU1930">
        <v>0</v>
      </c>
      <c r="CE1930" t="str">
        <f>"16:25:35.600"</f>
        <v>16:25:35.600</v>
      </c>
      <c r="CF1930">
        <v>600160163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6</v>
      </c>
      <c r="CY1930">
        <v>7</v>
      </c>
      <c r="CZ1930" t="s">
        <v>131</v>
      </c>
      <c r="DA1930">
        <v>80</v>
      </c>
      <c r="DB1930">
        <v>1</v>
      </c>
      <c r="DC1930" t="s">
        <v>132</v>
      </c>
      <c r="DD1930" t="s">
        <v>133</v>
      </c>
      <c r="DG1930">
        <v>15472941</v>
      </c>
      <c r="DI1930">
        <v>1</v>
      </c>
      <c r="DJ1930">
        <v>0</v>
      </c>
      <c r="DK1930">
        <v>1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>"10/06/2022 16:25:35.930"</f>
        <v>10/06/2022 16:25:35.930</v>
      </c>
      <c r="C1931" t="str">
        <f t="shared" si="986"/>
        <v>FFDFD3C0</v>
      </c>
      <c r="D1931" t="s">
        <v>143</v>
      </c>
      <c r="E1931">
        <v>1</v>
      </c>
      <c r="F1931">
        <v>2001</v>
      </c>
      <c r="G1931" t="s">
        <v>147</v>
      </c>
      <c r="J1931" t="s">
        <v>145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"16:25:35.594"</f>
        <v>16:25:35.594</v>
      </c>
      <c r="T1931" t="str">
        <f>"16:25:35.094"</f>
        <v>16:25:35.094</v>
      </c>
      <c r="U1931" t="str">
        <f t="shared" si="987"/>
        <v>A5988B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125</v>
      </c>
      <c r="AG1931">
        <v>0</v>
      </c>
      <c r="AH1931">
        <v>3</v>
      </c>
      <c r="AI1931">
        <v>2</v>
      </c>
      <c r="AJ1931">
        <v>1</v>
      </c>
      <c r="AK1931" t="s">
        <v>670</v>
      </c>
      <c r="AL1931">
        <v>40.956237000000002</v>
      </c>
      <c r="AM1931" t="s">
        <v>666</v>
      </c>
      <c r="AN1931">
        <v>-72.157195000000002</v>
      </c>
      <c r="AO1931">
        <v>25</v>
      </c>
      <c r="AP1931">
        <v>800</v>
      </c>
      <c r="AQ1931" t="s">
        <v>129</v>
      </c>
      <c r="AR1931">
        <v>-3</v>
      </c>
      <c r="AS1931">
        <v>61</v>
      </c>
      <c r="AT1931">
        <v>1408</v>
      </c>
      <c r="BB1931">
        <v>1200</v>
      </c>
      <c r="BC1931">
        <v>1</v>
      </c>
      <c r="BD1931" t="str">
        <f t="shared" si="988"/>
        <v xml:space="preserve">N46PD   </v>
      </c>
      <c r="BE1931">
        <v>1</v>
      </c>
      <c r="BG1931">
        <v>0</v>
      </c>
      <c r="BH1931">
        <v>0</v>
      </c>
      <c r="BI1931">
        <v>0</v>
      </c>
      <c r="BJ1931">
        <v>675</v>
      </c>
      <c r="BK1931">
        <v>-125</v>
      </c>
      <c r="BL1931" t="s">
        <v>239</v>
      </c>
      <c r="BM1931">
        <v>1</v>
      </c>
      <c r="BN1931">
        <v>1</v>
      </c>
      <c r="BO1931">
        <v>1</v>
      </c>
      <c r="BP1931">
        <v>0</v>
      </c>
      <c r="BS1931">
        <v>0.12</v>
      </c>
      <c r="BT1931">
        <v>0</v>
      </c>
      <c r="BU1931">
        <v>0</v>
      </c>
      <c r="CE1931" t="str">
        <f>"16:25:35.600"</f>
        <v>16:25:35.600</v>
      </c>
      <c r="CF1931">
        <v>600160163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6</v>
      </c>
      <c r="CY1931">
        <v>7</v>
      </c>
      <c r="CZ1931" t="s">
        <v>131</v>
      </c>
      <c r="DA1931">
        <v>80</v>
      </c>
      <c r="DB1931">
        <v>1</v>
      </c>
      <c r="DC1931" t="s">
        <v>132</v>
      </c>
      <c r="DD1931" t="s">
        <v>133</v>
      </c>
      <c r="DG1931">
        <v>15472941</v>
      </c>
      <c r="DI1931">
        <v>1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>"10/06/2022 16:25:35.930"</f>
        <v>10/06/2022 16:25:35.930</v>
      </c>
      <c r="C1932" t="str">
        <f t="shared" si="986"/>
        <v>FFDFD3C0</v>
      </c>
      <c r="D1932" t="s">
        <v>134</v>
      </c>
      <c r="E1932">
        <v>33</v>
      </c>
      <c r="H1932">
        <v>112</v>
      </c>
      <c r="I1932" t="s">
        <v>135</v>
      </c>
      <c r="J1932" t="s">
        <v>136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"16:25:35.594"</f>
        <v>16:25:35.594</v>
      </c>
      <c r="T1932" t="str">
        <f>"16:25:35.094"</f>
        <v>16:25:35.094</v>
      </c>
      <c r="U1932" t="str">
        <f t="shared" si="987"/>
        <v>A5988B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125</v>
      </c>
      <c r="AG1932">
        <v>0</v>
      </c>
      <c r="AH1932">
        <v>3</v>
      </c>
      <c r="AI1932">
        <v>2</v>
      </c>
      <c r="AJ1932">
        <v>1</v>
      </c>
      <c r="AK1932" t="s">
        <v>670</v>
      </c>
      <c r="AL1932">
        <v>40.956237000000002</v>
      </c>
      <c r="AM1932" t="s">
        <v>666</v>
      </c>
      <c r="AN1932">
        <v>-72.157195000000002</v>
      </c>
      <c r="AO1932">
        <v>25</v>
      </c>
      <c r="AP1932">
        <v>800</v>
      </c>
      <c r="AQ1932" t="s">
        <v>129</v>
      </c>
      <c r="AR1932">
        <v>-3</v>
      </c>
      <c r="AS1932">
        <v>61</v>
      </c>
      <c r="AT1932">
        <v>1408</v>
      </c>
      <c r="BB1932">
        <v>1200</v>
      </c>
      <c r="BC1932">
        <v>1</v>
      </c>
      <c r="BD1932" t="str">
        <f t="shared" si="988"/>
        <v xml:space="preserve">N46PD   </v>
      </c>
      <c r="BE1932">
        <v>1</v>
      </c>
      <c r="BG1932">
        <v>0</v>
      </c>
      <c r="BH1932">
        <v>0</v>
      </c>
      <c r="BI1932">
        <v>0</v>
      </c>
      <c r="BJ1932">
        <v>675</v>
      </c>
      <c r="BK1932">
        <v>-125</v>
      </c>
      <c r="BL1932" t="s">
        <v>239</v>
      </c>
      <c r="BM1932">
        <v>1</v>
      </c>
      <c r="BN1932">
        <v>1</v>
      </c>
      <c r="BO1932">
        <v>1</v>
      </c>
      <c r="BP1932">
        <v>0</v>
      </c>
      <c r="BS1932">
        <v>0.12</v>
      </c>
      <c r="BT1932">
        <v>0</v>
      </c>
      <c r="BU1932">
        <v>0</v>
      </c>
      <c r="CE1932" t="str">
        <f>"16:25:35.600"</f>
        <v>16:25:35.600</v>
      </c>
      <c r="CF1932">
        <v>600160163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6</v>
      </c>
      <c r="CY1932">
        <v>7</v>
      </c>
      <c r="CZ1932" t="s">
        <v>131</v>
      </c>
      <c r="DA1932">
        <v>80</v>
      </c>
      <c r="DB1932">
        <v>1</v>
      </c>
      <c r="DC1932" t="s">
        <v>132</v>
      </c>
      <c r="DD1932" t="s">
        <v>133</v>
      </c>
      <c r="DG1932">
        <v>15472941</v>
      </c>
      <c r="DI1932">
        <v>1</v>
      </c>
      <c r="DJ1932">
        <v>0</v>
      </c>
      <c r="DK1932">
        <v>1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>"10/06/2022 16:25:36.884"</f>
        <v>10/06/2022 16:25:36.884</v>
      </c>
      <c r="C1933" t="str">
        <f t="shared" si="986"/>
        <v>FFDFD3C0</v>
      </c>
      <c r="D1933" t="s">
        <v>134</v>
      </c>
      <c r="E1933">
        <v>33</v>
      </c>
      <c r="H1933">
        <v>112</v>
      </c>
      <c r="I1933" t="s">
        <v>135</v>
      </c>
      <c r="J1933" t="s">
        <v>136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ref="S1933:S1939" si="989">"16:25:36.602"</f>
        <v>16:25:36.602</v>
      </c>
      <c r="T1933" t="str">
        <f t="shared" ref="T1933:T1939" si="990">"16:25:36.102"</f>
        <v>16:25:36.102</v>
      </c>
      <c r="U1933" t="str">
        <f t="shared" si="987"/>
        <v>A5988B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125</v>
      </c>
      <c r="AG1933">
        <v>0</v>
      </c>
      <c r="AH1933">
        <v>3</v>
      </c>
      <c r="AI1933">
        <v>2</v>
      </c>
      <c r="AJ1933">
        <v>1</v>
      </c>
      <c r="AK1933" t="s">
        <v>160</v>
      </c>
      <c r="AL1933">
        <v>40.956516000000001</v>
      </c>
      <c r="AM1933" t="s">
        <v>671</v>
      </c>
      <c r="AN1933">
        <v>-72.157258999999996</v>
      </c>
      <c r="AO1933">
        <v>25</v>
      </c>
      <c r="AP1933">
        <v>800</v>
      </c>
      <c r="AQ1933" t="s">
        <v>129</v>
      </c>
      <c r="AR1933">
        <v>-6</v>
      </c>
      <c r="AS1933">
        <v>60</v>
      </c>
      <c r="AT1933">
        <v>1216</v>
      </c>
      <c r="BB1933">
        <v>1200</v>
      </c>
      <c r="BC1933">
        <v>1</v>
      </c>
      <c r="BD1933" t="str">
        <f t="shared" si="988"/>
        <v xml:space="preserve">N46PD   </v>
      </c>
      <c r="BE1933">
        <v>1</v>
      </c>
      <c r="BG1933">
        <v>0</v>
      </c>
      <c r="BH1933">
        <v>0</v>
      </c>
      <c r="BI1933">
        <v>0</v>
      </c>
      <c r="BJ1933">
        <v>700</v>
      </c>
      <c r="BK1933">
        <v>-100</v>
      </c>
      <c r="BL1933" t="s">
        <v>239</v>
      </c>
      <c r="BM1933">
        <v>1</v>
      </c>
      <c r="BN1933">
        <v>1</v>
      </c>
      <c r="BO1933">
        <v>1</v>
      </c>
      <c r="BP1933">
        <v>0</v>
      </c>
      <c r="BS1933">
        <v>0.16</v>
      </c>
      <c r="BT1933">
        <v>0</v>
      </c>
      <c r="BU1933">
        <v>0</v>
      </c>
      <c r="CE1933" t="str">
        <f t="shared" ref="CE1933:CE1939" si="991">"16:25:36.606"</f>
        <v>16:25:36.606</v>
      </c>
      <c r="CF1933">
        <v>606156540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6</v>
      </c>
      <c r="CY1933">
        <v>7</v>
      </c>
      <c r="CZ1933" t="s">
        <v>131</v>
      </c>
      <c r="DA1933">
        <v>80</v>
      </c>
      <c r="DB1933">
        <v>1</v>
      </c>
      <c r="DC1933" t="s">
        <v>132</v>
      </c>
      <c r="DD1933" t="s">
        <v>133</v>
      </c>
      <c r="DG1933">
        <v>15473926</v>
      </c>
      <c r="DI1933">
        <v>1</v>
      </c>
      <c r="DJ1933">
        <v>0</v>
      </c>
      <c r="DK1933">
        <v>0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>"10/06/2022 16:25:36.946"</f>
        <v>10/06/2022 16:25:36.946</v>
      </c>
      <c r="C1934" t="str">
        <f t="shared" si="986"/>
        <v>FFDFD3C0</v>
      </c>
      <c r="D1934" t="s">
        <v>134</v>
      </c>
      <c r="E1934">
        <v>38</v>
      </c>
      <c r="H1934">
        <v>125</v>
      </c>
      <c r="I1934" t="s">
        <v>142</v>
      </c>
      <c r="J1934" t="s">
        <v>136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989"/>
        <v>16:25:36.602</v>
      </c>
      <c r="T1934" t="str">
        <f t="shared" si="990"/>
        <v>16:25:36.102</v>
      </c>
      <c r="U1934" t="str">
        <f t="shared" si="987"/>
        <v>A5988B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125</v>
      </c>
      <c r="AG1934">
        <v>0</v>
      </c>
      <c r="AH1934">
        <v>3</v>
      </c>
      <c r="AI1934">
        <v>2</v>
      </c>
      <c r="AJ1934">
        <v>1</v>
      </c>
      <c r="AK1934" t="s">
        <v>160</v>
      </c>
      <c r="AL1934">
        <v>40.956516000000001</v>
      </c>
      <c r="AM1934" t="s">
        <v>671</v>
      </c>
      <c r="AN1934">
        <v>-72.157258999999996</v>
      </c>
      <c r="AO1934">
        <v>25</v>
      </c>
      <c r="AP1934">
        <v>800</v>
      </c>
      <c r="AQ1934" t="s">
        <v>129</v>
      </c>
      <c r="AR1934">
        <v>-6</v>
      </c>
      <c r="AS1934">
        <v>60</v>
      </c>
      <c r="AT1934">
        <v>1216</v>
      </c>
      <c r="BB1934">
        <v>1200</v>
      </c>
      <c r="BC1934">
        <v>1</v>
      </c>
      <c r="BD1934" t="str">
        <f t="shared" si="988"/>
        <v xml:space="preserve">N46PD   </v>
      </c>
      <c r="BE1934">
        <v>1</v>
      </c>
      <c r="BG1934">
        <v>0</v>
      </c>
      <c r="BH1934">
        <v>0</v>
      </c>
      <c r="BI1934">
        <v>0</v>
      </c>
      <c r="BJ1934">
        <v>700</v>
      </c>
      <c r="BK1934">
        <v>-100</v>
      </c>
      <c r="BL1934" t="s">
        <v>239</v>
      </c>
      <c r="BM1934">
        <v>1</v>
      </c>
      <c r="BN1934">
        <v>1</v>
      </c>
      <c r="BO1934">
        <v>1</v>
      </c>
      <c r="BP1934">
        <v>0</v>
      </c>
      <c r="BS1934">
        <v>0.16</v>
      </c>
      <c r="BT1934">
        <v>0</v>
      </c>
      <c r="BU1934">
        <v>0</v>
      </c>
      <c r="CE1934" t="str">
        <f t="shared" si="991"/>
        <v>16:25:36.606</v>
      </c>
      <c r="CF1934">
        <v>606156540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6</v>
      </c>
      <c r="CY1934">
        <v>7</v>
      </c>
      <c r="CZ1934" t="s">
        <v>131</v>
      </c>
      <c r="DA1934">
        <v>80</v>
      </c>
      <c r="DB1934">
        <v>1</v>
      </c>
      <c r="DC1934" t="s">
        <v>132</v>
      </c>
      <c r="DD1934" t="s">
        <v>133</v>
      </c>
      <c r="DG1934">
        <v>15473926</v>
      </c>
      <c r="DI1934">
        <v>1</v>
      </c>
      <c r="DJ1934">
        <v>0</v>
      </c>
      <c r="DK1934">
        <v>1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>"10/06/2022 16:25:36.962"</f>
        <v>10/06/2022 16:25:36.962</v>
      </c>
      <c r="C1935" t="str">
        <f t="shared" si="986"/>
        <v>FFDFD3C0</v>
      </c>
      <c r="D1935" t="s">
        <v>139</v>
      </c>
      <c r="E1935">
        <v>3</v>
      </c>
      <c r="F1935">
        <v>1003</v>
      </c>
      <c r="G1935" t="s">
        <v>146</v>
      </c>
      <c r="J1935" t="s">
        <v>141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989"/>
        <v>16:25:36.602</v>
      </c>
      <c r="T1935" t="str">
        <f t="shared" si="990"/>
        <v>16:25:36.102</v>
      </c>
      <c r="U1935" t="str">
        <f t="shared" si="987"/>
        <v>A5988B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125</v>
      </c>
      <c r="AG1935">
        <v>0</v>
      </c>
      <c r="AH1935">
        <v>3</v>
      </c>
      <c r="AI1935">
        <v>2</v>
      </c>
      <c r="AJ1935">
        <v>1</v>
      </c>
      <c r="AK1935" t="s">
        <v>160</v>
      </c>
      <c r="AL1935">
        <v>40.956516000000001</v>
      </c>
      <c r="AM1935" t="s">
        <v>671</v>
      </c>
      <c r="AN1935">
        <v>-72.157258999999996</v>
      </c>
      <c r="AO1935">
        <v>25</v>
      </c>
      <c r="AP1935">
        <v>800</v>
      </c>
      <c r="AQ1935" t="s">
        <v>129</v>
      </c>
      <c r="AR1935">
        <v>-6</v>
      </c>
      <c r="AS1935">
        <v>60</v>
      </c>
      <c r="AT1935">
        <v>1216</v>
      </c>
      <c r="BB1935">
        <v>1200</v>
      </c>
      <c r="BC1935">
        <v>1</v>
      </c>
      <c r="BD1935" t="str">
        <f t="shared" si="988"/>
        <v xml:space="preserve">N46PD   </v>
      </c>
      <c r="BE1935">
        <v>1</v>
      </c>
      <c r="BG1935">
        <v>0</v>
      </c>
      <c r="BH1935">
        <v>0</v>
      </c>
      <c r="BI1935">
        <v>0</v>
      </c>
      <c r="BJ1935">
        <v>700</v>
      </c>
      <c r="BK1935">
        <v>-100</v>
      </c>
      <c r="BL1935" t="s">
        <v>239</v>
      </c>
      <c r="BM1935">
        <v>1</v>
      </c>
      <c r="BN1935">
        <v>1</v>
      </c>
      <c r="BO1935">
        <v>1</v>
      </c>
      <c r="BP1935">
        <v>0</v>
      </c>
      <c r="BS1935">
        <v>0.16</v>
      </c>
      <c r="BT1935">
        <v>0</v>
      </c>
      <c r="BU1935">
        <v>0</v>
      </c>
      <c r="CE1935" t="str">
        <f t="shared" si="991"/>
        <v>16:25:36.606</v>
      </c>
      <c r="CF1935">
        <v>606156540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6</v>
      </c>
      <c r="CY1935">
        <v>7</v>
      </c>
      <c r="CZ1935" t="s">
        <v>131</v>
      </c>
      <c r="DA1935">
        <v>80</v>
      </c>
      <c r="DB1935">
        <v>1</v>
      </c>
      <c r="DC1935" t="s">
        <v>132</v>
      </c>
      <c r="DD1935" t="s">
        <v>133</v>
      </c>
      <c r="DG1935">
        <v>15473926</v>
      </c>
      <c r="DI1935">
        <v>1</v>
      </c>
      <c r="DJ1935">
        <v>0</v>
      </c>
      <c r="DK1935">
        <v>0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>"10/06/2022 16:25:36.962"</f>
        <v>10/06/2022 16:25:36.962</v>
      </c>
      <c r="C1936" t="str">
        <f t="shared" si="986"/>
        <v>FFDFD3C0</v>
      </c>
      <c r="D1936" t="s">
        <v>139</v>
      </c>
      <c r="E1936">
        <v>2</v>
      </c>
      <c r="F1936">
        <v>1002</v>
      </c>
      <c r="G1936" t="s">
        <v>124</v>
      </c>
      <c r="J1936" t="s">
        <v>141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989"/>
        <v>16:25:36.602</v>
      </c>
      <c r="T1936" t="str">
        <f t="shared" si="990"/>
        <v>16:25:36.102</v>
      </c>
      <c r="U1936" t="str">
        <f t="shared" si="987"/>
        <v>A5988B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125</v>
      </c>
      <c r="AG1936">
        <v>0</v>
      </c>
      <c r="AH1936">
        <v>3</v>
      </c>
      <c r="AI1936">
        <v>2</v>
      </c>
      <c r="AJ1936">
        <v>1</v>
      </c>
      <c r="AK1936" t="s">
        <v>160</v>
      </c>
      <c r="AL1936">
        <v>40.956516000000001</v>
      </c>
      <c r="AM1936" t="s">
        <v>671</v>
      </c>
      <c r="AN1936">
        <v>-72.157258999999996</v>
      </c>
      <c r="AO1936">
        <v>25</v>
      </c>
      <c r="AP1936">
        <v>800</v>
      </c>
      <c r="AQ1936" t="s">
        <v>129</v>
      </c>
      <c r="AR1936">
        <v>-6</v>
      </c>
      <c r="AS1936">
        <v>60</v>
      </c>
      <c r="AT1936">
        <v>1216</v>
      </c>
      <c r="BB1936">
        <v>1200</v>
      </c>
      <c r="BC1936">
        <v>1</v>
      </c>
      <c r="BD1936" t="str">
        <f t="shared" si="988"/>
        <v xml:space="preserve">N46PD   </v>
      </c>
      <c r="BE1936">
        <v>1</v>
      </c>
      <c r="BG1936">
        <v>0</v>
      </c>
      <c r="BH1936">
        <v>0</v>
      </c>
      <c r="BI1936">
        <v>0</v>
      </c>
      <c r="BJ1936">
        <v>700</v>
      </c>
      <c r="BK1936">
        <v>-100</v>
      </c>
      <c r="BL1936" t="s">
        <v>239</v>
      </c>
      <c r="BM1936">
        <v>1</v>
      </c>
      <c r="BN1936">
        <v>1</v>
      </c>
      <c r="BO1936">
        <v>1</v>
      </c>
      <c r="BP1936">
        <v>0</v>
      </c>
      <c r="BS1936">
        <v>0.16</v>
      </c>
      <c r="BT1936">
        <v>0</v>
      </c>
      <c r="BU1936">
        <v>0</v>
      </c>
      <c r="CE1936" t="str">
        <f t="shared" si="991"/>
        <v>16:25:36.606</v>
      </c>
      <c r="CF1936">
        <v>606156540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6</v>
      </c>
      <c r="CY1936">
        <v>7</v>
      </c>
      <c r="CZ1936" t="s">
        <v>131</v>
      </c>
      <c r="DA1936">
        <v>80</v>
      </c>
      <c r="DB1936">
        <v>1</v>
      </c>
      <c r="DC1936" t="s">
        <v>132</v>
      </c>
      <c r="DD1936" t="s">
        <v>133</v>
      </c>
      <c r="DG1936">
        <v>15473926</v>
      </c>
      <c r="DI1936">
        <v>1</v>
      </c>
      <c r="DJ1936">
        <v>0</v>
      </c>
      <c r="DK1936">
        <v>1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>"10/06/2022 16:25:36.962"</f>
        <v>10/06/2022 16:25:36.962</v>
      </c>
      <c r="C1937" t="str">
        <f t="shared" si="986"/>
        <v>FFDFD3C0</v>
      </c>
      <c r="D1937" t="s">
        <v>123</v>
      </c>
      <c r="E1937">
        <v>1</v>
      </c>
      <c r="H1937">
        <v>157</v>
      </c>
      <c r="I1937" t="s">
        <v>124</v>
      </c>
      <c r="J1937" t="s">
        <v>125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989"/>
        <v>16:25:36.602</v>
      </c>
      <c r="T1937" t="str">
        <f t="shared" si="990"/>
        <v>16:25:36.102</v>
      </c>
      <c r="U1937" t="str">
        <f t="shared" si="987"/>
        <v>A5988B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125</v>
      </c>
      <c r="AG1937">
        <v>0</v>
      </c>
      <c r="AH1937">
        <v>3</v>
      </c>
      <c r="AI1937">
        <v>2</v>
      </c>
      <c r="AJ1937">
        <v>1</v>
      </c>
      <c r="AK1937" t="s">
        <v>160</v>
      </c>
      <c r="AL1937">
        <v>40.956516000000001</v>
      </c>
      <c r="AM1937" t="s">
        <v>671</v>
      </c>
      <c r="AN1937">
        <v>-72.157258999999996</v>
      </c>
      <c r="AO1937">
        <v>25</v>
      </c>
      <c r="AP1937">
        <v>800</v>
      </c>
      <c r="AQ1937" t="s">
        <v>129</v>
      </c>
      <c r="AR1937">
        <v>-6</v>
      </c>
      <c r="AS1937">
        <v>60</v>
      </c>
      <c r="AT1937">
        <v>1216</v>
      </c>
      <c r="BB1937">
        <v>1200</v>
      </c>
      <c r="BC1937">
        <v>1</v>
      </c>
      <c r="BD1937" t="str">
        <f t="shared" si="988"/>
        <v xml:space="preserve">N46PD   </v>
      </c>
      <c r="BE1937">
        <v>1</v>
      </c>
      <c r="BG1937">
        <v>0</v>
      </c>
      <c r="BH1937">
        <v>0</v>
      </c>
      <c r="BI1937">
        <v>0</v>
      </c>
      <c r="BJ1937">
        <v>700</v>
      </c>
      <c r="BK1937">
        <v>-100</v>
      </c>
      <c r="BL1937" t="s">
        <v>239</v>
      </c>
      <c r="BM1937">
        <v>1</v>
      </c>
      <c r="BN1937">
        <v>1</v>
      </c>
      <c r="BO1937">
        <v>1</v>
      </c>
      <c r="BP1937">
        <v>0</v>
      </c>
      <c r="BS1937">
        <v>0.16</v>
      </c>
      <c r="BT1937">
        <v>0</v>
      </c>
      <c r="BU1937">
        <v>0</v>
      </c>
      <c r="CE1937" t="str">
        <f t="shared" si="991"/>
        <v>16:25:36.606</v>
      </c>
      <c r="CF1937">
        <v>606156540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6</v>
      </c>
      <c r="CY1937">
        <v>7</v>
      </c>
      <c r="CZ1937" t="s">
        <v>131</v>
      </c>
      <c r="DA1937">
        <v>80</v>
      </c>
      <c r="DB1937">
        <v>1</v>
      </c>
      <c r="DC1937" t="s">
        <v>132</v>
      </c>
      <c r="DD1937" t="s">
        <v>133</v>
      </c>
      <c r="DG1937">
        <v>15473926</v>
      </c>
      <c r="DI1937">
        <v>1</v>
      </c>
      <c r="DJ1937">
        <v>0</v>
      </c>
      <c r="DK1937">
        <v>1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>"10/06/2022 16:25:36.962"</f>
        <v>10/06/2022 16:25:36.962</v>
      </c>
      <c r="C1938" t="str">
        <f t="shared" si="986"/>
        <v>FFDFD3C0</v>
      </c>
      <c r="D1938" t="s">
        <v>143</v>
      </c>
      <c r="E1938">
        <v>1</v>
      </c>
      <c r="F1938">
        <v>2001</v>
      </c>
      <c r="G1938" t="s">
        <v>147</v>
      </c>
      <c r="J1938" t="s">
        <v>145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989"/>
        <v>16:25:36.602</v>
      </c>
      <c r="T1938" t="str">
        <f t="shared" si="990"/>
        <v>16:25:36.102</v>
      </c>
      <c r="U1938" t="str">
        <f t="shared" si="987"/>
        <v>A5988B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125</v>
      </c>
      <c r="AG1938">
        <v>0</v>
      </c>
      <c r="AH1938">
        <v>3</v>
      </c>
      <c r="AI1938">
        <v>2</v>
      </c>
      <c r="AJ1938">
        <v>1</v>
      </c>
      <c r="AK1938" t="s">
        <v>160</v>
      </c>
      <c r="AL1938">
        <v>40.956516000000001</v>
      </c>
      <c r="AM1938" t="s">
        <v>671</v>
      </c>
      <c r="AN1938">
        <v>-72.157258999999996</v>
      </c>
      <c r="AO1938">
        <v>25</v>
      </c>
      <c r="AP1938">
        <v>800</v>
      </c>
      <c r="AQ1938" t="s">
        <v>129</v>
      </c>
      <c r="AR1938">
        <v>-6</v>
      </c>
      <c r="AS1938">
        <v>60</v>
      </c>
      <c r="AT1938">
        <v>1216</v>
      </c>
      <c r="BB1938">
        <v>1200</v>
      </c>
      <c r="BC1938">
        <v>1</v>
      </c>
      <c r="BD1938" t="str">
        <f t="shared" si="988"/>
        <v xml:space="preserve">N46PD   </v>
      </c>
      <c r="BE1938">
        <v>1</v>
      </c>
      <c r="BG1938">
        <v>0</v>
      </c>
      <c r="BH1938">
        <v>0</v>
      </c>
      <c r="BI1938">
        <v>0</v>
      </c>
      <c r="BJ1938">
        <v>700</v>
      </c>
      <c r="BK1938">
        <v>-100</v>
      </c>
      <c r="BL1938" t="s">
        <v>239</v>
      </c>
      <c r="BM1938">
        <v>1</v>
      </c>
      <c r="BN1938">
        <v>1</v>
      </c>
      <c r="BO1938">
        <v>1</v>
      </c>
      <c r="BP1938">
        <v>0</v>
      </c>
      <c r="BS1938">
        <v>0.16</v>
      </c>
      <c r="BT1938">
        <v>0</v>
      </c>
      <c r="BU1938">
        <v>0</v>
      </c>
      <c r="CE1938" t="str">
        <f t="shared" si="991"/>
        <v>16:25:36.606</v>
      </c>
      <c r="CF1938">
        <v>606156540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6</v>
      </c>
      <c r="CY1938">
        <v>7</v>
      </c>
      <c r="CZ1938" t="s">
        <v>131</v>
      </c>
      <c r="DA1938">
        <v>80</v>
      </c>
      <c r="DB1938">
        <v>1</v>
      </c>
      <c r="DC1938" t="s">
        <v>132</v>
      </c>
      <c r="DD1938" t="s">
        <v>133</v>
      </c>
      <c r="DG1938">
        <v>15473926</v>
      </c>
      <c r="DI1938">
        <v>1</v>
      </c>
      <c r="DJ1938">
        <v>0</v>
      </c>
      <c r="DK1938">
        <v>1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>"10/06/2022 16:25:36.962"</f>
        <v>10/06/2022 16:25:36.962</v>
      </c>
      <c r="C1939" t="str">
        <f t="shared" si="986"/>
        <v>FFDFD3C0</v>
      </c>
      <c r="D1939" t="s">
        <v>143</v>
      </c>
      <c r="E1939">
        <v>15</v>
      </c>
      <c r="F1939">
        <v>2015</v>
      </c>
      <c r="G1939" t="s">
        <v>144</v>
      </c>
      <c r="J1939" t="s">
        <v>145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989"/>
        <v>16:25:36.602</v>
      </c>
      <c r="T1939" t="str">
        <f t="shared" si="990"/>
        <v>16:25:36.102</v>
      </c>
      <c r="U1939" t="str">
        <f t="shared" si="987"/>
        <v>A5988B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125</v>
      </c>
      <c r="AG1939">
        <v>0</v>
      </c>
      <c r="AH1939">
        <v>3</v>
      </c>
      <c r="AI1939">
        <v>2</v>
      </c>
      <c r="AJ1939">
        <v>1</v>
      </c>
      <c r="AK1939" t="s">
        <v>160</v>
      </c>
      <c r="AL1939">
        <v>40.956516000000001</v>
      </c>
      <c r="AM1939" t="s">
        <v>671</v>
      </c>
      <c r="AN1939">
        <v>-72.157258999999996</v>
      </c>
      <c r="AO1939">
        <v>25</v>
      </c>
      <c r="AP1939">
        <v>800</v>
      </c>
      <c r="AQ1939" t="s">
        <v>129</v>
      </c>
      <c r="AR1939">
        <v>-6</v>
      </c>
      <c r="AS1939">
        <v>60</v>
      </c>
      <c r="AT1939">
        <v>1216</v>
      </c>
      <c r="BB1939">
        <v>1200</v>
      </c>
      <c r="BC1939">
        <v>1</v>
      </c>
      <c r="BD1939" t="str">
        <f t="shared" si="988"/>
        <v xml:space="preserve">N46PD   </v>
      </c>
      <c r="BE1939">
        <v>1</v>
      </c>
      <c r="BG1939">
        <v>0</v>
      </c>
      <c r="BH1939">
        <v>0</v>
      </c>
      <c r="BI1939">
        <v>0</v>
      </c>
      <c r="BJ1939">
        <v>700</v>
      </c>
      <c r="BK1939">
        <v>-100</v>
      </c>
      <c r="BL1939" t="s">
        <v>239</v>
      </c>
      <c r="BM1939">
        <v>1</v>
      </c>
      <c r="BN1939">
        <v>1</v>
      </c>
      <c r="BO1939">
        <v>1</v>
      </c>
      <c r="BP1939">
        <v>0</v>
      </c>
      <c r="BS1939">
        <v>0.16</v>
      </c>
      <c r="BT1939">
        <v>0</v>
      </c>
      <c r="BU1939">
        <v>0</v>
      </c>
      <c r="CE1939" t="str">
        <f t="shared" si="991"/>
        <v>16:25:36.606</v>
      </c>
      <c r="CF1939">
        <v>606156540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6</v>
      </c>
      <c r="CY1939">
        <v>7</v>
      </c>
      <c r="CZ1939" t="s">
        <v>131</v>
      </c>
      <c r="DA1939">
        <v>80</v>
      </c>
      <c r="DB1939">
        <v>1</v>
      </c>
      <c r="DC1939" t="s">
        <v>132</v>
      </c>
      <c r="DD1939" t="s">
        <v>133</v>
      </c>
      <c r="DG1939">
        <v>15473926</v>
      </c>
      <c r="DI1939">
        <v>1</v>
      </c>
      <c r="DJ1939">
        <v>0</v>
      </c>
      <c r="DK1939">
        <v>1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 t="shared" ref="A1940:A1946" si="992">"10/06/2022 16:25:37.975"</f>
        <v>10/06/2022 16:25:37.975</v>
      </c>
      <c r="C1940" t="str">
        <f t="shared" si="986"/>
        <v>FFDFD3C0</v>
      </c>
      <c r="D1940" t="s">
        <v>143</v>
      </c>
      <c r="E1940">
        <v>15</v>
      </c>
      <c r="F1940">
        <v>2015</v>
      </c>
      <c r="G1940" t="s">
        <v>144</v>
      </c>
      <c r="J1940" t="s">
        <v>145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ref="S1940:S1946" si="993">"16:25:37.625"</f>
        <v>16:25:37.625</v>
      </c>
      <c r="T1940" t="str">
        <f t="shared" ref="T1940:T1946" si="994">"16:25:37.125"</f>
        <v>16:25:37.125</v>
      </c>
      <c r="U1940" t="str">
        <f t="shared" si="987"/>
        <v>A5988B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125</v>
      </c>
      <c r="AG1940">
        <v>0</v>
      </c>
      <c r="AH1940">
        <v>3</v>
      </c>
      <c r="AI1940">
        <v>2</v>
      </c>
      <c r="AJ1940">
        <v>1</v>
      </c>
      <c r="AK1940" t="s">
        <v>158</v>
      </c>
      <c r="AL1940">
        <v>40.956795</v>
      </c>
      <c r="AM1940" t="s">
        <v>672</v>
      </c>
      <c r="AN1940">
        <v>-72.157323000000005</v>
      </c>
      <c r="AO1940">
        <v>25</v>
      </c>
      <c r="AP1940">
        <v>825</v>
      </c>
      <c r="AQ1940" t="s">
        <v>129</v>
      </c>
      <c r="AR1940">
        <v>-9</v>
      </c>
      <c r="AS1940">
        <v>60</v>
      </c>
      <c r="AT1940">
        <v>1088</v>
      </c>
      <c r="BB1940">
        <v>1200</v>
      </c>
      <c r="BC1940">
        <v>1</v>
      </c>
      <c r="BD1940" t="str">
        <f t="shared" si="988"/>
        <v xml:space="preserve">N46PD   </v>
      </c>
      <c r="BE1940">
        <v>1</v>
      </c>
      <c r="BG1940">
        <v>0</v>
      </c>
      <c r="BH1940">
        <v>0</v>
      </c>
      <c r="BI1940">
        <v>0</v>
      </c>
      <c r="BJ1940">
        <v>725</v>
      </c>
      <c r="BK1940">
        <v>-100</v>
      </c>
      <c r="BL1940" t="s">
        <v>239</v>
      </c>
      <c r="BM1940">
        <v>1</v>
      </c>
      <c r="BN1940">
        <v>1</v>
      </c>
      <c r="BO1940">
        <v>1</v>
      </c>
      <c r="BP1940">
        <v>0</v>
      </c>
      <c r="BS1940">
        <v>0.16</v>
      </c>
      <c r="BT1940">
        <v>0</v>
      </c>
      <c r="BU1940">
        <v>0</v>
      </c>
      <c r="CE1940" t="str">
        <f t="shared" ref="CE1940:CE1946" si="995">"16:25:37.632"</f>
        <v>16:25:37.632</v>
      </c>
      <c r="CF1940">
        <v>631813989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6</v>
      </c>
      <c r="CY1940">
        <v>7</v>
      </c>
      <c r="CZ1940" t="s">
        <v>131</v>
      </c>
      <c r="DA1940">
        <v>80</v>
      </c>
      <c r="DB1940">
        <v>1</v>
      </c>
      <c r="DC1940" t="s">
        <v>132</v>
      </c>
      <c r="DD1940" t="s">
        <v>133</v>
      </c>
      <c r="DG1940">
        <v>15474876</v>
      </c>
      <c r="DI1940">
        <v>1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 t="shared" si="992"/>
        <v>10/06/2022 16:25:37.975</v>
      </c>
      <c r="C1941" t="str">
        <f t="shared" si="986"/>
        <v>FFDFD3C0</v>
      </c>
      <c r="D1941" t="s">
        <v>143</v>
      </c>
      <c r="E1941">
        <v>1</v>
      </c>
      <c r="F1941">
        <v>2001</v>
      </c>
      <c r="G1941" t="s">
        <v>147</v>
      </c>
      <c r="J1941" t="s">
        <v>145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993"/>
        <v>16:25:37.625</v>
      </c>
      <c r="T1941" t="str">
        <f t="shared" si="994"/>
        <v>16:25:37.125</v>
      </c>
      <c r="U1941" t="str">
        <f t="shared" si="987"/>
        <v>A5988B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125</v>
      </c>
      <c r="AG1941">
        <v>0</v>
      </c>
      <c r="AH1941">
        <v>3</v>
      </c>
      <c r="AI1941">
        <v>2</v>
      </c>
      <c r="AJ1941">
        <v>1</v>
      </c>
      <c r="AK1941" t="s">
        <v>158</v>
      </c>
      <c r="AL1941">
        <v>40.956795</v>
      </c>
      <c r="AM1941" t="s">
        <v>672</v>
      </c>
      <c r="AN1941">
        <v>-72.157323000000005</v>
      </c>
      <c r="AO1941">
        <v>25</v>
      </c>
      <c r="AP1941">
        <v>825</v>
      </c>
      <c r="AQ1941" t="s">
        <v>129</v>
      </c>
      <c r="AR1941">
        <v>-9</v>
      </c>
      <c r="AS1941">
        <v>60</v>
      </c>
      <c r="AT1941">
        <v>1088</v>
      </c>
      <c r="BB1941">
        <v>1200</v>
      </c>
      <c r="BC1941">
        <v>1</v>
      </c>
      <c r="BD1941" t="str">
        <f t="shared" si="988"/>
        <v xml:space="preserve">N46PD   </v>
      </c>
      <c r="BE1941">
        <v>1</v>
      </c>
      <c r="BG1941">
        <v>0</v>
      </c>
      <c r="BH1941">
        <v>0</v>
      </c>
      <c r="BI1941">
        <v>0</v>
      </c>
      <c r="BJ1941">
        <v>725</v>
      </c>
      <c r="BK1941">
        <v>-100</v>
      </c>
      <c r="BL1941" t="s">
        <v>239</v>
      </c>
      <c r="BM1941">
        <v>1</v>
      </c>
      <c r="BN1941">
        <v>1</v>
      </c>
      <c r="BO1941">
        <v>1</v>
      </c>
      <c r="BP1941">
        <v>0</v>
      </c>
      <c r="BS1941">
        <v>0.16</v>
      </c>
      <c r="BT1941">
        <v>0</v>
      </c>
      <c r="BU1941">
        <v>0</v>
      </c>
      <c r="CE1941" t="str">
        <f t="shared" si="995"/>
        <v>16:25:37.632</v>
      </c>
      <c r="CF1941">
        <v>631813989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6</v>
      </c>
      <c r="CY1941">
        <v>7</v>
      </c>
      <c r="CZ1941" t="s">
        <v>131</v>
      </c>
      <c r="DA1941">
        <v>80</v>
      </c>
      <c r="DB1941">
        <v>1</v>
      </c>
      <c r="DC1941" t="s">
        <v>132</v>
      </c>
      <c r="DD1941" t="s">
        <v>133</v>
      </c>
      <c r="DG1941">
        <v>15474876</v>
      </c>
      <c r="DI1941">
        <v>1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 t="shared" si="992"/>
        <v>10/06/2022 16:25:37.975</v>
      </c>
      <c r="C1942" t="str">
        <f t="shared" si="986"/>
        <v>FFDFD3C0</v>
      </c>
      <c r="D1942" t="s">
        <v>134</v>
      </c>
      <c r="E1942">
        <v>33</v>
      </c>
      <c r="H1942">
        <v>112</v>
      </c>
      <c r="I1942" t="s">
        <v>135</v>
      </c>
      <c r="J1942" t="s">
        <v>136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993"/>
        <v>16:25:37.625</v>
      </c>
      <c r="T1942" t="str">
        <f t="shared" si="994"/>
        <v>16:25:37.125</v>
      </c>
      <c r="U1942" t="str">
        <f t="shared" si="987"/>
        <v>A5988B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125</v>
      </c>
      <c r="AG1942">
        <v>0</v>
      </c>
      <c r="AH1942">
        <v>3</v>
      </c>
      <c r="AI1942">
        <v>2</v>
      </c>
      <c r="AJ1942">
        <v>1</v>
      </c>
      <c r="AK1942" t="s">
        <v>158</v>
      </c>
      <c r="AL1942">
        <v>40.956795</v>
      </c>
      <c r="AM1942" t="s">
        <v>672</v>
      </c>
      <c r="AN1942">
        <v>-72.157323000000005</v>
      </c>
      <c r="AO1942">
        <v>25</v>
      </c>
      <c r="AP1942">
        <v>825</v>
      </c>
      <c r="AQ1942" t="s">
        <v>129</v>
      </c>
      <c r="AR1942">
        <v>-9</v>
      </c>
      <c r="AS1942">
        <v>60</v>
      </c>
      <c r="AT1942">
        <v>1088</v>
      </c>
      <c r="BB1942">
        <v>1200</v>
      </c>
      <c r="BC1942">
        <v>1</v>
      </c>
      <c r="BD1942" t="str">
        <f t="shared" si="988"/>
        <v xml:space="preserve">N46PD   </v>
      </c>
      <c r="BE1942">
        <v>1</v>
      </c>
      <c r="BG1942">
        <v>0</v>
      </c>
      <c r="BH1942">
        <v>0</v>
      </c>
      <c r="BI1942">
        <v>0</v>
      </c>
      <c r="BJ1942">
        <v>725</v>
      </c>
      <c r="BK1942">
        <v>-100</v>
      </c>
      <c r="BL1942" t="s">
        <v>239</v>
      </c>
      <c r="BM1942">
        <v>1</v>
      </c>
      <c r="BN1942">
        <v>1</v>
      </c>
      <c r="BO1942">
        <v>1</v>
      </c>
      <c r="BP1942">
        <v>0</v>
      </c>
      <c r="BS1942">
        <v>0.16</v>
      </c>
      <c r="BT1942">
        <v>0</v>
      </c>
      <c r="BU1942">
        <v>0</v>
      </c>
      <c r="CE1942" t="str">
        <f t="shared" si="995"/>
        <v>16:25:37.632</v>
      </c>
      <c r="CF1942">
        <v>631813989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6</v>
      </c>
      <c r="CY1942">
        <v>7</v>
      </c>
      <c r="CZ1942" t="s">
        <v>131</v>
      </c>
      <c r="DA1942">
        <v>80</v>
      </c>
      <c r="DB1942">
        <v>1</v>
      </c>
      <c r="DC1942" t="s">
        <v>132</v>
      </c>
      <c r="DD1942" t="s">
        <v>133</v>
      </c>
      <c r="DG1942">
        <v>15474876</v>
      </c>
      <c r="DI1942">
        <v>1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 t="shared" si="992"/>
        <v>10/06/2022 16:25:37.975</v>
      </c>
      <c r="C1943" t="str">
        <f t="shared" si="986"/>
        <v>FFDFD3C0</v>
      </c>
      <c r="D1943" t="s">
        <v>134</v>
      </c>
      <c r="E1943">
        <v>38</v>
      </c>
      <c r="H1943">
        <v>125</v>
      </c>
      <c r="I1943" t="s">
        <v>142</v>
      </c>
      <c r="J1943" t="s">
        <v>136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si="993"/>
        <v>16:25:37.625</v>
      </c>
      <c r="T1943" t="str">
        <f t="shared" si="994"/>
        <v>16:25:37.125</v>
      </c>
      <c r="U1943" t="str">
        <f t="shared" si="987"/>
        <v>A5988B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125</v>
      </c>
      <c r="AG1943">
        <v>0</v>
      </c>
      <c r="AH1943">
        <v>3</v>
      </c>
      <c r="AI1943">
        <v>2</v>
      </c>
      <c r="AJ1943">
        <v>1</v>
      </c>
      <c r="AK1943" t="s">
        <v>158</v>
      </c>
      <c r="AL1943">
        <v>40.956795</v>
      </c>
      <c r="AM1943" t="s">
        <v>672</v>
      </c>
      <c r="AN1943">
        <v>-72.157323000000005</v>
      </c>
      <c r="AO1943">
        <v>25</v>
      </c>
      <c r="AP1943">
        <v>825</v>
      </c>
      <c r="AQ1943" t="s">
        <v>129</v>
      </c>
      <c r="AR1943">
        <v>-9</v>
      </c>
      <c r="AS1943">
        <v>60</v>
      </c>
      <c r="AT1943">
        <v>1088</v>
      </c>
      <c r="BB1943">
        <v>1200</v>
      </c>
      <c r="BC1943">
        <v>1</v>
      </c>
      <c r="BD1943" t="str">
        <f t="shared" si="988"/>
        <v xml:space="preserve">N46PD   </v>
      </c>
      <c r="BE1943">
        <v>1</v>
      </c>
      <c r="BG1943">
        <v>0</v>
      </c>
      <c r="BH1943">
        <v>0</v>
      </c>
      <c r="BI1943">
        <v>0</v>
      </c>
      <c r="BJ1943">
        <v>725</v>
      </c>
      <c r="BK1943">
        <v>-100</v>
      </c>
      <c r="BL1943" t="s">
        <v>239</v>
      </c>
      <c r="BM1943">
        <v>1</v>
      </c>
      <c r="BN1943">
        <v>1</v>
      </c>
      <c r="BO1943">
        <v>1</v>
      </c>
      <c r="BP1943">
        <v>0</v>
      </c>
      <c r="BS1943">
        <v>0.16</v>
      </c>
      <c r="BT1943">
        <v>0</v>
      </c>
      <c r="BU1943">
        <v>0</v>
      </c>
      <c r="CE1943" t="str">
        <f t="shared" si="995"/>
        <v>16:25:37.632</v>
      </c>
      <c r="CF1943">
        <v>631813989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6</v>
      </c>
      <c r="CY1943">
        <v>7</v>
      </c>
      <c r="CZ1943" t="s">
        <v>131</v>
      </c>
      <c r="DA1943">
        <v>80</v>
      </c>
      <c r="DB1943">
        <v>1</v>
      </c>
      <c r="DC1943" t="s">
        <v>132</v>
      </c>
      <c r="DD1943" t="s">
        <v>133</v>
      </c>
      <c r="DG1943">
        <v>15474876</v>
      </c>
      <c r="DI1943">
        <v>1</v>
      </c>
      <c r="DJ1943">
        <v>0</v>
      </c>
      <c r="DK1943">
        <v>1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 t="shared" si="992"/>
        <v>10/06/2022 16:25:37.975</v>
      </c>
      <c r="C1944" t="str">
        <f t="shared" si="986"/>
        <v>FFDFD3C0</v>
      </c>
      <c r="D1944" t="s">
        <v>139</v>
      </c>
      <c r="E1944">
        <v>3</v>
      </c>
      <c r="F1944">
        <v>1003</v>
      </c>
      <c r="G1944" t="s">
        <v>146</v>
      </c>
      <c r="J1944" t="s">
        <v>141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993"/>
        <v>16:25:37.625</v>
      </c>
      <c r="T1944" t="str">
        <f t="shared" si="994"/>
        <v>16:25:37.125</v>
      </c>
      <c r="U1944" t="str">
        <f t="shared" si="987"/>
        <v>A5988B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125</v>
      </c>
      <c r="AG1944">
        <v>0</v>
      </c>
      <c r="AH1944">
        <v>3</v>
      </c>
      <c r="AI1944">
        <v>2</v>
      </c>
      <c r="AJ1944">
        <v>1</v>
      </c>
      <c r="AK1944" t="s">
        <v>158</v>
      </c>
      <c r="AL1944">
        <v>40.956795</v>
      </c>
      <c r="AM1944" t="s">
        <v>672</v>
      </c>
      <c r="AN1944">
        <v>-72.157323000000005</v>
      </c>
      <c r="AO1944">
        <v>25</v>
      </c>
      <c r="AP1944">
        <v>825</v>
      </c>
      <c r="AQ1944" t="s">
        <v>129</v>
      </c>
      <c r="AR1944">
        <v>-9</v>
      </c>
      <c r="AS1944">
        <v>60</v>
      </c>
      <c r="AT1944">
        <v>1088</v>
      </c>
      <c r="BB1944">
        <v>1200</v>
      </c>
      <c r="BC1944">
        <v>1</v>
      </c>
      <c r="BD1944" t="str">
        <f t="shared" si="988"/>
        <v xml:space="preserve">N46PD   </v>
      </c>
      <c r="BE1944">
        <v>1</v>
      </c>
      <c r="BG1944">
        <v>0</v>
      </c>
      <c r="BH1944">
        <v>0</v>
      </c>
      <c r="BI1944">
        <v>0</v>
      </c>
      <c r="BJ1944">
        <v>725</v>
      </c>
      <c r="BK1944">
        <v>-100</v>
      </c>
      <c r="BL1944" t="s">
        <v>239</v>
      </c>
      <c r="BM1944">
        <v>1</v>
      </c>
      <c r="BN1944">
        <v>1</v>
      </c>
      <c r="BO1944">
        <v>1</v>
      </c>
      <c r="BP1944">
        <v>0</v>
      </c>
      <c r="BS1944">
        <v>0.16</v>
      </c>
      <c r="BT1944">
        <v>0</v>
      </c>
      <c r="BU1944">
        <v>0</v>
      </c>
      <c r="CE1944" t="str">
        <f t="shared" si="995"/>
        <v>16:25:37.632</v>
      </c>
      <c r="CF1944">
        <v>631813989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6</v>
      </c>
      <c r="CY1944">
        <v>7</v>
      </c>
      <c r="CZ1944" t="s">
        <v>131</v>
      </c>
      <c r="DA1944">
        <v>80</v>
      </c>
      <c r="DB1944">
        <v>1</v>
      </c>
      <c r="DC1944" t="s">
        <v>132</v>
      </c>
      <c r="DD1944" t="s">
        <v>133</v>
      </c>
      <c r="DG1944">
        <v>15474876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 t="shared" si="992"/>
        <v>10/06/2022 16:25:37.975</v>
      </c>
      <c r="C1945" t="str">
        <f t="shared" si="986"/>
        <v>FFDFD3C0</v>
      </c>
      <c r="D1945" t="s">
        <v>139</v>
      </c>
      <c r="E1945">
        <v>2</v>
      </c>
      <c r="F1945">
        <v>1002</v>
      </c>
      <c r="G1945" t="s">
        <v>124</v>
      </c>
      <c r="J1945" t="s">
        <v>141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993"/>
        <v>16:25:37.625</v>
      </c>
      <c r="T1945" t="str">
        <f t="shared" si="994"/>
        <v>16:25:37.125</v>
      </c>
      <c r="U1945" t="str">
        <f t="shared" si="987"/>
        <v>A5988B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125</v>
      </c>
      <c r="AG1945">
        <v>0</v>
      </c>
      <c r="AH1945">
        <v>3</v>
      </c>
      <c r="AI1945">
        <v>2</v>
      </c>
      <c r="AJ1945">
        <v>1</v>
      </c>
      <c r="AK1945" t="s">
        <v>158</v>
      </c>
      <c r="AL1945">
        <v>40.956795</v>
      </c>
      <c r="AM1945" t="s">
        <v>672</v>
      </c>
      <c r="AN1945">
        <v>-72.157323000000005</v>
      </c>
      <c r="AO1945">
        <v>25</v>
      </c>
      <c r="AP1945">
        <v>825</v>
      </c>
      <c r="AQ1945" t="s">
        <v>129</v>
      </c>
      <c r="AR1945">
        <v>-9</v>
      </c>
      <c r="AS1945">
        <v>60</v>
      </c>
      <c r="AT1945">
        <v>1088</v>
      </c>
      <c r="BB1945">
        <v>1200</v>
      </c>
      <c r="BC1945">
        <v>1</v>
      </c>
      <c r="BD1945" t="str">
        <f t="shared" si="988"/>
        <v xml:space="preserve">N46PD   </v>
      </c>
      <c r="BE1945">
        <v>1</v>
      </c>
      <c r="BG1945">
        <v>0</v>
      </c>
      <c r="BH1945">
        <v>0</v>
      </c>
      <c r="BI1945">
        <v>0</v>
      </c>
      <c r="BJ1945">
        <v>725</v>
      </c>
      <c r="BK1945">
        <v>-100</v>
      </c>
      <c r="BL1945" t="s">
        <v>239</v>
      </c>
      <c r="BM1945">
        <v>1</v>
      </c>
      <c r="BN1945">
        <v>1</v>
      </c>
      <c r="BO1945">
        <v>1</v>
      </c>
      <c r="BP1945">
        <v>0</v>
      </c>
      <c r="BS1945">
        <v>0.16</v>
      </c>
      <c r="BT1945">
        <v>0</v>
      </c>
      <c r="BU1945">
        <v>0</v>
      </c>
      <c r="CE1945" t="str">
        <f t="shared" si="995"/>
        <v>16:25:37.632</v>
      </c>
      <c r="CF1945">
        <v>631813989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6</v>
      </c>
      <c r="CY1945">
        <v>7</v>
      </c>
      <c r="CZ1945" t="s">
        <v>131</v>
      </c>
      <c r="DA1945">
        <v>80</v>
      </c>
      <c r="DB1945">
        <v>1</v>
      </c>
      <c r="DC1945" t="s">
        <v>132</v>
      </c>
      <c r="DD1945" t="s">
        <v>133</v>
      </c>
      <c r="DG1945">
        <v>15474876</v>
      </c>
      <c r="DI1945">
        <v>1</v>
      </c>
      <c r="DJ1945">
        <v>0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 t="shared" si="992"/>
        <v>10/06/2022 16:25:37.975</v>
      </c>
      <c r="C1946" t="str">
        <f t="shared" si="986"/>
        <v>FFDFD3C0</v>
      </c>
      <c r="D1946" t="s">
        <v>123</v>
      </c>
      <c r="E1946">
        <v>1</v>
      </c>
      <c r="H1946">
        <v>157</v>
      </c>
      <c r="I1946" t="s">
        <v>124</v>
      </c>
      <c r="J1946" t="s">
        <v>125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993"/>
        <v>16:25:37.625</v>
      </c>
      <c r="T1946" t="str">
        <f t="shared" si="994"/>
        <v>16:25:37.125</v>
      </c>
      <c r="U1946" t="str">
        <f t="shared" si="987"/>
        <v>A5988B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125</v>
      </c>
      <c r="AG1946">
        <v>0</v>
      </c>
      <c r="AH1946">
        <v>3</v>
      </c>
      <c r="AI1946">
        <v>2</v>
      </c>
      <c r="AJ1946">
        <v>1</v>
      </c>
      <c r="AK1946" t="s">
        <v>158</v>
      </c>
      <c r="AL1946">
        <v>40.956795</v>
      </c>
      <c r="AM1946" t="s">
        <v>672</v>
      </c>
      <c r="AN1946">
        <v>-72.157323000000005</v>
      </c>
      <c r="AO1946">
        <v>25</v>
      </c>
      <c r="AP1946">
        <v>825</v>
      </c>
      <c r="AQ1946" t="s">
        <v>129</v>
      </c>
      <c r="AR1946">
        <v>-9</v>
      </c>
      <c r="AS1946">
        <v>60</v>
      </c>
      <c r="AT1946">
        <v>1088</v>
      </c>
      <c r="BB1946">
        <v>1200</v>
      </c>
      <c r="BC1946">
        <v>1</v>
      </c>
      <c r="BD1946" t="str">
        <f t="shared" si="988"/>
        <v xml:space="preserve">N46PD   </v>
      </c>
      <c r="BE1946">
        <v>1</v>
      </c>
      <c r="BG1946">
        <v>0</v>
      </c>
      <c r="BH1946">
        <v>0</v>
      </c>
      <c r="BI1946">
        <v>0</v>
      </c>
      <c r="BJ1946">
        <v>725</v>
      </c>
      <c r="BK1946">
        <v>-100</v>
      </c>
      <c r="BL1946" t="s">
        <v>239</v>
      </c>
      <c r="BM1946">
        <v>1</v>
      </c>
      <c r="BN1946">
        <v>1</v>
      </c>
      <c r="BO1946">
        <v>1</v>
      </c>
      <c r="BP1946">
        <v>0</v>
      </c>
      <c r="BS1946">
        <v>0.16</v>
      </c>
      <c r="BT1946">
        <v>0</v>
      </c>
      <c r="BU1946">
        <v>0</v>
      </c>
      <c r="CE1946" t="str">
        <f t="shared" si="995"/>
        <v>16:25:37.632</v>
      </c>
      <c r="CF1946">
        <v>631813989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6</v>
      </c>
      <c r="CY1946">
        <v>7</v>
      </c>
      <c r="CZ1946" t="s">
        <v>131</v>
      </c>
      <c r="DA1946">
        <v>80</v>
      </c>
      <c r="DB1946">
        <v>1</v>
      </c>
      <c r="DC1946" t="s">
        <v>132</v>
      </c>
      <c r="DD1946" t="s">
        <v>133</v>
      </c>
      <c r="DG1946">
        <v>15474876</v>
      </c>
      <c r="DI1946">
        <v>1</v>
      </c>
      <c r="DJ1946">
        <v>0</v>
      </c>
      <c r="DK1946">
        <v>1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"10/06/2022 16:25:38.663"</f>
        <v>10/06/2022 16:25:38.663</v>
      </c>
      <c r="C1947" t="str">
        <f t="shared" si="986"/>
        <v>FFDFD3C0</v>
      </c>
      <c r="D1947" t="s">
        <v>134</v>
      </c>
      <c r="E1947">
        <v>33</v>
      </c>
      <c r="H1947">
        <v>112</v>
      </c>
      <c r="I1947" t="s">
        <v>135</v>
      </c>
      <c r="J1947" t="s">
        <v>136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ref="S1947:S1953" si="996">"16:25:38.438"</f>
        <v>16:25:38.438</v>
      </c>
      <c r="T1947" t="str">
        <f t="shared" ref="T1947:T1953" si="997">"16:25:38.038"</f>
        <v>16:25:38.038</v>
      </c>
      <c r="U1947" t="str">
        <f t="shared" si="987"/>
        <v>A5988B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125</v>
      </c>
      <c r="AG1947">
        <v>0</v>
      </c>
      <c r="AH1947">
        <v>3</v>
      </c>
      <c r="AI1947">
        <v>2</v>
      </c>
      <c r="AJ1947">
        <v>1</v>
      </c>
      <c r="AK1947" t="s">
        <v>156</v>
      </c>
      <c r="AL1947">
        <v>40.957031000000001</v>
      </c>
      <c r="AM1947" t="s">
        <v>673</v>
      </c>
      <c r="AN1947">
        <v>-72.157387999999997</v>
      </c>
      <c r="AO1947">
        <v>25</v>
      </c>
      <c r="AP1947">
        <v>850</v>
      </c>
      <c r="AQ1947" t="s">
        <v>129</v>
      </c>
      <c r="AR1947">
        <v>-12</v>
      </c>
      <c r="AS1947">
        <v>60</v>
      </c>
      <c r="AT1947">
        <v>1152</v>
      </c>
      <c r="BB1947">
        <v>1200</v>
      </c>
      <c r="BC1947">
        <v>1</v>
      </c>
      <c r="BD1947" t="str">
        <f t="shared" si="988"/>
        <v xml:space="preserve">N46PD   </v>
      </c>
      <c r="BE1947">
        <v>1</v>
      </c>
      <c r="BG1947">
        <v>0</v>
      </c>
      <c r="BH1947">
        <v>0</v>
      </c>
      <c r="BI1947">
        <v>0</v>
      </c>
      <c r="BJ1947">
        <v>725</v>
      </c>
      <c r="BK1947">
        <v>-125</v>
      </c>
      <c r="BL1947" t="s">
        <v>239</v>
      </c>
      <c r="BM1947">
        <v>1</v>
      </c>
      <c r="BN1947">
        <v>1</v>
      </c>
      <c r="BO1947">
        <v>1</v>
      </c>
      <c r="BP1947">
        <v>0</v>
      </c>
      <c r="BS1947">
        <v>0.2</v>
      </c>
      <c r="BT1947">
        <v>0</v>
      </c>
      <c r="BU1947">
        <v>0</v>
      </c>
      <c r="CE1947" t="str">
        <f t="shared" ref="CE1947:CE1953" si="998">"16:25:38.443"</f>
        <v>16:25:38.443</v>
      </c>
      <c r="CF1947">
        <v>442837091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6</v>
      </c>
      <c r="CY1947">
        <v>7</v>
      </c>
      <c r="CZ1947" t="s">
        <v>131</v>
      </c>
      <c r="DA1947">
        <v>80</v>
      </c>
      <c r="DB1947">
        <v>1</v>
      </c>
      <c r="DC1947" t="s">
        <v>132</v>
      </c>
      <c r="DD1947" t="s">
        <v>133</v>
      </c>
      <c r="DG1947">
        <v>15475749</v>
      </c>
      <c r="DI1947">
        <v>1</v>
      </c>
      <c r="DJ1947">
        <v>0</v>
      </c>
      <c r="DK1947">
        <v>0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"10/06/2022 16:25:38.663"</f>
        <v>10/06/2022 16:25:38.663</v>
      </c>
      <c r="C1948" t="str">
        <f t="shared" si="986"/>
        <v>FFDFD3C0</v>
      </c>
      <c r="D1948" t="s">
        <v>134</v>
      </c>
      <c r="E1948">
        <v>38</v>
      </c>
      <c r="H1948">
        <v>125</v>
      </c>
      <c r="I1948" t="s">
        <v>142</v>
      </c>
      <c r="J1948" t="s">
        <v>136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996"/>
        <v>16:25:38.438</v>
      </c>
      <c r="T1948" t="str">
        <f t="shared" si="997"/>
        <v>16:25:38.038</v>
      </c>
      <c r="U1948" t="str">
        <f t="shared" si="987"/>
        <v>A5988B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125</v>
      </c>
      <c r="AG1948">
        <v>0</v>
      </c>
      <c r="AH1948">
        <v>3</v>
      </c>
      <c r="AI1948">
        <v>2</v>
      </c>
      <c r="AJ1948">
        <v>1</v>
      </c>
      <c r="AK1948" t="s">
        <v>156</v>
      </c>
      <c r="AL1948">
        <v>40.957031000000001</v>
      </c>
      <c r="AM1948" t="s">
        <v>673</v>
      </c>
      <c r="AN1948">
        <v>-72.157387999999997</v>
      </c>
      <c r="AO1948">
        <v>25</v>
      </c>
      <c r="AP1948">
        <v>850</v>
      </c>
      <c r="AQ1948" t="s">
        <v>129</v>
      </c>
      <c r="AR1948">
        <v>-12</v>
      </c>
      <c r="AS1948">
        <v>60</v>
      </c>
      <c r="AT1948">
        <v>1152</v>
      </c>
      <c r="BB1948">
        <v>1200</v>
      </c>
      <c r="BC1948">
        <v>1</v>
      </c>
      <c r="BD1948" t="str">
        <f t="shared" si="988"/>
        <v xml:space="preserve">N46PD   </v>
      </c>
      <c r="BE1948">
        <v>1</v>
      </c>
      <c r="BG1948">
        <v>0</v>
      </c>
      <c r="BH1948">
        <v>0</v>
      </c>
      <c r="BI1948">
        <v>0</v>
      </c>
      <c r="BJ1948">
        <v>725</v>
      </c>
      <c r="BK1948">
        <v>-125</v>
      </c>
      <c r="BL1948" t="s">
        <v>239</v>
      </c>
      <c r="BM1948">
        <v>1</v>
      </c>
      <c r="BN1948">
        <v>1</v>
      </c>
      <c r="BO1948">
        <v>1</v>
      </c>
      <c r="BP1948">
        <v>0</v>
      </c>
      <c r="BS1948">
        <v>0.2</v>
      </c>
      <c r="BT1948">
        <v>0</v>
      </c>
      <c r="BU1948">
        <v>0</v>
      </c>
      <c r="CE1948" t="str">
        <f t="shared" si="998"/>
        <v>16:25:38.443</v>
      </c>
      <c r="CF1948">
        <v>442837091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6</v>
      </c>
      <c r="CY1948">
        <v>7</v>
      </c>
      <c r="CZ1948" t="s">
        <v>131</v>
      </c>
      <c r="DA1948">
        <v>80</v>
      </c>
      <c r="DB1948">
        <v>1</v>
      </c>
      <c r="DC1948" t="s">
        <v>132</v>
      </c>
      <c r="DD1948" t="s">
        <v>133</v>
      </c>
      <c r="DG1948">
        <v>15475749</v>
      </c>
      <c r="DI1948">
        <v>1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"10/06/2022 16:25:38.663"</f>
        <v>10/06/2022 16:25:38.663</v>
      </c>
      <c r="C1949" t="str">
        <f t="shared" si="986"/>
        <v>FFDFD3C0</v>
      </c>
      <c r="D1949" t="s">
        <v>139</v>
      </c>
      <c r="E1949">
        <v>3</v>
      </c>
      <c r="F1949">
        <v>1003</v>
      </c>
      <c r="G1949" t="s">
        <v>146</v>
      </c>
      <c r="J1949" t="s">
        <v>141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996"/>
        <v>16:25:38.438</v>
      </c>
      <c r="T1949" t="str">
        <f t="shared" si="997"/>
        <v>16:25:38.038</v>
      </c>
      <c r="U1949" t="str">
        <f t="shared" si="987"/>
        <v>A5988B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125</v>
      </c>
      <c r="AG1949">
        <v>0</v>
      </c>
      <c r="AH1949">
        <v>3</v>
      </c>
      <c r="AI1949">
        <v>2</v>
      </c>
      <c r="AJ1949">
        <v>1</v>
      </c>
      <c r="AK1949" t="s">
        <v>156</v>
      </c>
      <c r="AL1949">
        <v>40.957031000000001</v>
      </c>
      <c r="AM1949" t="s">
        <v>673</v>
      </c>
      <c r="AN1949">
        <v>-72.157387999999997</v>
      </c>
      <c r="AO1949">
        <v>25</v>
      </c>
      <c r="AP1949">
        <v>850</v>
      </c>
      <c r="AQ1949" t="s">
        <v>129</v>
      </c>
      <c r="AR1949">
        <v>-12</v>
      </c>
      <c r="AS1949">
        <v>60</v>
      </c>
      <c r="AT1949">
        <v>1152</v>
      </c>
      <c r="BB1949">
        <v>1200</v>
      </c>
      <c r="BC1949">
        <v>1</v>
      </c>
      <c r="BD1949" t="str">
        <f t="shared" si="988"/>
        <v xml:space="preserve">N46PD   </v>
      </c>
      <c r="BE1949">
        <v>1</v>
      </c>
      <c r="BG1949">
        <v>0</v>
      </c>
      <c r="BH1949">
        <v>0</v>
      </c>
      <c r="BI1949">
        <v>0</v>
      </c>
      <c r="BJ1949">
        <v>725</v>
      </c>
      <c r="BK1949">
        <v>-125</v>
      </c>
      <c r="BL1949" t="s">
        <v>239</v>
      </c>
      <c r="BM1949">
        <v>1</v>
      </c>
      <c r="BN1949">
        <v>1</v>
      </c>
      <c r="BO1949">
        <v>1</v>
      </c>
      <c r="BP1949">
        <v>0</v>
      </c>
      <c r="BS1949">
        <v>0.2</v>
      </c>
      <c r="BT1949">
        <v>0</v>
      </c>
      <c r="BU1949">
        <v>0</v>
      </c>
      <c r="CE1949" t="str">
        <f t="shared" si="998"/>
        <v>16:25:38.443</v>
      </c>
      <c r="CF1949">
        <v>442837091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6</v>
      </c>
      <c r="CY1949">
        <v>7</v>
      </c>
      <c r="CZ1949" t="s">
        <v>131</v>
      </c>
      <c r="DA1949">
        <v>80</v>
      </c>
      <c r="DB1949">
        <v>1</v>
      </c>
      <c r="DC1949" t="s">
        <v>132</v>
      </c>
      <c r="DD1949" t="s">
        <v>133</v>
      </c>
      <c r="DG1949">
        <v>15475749</v>
      </c>
      <c r="DI1949">
        <v>1</v>
      </c>
      <c r="DJ1949">
        <v>0</v>
      </c>
      <c r="DK1949">
        <v>1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"10/06/2022 16:25:38.663"</f>
        <v>10/06/2022 16:25:38.663</v>
      </c>
      <c r="C1950" t="str">
        <f t="shared" si="986"/>
        <v>FFDFD3C0</v>
      </c>
      <c r="D1950" t="s">
        <v>139</v>
      </c>
      <c r="E1950">
        <v>2</v>
      </c>
      <c r="F1950">
        <v>1002</v>
      </c>
      <c r="G1950" t="s">
        <v>124</v>
      </c>
      <c r="J1950" t="s">
        <v>141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996"/>
        <v>16:25:38.438</v>
      </c>
      <c r="T1950" t="str">
        <f t="shared" si="997"/>
        <v>16:25:38.038</v>
      </c>
      <c r="U1950" t="str">
        <f t="shared" si="987"/>
        <v>A5988B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125</v>
      </c>
      <c r="AG1950">
        <v>0</v>
      </c>
      <c r="AH1950">
        <v>3</v>
      </c>
      <c r="AI1950">
        <v>2</v>
      </c>
      <c r="AJ1950">
        <v>1</v>
      </c>
      <c r="AK1950" t="s">
        <v>156</v>
      </c>
      <c r="AL1950">
        <v>40.957031000000001</v>
      </c>
      <c r="AM1950" t="s">
        <v>673</v>
      </c>
      <c r="AN1950">
        <v>-72.157387999999997</v>
      </c>
      <c r="AO1950">
        <v>25</v>
      </c>
      <c r="AP1950">
        <v>850</v>
      </c>
      <c r="AQ1950" t="s">
        <v>129</v>
      </c>
      <c r="AR1950">
        <v>-12</v>
      </c>
      <c r="AS1950">
        <v>60</v>
      </c>
      <c r="AT1950">
        <v>1152</v>
      </c>
      <c r="BB1950">
        <v>1200</v>
      </c>
      <c r="BC1950">
        <v>1</v>
      </c>
      <c r="BD1950" t="str">
        <f t="shared" si="988"/>
        <v xml:space="preserve">N46PD   </v>
      </c>
      <c r="BE1950">
        <v>1</v>
      </c>
      <c r="BG1950">
        <v>0</v>
      </c>
      <c r="BH1950">
        <v>0</v>
      </c>
      <c r="BI1950">
        <v>0</v>
      </c>
      <c r="BJ1950">
        <v>725</v>
      </c>
      <c r="BK1950">
        <v>-125</v>
      </c>
      <c r="BL1950" t="s">
        <v>239</v>
      </c>
      <c r="BM1950">
        <v>1</v>
      </c>
      <c r="BN1950">
        <v>1</v>
      </c>
      <c r="BO1950">
        <v>1</v>
      </c>
      <c r="BP1950">
        <v>0</v>
      </c>
      <c r="BS1950">
        <v>0.2</v>
      </c>
      <c r="BT1950">
        <v>0</v>
      </c>
      <c r="BU1950">
        <v>0</v>
      </c>
      <c r="CE1950" t="str">
        <f t="shared" si="998"/>
        <v>16:25:38.443</v>
      </c>
      <c r="CF1950">
        <v>442837091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6</v>
      </c>
      <c r="CY1950">
        <v>7</v>
      </c>
      <c r="CZ1950" t="s">
        <v>131</v>
      </c>
      <c r="DA1950">
        <v>80</v>
      </c>
      <c r="DB1950">
        <v>1</v>
      </c>
      <c r="DC1950" t="s">
        <v>132</v>
      </c>
      <c r="DD1950" t="s">
        <v>133</v>
      </c>
      <c r="DG1950">
        <v>15475749</v>
      </c>
      <c r="DI1950">
        <v>1</v>
      </c>
      <c r="DJ1950">
        <v>0</v>
      </c>
      <c r="DK1950">
        <v>1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"10/06/2022 16:25:38.725"</f>
        <v>10/06/2022 16:25:38.725</v>
      </c>
      <c r="C1951" t="str">
        <f t="shared" si="986"/>
        <v>FFDFD3C0</v>
      </c>
      <c r="D1951" t="s">
        <v>123</v>
      </c>
      <c r="E1951">
        <v>1</v>
      </c>
      <c r="H1951">
        <v>157</v>
      </c>
      <c r="I1951" t="s">
        <v>124</v>
      </c>
      <c r="J1951" t="s">
        <v>125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996"/>
        <v>16:25:38.438</v>
      </c>
      <c r="T1951" t="str">
        <f t="shared" si="997"/>
        <v>16:25:38.038</v>
      </c>
      <c r="U1951" t="str">
        <f t="shared" si="987"/>
        <v>A5988B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125</v>
      </c>
      <c r="AG1951">
        <v>0</v>
      </c>
      <c r="AH1951">
        <v>3</v>
      </c>
      <c r="AI1951">
        <v>2</v>
      </c>
      <c r="AJ1951">
        <v>1</v>
      </c>
      <c r="AK1951" t="s">
        <v>156</v>
      </c>
      <c r="AL1951">
        <v>40.957031000000001</v>
      </c>
      <c r="AM1951" t="s">
        <v>673</v>
      </c>
      <c r="AN1951">
        <v>-72.157387999999997</v>
      </c>
      <c r="AO1951">
        <v>25</v>
      </c>
      <c r="AP1951">
        <v>850</v>
      </c>
      <c r="AQ1951" t="s">
        <v>129</v>
      </c>
      <c r="AR1951">
        <v>-12</v>
      </c>
      <c r="AS1951">
        <v>60</v>
      </c>
      <c r="AT1951">
        <v>1152</v>
      </c>
      <c r="BB1951">
        <v>1200</v>
      </c>
      <c r="BC1951">
        <v>1</v>
      </c>
      <c r="BD1951" t="str">
        <f t="shared" si="988"/>
        <v xml:space="preserve">N46PD   </v>
      </c>
      <c r="BE1951">
        <v>1</v>
      </c>
      <c r="BG1951">
        <v>0</v>
      </c>
      <c r="BH1951">
        <v>0</v>
      </c>
      <c r="BI1951">
        <v>0</v>
      </c>
      <c r="BJ1951">
        <v>725</v>
      </c>
      <c r="BK1951">
        <v>-125</v>
      </c>
      <c r="BL1951" t="s">
        <v>239</v>
      </c>
      <c r="BM1951">
        <v>1</v>
      </c>
      <c r="BN1951">
        <v>1</v>
      </c>
      <c r="BO1951">
        <v>1</v>
      </c>
      <c r="BP1951">
        <v>0</v>
      </c>
      <c r="BS1951">
        <v>0.2</v>
      </c>
      <c r="BT1951">
        <v>0</v>
      </c>
      <c r="BU1951">
        <v>0</v>
      </c>
      <c r="CE1951" t="str">
        <f t="shared" si="998"/>
        <v>16:25:38.443</v>
      </c>
      <c r="CF1951">
        <v>442837091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6</v>
      </c>
      <c r="CY1951">
        <v>7</v>
      </c>
      <c r="CZ1951" t="s">
        <v>131</v>
      </c>
      <c r="DA1951">
        <v>80</v>
      </c>
      <c r="DB1951">
        <v>1</v>
      </c>
      <c r="DC1951" t="s">
        <v>132</v>
      </c>
      <c r="DD1951" t="s">
        <v>133</v>
      </c>
      <c r="DG1951">
        <v>15475749</v>
      </c>
      <c r="DI1951">
        <v>1</v>
      </c>
      <c r="DJ1951">
        <v>0</v>
      </c>
      <c r="DK1951">
        <v>1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"10/06/2022 16:25:38.741"</f>
        <v>10/06/2022 16:25:38.741</v>
      </c>
      <c r="C1952" t="str">
        <f t="shared" si="986"/>
        <v>FFDFD3C0</v>
      </c>
      <c r="D1952" t="s">
        <v>143</v>
      </c>
      <c r="E1952">
        <v>15</v>
      </c>
      <c r="F1952">
        <v>2015</v>
      </c>
      <c r="G1952" t="s">
        <v>144</v>
      </c>
      <c r="J1952" t="s">
        <v>145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996"/>
        <v>16:25:38.438</v>
      </c>
      <c r="T1952" t="str">
        <f t="shared" si="997"/>
        <v>16:25:38.038</v>
      </c>
      <c r="U1952" t="str">
        <f t="shared" si="987"/>
        <v>A5988B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125</v>
      </c>
      <c r="AG1952">
        <v>0</v>
      </c>
      <c r="AH1952">
        <v>3</v>
      </c>
      <c r="AI1952">
        <v>2</v>
      </c>
      <c r="AJ1952">
        <v>1</v>
      </c>
      <c r="AK1952" t="s">
        <v>156</v>
      </c>
      <c r="AL1952">
        <v>40.957031000000001</v>
      </c>
      <c r="AM1952" t="s">
        <v>673</v>
      </c>
      <c r="AN1952">
        <v>-72.157387999999997</v>
      </c>
      <c r="AO1952">
        <v>25</v>
      </c>
      <c r="AP1952">
        <v>850</v>
      </c>
      <c r="AQ1952" t="s">
        <v>129</v>
      </c>
      <c r="AR1952">
        <v>-12</v>
      </c>
      <c r="AS1952">
        <v>60</v>
      </c>
      <c r="AT1952">
        <v>1152</v>
      </c>
      <c r="BB1952">
        <v>1200</v>
      </c>
      <c r="BC1952">
        <v>1</v>
      </c>
      <c r="BD1952" t="str">
        <f t="shared" si="988"/>
        <v xml:space="preserve">N46PD   </v>
      </c>
      <c r="BE1952">
        <v>1</v>
      </c>
      <c r="BG1952">
        <v>0</v>
      </c>
      <c r="BH1952">
        <v>0</v>
      </c>
      <c r="BI1952">
        <v>0</v>
      </c>
      <c r="BJ1952">
        <v>725</v>
      </c>
      <c r="BK1952">
        <v>-125</v>
      </c>
      <c r="BL1952" t="s">
        <v>239</v>
      </c>
      <c r="BM1952">
        <v>1</v>
      </c>
      <c r="BN1952">
        <v>1</v>
      </c>
      <c r="BO1952">
        <v>1</v>
      </c>
      <c r="BP1952">
        <v>0</v>
      </c>
      <c r="BS1952">
        <v>0.2</v>
      </c>
      <c r="BT1952">
        <v>0</v>
      </c>
      <c r="BU1952">
        <v>0</v>
      </c>
      <c r="CE1952" t="str">
        <f t="shared" si="998"/>
        <v>16:25:38.443</v>
      </c>
      <c r="CF1952">
        <v>442837091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6</v>
      </c>
      <c r="CY1952">
        <v>7</v>
      </c>
      <c r="CZ1952" t="s">
        <v>131</v>
      </c>
      <c r="DA1952">
        <v>80</v>
      </c>
      <c r="DB1952">
        <v>1</v>
      </c>
      <c r="DC1952" t="s">
        <v>132</v>
      </c>
      <c r="DD1952" t="s">
        <v>133</v>
      </c>
      <c r="DG1952">
        <v>15475749</v>
      </c>
      <c r="DI1952">
        <v>1</v>
      </c>
      <c r="DJ1952">
        <v>0</v>
      </c>
      <c r="DK1952">
        <v>1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>"10/06/2022 16:25:38.741"</f>
        <v>10/06/2022 16:25:38.741</v>
      </c>
      <c r="C1953" t="str">
        <f t="shared" si="986"/>
        <v>FFDFD3C0</v>
      </c>
      <c r="D1953" t="s">
        <v>143</v>
      </c>
      <c r="E1953">
        <v>1</v>
      </c>
      <c r="F1953">
        <v>2001</v>
      </c>
      <c r="G1953" t="s">
        <v>147</v>
      </c>
      <c r="J1953" t="s">
        <v>145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996"/>
        <v>16:25:38.438</v>
      </c>
      <c r="T1953" t="str">
        <f t="shared" si="997"/>
        <v>16:25:38.038</v>
      </c>
      <c r="U1953" t="str">
        <f t="shared" si="987"/>
        <v>A5988B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125</v>
      </c>
      <c r="AG1953">
        <v>0</v>
      </c>
      <c r="AH1953">
        <v>3</v>
      </c>
      <c r="AI1953">
        <v>2</v>
      </c>
      <c r="AJ1953">
        <v>1</v>
      </c>
      <c r="AK1953" t="s">
        <v>156</v>
      </c>
      <c r="AL1953">
        <v>40.957031000000001</v>
      </c>
      <c r="AM1953" t="s">
        <v>673</v>
      </c>
      <c r="AN1953">
        <v>-72.157387999999997</v>
      </c>
      <c r="AO1953">
        <v>25</v>
      </c>
      <c r="AP1953">
        <v>850</v>
      </c>
      <c r="AQ1953" t="s">
        <v>129</v>
      </c>
      <c r="AR1953">
        <v>-12</v>
      </c>
      <c r="AS1953">
        <v>60</v>
      </c>
      <c r="AT1953">
        <v>1152</v>
      </c>
      <c r="BB1953">
        <v>1200</v>
      </c>
      <c r="BC1953">
        <v>1</v>
      </c>
      <c r="BD1953" t="str">
        <f t="shared" si="988"/>
        <v xml:space="preserve">N46PD   </v>
      </c>
      <c r="BE1953">
        <v>1</v>
      </c>
      <c r="BG1953">
        <v>0</v>
      </c>
      <c r="BH1953">
        <v>0</v>
      </c>
      <c r="BI1953">
        <v>0</v>
      </c>
      <c r="BJ1953">
        <v>725</v>
      </c>
      <c r="BK1953">
        <v>-125</v>
      </c>
      <c r="BL1953" t="s">
        <v>239</v>
      </c>
      <c r="BM1953">
        <v>1</v>
      </c>
      <c r="BN1953">
        <v>1</v>
      </c>
      <c r="BO1953">
        <v>1</v>
      </c>
      <c r="BP1953">
        <v>0</v>
      </c>
      <c r="BS1953">
        <v>0.2</v>
      </c>
      <c r="BT1953">
        <v>0</v>
      </c>
      <c r="BU1953">
        <v>0</v>
      </c>
      <c r="CE1953" t="str">
        <f t="shared" si="998"/>
        <v>16:25:38.443</v>
      </c>
      <c r="CF1953">
        <v>442837091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6</v>
      </c>
      <c r="CY1953">
        <v>7</v>
      </c>
      <c r="CZ1953" t="s">
        <v>131</v>
      </c>
      <c r="DA1953">
        <v>80</v>
      </c>
      <c r="DB1953">
        <v>1</v>
      </c>
      <c r="DC1953" t="s">
        <v>132</v>
      </c>
      <c r="DD1953" t="s">
        <v>133</v>
      </c>
      <c r="DG1953">
        <v>15475749</v>
      </c>
      <c r="DI1953">
        <v>1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>"10/06/2022 16:25:39.695"</f>
        <v>10/06/2022 16:25:39.695</v>
      </c>
      <c r="C1954" t="str">
        <f t="shared" si="986"/>
        <v>FFDFD3C0</v>
      </c>
      <c r="D1954" t="s">
        <v>139</v>
      </c>
      <c r="E1954">
        <v>3</v>
      </c>
      <c r="F1954">
        <v>1003</v>
      </c>
      <c r="G1954" t="s">
        <v>146</v>
      </c>
      <c r="J1954" t="s">
        <v>141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ref="S1954:S1960" si="999">"16:25:39.398"</f>
        <v>16:25:39.398</v>
      </c>
      <c r="T1954" t="str">
        <f t="shared" ref="T1954:T1960" si="1000">"16:25:38.998"</f>
        <v>16:25:38.998</v>
      </c>
      <c r="U1954" t="str">
        <f t="shared" si="987"/>
        <v>A5988B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125</v>
      </c>
      <c r="AG1954">
        <v>0</v>
      </c>
      <c r="AH1954">
        <v>3</v>
      </c>
      <c r="AI1954">
        <v>2</v>
      </c>
      <c r="AJ1954">
        <v>1</v>
      </c>
      <c r="AK1954" t="s">
        <v>154</v>
      </c>
      <c r="AL1954">
        <v>40.95731</v>
      </c>
      <c r="AM1954" t="s">
        <v>674</v>
      </c>
      <c r="AN1954">
        <v>-72.157452000000006</v>
      </c>
      <c r="AO1954">
        <v>25</v>
      </c>
      <c r="AP1954">
        <v>875</v>
      </c>
      <c r="AQ1954" t="s">
        <v>129</v>
      </c>
      <c r="AR1954">
        <v>-15</v>
      </c>
      <c r="AS1954">
        <v>60</v>
      </c>
      <c r="AT1954">
        <v>1216</v>
      </c>
      <c r="BB1954">
        <v>1200</v>
      </c>
      <c r="BC1954">
        <v>1</v>
      </c>
      <c r="BD1954" t="str">
        <f t="shared" si="988"/>
        <v xml:space="preserve">N46PD   </v>
      </c>
      <c r="BE1954">
        <v>1</v>
      </c>
      <c r="BG1954">
        <v>0</v>
      </c>
      <c r="BH1954">
        <v>0</v>
      </c>
      <c r="BI1954">
        <v>0</v>
      </c>
      <c r="BJ1954">
        <v>750</v>
      </c>
      <c r="BK1954">
        <v>-125</v>
      </c>
      <c r="BL1954" t="s">
        <v>239</v>
      </c>
      <c r="BM1954">
        <v>1</v>
      </c>
      <c r="BN1954">
        <v>1</v>
      </c>
      <c r="BO1954">
        <v>1</v>
      </c>
      <c r="BP1954">
        <v>0</v>
      </c>
      <c r="BS1954">
        <v>0.2</v>
      </c>
      <c r="BT1954">
        <v>0</v>
      </c>
      <c r="BU1954">
        <v>0</v>
      </c>
      <c r="CE1954" t="str">
        <f t="shared" ref="CE1954:CE1960" si="1001">"16:25:39.406"</f>
        <v>16:25:39.406</v>
      </c>
      <c r="CF1954">
        <v>406234213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6</v>
      </c>
      <c r="CY1954">
        <v>7</v>
      </c>
      <c r="CZ1954" t="s">
        <v>131</v>
      </c>
      <c r="DA1954">
        <v>80</v>
      </c>
      <c r="DB1954">
        <v>1</v>
      </c>
      <c r="DC1954" t="s">
        <v>132</v>
      </c>
      <c r="DD1954" t="s">
        <v>133</v>
      </c>
      <c r="DG1954">
        <v>15476627</v>
      </c>
      <c r="DI1954">
        <v>1</v>
      </c>
      <c r="DJ1954">
        <v>0</v>
      </c>
      <c r="DK1954">
        <v>0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>"10/06/2022 16:25:39.695"</f>
        <v>10/06/2022 16:25:39.695</v>
      </c>
      <c r="C1955" t="str">
        <f t="shared" si="986"/>
        <v>FFDFD3C0</v>
      </c>
      <c r="D1955" t="s">
        <v>139</v>
      </c>
      <c r="E1955">
        <v>2</v>
      </c>
      <c r="F1955">
        <v>1002</v>
      </c>
      <c r="G1955" t="s">
        <v>124</v>
      </c>
      <c r="J1955" t="s">
        <v>141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999"/>
        <v>16:25:39.398</v>
      </c>
      <c r="T1955" t="str">
        <f t="shared" si="1000"/>
        <v>16:25:38.998</v>
      </c>
      <c r="U1955" t="str">
        <f t="shared" si="987"/>
        <v>A5988B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125</v>
      </c>
      <c r="AG1955">
        <v>0</v>
      </c>
      <c r="AH1955">
        <v>3</v>
      </c>
      <c r="AI1955">
        <v>2</v>
      </c>
      <c r="AJ1955">
        <v>1</v>
      </c>
      <c r="AK1955" t="s">
        <v>154</v>
      </c>
      <c r="AL1955">
        <v>40.95731</v>
      </c>
      <c r="AM1955" t="s">
        <v>674</v>
      </c>
      <c r="AN1955">
        <v>-72.157452000000006</v>
      </c>
      <c r="AO1955">
        <v>25</v>
      </c>
      <c r="AP1955">
        <v>875</v>
      </c>
      <c r="AQ1955" t="s">
        <v>129</v>
      </c>
      <c r="AR1955">
        <v>-15</v>
      </c>
      <c r="AS1955">
        <v>60</v>
      </c>
      <c r="AT1955">
        <v>1216</v>
      </c>
      <c r="BB1955">
        <v>1200</v>
      </c>
      <c r="BC1955">
        <v>1</v>
      </c>
      <c r="BD1955" t="str">
        <f t="shared" si="988"/>
        <v xml:space="preserve">N46PD   </v>
      </c>
      <c r="BE1955">
        <v>1</v>
      </c>
      <c r="BG1955">
        <v>0</v>
      </c>
      <c r="BH1955">
        <v>0</v>
      </c>
      <c r="BI1955">
        <v>0</v>
      </c>
      <c r="BJ1955">
        <v>750</v>
      </c>
      <c r="BK1955">
        <v>-125</v>
      </c>
      <c r="BL1955" t="s">
        <v>239</v>
      </c>
      <c r="BM1955">
        <v>1</v>
      </c>
      <c r="BN1955">
        <v>1</v>
      </c>
      <c r="BO1955">
        <v>1</v>
      </c>
      <c r="BP1955">
        <v>0</v>
      </c>
      <c r="BS1955">
        <v>0.2</v>
      </c>
      <c r="BT1955">
        <v>0</v>
      </c>
      <c r="BU1955">
        <v>0</v>
      </c>
      <c r="CE1955" t="str">
        <f t="shared" si="1001"/>
        <v>16:25:39.406</v>
      </c>
      <c r="CF1955">
        <v>406234213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6</v>
      </c>
      <c r="CY1955">
        <v>7</v>
      </c>
      <c r="CZ1955" t="s">
        <v>131</v>
      </c>
      <c r="DA1955">
        <v>80</v>
      </c>
      <c r="DB1955">
        <v>1</v>
      </c>
      <c r="DC1955" t="s">
        <v>132</v>
      </c>
      <c r="DD1955" t="s">
        <v>133</v>
      </c>
      <c r="DG1955">
        <v>15476627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>"10/06/2022 16:25:39.695"</f>
        <v>10/06/2022 16:25:39.695</v>
      </c>
      <c r="C1956" t="str">
        <f t="shared" si="986"/>
        <v>FFDFD3C0</v>
      </c>
      <c r="D1956" t="s">
        <v>123</v>
      </c>
      <c r="E1956">
        <v>1</v>
      </c>
      <c r="H1956">
        <v>157</v>
      </c>
      <c r="I1956" t="s">
        <v>124</v>
      </c>
      <c r="J1956" t="s">
        <v>125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999"/>
        <v>16:25:39.398</v>
      </c>
      <c r="T1956" t="str">
        <f t="shared" si="1000"/>
        <v>16:25:38.998</v>
      </c>
      <c r="U1956" t="str">
        <f t="shared" si="987"/>
        <v>A5988B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125</v>
      </c>
      <c r="AG1956">
        <v>0</v>
      </c>
      <c r="AH1956">
        <v>3</v>
      </c>
      <c r="AI1956">
        <v>2</v>
      </c>
      <c r="AJ1956">
        <v>1</v>
      </c>
      <c r="AK1956" t="s">
        <v>154</v>
      </c>
      <c r="AL1956">
        <v>40.95731</v>
      </c>
      <c r="AM1956" t="s">
        <v>674</v>
      </c>
      <c r="AN1956">
        <v>-72.157452000000006</v>
      </c>
      <c r="AO1956">
        <v>25</v>
      </c>
      <c r="AP1956">
        <v>875</v>
      </c>
      <c r="AQ1956" t="s">
        <v>129</v>
      </c>
      <c r="AR1956">
        <v>-15</v>
      </c>
      <c r="AS1956">
        <v>60</v>
      </c>
      <c r="AT1956">
        <v>1216</v>
      </c>
      <c r="BB1956">
        <v>1200</v>
      </c>
      <c r="BC1956">
        <v>1</v>
      </c>
      <c r="BD1956" t="str">
        <f t="shared" si="988"/>
        <v xml:space="preserve">N46PD   </v>
      </c>
      <c r="BE1956">
        <v>1</v>
      </c>
      <c r="BG1956">
        <v>0</v>
      </c>
      <c r="BH1956">
        <v>0</v>
      </c>
      <c r="BI1956">
        <v>0</v>
      </c>
      <c r="BJ1956">
        <v>750</v>
      </c>
      <c r="BK1956">
        <v>-125</v>
      </c>
      <c r="BL1956" t="s">
        <v>239</v>
      </c>
      <c r="BM1956">
        <v>1</v>
      </c>
      <c r="BN1956">
        <v>1</v>
      </c>
      <c r="BO1956">
        <v>1</v>
      </c>
      <c r="BP1956">
        <v>0</v>
      </c>
      <c r="BS1956">
        <v>0.2</v>
      </c>
      <c r="BT1956">
        <v>0</v>
      </c>
      <c r="BU1956">
        <v>0</v>
      </c>
      <c r="CE1956" t="str">
        <f t="shared" si="1001"/>
        <v>16:25:39.406</v>
      </c>
      <c r="CF1956">
        <v>406234213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6</v>
      </c>
      <c r="CY1956">
        <v>7</v>
      </c>
      <c r="CZ1956" t="s">
        <v>131</v>
      </c>
      <c r="DA1956">
        <v>80</v>
      </c>
      <c r="DB1956">
        <v>1</v>
      </c>
      <c r="DC1956" t="s">
        <v>132</v>
      </c>
      <c r="DD1956" t="s">
        <v>133</v>
      </c>
      <c r="DG1956">
        <v>15476627</v>
      </c>
      <c r="DI1956">
        <v>1</v>
      </c>
      <c r="DJ1956">
        <v>0</v>
      </c>
      <c r="DK1956">
        <v>1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"10/06/2022 16:25:39.773"</f>
        <v>10/06/2022 16:25:39.773</v>
      </c>
      <c r="C1957" t="str">
        <f t="shared" si="986"/>
        <v>FFDFD3C0</v>
      </c>
      <c r="D1957" t="s">
        <v>143</v>
      </c>
      <c r="E1957">
        <v>15</v>
      </c>
      <c r="F1957">
        <v>2015</v>
      </c>
      <c r="G1957" t="s">
        <v>144</v>
      </c>
      <c r="J1957" t="s">
        <v>145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999"/>
        <v>16:25:39.398</v>
      </c>
      <c r="T1957" t="str">
        <f t="shared" si="1000"/>
        <v>16:25:38.998</v>
      </c>
      <c r="U1957" t="str">
        <f t="shared" si="987"/>
        <v>A5988B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125</v>
      </c>
      <c r="AG1957">
        <v>0</v>
      </c>
      <c r="AH1957">
        <v>3</v>
      </c>
      <c r="AI1957">
        <v>2</v>
      </c>
      <c r="AJ1957">
        <v>1</v>
      </c>
      <c r="AK1957" t="s">
        <v>154</v>
      </c>
      <c r="AL1957">
        <v>40.95731</v>
      </c>
      <c r="AM1957" t="s">
        <v>674</v>
      </c>
      <c r="AN1957">
        <v>-72.157452000000006</v>
      </c>
      <c r="AO1957">
        <v>25</v>
      </c>
      <c r="AP1957">
        <v>875</v>
      </c>
      <c r="AQ1957" t="s">
        <v>129</v>
      </c>
      <c r="AR1957">
        <v>-15</v>
      </c>
      <c r="AS1957">
        <v>60</v>
      </c>
      <c r="AT1957">
        <v>1216</v>
      </c>
      <c r="BB1957">
        <v>1200</v>
      </c>
      <c r="BC1957">
        <v>1</v>
      </c>
      <c r="BD1957" t="str">
        <f t="shared" si="988"/>
        <v xml:space="preserve">N46PD   </v>
      </c>
      <c r="BE1957">
        <v>1</v>
      </c>
      <c r="BG1957">
        <v>0</v>
      </c>
      <c r="BH1957">
        <v>0</v>
      </c>
      <c r="BI1957">
        <v>0</v>
      </c>
      <c r="BJ1957">
        <v>750</v>
      </c>
      <c r="BK1957">
        <v>-125</v>
      </c>
      <c r="BL1957" t="s">
        <v>239</v>
      </c>
      <c r="BM1957">
        <v>1</v>
      </c>
      <c r="BN1957">
        <v>1</v>
      </c>
      <c r="BO1957">
        <v>1</v>
      </c>
      <c r="BP1957">
        <v>0</v>
      </c>
      <c r="BS1957">
        <v>0.2</v>
      </c>
      <c r="BT1957">
        <v>0</v>
      </c>
      <c r="BU1957">
        <v>0</v>
      </c>
      <c r="CE1957" t="str">
        <f t="shared" si="1001"/>
        <v>16:25:39.406</v>
      </c>
      <c r="CF1957">
        <v>406234213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6</v>
      </c>
      <c r="CY1957">
        <v>7</v>
      </c>
      <c r="CZ1957" t="s">
        <v>131</v>
      </c>
      <c r="DA1957">
        <v>80</v>
      </c>
      <c r="DB1957">
        <v>1</v>
      </c>
      <c r="DC1957" t="s">
        <v>132</v>
      </c>
      <c r="DD1957" t="s">
        <v>133</v>
      </c>
      <c r="DG1957">
        <v>15476627</v>
      </c>
      <c r="DI1957">
        <v>1</v>
      </c>
      <c r="DJ1957">
        <v>0</v>
      </c>
      <c r="DK1957">
        <v>1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"10/06/2022 16:25:39.773"</f>
        <v>10/06/2022 16:25:39.773</v>
      </c>
      <c r="C1958" t="str">
        <f t="shared" si="986"/>
        <v>FFDFD3C0</v>
      </c>
      <c r="D1958" t="s">
        <v>143</v>
      </c>
      <c r="E1958">
        <v>1</v>
      </c>
      <c r="F1958">
        <v>2001</v>
      </c>
      <c r="G1958" t="s">
        <v>147</v>
      </c>
      <c r="J1958" t="s">
        <v>145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999"/>
        <v>16:25:39.398</v>
      </c>
      <c r="T1958" t="str">
        <f t="shared" si="1000"/>
        <v>16:25:38.998</v>
      </c>
      <c r="U1958" t="str">
        <f t="shared" si="987"/>
        <v>A5988B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125</v>
      </c>
      <c r="AG1958">
        <v>0</v>
      </c>
      <c r="AH1958">
        <v>3</v>
      </c>
      <c r="AI1958">
        <v>2</v>
      </c>
      <c r="AJ1958">
        <v>1</v>
      </c>
      <c r="AK1958" t="s">
        <v>154</v>
      </c>
      <c r="AL1958">
        <v>40.95731</v>
      </c>
      <c r="AM1958" t="s">
        <v>674</v>
      </c>
      <c r="AN1958">
        <v>-72.157452000000006</v>
      </c>
      <c r="AO1958">
        <v>25</v>
      </c>
      <c r="AP1958">
        <v>875</v>
      </c>
      <c r="AQ1958" t="s">
        <v>129</v>
      </c>
      <c r="AR1958">
        <v>-15</v>
      </c>
      <c r="AS1958">
        <v>60</v>
      </c>
      <c r="AT1958">
        <v>1216</v>
      </c>
      <c r="BB1958">
        <v>1200</v>
      </c>
      <c r="BC1958">
        <v>1</v>
      </c>
      <c r="BD1958" t="str">
        <f t="shared" si="988"/>
        <v xml:space="preserve">N46PD   </v>
      </c>
      <c r="BE1958">
        <v>1</v>
      </c>
      <c r="BG1958">
        <v>0</v>
      </c>
      <c r="BH1958">
        <v>0</v>
      </c>
      <c r="BI1958">
        <v>0</v>
      </c>
      <c r="BJ1958">
        <v>750</v>
      </c>
      <c r="BK1958">
        <v>-125</v>
      </c>
      <c r="BL1958" t="s">
        <v>239</v>
      </c>
      <c r="BM1958">
        <v>1</v>
      </c>
      <c r="BN1958">
        <v>1</v>
      </c>
      <c r="BO1958">
        <v>1</v>
      </c>
      <c r="BP1958">
        <v>0</v>
      </c>
      <c r="BS1958">
        <v>0.2</v>
      </c>
      <c r="BT1958">
        <v>0</v>
      </c>
      <c r="BU1958">
        <v>0</v>
      </c>
      <c r="CE1958" t="str">
        <f t="shared" si="1001"/>
        <v>16:25:39.406</v>
      </c>
      <c r="CF1958">
        <v>406234213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6</v>
      </c>
      <c r="CY1958">
        <v>7</v>
      </c>
      <c r="CZ1958" t="s">
        <v>131</v>
      </c>
      <c r="DA1958">
        <v>80</v>
      </c>
      <c r="DB1958">
        <v>1</v>
      </c>
      <c r="DC1958" t="s">
        <v>132</v>
      </c>
      <c r="DD1958" t="s">
        <v>133</v>
      </c>
      <c r="DG1958">
        <v>15476627</v>
      </c>
      <c r="DI1958">
        <v>1</v>
      </c>
      <c r="DJ1958">
        <v>0</v>
      </c>
      <c r="DK1958">
        <v>1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"10/06/2022 16:25:39.773"</f>
        <v>10/06/2022 16:25:39.773</v>
      </c>
      <c r="C1959" t="str">
        <f t="shared" si="986"/>
        <v>FFDFD3C0</v>
      </c>
      <c r="D1959" t="s">
        <v>134</v>
      </c>
      <c r="E1959">
        <v>33</v>
      </c>
      <c r="H1959">
        <v>112</v>
      </c>
      <c r="I1959" t="s">
        <v>135</v>
      </c>
      <c r="J1959" t="s">
        <v>136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999"/>
        <v>16:25:39.398</v>
      </c>
      <c r="T1959" t="str">
        <f t="shared" si="1000"/>
        <v>16:25:38.998</v>
      </c>
      <c r="U1959" t="str">
        <f t="shared" si="987"/>
        <v>A5988B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125</v>
      </c>
      <c r="AG1959">
        <v>0</v>
      </c>
      <c r="AH1959">
        <v>3</v>
      </c>
      <c r="AI1959">
        <v>2</v>
      </c>
      <c r="AJ1959">
        <v>1</v>
      </c>
      <c r="AK1959" t="s">
        <v>154</v>
      </c>
      <c r="AL1959">
        <v>40.95731</v>
      </c>
      <c r="AM1959" t="s">
        <v>674</v>
      </c>
      <c r="AN1959">
        <v>-72.157452000000006</v>
      </c>
      <c r="AO1959">
        <v>25</v>
      </c>
      <c r="AP1959">
        <v>875</v>
      </c>
      <c r="AQ1959" t="s">
        <v>129</v>
      </c>
      <c r="AR1959">
        <v>-15</v>
      </c>
      <c r="AS1959">
        <v>60</v>
      </c>
      <c r="AT1959">
        <v>1216</v>
      </c>
      <c r="BB1959">
        <v>1200</v>
      </c>
      <c r="BC1959">
        <v>1</v>
      </c>
      <c r="BD1959" t="str">
        <f t="shared" si="988"/>
        <v xml:space="preserve">N46PD   </v>
      </c>
      <c r="BE1959">
        <v>1</v>
      </c>
      <c r="BG1959">
        <v>0</v>
      </c>
      <c r="BH1959">
        <v>0</v>
      </c>
      <c r="BI1959">
        <v>0</v>
      </c>
      <c r="BJ1959">
        <v>750</v>
      </c>
      <c r="BK1959">
        <v>-125</v>
      </c>
      <c r="BL1959" t="s">
        <v>239</v>
      </c>
      <c r="BM1959">
        <v>1</v>
      </c>
      <c r="BN1959">
        <v>1</v>
      </c>
      <c r="BO1959">
        <v>1</v>
      </c>
      <c r="BP1959">
        <v>0</v>
      </c>
      <c r="BS1959">
        <v>0.2</v>
      </c>
      <c r="BT1959">
        <v>0</v>
      </c>
      <c r="BU1959">
        <v>0</v>
      </c>
      <c r="CE1959" t="str">
        <f t="shared" si="1001"/>
        <v>16:25:39.406</v>
      </c>
      <c r="CF1959">
        <v>406234213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6</v>
      </c>
      <c r="CY1959">
        <v>7</v>
      </c>
      <c r="CZ1959" t="s">
        <v>131</v>
      </c>
      <c r="DA1959">
        <v>80</v>
      </c>
      <c r="DB1959">
        <v>1</v>
      </c>
      <c r="DC1959" t="s">
        <v>132</v>
      </c>
      <c r="DD1959" t="s">
        <v>133</v>
      </c>
      <c r="DG1959">
        <v>15476627</v>
      </c>
      <c r="DI1959">
        <v>1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>"10/06/2022 16:25:39.773"</f>
        <v>10/06/2022 16:25:39.773</v>
      </c>
      <c r="C1960" t="str">
        <f t="shared" si="986"/>
        <v>FFDFD3C0</v>
      </c>
      <c r="D1960" t="s">
        <v>134</v>
      </c>
      <c r="E1960">
        <v>38</v>
      </c>
      <c r="H1960">
        <v>125</v>
      </c>
      <c r="I1960" t="s">
        <v>142</v>
      </c>
      <c r="J1960" t="s">
        <v>136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999"/>
        <v>16:25:39.398</v>
      </c>
      <c r="T1960" t="str">
        <f t="shared" si="1000"/>
        <v>16:25:38.998</v>
      </c>
      <c r="U1960" t="str">
        <f t="shared" si="987"/>
        <v>A5988B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125</v>
      </c>
      <c r="AG1960">
        <v>0</v>
      </c>
      <c r="AH1960">
        <v>3</v>
      </c>
      <c r="AI1960">
        <v>2</v>
      </c>
      <c r="AJ1960">
        <v>1</v>
      </c>
      <c r="AK1960" t="s">
        <v>154</v>
      </c>
      <c r="AL1960">
        <v>40.95731</v>
      </c>
      <c r="AM1960" t="s">
        <v>674</v>
      </c>
      <c r="AN1960">
        <v>-72.157452000000006</v>
      </c>
      <c r="AO1960">
        <v>25</v>
      </c>
      <c r="AP1960">
        <v>875</v>
      </c>
      <c r="AQ1960" t="s">
        <v>129</v>
      </c>
      <c r="AR1960">
        <v>-15</v>
      </c>
      <c r="AS1960">
        <v>60</v>
      </c>
      <c r="AT1960">
        <v>1216</v>
      </c>
      <c r="BB1960">
        <v>1200</v>
      </c>
      <c r="BC1960">
        <v>1</v>
      </c>
      <c r="BD1960" t="str">
        <f t="shared" si="988"/>
        <v xml:space="preserve">N46PD   </v>
      </c>
      <c r="BE1960">
        <v>1</v>
      </c>
      <c r="BG1960">
        <v>0</v>
      </c>
      <c r="BH1960">
        <v>0</v>
      </c>
      <c r="BI1960">
        <v>0</v>
      </c>
      <c r="BJ1960">
        <v>750</v>
      </c>
      <c r="BK1960">
        <v>-125</v>
      </c>
      <c r="BL1960" t="s">
        <v>239</v>
      </c>
      <c r="BM1960">
        <v>1</v>
      </c>
      <c r="BN1960">
        <v>1</v>
      </c>
      <c r="BO1960">
        <v>1</v>
      </c>
      <c r="BP1960">
        <v>0</v>
      </c>
      <c r="BS1960">
        <v>0.2</v>
      </c>
      <c r="BT1960">
        <v>0</v>
      </c>
      <c r="BU1960">
        <v>0</v>
      </c>
      <c r="CE1960" t="str">
        <f t="shared" si="1001"/>
        <v>16:25:39.406</v>
      </c>
      <c r="CF1960">
        <v>406234213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6</v>
      </c>
      <c r="CY1960">
        <v>7</v>
      </c>
      <c r="CZ1960" t="s">
        <v>131</v>
      </c>
      <c r="DA1960">
        <v>80</v>
      </c>
      <c r="DB1960">
        <v>1</v>
      </c>
      <c r="DC1960" t="s">
        <v>132</v>
      </c>
      <c r="DD1960" t="s">
        <v>133</v>
      </c>
      <c r="DG1960">
        <v>15476627</v>
      </c>
      <c r="DI1960">
        <v>1</v>
      </c>
      <c r="DJ1960">
        <v>0</v>
      </c>
      <c r="DK1960">
        <v>1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>"10/06/2022 16:25:40.695"</f>
        <v>10/06/2022 16:25:40.695</v>
      </c>
      <c r="C1961" t="str">
        <f t="shared" si="986"/>
        <v>FFDFD3C0</v>
      </c>
      <c r="D1961" t="s">
        <v>143</v>
      </c>
      <c r="E1961">
        <v>1</v>
      </c>
      <c r="F1961">
        <v>2001</v>
      </c>
      <c r="G1961" t="s">
        <v>147</v>
      </c>
      <c r="J1961" t="s">
        <v>145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ref="S1961:S1967" si="1002">"16:25:40.508"</f>
        <v>16:25:40.508</v>
      </c>
      <c r="T1961" t="str">
        <f t="shared" ref="T1961:T1967" si="1003">"16:25:40.008"</f>
        <v>16:25:40.008</v>
      </c>
      <c r="U1961" t="str">
        <f t="shared" si="987"/>
        <v>A5988B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125</v>
      </c>
      <c r="AG1961">
        <v>0</v>
      </c>
      <c r="AH1961">
        <v>3</v>
      </c>
      <c r="AI1961">
        <v>2</v>
      </c>
      <c r="AJ1961">
        <v>1</v>
      </c>
      <c r="AK1961" t="s">
        <v>675</v>
      </c>
      <c r="AL1961">
        <v>40.957631999999997</v>
      </c>
      <c r="AM1961" t="s">
        <v>676</v>
      </c>
      <c r="AN1961">
        <v>-72.157601999999997</v>
      </c>
      <c r="AO1961">
        <v>25</v>
      </c>
      <c r="AP1961">
        <v>875</v>
      </c>
      <c r="AQ1961" t="s">
        <v>129</v>
      </c>
      <c r="AR1961">
        <v>-16</v>
      </c>
      <c r="AS1961">
        <v>60</v>
      </c>
      <c r="AT1961">
        <v>832</v>
      </c>
      <c r="BB1961">
        <v>1200</v>
      </c>
      <c r="BC1961">
        <v>1</v>
      </c>
      <c r="BD1961" t="str">
        <f t="shared" si="988"/>
        <v xml:space="preserve">N46PD   </v>
      </c>
      <c r="BE1961">
        <v>1</v>
      </c>
      <c r="BG1961">
        <v>0</v>
      </c>
      <c r="BH1961">
        <v>0</v>
      </c>
      <c r="BI1961">
        <v>0</v>
      </c>
      <c r="BJ1961">
        <v>775</v>
      </c>
      <c r="BK1961">
        <v>-100</v>
      </c>
      <c r="BL1961" t="s">
        <v>239</v>
      </c>
      <c r="BM1961">
        <v>1</v>
      </c>
      <c r="BN1961">
        <v>1</v>
      </c>
      <c r="BO1961">
        <v>1</v>
      </c>
      <c r="BP1961">
        <v>0</v>
      </c>
      <c r="BS1961">
        <v>0.16</v>
      </c>
      <c r="BT1961">
        <v>0</v>
      </c>
      <c r="BU1961">
        <v>0</v>
      </c>
      <c r="CE1961" t="str">
        <f t="shared" ref="CE1961:CE1967" si="1004">"16:25:40.509"</f>
        <v>16:25:40.509</v>
      </c>
      <c r="CF1961">
        <v>508897978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5</v>
      </c>
      <c r="CY1961">
        <v>7</v>
      </c>
      <c r="CZ1961" t="s">
        <v>131</v>
      </c>
      <c r="DA1961">
        <v>80</v>
      </c>
      <c r="DB1961">
        <v>1</v>
      </c>
      <c r="DC1961" t="s">
        <v>132</v>
      </c>
      <c r="DD1961" t="s">
        <v>133</v>
      </c>
      <c r="DG1961">
        <v>15477682</v>
      </c>
      <c r="DI1961">
        <v>1</v>
      </c>
      <c r="DJ1961">
        <v>0</v>
      </c>
      <c r="DK1961">
        <v>0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>"10/06/2022 16:25:40.711"</f>
        <v>10/06/2022 16:25:40.711</v>
      </c>
      <c r="C1962" t="str">
        <f t="shared" si="986"/>
        <v>FFDFD3C0</v>
      </c>
      <c r="D1962" t="s">
        <v>134</v>
      </c>
      <c r="E1962">
        <v>33</v>
      </c>
      <c r="H1962">
        <v>112</v>
      </c>
      <c r="I1962" t="s">
        <v>135</v>
      </c>
      <c r="J1962" t="s">
        <v>136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1002"/>
        <v>16:25:40.508</v>
      </c>
      <c r="T1962" t="str">
        <f t="shared" si="1003"/>
        <v>16:25:40.008</v>
      </c>
      <c r="U1962" t="str">
        <f t="shared" si="987"/>
        <v>A5988B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125</v>
      </c>
      <c r="AG1962">
        <v>0</v>
      </c>
      <c r="AH1962">
        <v>3</v>
      </c>
      <c r="AI1962">
        <v>2</v>
      </c>
      <c r="AJ1962">
        <v>1</v>
      </c>
      <c r="AK1962" t="s">
        <v>675</v>
      </c>
      <c r="AL1962">
        <v>40.957631999999997</v>
      </c>
      <c r="AM1962" t="s">
        <v>676</v>
      </c>
      <c r="AN1962">
        <v>-72.157601999999997</v>
      </c>
      <c r="AO1962">
        <v>25</v>
      </c>
      <c r="AP1962">
        <v>875</v>
      </c>
      <c r="AQ1962" t="s">
        <v>129</v>
      </c>
      <c r="AR1962">
        <v>-16</v>
      </c>
      <c r="AS1962">
        <v>60</v>
      </c>
      <c r="AT1962">
        <v>832</v>
      </c>
      <c r="BB1962">
        <v>1200</v>
      </c>
      <c r="BC1962">
        <v>1</v>
      </c>
      <c r="BD1962" t="str">
        <f t="shared" si="988"/>
        <v xml:space="preserve">N46PD   </v>
      </c>
      <c r="BE1962">
        <v>1</v>
      </c>
      <c r="BG1962">
        <v>0</v>
      </c>
      <c r="BH1962">
        <v>0</v>
      </c>
      <c r="BI1962">
        <v>0</v>
      </c>
      <c r="BJ1962">
        <v>775</v>
      </c>
      <c r="BK1962">
        <v>-100</v>
      </c>
      <c r="BL1962" t="s">
        <v>239</v>
      </c>
      <c r="BM1962">
        <v>1</v>
      </c>
      <c r="BN1962">
        <v>1</v>
      </c>
      <c r="BO1962">
        <v>1</v>
      </c>
      <c r="BP1962">
        <v>0</v>
      </c>
      <c r="BS1962">
        <v>0.16</v>
      </c>
      <c r="BT1962">
        <v>0</v>
      </c>
      <c r="BU1962">
        <v>0</v>
      </c>
      <c r="CE1962" t="str">
        <f t="shared" si="1004"/>
        <v>16:25:40.509</v>
      </c>
      <c r="CF1962">
        <v>508897978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5</v>
      </c>
      <c r="CY1962">
        <v>7</v>
      </c>
      <c r="CZ1962" t="s">
        <v>131</v>
      </c>
      <c r="DA1962">
        <v>80</v>
      </c>
      <c r="DB1962">
        <v>1</v>
      </c>
      <c r="DC1962" t="s">
        <v>132</v>
      </c>
      <c r="DD1962" t="s">
        <v>133</v>
      </c>
      <c r="DG1962">
        <v>15477682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>"10/06/2022 16:25:40.711"</f>
        <v>10/06/2022 16:25:40.711</v>
      </c>
      <c r="C1963" t="str">
        <f t="shared" si="986"/>
        <v>FFDFD3C0</v>
      </c>
      <c r="D1963" t="s">
        <v>143</v>
      </c>
      <c r="E1963">
        <v>15</v>
      </c>
      <c r="F1963">
        <v>2015</v>
      </c>
      <c r="G1963" t="s">
        <v>144</v>
      </c>
      <c r="J1963" t="s">
        <v>145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1002"/>
        <v>16:25:40.508</v>
      </c>
      <c r="T1963" t="str">
        <f t="shared" si="1003"/>
        <v>16:25:40.008</v>
      </c>
      <c r="U1963" t="str">
        <f t="shared" si="987"/>
        <v>A5988B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125</v>
      </c>
      <c r="AG1963">
        <v>0</v>
      </c>
      <c r="AH1963">
        <v>3</v>
      </c>
      <c r="AI1963">
        <v>2</v>
      </c>
      <c r="AJ1963">
        <v>1</v>
      </c>
      <c r="AK1963" t="s">
        <v>675</v>
      </c>
      <c r="AL1963">
        <v>40.957631999999997</v>
      </c>
      <c r="AM1963" t="s">
        <v>676</v>
      </c>
      <c r="AN1963">
        <v>-72.157601999999997</v>
      </c>
      <c r="AO1963">
        <v>25</v>
      </c>
      <c r="AP1963">
        <v>875</v>
      </c>
      <c r="AQ1963" t="s">
        <v>129</v>
      </c>
      <c r="AR1963">
        <v>-16</v>
      </c>
      <c r="AS1963">
        <v>60</v>
      </c>
      <c r="AT1963">
        <v>832</v>
      </c>
      <c r="BB1963">
        <v>1200</v>
      </c>
      <c r="BC1963">
        <v>1</v>
      </c>
      <c r="BD1963" t="str">
        <f t="shared" si="988"/>
        <v xml:space="preserve">N46PD   </v>
      </c>
      <c r="BE1963">
        <v>1</v>
      </c>
      <c r="BG1963">
        <v>0</v>
      </c>
      <c r="BH1963">
        <v>0</v>
      </c>
      <c r="BI1963">
        <v>0</v>
      </c>
      <c r="BJ1963">
        <v>775</v>
      </c>
      <c r="BK1963">
        <v>-100</v>
      </c>
      <c r="BL1963" t="s">
        <v>239</v>
      </c>
      <c r="BM1963">
        <v>1</v>
      </c>
      <c r="BN1963">
        <v>1</v>
      </c>
      <c r="BO1963">
        <v>1</v>
      </c>
      <c r="BP1963">
        <v>0</v>
      </c>
      <c r="BS1963">
        <v>0.16</v>
      </c>
      <c r="BT1963">
        <v>0</v>
      </c>
      <c r="BU1963">
        <v>0</v>
      </c>
      <c r="CE1963" t="str">
        <f t="shared" si="1004"/>
        <v>16:25:40.509</v>
      </c>
      <c r="CF1963">
        <v>508897978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5</v>
      </c>
      <c r="CY1963">
        <v>7</v>
      </c>
      <c r="CZ1963" t="s">
        <v>131</v>
      </c>
      <c r="DA1963">
        <v>80</v>
      </c>
      <c r="DB1963">
        <v>1</v>
      </c>
      <c r="DC1963" t="s">
        <v>132</v>
      </c>
      <c r="DD1963" t="s">
        <v>133</v>
      </c>
      <c r="DG1963">
        <v>15477682</v>
      </c>
      <c r="DI1963">
        <v>1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"10/06/2022 16:25:40.711"</f>
        <v>10/06/2022 16:25:40.711</v>
      </c>
      <c r="C1964" t="str">
        <f t="shared" si="986"/>
        <v>FFDFD3C0</v>
      </c>
      <c r="D1964" t="s">
        <v>134</v>
      </c>
      <c r="E1964">
        <v>38</v>
      </c>
      <c r="H1964">
        <v>125</v>
      </c>
      <c r="I1964" t="s">
        <v>142</v>
      </c>
      <c r="J1964" t="s">
        <v>136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1002"/>
        <v>16:25:40.508</v>
      </c>
      <c r="T1964" t="str">
        <f t="shared" si="1003"/>
        <v>16:25:40.008</v>
      </c>
      <c r="U1964" t="str">
        <f t="shared" si="987"/>
        <v>A5988B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125</v>
      </c>
      <c r="AG1964">
        <v>0</v>
      </c>
      <c r="AH1964">
        <v>3</v>
      </c>
      <c r="AI1964">
        <v>2</v>
      </c>
      <c r="AJ1964">
        <v>1</v>
      </c>
      <c r="AK1964" t="s">
        <v>675</v>
      </c>
      <c r="AL1964">
        <v>40.957631999999997</v>
      </c>
      <c r="AM1964" t="s">
        <v>676</v>
      </c>
      <c r="AN1964">
        <v>-72.157601999999997</v>
      </c>
      <c r="AO1964">
        <v>25</v>
      </c>
      <c r="AP1964">
        <v>875</v>
      </c>
      <c r="AQ1964" t="s">
        <v>129</v>
      </c>
      <c r="AR1964">
        <v>-16</v>
      </c>
      <c r="AS1964">
        <v>60</v>
      </c>
      <c r="AT1964">
        <v>832</v>
      </c>
      <c r="BB1964">
        <v>1200</v>
      </c>
      <c r="BC1964">
        <v>1</v>
      </c>
      <c r="BD1964" t="str">
        <f t="shared" si="988"/>
        <v xml:space="preserve">N46PD   </v>
      </c>
      <c r="BE1964">
        <v>1</v>
      </c>
      <c r="BG1964">
        <v>0</v>
      </c>
      <c r="BH1964">
        <v>0</v>
      </c>
      <c r="BI1964">
        <v>0</v>
      </c>
      <c r="BJ1964">
        <v>775</v>
      </c>
      <c r="BK1964">
        <v>-100</v>
      </c>
      <c r="BL1964" t="s">
        <v>239</v>
      </c>
      <c r="BM1964">
        <v>1</v>
      </c>
      <c r="BN1964">
        <v>1</v>
      </c>
      <c r="BO1964">
        <v>1</v>
      </c>
      <c r="BP1964">
        <v>0</v>
      </c>
      <c r="BS1964">
        <v>0.16</v>
      </c>
      <c r="BT1964">
        <v>0</v>
      </c>
      <c r="BU1964">
        <v>0</v>
      </c>
      <c r="CE1964" t="str">
        <f t="shared" si="1004"/>
        <v>16:25:40.509</v>
      </c>
      <c r="CF1964">
        <v>508897978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5</v>
      </c>
      <c r="CY1964">
        <v>7</v>
      </c>
      <c r="CZ1964" t="s">
        <v>131</v>
      </c>
      <c r="DA1964">
        <v>80</v>
      </c>
      <c r="DB1964">
        <v>1</v>
      </c>
      <c r="DC1964" t="s">
        <v>132</v>
      </c>
      <c r="DD1964" t="s">
        <v>133</v>
      </c>
      <c r="DG1964">
        <v>15477682</v>
      </c>
      <c r="DI1964">
        <v>1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"10/06/2022 16:25:40.711"</f>
        <v>10/06/2022 16:25:40.711</v>
      </c>
      <c r="C1965" t="str">
        <f t="shared" si="986"/>
        <v>FFDFD3C0</v>
      </c>
      <c r="D1965" t="s">
        <v>139</v>
      </c>
      <c r="E1965">
        <v>3</v>
      </c>
      <c r="F1965">
        <v>1003</v>
      </c>
      <c r="G1965" t="s">
        <v>146</v>
      </c>
      <c r="J1965" t="s">
        <v>141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1002"/>
        <v>16:25:40.508</v>
      </c>
      <c r="T1965" t="str">
        <f t="shared" si="1003"/>
        <v>16:25:40.008</v>
      </c>
      <c r="U1965" t="str">
        <f t="shared" si="987"/>
        <v>A5988B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125</v>
      </c>
      <c r="AG1965">
        <v>0</v>
      </c>
      <c r="AH1965">
        <v>3</v>
      </c>
      <c r="AI1965">
        <v>2</v>
      </c>
      <c r="AJ1965">
        <v>1</v>
      </c>
      <c r="AK1965" t="s">
        <v>675</v>
      </c>
      <c r="AL1965">
        <v>40.957631999999997</v>
      </c>
      <c r="AM1965" t="s">
        <v>676</v>
      </c>
      <c r="AN1965">
        <v>-72.157601999999997</v>
      </c>
      <c r="AO1965">
        <v>25</v>
      </c>
      <c r="AP1965">
        <v>875</v>
      </c>
      <c r="AQ1965" t="s">
        <v>129</v>
      </c>
      <c r="AR1965">
        <v>-16</v>
      </c>
      <c r="AS1965">
        <v>60</v>
      </c>
      <c r="AT1965">
        <v>832</v>
      </c>
      <c r="BB1965">
        <v>1200</v>
      </c>
      <c r="BC1965">
        <v>1</v>
      </c>
      <c r="BD1965" t="str">
        <f t="shared" si="988"/>
        <v xml:space="preserve">N46PD   </v>
      </c>
      <c r="BE1965">
        <v>1</v>
      </c>
      <c r="BG1965">
        <v>0</v>
      </c>
      <c r="BH1965">
        <v>0</v>
      </c>
      <c r="BI1965">
        <v>0</v>
      </c>
      <c r="BJ1965">
        <v>775</v>
      </c>
      <c r="BK1965">
        <v>-100</v>
      </c>
      <c r="BL1965" t="s">
        <v>239</v>
      </c>
      <c r="BM1965">
        <v>1</v>
      </c>
      <c r="BN1965">
        <v>1</v>
      </c>
      <c r="BO1965">
        <v>1</v>
      </c>
      <c r="BP1965">
        <v>0</v>
      </c>
      <c r="BS1965">
        <v>0.16</v>
      </c>
      <c r="BT1965">
        <v>0</v>
      </c>
      <c r="BU1965">
        <v>0</v>
      </c>
      <c r="CE1965" t="str">
        <f t="shared" si="1004"/>
        <v>16:25:40.509</v>
      </c>
      <c r="CF1965">
        <v>508897978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5</v>
      </c>
      <c r="CY1965">
        <v>7</v>
      </c>
      <c r="CZ1965" t="s">
        <v>131</v>
      </c>
      <c r="DA1965">
        <v>80</v>
      </c>
      <c r="DB1965">
        <v>1</v>
      </c>
      <c r="DC1965" t="s">
        <v>132</v>
      </c>
      <c r="DD1965" t="s">
        <v>133</v>
      </c>
      <c r="DG1965">
        <v>15477682</v>
      </c>
      <c r="DI1965">
        <v>1</v>
      </c>
      <c r="DJ1965">
        <v>0</v>
      </c>
      <c r="DK1965">
        <v>1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>"10/06/2022 16:25:40.711"</f>
        <v>10/06/2022 16:25:40.711</v>
      </c>
      <c r="C1966" t="str">
        <f t="shared" si="986"/>
        <v>FFDFD3C0</v>
      </c>
      <c r="D1966" t="s">
        <v>139</v>
      </c>
      <c r="E1966">
        <v>2</v>
      </c>
      <c r="F1966">
        <v>1002</v>
      </c>
      <c r="G1966" t="s">
        <v>124</v>
      </c>
      <c r="J1966" t="s">
        <v>141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1002"/>
        <v>16:25:40.508</v>
      </c>
      <c r="T1966" t="str">
        <f t="shared" si="1003"/>
        <v>16:25:40.008</v>
      </c>
      <c r="U1966" t="str">
        <f t="shared" si="987"/>
        <v>A5988B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125</v>
      </c>
      <c r="AG1966">
        <v>0</v>
      </c>
      <c r="AH1966">
        <v>3</v>
      </c>
      <c r="AI1966">
        <v>2</v>
      </c>
      <c r="AJ1966">
        <v>1</v>
      </c>
      <c r="AK1966" t="s">
        <v>675</v>
      </c>
      <c r="AL1966">
        <v>40.957631999999997</v>
      </c>
      <c r="AM1966" t="s">
        <v>676</v>
      </c>
      <c r="AN1966">
        <v>-72.157601999999997</v>
      </c>
      <c r="AO1966">
        <v>25</v>
      </c>
      <c r="AP1966">
        <v>875</v>
      </c>
      <c r="AQ1966" t="s">
        <v>129</v>
      </c>
      <c r="AR1966">
        <v>-16</v>
      </c>
      <c r="AS1966">
        <v>60</v>
      </c>
      <c r="AT1966">
        <v>832</v>
      </c>
      <c r="BB1966">
        <v>1200</v>
      </c>
      <c r="BC1966">
        <v>1</v>
      </c>
      <c r="BD1966" t="str">
        <f t="shared" si="988"/>
        <v xml:space="preserve">N46PD   </v>
      </c>
      <c r="BE1966">
        <v>1</v>
      </c>
      <c r="BG1966">
        <v>0</v>
      </c>
      <c r="BH1966">
        <v>0</v>
      </c>
      <c r="BI1966">
        <v>0</v>
      </c>
      <c r="BJ1966">
        <v>775</v>
      </c>
      <c r="BK1966">
        <v>-100</v>
      </c>
      <c r="BL1966" t="s">
        <v>239</v>
      </c>
      <c r="BM1966">
        <v>1</v>
      </c>
      <c r="BN1966">
        <v>1</v>
      </c>
      <c r="BO1966">
        <v>1</v>
      </c>
      <c r="BP1966">
        <v>0</v>
      </c>
      <c r="BS1966">
        <v>0.16</v>
      </c>
      <c r="BT1966">
        <v>0</v>
      </c>
      <c r="BU1966">
        <v>0</v>
      </c>
      <c r="CE1966" t="str">
        <f t="shared" si="1004"/>
        <v>16:25:40.509</v>
      </c>
      <c r="CF1966">
        <v>508897978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5</v>
      </c>
      <c r="CY1966">
        <v>7</v>
      </c>
      <c r="CZ1966" t="s">
        <v>131</v>
      </c>
      <c r="DA1966">
        <v>80</v>
      </c>
      <c r="DB1966">
        <v>1</v>
      </c>
      <c r="DC1966" t="s">
        <v>132</v>
      </c>
      <c r="DD1966" t="s">
        <v>133</v>
      </c>
      <c r="DG1966">
        <v>15477682</v>
      </c>
      <c r="DI1966">
        <v>1</v>
      </c>
      <c r="DJ1966">
        <v>0</v>
      </c>
      <c r="DK1966">
        <v>1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>"10/06/2022 16:25:40.758"</f>
        <v>10/06/2022 16:25:40.758</v>
      </c>
      <c r="C1967" t="str">
        <f t="shared" si="986"/>
        <v>FFDFD3C0</v>
      </c>
      <c r="D1967" t="s">
        <v>123</v>
      </c>
      <c r="E1967">
        <v>1</v>
      </c>
      <c r="H1967">
        <v>157</v>
      </c>
      <c r="I1967" t="s">
        <v>124</v>
      </c>
      <c r="J1967" t="s">
        <v>125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1002"/>
        <v>16:25:40.508</v>
      </c>
      <c r="T1967" t="str">
        <f t="shared" si="1003"/>
        <v>16:25:40.008</v>
      </c>
      <c r="U1967" t="str">
        <f t="shared" si="987"/>
        <v>A5988B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125</v>
      </c>
      <c r="AG1967">
        <v>0</v>
      </c>
      <c r="AH1967">
        <v>3</v>
      </c>
      <c r="AI1967">
        <v>2</v>
      </c>
      <c r="AJ1967">
        <v>1</v>
      </c>
      <c r="AK1967" t="s">
        <v>675</v>
      </c>
      <c r="AL1967">
        <v>40.957631999999997</v>
      </c>
      <c r="AM1967" t="s">
        <v>676</v>
      </c>
      <c r="AN1967">
        <v>-72.157601999999997</v>
      </c>
      <c r="AO1967">
        <v>25</v>
      </c>
      <c r="AP1967">
        <v>875</v>
      </c>
      <c r="AQ1967" t="s">
        <v>129</v>
      </c>
      <c r="AR1967">
        <v>-16</v>
      </c>
      <c r="AS1967">
        <v>60</v>
      </c>
      <c r="AT1967">
        <v>832</v>
      </c>
      <c r="BB1967">
        <v>1200</v>
      </c>
      <c r="BC1967">
        <v>1</v>
      </c>
      <c r="BD1967" t="str">
        <f t="shared" si="988"/>
        <v xml:space="preserve">N46PD   </v>
      </c>
      <c r="BE1967">
        <v>1</v>
      </c>
      <c r="BG1967">
        <v>0</v>
      </c>
      <c r="BH1967">
        <v>0</v>
      </c>
      <c r="BI1967">
        <v>0</v>
      </c>
      <c r="BJ1967">
        <v>775</v>
      </c>
      <c r="BK1967">
        <v>-100</v>
      </c>
      <c r="BL1967" t="s">
        <v>239</v>
      </c>
      <c r="BM1967">
        <v>1</v>
      </c>
      <c r="BN1967">
        <v>1</v>
      </c>
      <c r="BO1967">
        <v>1</v>
      </c>
      <c r="BP1967">
        <v>0</v>
      </c>
      <c r="BS1967">
        <v>0.16</v>
      </c>
      <c r="BT1967">
        <v>0</v>
      </c>
      <c r="BU1967">
        <v>0</v>
      </c>
      <c r="CE1967" t="str">
        <f t="shared" si="1004"/>
        <v>16:25:40.509</v>
      </c>
      <c r="CF1967">
        <v>508897978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5</v>
      </c>
      <c r="CY1967">
        <v>7</v>
      </c>
      <c r="CZ1967" t="s">
        <v>131</v>
      </c>
      <c r="DA1967">
        <v>80</v>
      </c>
      <c r="DB1967">
        <v>1</v>
      </c>
      <c r="DC1967" t="s">
        <v>132</v>
      </c>
      <c r="DD1967" t="s">
        <v>133</v>
      </c>
      <c r="DG1967">
        <v>15477682</v>
      </c>
      <c r="DI1967">
        <v>1</v>
      </c>
      <c r="DJ1967">
        <v>0</v>
      </c>
      <c r="DK1967">
        <v>1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>"10/06/2022 16:25:41.617"</f>
        <v>10/06/2022 16:25:41.617</v>
      </c>
      <c r="C1968" t="str">
        <f t="shared" si="986"/>
        <v>FFDFD3C0</v>
      </c>
      <c r="D1968" t="s">
        <v>134</v>
      </c>
      <c r="E1968">
        <v>38</v>
      </c>
      <c r="H1968">
        <v>125</v>
      </c>
      <c r="I1968" t="s">
        <v>142</v>
      </c>
      <c r="J1968" t="s">
        <v>136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ref="S1968:S1974" si="1005">"16:25:41.383"</f>
        <v>16:25:41.383</v>
      </c>
      <c r="T1968" t="str">
        <f t="shared" ref="T1968:T1974" si="1006">"16:25:40.983"</f>
        <v>16:25:40.983</v>
      </c>
      <c r="U1968" t="str">
        <f t="shared" si="987"/>
        <v>A5988B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125</v>
      </c>
      <c r="AG1968">
        <v>0</v>
      </c>
      <c r="AH1968">
        <v>3</v>
      </c>
      <c r="AI1968">
        <v>2</v>
      </c>
      <c r="AJ1968">
        <v>1</v>
      </c>
      <c r="AK1968" t="s">
        <v>677</v>
      </c>
      <c r="AL1968">
        <v>40.957867999999998</v>
      </c>
      <c r="AM1968" t="s">
        <v>660</v>
      </c>
      <c r="AN1968">
        <v>-72.157645000000002</v>
      </c>
      <c r="AO1968">
        <v>25</v>
      </c>
      <c r="AP1968">
        <v>900</v>
      </c>
      <c r="AQ1968" t="s">
        <v>129</v>
      </c>
      <c r="AR1968">
        <v>-16</v>
      </c>
      <c r="AS1968">
        <v>60</v>
      </c>
      <c r="AT1968">
        <v>1152</v>
      </c>
      <c r="BB1968">
        <v>1200</v>
      </c>
      <c r="BC1968">
        <v>1</v>
      </c>
      <c r="BD1968" t="str">
        <f t="shared" si="988"/>
        <v xml:space="preserve">N46PD   </v>
      </c>
      <c r="BE1968">
        <v>1</v>
      </c>
      <c r="BG1968">
        <v>0</v>
      </c>
      <c r="BH1968">
        <v>0</v>
      </c>
      <c r="BI1968">
        <v>0</v>
      </c>
      <c r="BJ1968">
        <v>800</v>
      </c>
      <c r="BK1968">
        <v>-100</v>
      </c>
      <c r="BL1968" t="s">
        <v>239</v>
      </c>
      <c r="BM1968">
        <v>1</v>
      </c>
      <c r="BN1968">
        <v>1</v>
      </c>
      <c r="BO1968">
        <v>1</v>
      </c>
      <c r="BP1968">
        <v>0</v>
      </c>
      <c r="BS1968">
        <v>0.16</v>
      </c>
      <c r="BT1968">
        <v>0</v>
      </c>
      <c r="BU1968">
        <v>0</v>
      </c>
      <c r="CE1968" t="str">
        <f t="shared" ref="CE1968:CE1974" si="1007">"16:25:41.390"</f>
        <v>16:25:41.390</v>
      </c>
      <c r="CF1968">
        <v>390373520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5</v>
      </c>
      <c r="CY1968">
        <v>7</v>
      </c>
      <c r="CZ1968" t="s">
        <v>131</v>
      </c>
      <c r="DA1968">
        <v>80</v>
      </c>
      <c r="DB1968">
        <v>1</v>
      </c>
      <c r="DC1968" t="s">
        <v>132</v>
      </c>
      <c r="DD1968" t="s">
        <v>133</v>
      </c>
      <c r="DG1968">
        <v>15478506</v>
      </c>
      <c r="DI1968">
        <v>1</v>
      </c>
      <c r="DJ1968">
        <v>0</v>
      </c>
      <c r="DK1968">
        <v>0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>"10/06/2022 16:25:41.617"</f>
        <v>10/06/2022 16:25:41.617</v>
      </c>
      <c r="C1969" t="str">
        <f t="shared" si="986"/>
        <v>FFDFD3C0</v>
      </c>
      <c r="D1969" t="s">
        <v>139</v>
      </c>
      <c r="E1969">
        <v>3</v>
      </c>
      <c r="F1969">
        <v>1003</v>
      </c>
      <c r="G1969" t="s">
        <v>146</v>
      </c>
      <c r="J1969" t="s">
        <v>141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si="1005"/>
        <v>16:25:41.383</v>
      </c>
      <c r="T1969" t="str">
        <f t="shared" si="1006"/>
        <v>16:25:40.983</v>
      </c>
      <c r="U1969" t="str">
        <f t="shared" si="987"/>
        <v>A5988B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125</v>
      </c>
      <c r="AG1969">
        <v>0</v>
      </c>
      <c r="AH1969">
        <v>3</v>
      </c>
      <c r="AI1969">
        <v>2</v>
      </c>
      <c r="AJ1969">
        <v>1</v>
      </c>
      <c r="AK1969" t="s">
        <v>677</v>
      </c>
      <c r="AL1969">
        <v>40.957867999999998</v>
      </c>
      <c r="AM1969" t="s">
        <v>660</v>
      </c>
      <c r="AN1969">
        <v>-72.157645000000002</v>
      </c>
      <c r="AO1969">
        <v>25</v>
      </c>
      <c r="AP1969">
        <v>900</v>
      </c>
      <c r="AQ1969" t="s">
        <v>129</v>
      </c>
      <c r="AR1969">
        <v>-16</v>
      </c>
      <c r="AS1969">
        <v>60</v>
      </c>
      <c r="AT1969">
        <v>1152</v>
      </c>
      <c r="BB1969">
        <v>1200</v>
      </c>
      <c r="BC1969">
        <v>1</v>
      </c>
      <c r="BD1969" t="str">
        <f t="shared" si="988"/>
        <v xml:space="preserve">N46PD   </v>
      </c>
      <c r="BE1969">
        <v>1</v>
      </c>
      <c r="BG1969">
        <v>0</v>
      </c>
      <c r="BH1969">
        <v>0</v>
      </c>
      <c r="BI1969">
        <v>0</v>
      </c>
      <c r="BJ1969">
        <v>800</v>
      </c>
      <c r="BK1969">
        <v>-100</v>
      </c>
      <c r="BL1969" t="s">
        <v>239</v>
      </c>
      <c r="BM1969">
        <v>1</v>
      </c>
      <c r="BN1969">
        <v>1</v>
      </c>
      <c r="BO1969">
        <v>1</v>
      </c>
      <c r="BP1969">
        <v>0</v>
      </c>
      <c r="BS1969">
        <v>0.16</v>
      </c>
      <c r="BT1969">
        <v>0</v>
      </c>
      <c r="BU1969">
        <v>0</v>
      </c>
      <c r="CE1969" t="str">
        <f t="shared" si="1007"/>
        <v>16:25:41.390</v>
      </c>
      <c r="CF1969">
        <v>390373520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5</v>
      </c>
      <c r="CY1969">
        <v>7</v>
      </c>
      <c r="CZ1969" t="s">
        <v>131</v>
      </c>
      <c r="DA1969">
        <v>80</v>
      </c>
      <c r="DB1969">
        <v>1</v>
      </c>
      <c r="DC1969" t="s">
        <v>132</v>
      </c>
      <c r="DD1969" t="s">
        <v>133</v>
      </c>
      <c r="DG1969">
        <v>15478506</v>
      </c>
      <c r="DI1969">
        <v>1</v>
      </c>
      <c r="DJ1969">
        <v>0</v>
      </c>
      <c r="DK1969">
        <v>1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>"10/06/2022 16:25:41.617"</f>
        <v>10/06/2022 16:25:41.617</v>
      </c>
      <c r="C1970" t="str">
        <f t="shared" si="986"/>
        <v>FFDFD3C0</v>
      </c>
      <c r="D1970" t="s">
        <v>139</v>
      </c>
      <c r="E1970">
        <v>2</v>
      </c>
      <c r="F1970">
        <v>1002</v>
      </c>
      <c r="G1970" t="s">
        <v>124</v>
      </c>
      <c r="J1970" t="s">
        <v>141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1005"/>
        <v>16:25:41.383</v>
      </c>
      <c r="T1970" t="str">
        <f t="shared" si="1006"/>
        <v>16:25:40.983</v>
      </c>
      <c r="U1970" t="str">
        <f t="shared" si="987"/>
        <v>A5988B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125</v>
      </c>
      <c r="AG1970">
        <v>0</v>
      </c>
      <c r="AH1970">
        <v>3</v>
      </c>
      <c r="AI1970">
        <v>2</v>
      </c>
      <c r="AJ1970">
        <v>1</v>
      </c>
      <c r="AK1970" t="s">
        <v>677</v>
      </c>
      <c r="AL1970">
        <v>40.957867999999998</v>
      </c>
      <c r="AM1970" t="s">
        <v>660</v>
      </c>
      <c r="AN1970">
        <v>-72.157645000000002</v>
      </c>
      <c r="AO1970">
        <v>25</v>
      </c>
      <c r="AP1970">
        <v>900</v>
      </c>
      <c r="AQ1970" t="s">
        <v>129</v>
      </c>
      <c r="AR1970">
        <v>-16</v>
      </c>
      <c r="AS1970">
        <v>60</v>
      </c>
      <c r="AT1970">
        <v>1152</v>
      </c>
      <c r="BB1970">
        <v>1200</v>
      </c>
      <c r="BC1970">
        <v>1</v>
      </c>
      <c r="BD1970" t="str">
        <f t="shared" si="988"/>
        <v xml:space="preserve">N46PD   </v>
      </c>
      <c r="BE1970">
        <v>1</v>
      </c>
      <c r="BG1970">
        <v>0</v>
      </c>
      <c r="BH1970">
        <v>0</v>
      </c>
      <c r="BI1970">
        <v>0</v>
      </c>
      <c r="BJ1970">
        <v>800</v>
      </c>
      <c r="BK1970">
        <v>-100</v>
      </c>
      <c r="BL1970" t="s">
        <v>239</v>
      </c>
      <c r="BM1970">
        <v>1</v>
      </c>
      <c r="BN1970">
        <v>1</v>
      </c>
      <c r="BO1970">
        <v>1</v>
      </c>
      <c r="BP1970">
        <v>0</v>
      </c>
      <c r="BS1970">
        <v>0.16</v>
      </c>
      <c r="BT1970">
        <v>0</v>
      </c>
      <c r="BU1970">
        <v>0</v>
      </c>
      <c r="CE1970" t="str">
        <f t="shared" si="1007"/>
        <v>16:25:41.390</v>
      </c>
      <c r="CF1970">
        <v>390373520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5</v>
      </c>
      <c r="CY1970">
        <v>7</v>
      </c>
      <c r="CZ1970" t="s">
        <v>131</v>
      </c>
      <c r="DA1970">
        <v>80</v>
      </c>
      <c r="DB1970">
        <v>1</v>
      </c>
      <c r="DC1970" t="s">
        <v>132</v>
      </c>
      <c r="DD1970" t="s">
        <v>133</v>
      </c>
      <c r="DG1970">
        <v>15478506</v>
      </c>
      <c r="DI1970">
        <v>1</v>
      </c>
      <c r="DJ1970">
        <v>0</v>
      </c>
      <c r="DK1970">
        <v>1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>"10/06/2022 16:25:41.617"</f>
        <v>10/06/2022 16:25:41.617</v>
      </c>
      <c r="C1971" t="str">
        <f t="shared" si="986"/>
        <v>FFDFD3C0</v>
      </c>
      <c r="D1971" t="s">
        <v>123</v>
      </c>
      <c r="E1971">
        <v>1</v>
      </c>
      <c r="H1971">
        <v>157</v>
      </c>
      <c r="I1971" t="s">
        <v>124</v>
      </c>
      <c r="J1971" t="s">
        <v>125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1005"/>
        <v>16:25:41.383</v>
      </c>
      <c r="T1971" t="str">
        <f t="shared" si="1006"/>
        <v>16:25:40.983</v>
      </c>
      <c r="U1971" t="str">
        <f t="shared" si="987"/>
        <v>A5988B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125</v>
      </c>
      <c r="AG1971">
        <v>0</v>
      </c>
      <c r="AH1971">
        <v>3</v>
      </c>
      <c r="AI1971">
        <v>2</v>
      </c>
      <c r="AJ1971">
        <v>1</v>
      </c>
      <c r="AK1971" t="s">
        <v>677</v>
      </c>
      <c r="AL1971">
        <v>40.957867999999998</v>
      </c>
      <c r="AM1971" t="s">
        <v>660</v>
      </c>
      <c r="AN1971">
        <v>-72.157645000000002</v>
      </c>
      <c r="AO1971">
        <v>25</v>
      </c>
      <c r="AP1971">
        <v>900</v>
      </c>
      <c r="AQ1971" t="s">
        <v>129</v>
      </c>
      <c r="AR1971">
        <v>-16</v>
      </c>
      <c r="AS1971">
        <v>60</v>
      </c>
      <c r="AT1971">
        <v>1152</v>
      </c>
      <c r="BB1971">
        <v>1200</v>
      </c>
      <c r="BC1971">
        <v>1</v>
      </c>
      <c r="BD1971" t="str">
        <f t="shared" si="988"/>
        <v xml:space="preserve">N46PD   </v>
      </c>
      <c r="BE1971">
        <v>1</v>
      </c>
      <c r="BG1971">
        <v>0</v>
      </c>
      <c r="BH1971">
        <v>0</v>
      </c>
      <c r="BI1971">
        <v>0</v>
      </c>
      <c r="BJ1971">
        <v>800</v>
      </c>
      <c r="BK1971">
        <v>-100</v>
      </c>
      <c r="BL1971" t="s">
        <v>239</v>
      </c>
      <c r="BM1971">
        <v>1</v>
      </c>
      <c r="BN1971">
        <v>1</v>
      </c>
      <c r="BO1971">
        <v>1</v>
      </c>
      <c r="BP1971">
        <v>0</v>
      </c>
      <c r="BS1971">
        <v>0.16</v>
      </c>
      <c r="BT1971">
        <v>0</v>
      </c>
      <c r="BU1971">
        <v>0</v>
      </c>
      <c r="CE1971" t="str">
        <f t="shared" si="1007"/>
        <v>16:25:41.390</v>
      </c>
      <c r="CF1971">
        <v>390373520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5</v>
      </c>
      <c r="CY1971">
        <v>7</v>
      </c>
      <c r="CZ1971" t="s">
        <v>131</v>
      </c>
      <c r="DA1971">
        <v>80</v>
      </c>
      <c r="DB1971">
        <v>1</v>
      </c>
      <c r="DC1971" t="s">
        <v>132</v>
      </c>
      <c r="DD1971" t="s">
        <v>133</v>
      </c>
      <c r="DG1971">
        <v>15478506</v>
      </c>
      <c r="DI1971">
        <v>1</v>
      </c>
      <c r="DJ1971">
        <v>0</v>
      </c>
      <c r="DK1971">
        <v>1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>"10/06/2022 16:25:41.617"</f>
        <v>10/06/2022 16:25:41.617</v>
      </c>
      <c r="C1972" t="str">
        <f t="shared" si="986"/>
        <v>FFDFD3C0</v>
      </c>
      <c r="D1972" t="s">
        <v>143</v>
      </c>
      <c r="E1972">
        <v>1</v>
      </c>
      <c r="F1972">
        <v>2001</v>
      </c>
      <c r="G1972" t="s">
        <v>147</v>
      </c>
      <c r="J1972" t="s">
        <v>145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1005"/>
        <v>16:25:41.383</v>
      </c>
      <c r="T1972" t="str">
        <f t="shared" si="1006"/>
        <v>16:25:40.983</v>
      </c>
      <c r="U1972" t="str">
        <f t="shared" si="987"/>
        <v>A5988B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125</v>
      </c>
      <c r="AG1972">
        <v>0</v>
      </c>
      <c r="AH1972">
        <v>3</v>
      </c>
      <c r="AI1972">
        <v>2</v>
      </c>
      <c r="AJ1972">
        <v>1</v>
      </c>
      <c r="AK1972" t="s">
        <v>677</v>
      </c>
      <c r="AL1972">
        <v>40.957867999999998</v>
      </c>
      <c r="AM1972" t="s">
        <v>660</v>
      </c>
      <c r="AN1972">
        <v>-72.157645000000002</v>
      </c>
      <c r="AO1972">
        <v>25</v>
      </c>
      <c r="AP1972">
        <v>900</v>
      </c>
      <c r="AQ1972" t="s">
        <v>129</v>
      </c>
      <c r="AR1972">
        <v>-16</v>
      </c>
      <c r="AS1972">
        <v>60</v>
      </c>
      <c r="AT1972">
        <v>1152</v>
      </c>
      <c r="BB1972">
        <v>1200</v>
      </c>
      <c r="BC1972">
        <v>1</v>
      </c>
      <c r="BD1972" t="str">
        <f t="shared" si="988"/>
        <v xml:space="preserve">N46PD   </v>
      </c>
      <c r="BE1972">
        <v>1</v>
      </c>
      <c r="BG1972">
        <v>0</v>
      </c>
      <c r="BH1972">
        <v>0</v>
      </c>
      <c r="BI1972">
        <v>0</v>
      </c>
      <c r="BJ1972">
        <v>800</v>
      </c>
      <c r="BK1972">
        <v>-100</v>
      </c>
      <c r="BL1972" t="s">
        <v>239</v>
      </c>
      <c r="BM1972">
        <v>1</v>
      </c>
      <c r="BN1972">
        <v>1</v>
      </c>
      <c r="BO1972">
        <v>1</v>
      </c>
      <c r="BP1972">
        <v>0</v>
      </c>
      <c r="BS1972">
        <v>0.16</v>
      </c>
      <c r="BT1972">
        <v>0</v>
      </c>
      <c r="BU1972">
        <v>0</v>
      </c>
      <c r="CE1972" t="str">
        <f t="shared" si="1007"/>
        <v>16:25:41.390</v>
      </c>
      <c r="CF1972">
        <v>390373520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5</v>
      </c>
      <c r="CY1972">
        <v>7</v>
      </c>
      <c r="CZ1972" t="s">
        <v>131</v>
      </c>
      <c r="DA1972">
        <v>80</v>
      </c>
      <c r="DB1972">
        <v>1</v>
      </c>
      <c r="DC1972" t="s">
        <v>132</v>
      </c>
      <c r="DD1972" t="s">
        <v>133</v>
      </c>
      <c r="DG1972">
        <v>15478506</v>
      </c>
      <c r="DI1972">
        <v>1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>"10/06/2022 16:25:41.695"</f>
        <v>10/06/2022 16:25:41.695</v>
      </c>
      <c r="C1973" t="str">
        <f t="shared" si="986"/>
        <v>FFDFD3C0</v>
      </c>
      <c r="D1973" t="s">
        <v>143</v>
      </c>
      <c r="E1973">
        <v>15</v>
      </c>
      <c r="F1973">
        <v>2015</v>
      </c>
      <c r="G1973" t="s">
        <v>144</v>
      </c>
      <c r="J1973" t="s">
        <v>145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1005"/>
        <v>16:25:41.383</v>
      </c>
      <c r="T1973" t="str">
        <f t="shared" si="1006"/>
        <v>16:25:40.983</v>
      </c>
      <c r="U1973" t="str">
        <f t="shared" si="987"/>
        <v>A5988B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125</v>
      </c>
      <c r="AG1973">
        <v>0</v>
      </c>
      <c r="AH1973">
        <v>3</v>
      </c>
      <c r="AI1973">
        <v>2</v>
      </c>
      <c r="AJ1973">
        <v>1</v>
      </c>
      <c r="AK1973" t="s">
        <v>677</v>
      </c>
      <c r="AL1973">
        <v>40.957867999999998</v>
      </c>
      <c r="AM1973" t="s">
        <v>660</v>
      </c>
      <c r="AN1973">
        <v>-72.157645000000002</v>
      </c>
      <c r="AO1973">
        <v>25</v>
      </c>
      <c r="AP1973">
        <v>900</v>
      </c>
      <c r="AQ1973" t="s">
        <v>129</v>
      </c>
      <c r="AR1973">
        <v>-16</v>
      </c>
      <c r="AS1973">
        <v>60</v>
      </c>
      <c r="AT1973">
        <v>1152</v>
      </c>
      <c r="BB1973">
        <v>1200</v>
      </c>
      <c r="BC1973">
        <v>1</v>
      </c>
      <c r="BD1973" t="str">
        <f t="shared" si="988"/>
        <v xml:space="preserve">N46PD   </v>
      </c>
      <c r="BE1973">
        <v>1</v>
      </c>
      <c r="BG1973">
        <v>0</v>
      </c>
      <c r="BH1973">
        <v>0</v>
      </c>
      <c r="BI1973">
        <v>0</v>
      </c>
      <c r="BJ1973">
        <v>800</v>
      </c>
      <c r="BK1973">
        <v>-100</v>
      </c>
      <c r="BL1973" t="s">
        <v>239</v>
      </c>
      <c r="BM1973">
        <v>1</v>
      </c>
      <c r="BN1973">
        <v>1</v>
      </c>
      <c r="BO1973">
        <v>1</v>
      </c>
      <c r="BP1973">
        <v>0</v>
      </c>
      <c r="BS1973">
        <v>0.16</v>
      </c>
      <c r="BT1973">
        <v>0</v>
      </c>
      <c r="BU1973">
        <v>0</v>
      </c>
      <c r="CE1973" t="str">
        <f t="shared" si="1007"/>
        <v>16:25:41.390</v>
      </c>
      <c r="CF1973">
        <v>390373520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5</v>
      </c>
      <c r="CY1973">
        <v>7</v>
      </c>
      <c r="CZ1973" t="s">
        <v>131</v>
      </c>
      <c r="DA1973">
        <v>80</v>
      </c>
      <c r="DB1973">
        <v>1</v>
      </c>
      <c r="DC1973" t="s">
        <v>132</v>
      </c>
      <c r="DD1973" t="s">
        <v>133</v>
      </c>
      <c r="DG1973">
        <v>15478506</v>
      </c>
      <c r="DI1973">
        <v>1</v>
      </c>
      <c r="DJ1973">
        <v>0</v>
      </c>
      <c r="DK1973">
        <v>1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>"10/06/2022 16:25:41.695"</f>
        <v>10/06/2022 16:25:41.695</v>
      </c>
      <c r="C1974" t="str">
        <f t="shared" si="986"/>
        <v>FFDFD3C0</v>
      </c>
      <c r="D1974" t="s">
        <v>134</v>
      </c>
      <c r="E1974">
        <v>33</v>
      </c>
      <c r="H1974">
        <v>112</v>
      </c>
      <c r="I1974" t="s">
        <v>135</v>
      </c>
      <c r="J1974" t="s">
        <v>136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1005"/>
        <v>16:25:41.383</v>
      </c>
      <c r="T1974" t="str">
        <f t="shared" si="1006"/>
        <v>16:25:40.983</v>
      </c>
      <c r="U1974" t="str">
        <f t="shared" si="987"/>
        <v>A5988B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125</v>
      </c>
      <c r="AG1974">
        <v>0</v>
      </c>
      <c r="AH1974">
        <v>3</v>
      </c>
      <c r="AI1974">
        <v>2</v>
      </c>
      <c r="AJ1974">
        <v>1</v>
      </c>
      <c r="AK1974" t="s">
        <v>677</v>
      </c>
      <c r="AL1974">
        <v>40.957867999999998</v>
      </c>
      <c r="AM1974" t="s">
        <v>660</v>
      </c>
      <c r="AN1974">
        <v>-72.157645000000002</v>
      </c>
      <c r="AO1974">
        <v>25</v>
      </c>
      <c r="AP1974">
        <v>900</v>
      </c>
      <c r="AQ1974" t="s">
        <v>129</v>
      </c>
      <c r="AR1974">
        <v>-16</v>
      </c>
      <c r="AS1974">
        <v>60</v>
      </c>
      <c r="AT1974">
        <v>1152</v>
      </c>
      <c r="BB1974">
        <v>1200</v>
      </c>
      <c r="BC1974">
        <v>1</v>
      </c>
      <c r="BD1974" t="str">
        <f t="shared" si="988"/>
        <v xml:space="preserve">N46PD   </v>
      </c>
      <c r="BE1974">
        <v>1</v>
      </c>
      <c r="BG1974">
        <v>0</v>
      </c>
      <c r="BH1974">
        <v>0</v>
      </c>
      <c r="BI1974">
        <v>0</v>
      </c>
      <c r="BJ1974">
        <v>800</v>
      </c>
      <c r="BK1974">
        <v>-100</v>
      </c>
      <c r="BL1974" t="s">
        <v>239</v>
      </c>
      <c r="BM1974">
        <v>1</v>
      </c>
      <c r="BN1974">
        <v>1</v>
      </c>
      <c r="BO1974">
        <v>1</v>
      </c>
      <c r="BP1974">
        <v>0</v>
      </c>
      <c r="BS1974">
        <v>0.16</v>
      </c>
      <c r="BT1974">
        <v>0</v>
      </c>
      <c r="BU1974">
        <v>0</v>
      </c>
      <c r="CE1974" t="str">
        <f t="shared" si="1007"/>
        <v>16:25:41.390</v>
      </c>
      <c r="CF1974">
        <v>390373520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5</v>
      </c>
      <c r="CY1974">
        <v>7</v>
      </c>
      <c r="CZ1974" t="s">
        <v>131</v>
      </c>
      <c r="DA1974">
        <v>80</v>
      </c>
      <c r="DB1974">
        <v>1</v>
      </c>
      <c r="DC1974" t="s">
        <v>132</v>
      </c>
      <c r="DD1974" t="s">
        <v>133</v>
      </c>
      <c r="DG1974">
        <v>15478506</v>
      </c>
      <c r="DI1974">
        <v>1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>"10/06/2022 16:25:42.882"</f>
        <v>10/06/2022 16:25:42.882</v>
      </c>
      <c r="C1975" t="str">
        <f t="shared" si="986"/>
        <v>FFDFD3C0</v>
      </c>
      <c r="D1975" t="s">
        <v>143</v>
      </c>
      <c r="E1975">
        <v>15</v>
      </c>
      <c r="F1975">
        <v>2015</v>
      </c>
      <c r="G1975" t="s">
        <v>144</v>
      </c>
      <c r="J1975" t="s">
        <v>145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"16:25:42.297"</f>
        <v>16:25:42.297</v>
      </c>
      <c r="T1975" t="str">
        <f>"16:25:40.997"</f>
        <v>16:25:40.997</v>
      </c>
      <c r="U1975" t="str">
        <f t="shared" si="987"/>
        <v>A5988B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125</v>
      </c>
      <c r="AG1975">
        <v>0</v>
      </c>
      <c r="AH1975">
        <v>3</v>
      </c>
      <c r="AI1975">
        <v>2</v>
      </c>
      <c r="AJ1975">
        <v>1</v>
      </c>
      <c r="AK1975" t="s">
        <v>678</v>
      </c>
      <c r="AL1975">
        <v>40.958083000000002</v>
      </c>
      <c r="AM1975" t="s">
        <v>679</v>
      </c>
      <c r="AN1975">
        <v>-72.157774000000003</v>
      </c>
      <c r="AO1975">
        <v>25</v>
      </c>
      <c r="AP1975">
        <v>925</v>
      </c>
      <c r="AQ1975" t="s">
        <v>129</v>
      </c>
      <c r="AR1975">
        <v>-16</v>
      </c>
      <c r="AS1975">
        <v>60</v>
      </c>
      <c r="AT1975">
        <v>1152</v>
      </c>
      <c r="BB1975">
        <v>1200</v>
      </c>
      <c r="BC1975">
        <v>1</v>
      </c>
      <c r="BD1975" t="str">
        <f t="shared" si="988"/>
        <v xml:space="preserve">N46PD   </v>
      </c>
      <c r="BE1975">
        <v>1</v>
      </c>
      <c r="BG1975">
        <v>0</v>
      </c>
      <c r="BH1975">
        <v>0</v>
      </c>
      <c r="BI1975">
        <v>0</v>
      </c>
      <c r="BJ1975">
        <v>800</v>
      </c>
      <c r="BK1975">
        <v>-125</v>
      </c>
      <c r="BL1975" t="s">
        <v>239</v>
      </c>
      <c r="BM1975">
        <v>1</v>
      </c>
      <c r="BN1975">
        <v>1</v>
      </c>
      <c r="BO1975">
        <v>1</v>
      </c>
      <c r="BP1975">
        <v>0</v>
      </c>
      <c r="BS1975">
        <v>0.2</v>
      </c>
      <c r="BT1975">
        <v>0</v>
      </c>
      <c r="BU1975">
        <v>0</v>
      </c>
      <c r="CE1975" t="str">
        <f>"16:25:42.298"</f>
        <v>16:25:42.298</v>
      </c>
      <c r="CF1975">
        <v>298064124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5</v>
      </c>
      <c r="CY1975">
        <v>7</v>
      </c>
      <c r="CZ1975" t="s">
        <v>131</v>
      </c>
      <c r="DA1975">
        <v>80</v>
      </c>
      <c r="DB1975">
        <v>1</v>
      </c>
      <c r="DC1975" t="s">
        <v>132</v>
      </c>
      <c r="DD1975" t="s">
        <v>133</v>
      </c>
      <c r="DG1975">
        <v>15479362</v>
      </c>
      <c r="DI1975">
        <v>1</v>
      </c>
      <c r="DJ1975">
        <v>0</v>
      </c>
      <c r="DK1975">
        <v>0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>"10/06/2022 16:25:42.882"</f>
        <v>10/06/2022 16:25:42.882</v>
      </c>
      <c r="C1976" t="str">
        <f t="shared" si="986"/>
        <v>FFDFD3C0</v>
      </c>
      <c r="D1976" t="s">
        <v>134</v>
      </c>
      <c r="E1976">
        <v>38</v>
      </c>
      <c r="H1976">
        <v>125</v>
      </c>
      <c r="I1976" t="s">
        <v>142</v>
      </c>
      <c r="J1976" t="s">
        <v>136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"16:25:42.297"</f>
        <v>16:25:42.297</v>
      </c>
      <c r="T1976" t="str">
        <f>"16:25:40.997"</f>
        <v>16:25:40.997</v>
      </c>
      <c r="U1976" t="str">
        <f t="shared" si="987"/>
        <v>A5988B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125</v>
      </c>
      <c r="AG1976">
        <v>0</v>
      </c>
      <c r="AH1976">
        <v>3</v>
      </c>
      <c r="AI1976">
        <v>2</v>
      </c>
      <c r="AJ1976">
        <v>1</v>
      </c>
      <c r="AK1976" t="s">
        <v>678</v>
      </c>
      <c r="AL1976">
        <v>40.958083000000002</v>
      </c>
      <c r="AM1976" t="s">
        <v>679</v>
      </c>
      <c r="AN1976">
        <v>-72.157774000000003</v>
      </c>
      <c r="AO1976">
        <v>25</v>
      </c>
      <c r="AP1976">
        <v>925</v>
      </c>
      <c r="AQ1976" t="s">
        <v>129</v>
      </c>
      <c r="AR1976">
        <v>-16</v>
      </c>
      <c r="AS1976">
        <v>60</v>
      </c>
      <c r="AT1976">
        <v>1152</v>
      </c>
      <c r="BB1976">
        <v>1200</v>
      </c>
      <c r="BC1976">
        <v>1</v>
      </c>
      <c r="BD1976" t="str">
        <f t="shared" si="988"/>
        <v xml:space="preserve">N46PD   </v>
      </c>
      <c r="BE1976">
        <v>1</v>
      </c>
      <c r="BG1976">
        <v>0</v>
      </c>
      <c r="BH1976">
        <v>0</v>
      </c>
      <c r="BI1976">
        <v>0</v>
      </c>
      <c r="BJ1976">
        <v>800</v>
      </c>
      <c r="BK1976">
        <v>-125</v>
      </c>
      <c r="BL1976" t="s">
        <v>239</v>
      </c>
      <c r="BM1976">
        <v>1</v>
      </c>
      <c r="BN1976">
        <v>1</v>
      </c>
      <c r="BO1976">
        <v>1</v>
      </c>
      <c r="BP1976">
        <v>0</v>
      </c>
      <c r="BS1976">
        <v>0.2</v>
      </c>
      <c r="BT1976">
        <v>0</v>
      </c>
      <c r="BU1976">
        <v>0</v>
      </c>
      <c r="CE1976" t="str">
        <f>"16:25:42.298"</f>
        <v>16:25:42.298</v>
      </c>
      <c r="CF1976">
        <v>298064124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5</v>
      </c>
      <c r="CY1976">
        <v>7</v>
      </c>
      <c r="CZ1976" t="s">
        <v>131</v>
      </c>
      <c r="DA1976">
        <v>80</v>
      </c>
      <c r="DB1976">
        <v>1</v>
      </c>
      <c r="DC1976" t="s">
        <v>132</v>
      </c>
      <c r="DD1976" t="s">
        <v>133</v>
      </c>
      <c r="DG1976">
        <v>15479362</v>
      </c>
      <c r="DI1976">
        <v>1</v>
      </c>
      <c r="DJ1976">
        <v>0</v>
      </c>
      <c r="DK1976">
        <v>1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>"10/06/2022 16:25:42.882"</f>
        <v>10/06/2022 16:25:42.882</v>
      </c>
      <c r="C1977" t="str">
        <f t="shared" si="986"/>
        <v>FFDFD3C0</v>
      </c>
      <c r="D1977" t="s">
        <v>139</v>
      </c>
      <c r="E1977">
        <v>3</v>
      </c>
      <c r="F1977">
        <v>1003</v>
      </c>
      <c r="G1977" t="s">
        <v>146</v>
      </c>
      <c r="J1977" t="s">
        <v>141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"16:25:42.297"</f>
        <v>16:25:42.297</v>
      </c>
      <c r="T1977" t="str">
        <f>"16:25:40.997"</f>
        <v>16:25:40.997</v>
      </c>
      <c r="U1977" t="str">
        <f t="shared" si="987"/>
        <v>A5988B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125</v>
      </c>
      <c r="AG1977">
        <v>0</v>
      </c>
      <c r="AH1977">
        <v>3</v>
      </c>
      <c r="AI1977">
        <v>2</v>
      </c>
      <c r="AJ1977">
        <v>1</v>
      </c>
      <c r="AK1977" t="s">
        <v>678</v>
      </c>
      <c r="AL1977">
        <v>40.958083000000002</v>
      </c>
      <c r="AM1977" t="s">
        <v>679</v>
      </c>
      <c r="AN1977">
        <v>-72.157774000000003</v>
      </c>
      <c r="AO1977">
        <v>25</v>
      </c>
      <c r="AP1977">
        <v>925</v>
      </c>
      <c r="AQ1977" t="s">
        <v>129</v>
      </c>
      <c r="AR1977">
        <v>-16</v>
      </c>
      <c r="AS1977">
        <v>60</v>
      </c>
      <c r="AT1977">
        <v>1152</v>
      </c>
      <c r="BB1977">
        <v>1200</v>
      </c>
      <c r="BC1977">
        <v>1</v>
      </c>
      <c r="BD1977" t="str">
        <f t="shared" si="988"/>
        <v xml:space="preserve">N46PD   </v>
      </c>
      <c r="BE1977">
        <v>1</v>
      </c>
      <c r="BG1977">
        <v>0</v>
      </c>
      <c r="BH1977">
        <v>0</v>
      </c>
      <c r="BI1977">
        <v>0</v>
      </c>
      <c r="BJ1977">
        <v>800</v>
      </c>
      <c r="BK1977">
        <v>-125</v>
      </c>
      <c r="BL1977" t="s">
        <v>239</v>
      </c>
      <c r="BM1977">
        <v>1</v>
      </c>
      <c r="BN1977">
        <v>1</v>
      </c>
      <c r="BO1977">
        <v>1</v>
      </c>
      <c r="BP1977">
        <v>0</v>
      </c>
      <c r="BS1977">
        <v>0.2</v>
      </c>
      <c r="BT1977">
        <v>0</v>
      </c>
      <c r="BU1977">
        <v>0</v>
      </c>
      <c r="CE1977" t="str">
        <f>"16:25:42.298"</f>
        <v>16:25:42.298</v>
      </c>
      <c r="CF1977">
        <v>298064124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5</v>
      </c>
      <c r="CY1977">
        <v>7</v>
      </c>
      <c r="CZ1977" t="s">
        <v>131</v>
      </c>
      <c r="DA1977">
        <v>80</v>
      </c>
      <c r="DB1977">
        <v>1</v>
      </c>
      <c r="DC1977" t="s">
        <v>132</v>
      </c>
      <c r="DD1977" t="s">
        <v>133</v>
      </c>
      <c r="DG1977">
        <v>15479362</v>
      </c>
      <c r="DI1977">
        <v>1</v>
      </c>
      <c r="DJ1977">
        <v>0</v>
      </c>
      <c r="DK1977">
        <v>1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>"10/06/2022 16:25:42.882"</f>
        <v>10/06/2022 16:25:42.882</v>
      </c>
      <c r="C1978" t="str">
        <f t="shared" si="986"/>
        <v>FFDFD3C0</v>
      </c>
      <c r="D1978" t="s">
        <v>134</v>
      </c>
      <c r="E1978">
        <v>33</v>
      </c>
      <c r="H1978">
        <v>112</v>
      </c>
      <c r="I1978" t="s">
        <v>135</v>
      </c>
      <c r="J1978" t="s">
        <v>136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"16:25:42.297"</f>
        <v>16:25:42.297</v>
      </c>
      <c r="T1978" t="str">
        <f>"16:25:40.997"</f>
        <v>16:25:40.997</v>
      </c>
      <c r="U1978" t="str">
        <f t="shared" si="987"/>
        <v>A5988B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125</v>
      </c>
      <c r="AG1978">
        <v>0</v>
      </c>
      <c r="AH1978">
        <v>3</v>
      </c>
      <c r="AI1978">
        <v>2</v>
      </c>
      <c r="AJ1978">
        <v>1</v>
      </c>
      <c r="AK1978" t="s">
        <v>678</v>
      </c>
      <c r="AL1978">
        <v>40.958083000000002</v>
      </c>
      <c r="AM1978" t="s">
        <v>679</v>
      </c>
      <c r="AN1978">
        <v>-72.157774000000003</v>
      </c>
      <c r="AO1978">
        <v>25</v>
      </c>
      <c r="AP1978">
        <v>925</v>
      </c>
      <c r="AQ1978" t="s">
        <v>129</v>
      </c>
      <c r="AR1978">
        <v>-16</v>
      </c>
      <c r="AS1978">
        <v>60</v>
      </c>
      <c r="AT1978">
        <v>1152</v>
      </c>
      <c r="BB1978">
        <v>1200</v>
      </c>
      <c r="BC1978">
        <v>1</v>
      </c>
      <c r="BD1978" t="str">
        <f t="shared" si="988"/>
        <v xml:space="preserve">N46PD   </v>
      </c>
      <c r="BE1978">
        <v>1</v>
      </c>
      <c r="BG1978">
        <v>0</v>
      </c>
      <c r="BH1978">
        <v>0</v>
      </c>
      <c r="BI1978">
        <v>0</v>
      </c>
      <c r="BJ1978">
        <v>800</v>
      </c>
      <c r="BK1978">
        <v>-125</v>
      </c>
      <c r="BL1978" t="s">
        <v>239</v>
      </c>
      <c r="BM1978">
        <v>1</v>
      </c>
      <c r="BN1978">
        <v>1</v>
      </c>
      <c r="BO1978">
        <v>1</v>
      </c>
      <c r="BP1978">
        <v>0</v>
      </c>
      <c r="BS1978">
        <v>0.2</v>
      </c>
      <c r="BT1978">
        <v>0</v>
      </c>
      <c r="BU1978">
        <v>0</v>
      </c>
      <c r="CE1978" t="str">
        <f>"16:25:42.298"</f>
        <v>16:25:42.298</v>
      </c>
      <c r="CF1978">
        <v>298064124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5</v>
      </c>
      <c r="CY1978">
        <v>7</v>
      </c>
      <c r="CZ1978" t="s">
        <v>131</v>
      </c>
      <c r="DA1978">
        <v>80</v>
      </c>
      <c r="DB1978">
        <v>1</v>
      </c>
      <c r="DC1978" t="s">
        <v>132</v>
      </c>
      <c r="DD1978" t="s">
        <v>133</v>
      </c>
      <c r="DG1978">
        <v>15479362</v>
      </c>
      <c r="DI1978">
        <v>1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>"10/06/2022 16:25:44.273"</f>
        <v>10/06/2022 16:25:44.273</v>
      </c>
      <c r="C1979" t="str">
        <f t="shared" si="986"/>
        <v>FFDFD3C0</v>
      </c>
      <c r="D1979" t="s">
        <v>143</v>
      </c>
      <c r="E1979">
        <v>1</v>
      </c>
      <c r="F1979">
        <v>2001</v>
      </c>
      <c r="G1979" t="s">
        <v>147</v>
      </c>
      <c r="J1979" t="s">
        <v>145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"16:25:43.695"</f>
        <v>16:25:43.695</v>
      </c>
      <c r="T1979" t="str">
        <f>"16:25:43.295"</f>
        <v>16:25:43.295</v>
      </c>
      <c r="U1979" t="str">
        <f t="shared" si="987"/>
        <v>A5988B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125</v>
      </c>
      <c r="AG1979">
        <v>0</v>
      </c>
      <c r="AH1979">
        <v>3</v>
      </c>
      <c r="AI1979">
        <v>2</v>
      </c>
      <c r="AJ1979">
        <v>1</v>
      </c>
      <c r="AK1979" t="s">
        <v>680</v>
      </c>
      <c r="AL1979">
        <v>40.958489999999998</v>
      </c>
      <c r="AM1979" t="s">
        <v>681</v>
      </c>
      <c r="AN1979">
        <v>-72.157903000000005</v>
      </c>
      <c r="AO1979">
        <v>25</v>
      </c>
      <c r="AP1979">
        <v>950</v>
      </c>
      <c r="AQ1979" t="s">
        <v>129</v>
      </c>
      <c r="AR1979">
        <v>-16</v>
      </c>
      <c r="AS1979">
        <v>59</v>
      </c>
      <c r="AT1979">
        <v>1344</v>
      </c>
      <c r="BB1979">
        <v>1200</v>
      </c>
      <c r="BC1979">
        <v>1</v>
      </c>
      <c r="BD1979" t="str">
        <f t="shared" si="988"/>
        <v xml:space="preserve">N46PD   </v>
      </c>
      <c r="BE1979">
        <v>1</v>
      </c>
      <c r="BG1979">
        <v>0</v>
      </c>
      <c r="BH1979">
        <v>0</v>
      </c>
      <c r="BI1979">
        <v>0</v>
      </c>
      <c r="BJ1979">
        <v>825</v>
      </c>
      <c r="BK1979">
        <v>-125</v>
      </c>
      <c r="BL1979" t="s">
        <v>239</v>
      </c>
      <c r="BM1979">
        <v>1</v>
      </c>
      <c r="BN1979">
        <v>1</v>
      </c>
      <c r="BO1979">
        <v>1</v>
      </c>
      <c r="BP1979">
        <v>0</v>
      </c>
      <c r="BS1979">
        <v>0.2</v>
      </c>
      <c r="BT1979">
        <v>0</v>
      </c>
      <c r="BU1979">
        <v>0</v>
      </c>
      <c r="CE1979" t="str">
        <f>"16:25:43.701"</f>
        <v>16:25:43.701</v>
      </c>
      <c r="CF1979">
        <v>700560533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6</v>
      </c>
      <c r="CY1979">
        <v>7</v>
      </c>
      <c r="CZ1979" t="s">
        <v>131</v>
      </c>
      <c r="DA1979">
        <v>80</v>
      </c>
      <c r="DB1979">
        <v>1</v>
      </c>
      <c r="DC1979" t="s">
        <v>132</v>
      </c>
      <c r="DD1979" t="s">
        <v>133</v>
      </c>
      <c r="DG1979">
        <v>15480824</v>
      </c>
      <c r="DI1979">
        <v>1</v>
      </c>
      <c r="DJ1979">
        <v>0</v>
      </c>
      <c r="DK1979">
        <v>0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>"10/06/2022 16:25:44.273"</f>
        <v>10/06/2022 16:25:44.273</v>
      </c>
      <c r="C1980" t="str">
        <f t="shared" si="986"/>
        <v>FFDFD3C0</v>
      </c>
      <c r="D1980" t="s">
        <v>143</v>
      </c>
      <c r="E1980">
        <v>15</v>
      </c>
      <c r="F1980">
        <v>2015</v>
      </c>
      <c r="G1980" t="s">
        <v>144</v>
      </c>
      <c r="J1980" t="s">
        <v>145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"16:25:43.695"</f>
        <v>16:25:43.695</v>
      </c>
      <c r="T1980" t="str">
        <f>"16:25:43.295"</f>
        <v>16:25:43.295</v>
      </c>
      <c r="U1980" t="str">
        <f t="shared" si="987"/>
        <v>A5988B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125</v>
      </c>
      <c r="AG1980">
        <v>0</v>
      </c>
      <c r="AH1980">
        <v>3</v>
      </c>
      <c r="AI1980">
        <v>2</v>
      </c>
      <c r="AJ1980">
        <v>1</v>
      </c>
      <c r="AK1980" t="s">
        <v>680</v>
      </c>
      <c r="AL1980">
        <v>40.958489999999998</v>
      </c>
      <c r="AM1980" t="s">
        <v>681</v>
      </c>
      <c r="AN1980">
        <v>-72.157903000000005</v>
      </c>
      <c r="AO1980">
        <v>25</v>
      </c>
      <c r="AP1980">
        <v>950</v>
      </c>
      <c r="AQ1980" t="s">
        <v>129</v>
      </c>
      <c r="AR1980">
        <v>-16</v>
      </c>
      <c r="AS1980">
        <v>59</v>
      </c>
      <c r="AT1980">
        <v>1344</v>
      </c>
      <c r="BB1980">
        <v>1200</v>
      </c>
      <c r="BC1980">
        <v>1</v>
      </c>
      <c r="BD1980" t="str">
        <f t="shared" si="988"/>
        <v xml:space="preserve">N46PD   </v>
      </c>
      <c r="BE1980">
        <v>1</v>
      </c>
      <c r="BG1980">
        <v>0</v>
      </c>
      <c r="BH1980">
        <v>0</v>
      </c>
      <c r="BI1980">
        <v>0</v>
      </c>
      <c r="BJ1980">
        <v>825</v>
      </c>
      <c r="BK1980">
        <v>-125</v>
      </c>
      <c r="BL1980" t="s">
        <v>239</v>
      </c>
      <c r="BM1980">
        <v>1</v>
      </c>
      <c r="BN1980">
        <v>1</v>
      </c>
      <c r="BO1980">
        <v>1</v>
      </c>
      <c r="BP1980">
        <v>0</v>
      </c>
      <c r="BS1980">
        <v>0.2</v>
      </c>
      <c r="BT1980">
        <v>0</v>
      </c>
      <c r="BU1980">
        <v>0</v>
      </c>
      <c r="CE1980" t="str">
        <f>"16:25:43.701"</f>
        <v>16:25:43.701</v>
      </c>
      <c r="CF1980">
        <v>700560533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6</v>
      </c>
      <c r="CY1980">
        <v>7</v>
      </c>
      <c r="CZ1980" t="s">
        <v>131</v>
      </c>
      <c r="DA1980">
        <v>80</v>
      </c>
      <c r="DB1980">
        <v>1</v>
      </c>
      <c r="DC1980" t="s">
        <v>132</v>
      </c>
      <c r="DD1980" t="s">
        <v>133</v>
      </c>
      <c r="DG1980">
        <v>15480824</v>
      </c>
      <c r="DI1980">
        <v>1</v>
      </c>
      <c r="DJ1980">
        <v>0</v>
      </c>
      <c r="DK1980">
        <v>1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"10/06/2022 16:25:44.273"</f>
        <v>10/06/2022 16:25:44.273</v>
      </c>
      <c r="C1981" t="str">
        <f t="shared" si="986"/>
        <v>FFDFD3C0</v>
      </c>
      <c r="D1981" t="s">
        <v>134</v>
      </c>
      <c r="E1981">
        <v>33</v>
      </c>
      <c r="H1981">
        <v>112</v>
      </c>
      <c r="I1981" t="s">
        <v>135</v>
      </c>
      <c r="J1981" t="s">
        <v>136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"16:25:43.695"</f>
        <v>16:25:43.695</v>
      </c>
      <c r="T1981" t="str">
        <f>"16:25:43.295"</f>
        <v>16:25:43.295</v>
      </c>
      <c r="U1981" t="str">
        <f t="shared" si="987"/>
        <v>A5988B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125</v>
      </c>
      <c r="AG1981">
        <v>0</v>
      </c>
      <c r="AH1981">
        <v>3</v>
      </c>
      <c r="AI1981">
        <v>2</v>
      </c>
      <c r="AJ1981">
        <v>1</v>
      </c>
      <c r="AK1981" t="s">
        <v>680</v>
      </c>
      <c r="AL1981">
        <v>40.958489999999998</v>
      </c>
      <c r="AM1981" t="s">
        <v>681</v>
      </c>
      <c r="AN1981">
        <v>-72.157903000000005</v>
      </c>
      <c r="AO1981">
        <v>25</v>
      </c>
      <c r="AP1981">
        <v>950</v>
      </c>
      <c r="AQ1981" t="s">
        <v>129</v>
      </c>
      <c r="AR1981">
        <v>-16</v>
      </c>
      <c r="AS1981">
        <v>59</v>
      </c>
      <c r="AT1981">
        <v>1344</v>
      </c>
      <c r="BB1981">
        <v>1200</v>
      </c>
      <c r="BC1981">
        <v>1</v>
      </c>
      <c r="BD1981" t="str">
        <f t="shared" si="988"/>
        <v xml:space="preserve">N46PD   </v>
      </c>
      <c r="BE1981">
        <v>1</v>
      </c>
      <c r="BG1981">
        <v>0</v>
      </c>
      <c r="BH1981">
        <v>0</v>
      </c>
      <c r="BI1981">
        <v>0</v>
      </c>
      <c r="BJ1981">
        <v>825</v>
      </c>
      <c r="BK1981">
        <v>-125</v>
      </c>
      <c r="BL1981" t="s">
        <v>239</v>
      </c>
      <c r="BM1981">
        <v>1</v>
      </c>
      <c r="BN1981">
        <v>1</v>
      </c>
      <c r="BO1981">
        <v>1</v>
      </c>
      <c r="BP1981">
        <v>0</v>
      </c>
      <c r="BS1981">
        <v>0.2</v>
      </c>
      <c r="BT1981">
        <v>0</v>
      </c>
      <c r="BU1981">
        <v>0</v>
      </c>
      <c r="CE1981" t="str">
        <f>"16:25:43.701"</f>
        <v>16:25:43.701</v>
      </c>
      <c r="CF1981">
        <v>700560533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6</v>
      </c>
      <c r="CY1981">
        <v>7</v>
      </c>
      <c r="CZ1981" t="s">
        <v>131</v>
      </c>
      <c r="DA1981">
        <v>80</v>
      </c>
      <c r="DB1981">
        <v>1</v>
      </c>
      <c r="DC1981" t="s">
        <v>132</v>
      </c>
      <c r="DD1981" t="s">
        <v>133</v>
      </c>
      <c r="DG1981">
        <v>15480824</v>
      </c>
      <c r="DI1981">
        <v>1</v>
      </c>
      <c r="DJ1981">
        <v>0</v>
      </c>
      <c r="DK1981">
        <v>1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>"10/06/2022 16:25:44.288"</f>
        <v>10/06/2022 16:25:44.288</v>
      </c>
      <c r="C1982" t="str">
        <f t="shared" si="986"/>
        <v>FFDFD3C0</v>
      </c>
      <c r="D1982" t="s">
        <v>134</v>
      </c>
      <c r="E1982">
        <v>38</v>
      </c>
      <c r="H1982">
        <v>125</v>
      </c>
      <c r="I1982" t="s">
        <v>142</v>
      </c>
      <c r="J1982" t="s">
        <v>136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"16:25:43.695"</f>
        <v>16:25:43.695</v>
      </c>
      <c r="T1982" t="str">
        <f>"16:25:43.295"</f>
        <v>16:25:43.295</v>
      </c>
      <c r="U1982" t="str">
        <f t="shared" si="987"/>
        <v>A5988B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125</v>
      </c>
      <c r="AG1982">
        <v>0</v>
      </c>
      <c r="AH1982">
        <v>3</v>
      </c>
      <c r="AI1982">
        <v>2</v>
      </c>
      <c r="AJ1982">
        <v>1</v>
      </c>
      <c r="AK1982" t="s">
        <v>680</v>
      </c>
      <c r="AL1982">
        <v>40.958489999999998</v>
      </c>
      <c r="AM1982" t="s">
        <v>681</v>
      </c>
      <c r="AN1982">
        <v>-72.157903000000005</v>
      </c>
      <c r="AO1982">
        <v>25</v>
      </c>
      <c r="AP1982">
        <v>950</v>
      </c>
      <c r="AQ1982" t="s">
        <v>129</v>
      </c>
      <c r="AR1982">
        <v>-16</v>
      </c>
      <c r="AS1982">
        <v>59</v>
      </c>
      <c r="AT1982">
        <v>1344</v>
      </c>
      <c r="BB1982">
        <v>1200</v>
      </c>
      <c r="BC1982">
        <v>1</v>
      </c>
      <c r="BD1982" t="str">
        <f t="shared" si="988"/>
        <v xml:space="preserve">N46PD   </v>
      </c>
      <c r="BE1982">
        <v>1</v>
      </c>
      <c r="BG1982">
        <v>0</v>
      </c>
      <c r="BH1982">
        <v>0</v>
      </c>
      <c r="BI1982">
        <v>0</v>
      </c>
      <c r="BJ1982">
        <v>825</v>
      </c>
      <c r="BK1982">
        <v>-125</v>
      </c>
      <c r="BL1982" t="s">
        <v>239</v>
      </c>
      <c r="BM1982">
        <v>1</v>
      </c>
      <c r="BN1982">
        <v>1</v>
      </c>
      <c r="BO1982">
        <v>1</v>
      </c>
      <c r="BP1982">
        <v>0</v>
      </c>
      <c r="BS1982">
        <v>0.2</v>
      </c>
      <c r="BT1982">
        <v>0</v>
      </c>
      <c r="BU1982">
        <v>0</v>
      </c>
      <c r="CE1982" t="str">
        <f>"16:25:43.701"</f>
        <v>16:25:43.701</v>
      </c>
      <c r="CF1982">
        <v>700560533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6</v>
      </c>
      <c r="CY1982">
        <v>7</v>
      </c>
      <c r="CZ1982" t="s">
        <v>131</v>
      </c>
      <c r="DA1982">
        <v>80</v>
      </c>
      <c r="DB1982">
        <v>1</v>
      </c>
      <c r="DC1982" t="s">
        <v>132</v>
      </c>
      <c r="DD1982" t="s">
        <v>133</v>
      </c>
      <c r="DG1982">
        <v>15480824</v>
      </c>
      <c r="DI1982">
        <v>1</v>
      </c>
      <c r="DJ1982">
        <v>0</v>
      </c>
      <c r="DK1982">
        <v>0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>"10/06/2022 16:25:45.086"</f>
        <v>10/06/2022 16:25:45.086</v>
      </c>
      <c r="C1983" t="str">
        <f t="shared" si="986"/>
        <v>FFDFD3C0</v>
      </c>
      <c r="D1983" t="s">
        <v>143</v>
      </c>
      <c r="E1983">
        <v>1</v>
      </c>
      <c r="F1983">
        <v>2001</v>
      </c>
      <c r="G1983" t="s">
        <v>147</v>
      </c>
      <c r="J1983" t="s">
        <v>145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"16:25:44.773"</f>
        <v>16:25:44.773</v>
      </c>
      <c r="T1983" t="str">
        <f>"16:25:44.373"</f>
        <v>16:25:44.373</v>
      </c>
      <c r="U1983" t="str">
        <f t="shared" si="987"/>
        <v>A5988B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125</v>
      </c>
      <c r="AG1983">
        <v>0</v>
      </c>
      <c r="AH1983">
        <v>3</v>
      </c>
      <c r="AI1983">
        <v>2</v>
      </c>
      <c r="AJ1983">
        <v>1</v>
      </c>
      <c r="AK1983" t="s">
        <v>682</v>
      </c>
      <c r="AL1983">
        <v>40.958790999999998</v>
      </c>
      <c r="AM1983" t="s">
        <v>683</v>
      </c>
      <c r="AN1983">
        <v>-72.158010000000004</v>
      </c>
      <c r="AO1983">
        <v>25</v>
      </c>
      <c r="AP1983">
        <v>975</v>
      </c>
      <c r="AQ1983" t="s">
        <v>129</v>
      </c>
      <c r="AR1983">
        <v>-17</v>
      </c>
      <c r="AS1983">
        <v>57</v>
      </c>
      <c r="AT1983">
        <v>1472</v>
      </c>
      <c r="BB1983">
        <v>1200</v>
      </c>
      <c r="BC1983">
        <v>1</v>
      </c>
      <c r="BD1983" t="str">
        <f t="shared" si="988"/>
        <v xml:space="preserve">N46PD   </v>
      </c>
      <c r="BE1983">
        <v>1</v>
      </c>
      <c r="BG1983">
        <v>0</v>
      </c>
      <c r="BH1983">
        <v>0</v>
      </c>
      <c r="BI1983">
        <v>0</v>
      </c>
      <c r="BJ1983">
        <v>875</v>
      </c>
      <c r="BK1983">
        <v>-100</v>
      </c>
      <c r="BL1983" t="s">
        <v>239</v>
      </c>
      <c r="BM1983">
        <v>1</v>
      </c>
      <c r="BN1983">
        <v>1</v>
      </c>
      <c r="BO1983">
        <v>1</v>
      </c>
      <c r="BP1983">
        <v>0</v>
      </c>
      <c r="BS1983">
        <v>0.24</v>
      </c>
      <c r="BT1983">
        <v>0</v>
      </c>
      <c r="BU1983">
        <v>0</v>
      </c>
      <c r="CE1983" t="str">
        <f>"16:25:44.780"</f>
        <v>16:25:44.780</v>
      </c>
      <c r="CF1983">
        <v>780286227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6</v>
      </c>
      <c r="CY1983">
        <v>7</v>
      </c>
      <c r="CZ1983" t="s">
        <v>131</v>
      </c>
      <c r="DA1983">
        <v>80</v>
      </c>
      <c r="DB1983">
        <v>1</v>
      </c>
      <c r="DC1983" t="s">
        <v>132</v>
      </c>
      <c r="DD1983" t="s">
        <v>133</v>
      </c>
      <c r="DG1983">
        <v>15481846</v>
      </c>
      <c r="DI1983">
        <v>1</v>
      </c>
      <c r="DJ1983">
        <v>0</v>
      </c>
      <c r="DK1983">
        <v>0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>"10/06/2022 16:25:45.086"</f>
        <v>10/06/2022 16:25:45.086</v>
      </c>
      <c r="C1984" t="str">
        <f t="shared" si="986"/>
        <v>FFDFD3C0</v>
      </c>
      <c r="D1984" t="s">
        <v>143</v>
      </c>
      <c r="E1984">
        <v>15</v>
      </c>
      <c r="F1984">
        <v>2015</v>
      </c>
      <c r="G1984" t="s">
        <v>144</v>
      </c>
      <c r="J1984" t="s">
        <v>145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"16:25:44.773"</f>
        <v>16:25:44.773</v>
      </c>
      <c r="T1984" t="str">
        <f>"16:25:44.373"</f>
        <v>16:25:44.373</v>
      </c>
      <c r="U1984" t="str">
        <f t="shared" si="987"/>
        <v>A5988B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125</v>
      </c>
      <c r="AG1984">
        <v>0</v>
      </c>
      <c r="AH1984">
        <v>3</v>
      </c>
      <c r="AI1984">
        <v>2</v>
      </c>
      <c r="AJ1984">
        <v>1</v>
      </c>
      <c r="AK1984" t="s">
        <v>682</v>
      </c>
      <c r="AL1984">
        <v>40.958790999999998</v>
      </c>
      <c r="AM1984" t="s">
        <v>683</v>
      </c>
      <c r="AN1984">
        <v>-72.158010000000004</v>
      </c>
      <c r="AO1984">
        <v>25</v>
      </c>
      <c r="AP1984">
        <v>975</v>
      </c>
      <c r="AQ1984" t="s">
        <v>129</v>
      </c>
      <c r="AR1984">
        <v>-17</v>
      </c>
      <c r="AS1984">
        <v>57</v>
      </c>
      <c r="AT1984">
        <v>1472</v>
      </c>
      <c r="BB1984">
        <v>1200</v>
      </c>
      <c r="BC1984">
        <v>1</v>
      </c>
      <c r="BD1984" t="str">
        <f t="shared" si="988"/>
        <v xml:space="preserve">N46PD   </v>
      </c>
      <c r="BE1984">
        <v>1</v>
      </c>
      <c r="BG1984">
        <v>0</v>
      </c>
      <c r="BH1984">
        <v>0</v>
      </c>
      <c r="BI1984">
        <v>0</v>
      </c>
      <c r="BJ1984">
        <v>875</v>
      </c>
      <c r="BK1984">
        <v>-100</v>
      </c>
      <c r="BL1984" t="s">
        <v>239</v>
      </c>
      <c r="BM1984">
        <v>1</v>
      </c>
      <c r="BN1984">
        <v>1</v>
      </c>
      <c r="BO1984">
        <v>1</v>
      </c>
      <c r="BP1984">
        <v>0</v>
      </c>
      <c r="BS1984">
        <v>0.24</v>
      </c>
      <c r="BT1984">
        <v>0</v>
      </c>
      <c r="BU1984">
        <v>0</v>
      </c>
      <c r="CE1984" t="str">
        <f>"16:25:44.780"</f>
        <v>16:25:44.780</v>
      </c>
      <c r="CF1984">
        <v>780286227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6</v>
      </c>
      <c r="CY1984">
        <v>7</v>
      </c>
      <c r="CZ1984" t="s">
        <v>131</v>
      </c>
      <c r="DA1984">
        <v>80</v>
      </c>
      <c r="DB1984">
        <v>1</v>
      </c>
      <c r="DC1984" t="s">
        <v>132</v>
      </c>
      <c r="DD1984" t="s">
        <v>133</v>
      </c>
      <c r="DG1984">
        <v>15481846</v>
      </c>
      <c r="DI1984">
        <v>1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"10/06/2022 16:25:45.086"</f>
        <v>10/06/2022 16:25:45.086</v>
      </c>
      <c r="C1985" t="str">
        <f t="shared" si="986"/>
        <v>FFDFD3C0</v>
      </c>
      <c r="D1985" t="s">
        <v>134</v>
      </c>
      <c r="E1985">
        <v>33</v>
      </c>
      <c r="H1985">
        <v>112</v>
      </c>
      <c r="I1985" t="s">
        <v>135</v>
      </c>
      <c r="J1985" t="s">
        <v>136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"16:25:44.773"</f>
        <v>16:25:44.773</v>
      </c>
      <c r="T1985" t="str">
        <f>"16:25:44.373"</f>
        <v>16:25:44.373</v>
      </c>
      <c r="U1985" t="str">
        <f t="shared" si="987"/>
        <v>A5988B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125</v>
      </c>
      <c r="AG1985">
        <v>0</v>
      </c>
      <c r="AH1985">
        <v>3</v>
      </c>
      <c r="AI1985">
        <v>2</v>
      </c>
      <c r="AJ1985">
        <v>1</v>
      </c>
      <c r="AK1985" t="s">
        <v>682</v>
      </c>
      <c r="AL1985">
        <v>40.958790999999998</v>
      </c>
      <c r="AM1985" t="s">
        <v>683</v>
      </c>
      <c r="AN1985">
        <v>-72.158010000000004</v>
      </c>
      <c r="AO1985">
        <v>25</v>
      </c>
      <c r="AP1985">
        <v>975</v>
      </c>
      <c r="AQ1985" t="s">
        <v>129</v>
      </c>
      <c r="AR1985">
        <v>-17</v>
      </c>
      <c r="AS1985">
        <v>57</v>
      </c>
      <c r="AT1985">
        <v>1472</v>
      </c>
      <c r="BB1985">
        <v>1200</v>
      </c>
      <c r="BC1985">
        <v>1</v>
      </c>
      <c r="BD1985" t="str">
        <f t="shared" si="988"/>
        <v xml:space="preserve">N46PD   </v>
      </c>
      <c r="BE1985">
        <v>1</v>
      </c>
      <c r="BG1985">
        <v>0</v>
      </c>
      <c r="BH1985">
        <v>0</v>
      </c>
      <c r="BI1985">
        <v>0</v>
      </c>
      <c r="BJ1985">
        <v>875</v>
      </c>
      <c r="BK1985">
        <v>-100</v>
      </c>
      <c r="BL1985" t="s">
        <v>239</v>
      </c>
      <c r="BM1985">
        <v>1</v>
      </c>
      <c r="BN1985">
        <v>1</v>
      </c>
      <c r="BO1985">
        <v>1</v>
      </c>
      <c r="BP1985">
        <v>0</v>
      </c>
      <c r="BS1985">
        <v>0.24</v>
      </c>
      <c r="BT1985">
        <v>0</v>
      </c>
      <c r="BU1985">
        <v>0</v>
      </c>
      <c r="CE1985" t="str">
        <f>"16:25:44.780"</f>
        <v>16:25:44.780</v>
      </c>
      <c r="CF1985">
        <v>780286227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6</v>
      </c>
      <c r="CY1985">
        <v>7</v>
      </c>
      <c r="CZ1985" t="s">
        <v>131</v>
      </c>
      <c r="DA1985">
        <v>80</v>
      </c>
      <c r="DB1985">
        <v>1</v>
      </c>
      <c r="DC1985" t="s">
        <v>132</v>
      </c>
      <c r="DD1985" t="s">
        <v>133</v>
      </c>
      <c r="DG1985">
        <v>15481846</v>
      </c>
      <c r="DI1985">
        <v>1</v>
      </c>
      <c r="DJ1985">
        <v>0</v>
      </c>
      <c r="DK1985">
        <v>1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"10/06/2022 16:25:45.133"</f>
        <v>10/06/2022 16:25:45.133</v>
      </c>
      <c r="C1986" t="str">
        <f t="shared" ref="C1986:C2049" si="1008">"FFDFD3C0"</f>
        <v>FFDFD3C0</v>
      </c>
      <c r="D1986" t="s">
        <v>123</v>
      </c>
      <c r="E1986">
        <v>1</v>
      </c>
      <c r="H1986">
        <v>157</v>
      </c>
      <c r="I1986" t="s">
        <v>124</v>
      </c>
      <c r="J1986" t="s">
        <v>125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"16:25:44.773"</f>
        <v>16:25:44.773</v>
      </c>
      <c r="T1986" t="str">
        <f>"16:25:44.373"</f>
        <v>16:25:44.373</v>
      </c>
      <c r="U1986" t="str">
        <f t="shared" ref="U1986:U2049" si="1009">"A5988B"</f>
        <v>A5988B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125</v>
      </c>
      <c r="AG1986">
        <v>0</v>
      </c>
      <c r="AH1986">
        <v>3</v>
      </c>
      <c r="AI1986">
        <v>2</v>
      </c>
      <c r="AJ1986">
        <v>1</v>
      </c>
      <c r="AK1986" t="s">
        <v>682</v>
      </c>
      <c r="AL1986">
        <v>40.958790999999998</v>
      </c>
      <c r="AM1986" t="s">
        <v>683</v>
      </c>
      <c r="AN1986">
        <v>-72.158010000000004</v>
      </c>
      <c r="AO1986">
        <v>25</v>
      </c>
      <c r="AP1986">
        <v>975</v>
      </c>
      <c r="AQ1986" t="s">
        <v>129</v>
      </c>
      <c r="AR1986">
        <v>-17</v>
      </c>
      <c r="AS1986">
        <v>57</v>
      </c>
      <c r="AT1986">
        <v>1472</v>
      </c>
      <c r="BB1986">
        <v>1200</v>
      </c>
      <c r="BC1986">
        <v>1</v>
      </c>
      <c r="BD1986" t="str">
        <f t="shared" ref="BD1986:BD2049" si="1010">"N46PD   "</f>
        <v xml:space="preserve">N46PD   </v>
      </c>
      <c r="BE1986">
        <v>1</v>
      </c>
      <c r="BG1986">
        <v>0</v>
      </c>
      <c r="BH1986">
        <v>0</v>
      </c>
      <c r="BI1986">
        <v>0</v>
      </c>
      <c r="BJ1986">
        <v>875</v>
      </c>
      <c r="BK1986">
        <v>-100</v>
      </c>
      <c r="BL1986" t="s">
        <v>239</v>
      </c>
      <c r="BM1986">
        <v>1</v>
      </c>
      <c r="BN1986">
        <v>1</v>
      </c>
      <c r="BO1986">
        <v>1</v>
      </c>
      <c r="BP1986">
        <v>0</v>
      </c>
      <c r="BS1986">
        <v>0.24</v>
      </c>
      <c r="BT1986">
        <v>0</v>
      </c>
      <c r="BU1986">
        <v>0</v>
      </c>
      <c r="CE1986" t="str">
        <f>"16:25:44.780"</f>
        <v>16:25:44.780</v>
      </c>
      <c r="CF1986">
        <v>780286227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6</v>
      </c>
      <c r="CY1986">
        <v>7</v>
      </c>
      <c r="CZ1986" t="s">
        <v>131</v>
      </c>
      <c r="DA1986">
        <v>80</v>
      </c>
      <c r="DB1986">
        <v>1</v>
      </c>
      <c r="DC1986" t="s">
        <v>132</v>
      </c>
      <c r="DD1986" t="s">
        <v>133</v>
      </c>
      <c r="DG1986">
        <v>15481846</v>
      </c>
      <c r="DI1986">
        <v>1</v>
      </c>
      <c r="DJ1986">
        <v>0</v>
      </c>
      <c r="DK1986">
        <v>1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"10/06/2022 16:25:46.164"</f>
        <v>10/06/2022 16:25:46.164</v>
      </c>
      <c r="C1987" t="str">
        <f t="shared" si="1008"/>
        <v>FFDFD3C0</v>
      </c>
      <c r="D1987" t="s">
        <v>143</v>
      </c>
      <c r="E1987">
        <v>1</v>
      </c>
      <c r="F1987">
        <v>2001</v>
      </c>
      <c r="G1987" t="s">
        <v>147</v>
      </c>
      <c r="J1987" t="s">
        <v>145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ref="S1987:S1993" si="1011">"16:25:45.898"</f>
        <v>16:25:45.898</v>
      </c>
      <c r="T1987" t="str">
        <f t="shared" ref="T1987:T1993" si="1012">"16:25:45.398"</f>
        <v>16:25:45.398</v>
      </c>
      <c r="U1987" t="str">
        <f t="shared" si="1009"/>
        <v>A5988B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125</v>
      </c>
      <c r="AG1987">
        <v>0</v>
      </c>
      <c r="AH1987">
        <v>3</v>
      </c>
      <c r="AI1987">
        <v>2</v>
      </c>
      <c r="AJ1987">
        <v>1</v>
      </c>
      <c r="AK1987" t="s">
        <v>684</v>
      </c>
      <c r="AL1987">
        <v>40.959091000000001</v>
      </c>
      <c r="AM1987" t="s">
        <v>685</v>
      </c>
      <c r="AN1987">
        <v>-72.158139000000006</v>
      </c>
      <c r="AO1987">
        <v>25</v>
      </c>
      <c r="AP1987">
        <v>1000</v>
      </c>
      <c r="AQ1987" t="s">
        <v>129</v>
      </c>
      <c r="AR1987">
        <v>-19</v>
      </c>
      <c r="AS1987">
        <v>57</v>
      </c>
      <c r="AT1987">
        <v>960</v>
      </c>
      <c r="BB1987">
        <v>1200</v>
      </c>
      <c r="BC1987">
        <v>1</v>
      </c>
      <c r="BD1987" t="str">
        <f t="shared" si="1010"/>
        <v xml:space="preserve">N46PD   </v>
      </c>
      <c r="BE1987">
        <v>1</v>
      </c>
      <c r="BG1987">
        <v>0</v>
      </c>
      <c r="BH1987">
        <v>0</v>
      </c>
      <c r="BI1987">
        <v>0</v>
      </c>
      <c r="BJ1987">
        <v>875</v>
      </c>
      <c r="BK1987">
        <v>-125</v>
      </c>
      <c r="BL1987" t="s">
        <v>239</v>
      </c>
      <c r="BM1987">
        <v>1</v>
      </c>
      <c r="BN1987">
        <v>1</v>
      </c>
      <c r="BO1987">
        <v>1</v>
      </c>
      <c r="BP1987">
        <v>0</v>
      </c>
      <c r="BS1987">
        <v>0.24</v>
      </c>
      <c r="BT1987">
        <v>0</v>
      </c>
      <c r="BU1987">
        <v>0</v>
      </c>
      <c r="CE1987" t="str">
        <f t="shared" ref="CE1987:CE1993" si="1013">"16:25:45.899"</f>
        <v>16:25:45.899</v>
      </c>
      <c r="CF1987">
        <v>899334255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5</v>
      </c>
      <c r="CY1987">
        <v>7</v>
      </c>
      <c r="CZ1987" t="s">
        <v>131</v>
      </c>
      <c r="DA1987">
        <v>80</v>
      </c>
      <c r="DB1987">
        <v>1</v>
      </c>
      <c r="DC1987" t="s">
        <v>132</v>
      </c>
      <c r="DD1987" t="s">
        <v>133</v>
      </c>
      <c r="DG1987">
        <v>15482893</v>
      </c>
      <c r="DI1987">
        <v>1</v>
      </c>
      <c r="DJ1987">
        <v>0</v>
      </c>
      <c r="DK1987">
        <v>0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"10/06/2022 16:25:46.196"</f>
        <v>10/06/2022 16:25:46.196</v>
      </c>
      <c r="C1988" t="str">
        <f t="shared" si="1008"/>
        <v>FFDFD3C0</v>
      </c>
      <c r="D1988" t="s">
        <v>143</v>
      </c>
      <c r="E1988">
        <v>15</v>
      </c>
      <c r="F1988">
        <v>2015</v>
      </c>
      <c r="G1988" t="s">
        <v>144</v>
      </c>
      <c r="J1988" t="s">
        <v>145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1011"/>
        <v>16:25:45.898</v>
      </c>
      <c r="T1988" t="str">
        <f t="shared" si="1012"/>
        <v>16:25:45.398</v>
      </c>
      <c r="U1988" t="str">
        <f t="shared" si="1009"/>
        <v>A5988B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125</v>
      </c>
      <c r="AG1988">
        <v>0</v>
      </c>
      <c r="AH1988">
        <v>3</v>
      </c>
      <c r="AI1988">
        <v>2</v>
      </c>
      <c r="AJ1988">
        <v>1</v>
      </c>
      <c r="AK1988" t="s">
        <v>684</v>
      </c>
      <c r="AL1988">
        <v>40.959091000000001</v>
      </c>
      <c r="AM1988" t="s">
        <v>685</v>
      </c>
      <c r="AN1988">
        <v>-72.158139000000006</v>
      </c>
      <c r="AO1988">
        <v>25</v>
      </c>
      <c r="AP1988">
        <v>1000</v>
      </c>
      <c r="AQ1988" t="s">
        <v>129</v>
      </c>
      <c r="AR1988">
        <v>-19</v>
      </c>
      <c r="AS1988">
        <v>57</v>
      </c>
      <c r="AT1988">
        <v>960</v>
      </c>
      <c r="BB1988">
        <v>1200</v>
      </c>
      <c r="BC1988">
        <v>1</v>
      </c>
      <c r="BD1988" t="str">
        <f t="shared" si="1010"/>
        <v xml:space="preserve">N46PD   </v>
      </c>
      <c r="BE1988">
        <v>1</v>
      </c>
      <c r="BG1988">
        <v>0</v>
      </c>
      <c r="BH1988">
        <v>0</v>
      </c>
      <c r="BI1988">
        <v>0</v>
      </c>
      <c r="BJ1988">
        <v>875</v>
      </c>
      <c r="BK1988">
        <v>-125</v>
      </c>
      <c r="BL1988" t="s">
        <v>239</v>
      </c>
      <c r="BM1988">
        <v>1</v>
      </c>
      <c r="BN1988">
        <v>1</v>
      </c>
      <c r="BO1988">
        <v>1</v>
      </c>
      <c r="BP1988">
        <v>0</v>
      </c>
      <c r="BS1988">
        <v>0.24</v>
      </c>
      <c r="BT1988">
        <v>0</v>
      </c>
      <c r="BU1988">
        <v>0</v>
      </c>
      <c r="CE1988" t="str">
        <f t="shared" si="1013"/>
        <v>16:25:45.899</v>
      </c>
      <c r="CF1988">
        <v>899334255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5</v>
      </c>
      <c r="CY1988">
        <v>7</v>
      </c>
      <c r="CZ1988" t="s">
        <v>131</v>
      </c>
      <c r="DA1988">
        <v>80</v>
      </c>
      <c r="DB1988">
        <v>1</v>
      </c>
      <c r="DC1988" t="s">
        <v>132</v>
      </c>
      <c r="DD1988" t="s">
        <v>133</v>
      </c>
      <c r="DG1988">
        <v>15482893</v>
      </c>
      <c r="DI1988">
        <v>1</v>
      </c>
      <c r="DJ1988">
        <v>0</v>
      </c>
      <c r="DK1988">
        <v>1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"10/06/2022 16:25:46.243"</f>
        <v>10/06/2022 16:25:46.243</v>
      </c>
      <c r="C1989" t="str">
        <f t="shared" si="1008"/>
        <v>FFDFD3C0</v>
      </c>
      <c r="D1989" t="s">
        <v>134</v>
      </c>
      <c r="E1989">
        <v>33</v>
      </c>
      <c r="H1989">
        <v>112</v>
      </c>
      <c r="I1989" t="s">
        <v>135</v>
      </c>
      <c r="J1989" t="s">
        <v>136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1011"/>
        <v>16:25:45.898</v>
      </c>
      <c r="T1989" t="str">
        <f t="shared" si="1012"/>
        <v>16:25:45.398</v>
      </c>
      <c r="U1989" t="str">
        <f t="shared" si="1009"/>
        <v>A5988B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125</v>
      </c>
      <c r="AG1989">
        <v>0</v>
      </c>
      <c r="AH1989">
        <v>3</v>
      </c>
      <c r="AI1989">
        <v>2</v>
      </c>
      <c r="AJ1989">
        <v>1</v>
      </c>
      <c r="AK1989" t="s">
        <v>684</v>
      </c>
      <c r="AL1989">
        <v>40.959091000000001</v>
      </c>
      <c r="AM1989" t="s">
        <v>685</v>
      </c>
      <c r="AN1989">
        <v>-72.158139000000006</v>
      </c>
      <c r="AO1989">
        <v>25</v>
      </c>
      <c r="AP1989">
        <v>1000</v>
      </c>
      <c r="AQ1989" t="s">
        <v>129</v>
      </c>
      <c r="AR1989">
        <v>-19</v>
      </c>
      <c r="AS1989">
        <v>57</v>
      </c>
      <c r="AT1989">
        <v>960</v>
      </c>
      <c r="BB1989">
        <v>1200</v>
      </c>
      <c r="BC1989">
        <v>1</v>
      </c>
      <c r="BD1989" t="str">
        <f t="shared" si="1010"/>
        <v xml:space="preserve">N46PD   </v>
      </c>
      <c r="BE1989">
        <v>1</v>
      </c>
      <c r="BG1989">
        <v>0</v>
      </c>
      <c r="BH1989">
        <v>0</v>
      </c>
      <c r="BI1989">
        <v>0</v>
      </c>
      <c r="BJ1989">
        <v>875</v>
      </c>
      <c r="BK1989">
        <v>-125</v>
      </c>
      <c r="BL1989" t="s">
        <v>239</v>
      </c>
      <c r="BM1989">
        <v>1</v>
      </c>
      <c r="BN1989">
        <v>1</v>
      </c>
      <c r="BO1989">
        <v>1</v>
      </c>
      <c r="BP1989">
        <v>0</v>
      </c>
      <c r="BS1989">
        <v>0.24</v>
      </c>
      <c r="BT1989">
        <v>0</v>
      </c>
      <c r="BU1989">
        <v>0</v>
      </c>
      <c r="CE1989" t="str">
        <f t="shared" si="1013"/>
        <v>16:25:45.899</v>
      </c>
      <c r="CF1989">
        <v>899334255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5</v>
      </c>
      <c r="CY1989">
        <v>7</v>
      </c>
      <c r="CZ1989" t="s">
        <v>131</v>
      </c>
      <c r="DA1989">
        <v>80</v>
      </c>
      <c r="DB1989">
        <v>1</v>
      </c>
      <c r="DC1989" t="s">
        <v>132</v>
      </c>
      <c r="DD1989" t="s">
        <v>133</v>
      </c>
      <c r="DG1989">
        <v>15482893</v>
      </c>
      <c r="DI1989">
        <v>1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"10/06/2022 16:25:46.243"</f>
        <v>10/06/2022 16:25:46.243</v>
      </c>
      <c r="C1990" t="str">
        <f t="shared" si="1008"/>
        <v>FFDFD3C0</v>
      </c>
      <c r="D1990" t="s">
        <v>139</v>
      </c>
      <c r="E1990">
        <v>3</v>
      </c>
      <c r="F1990">
        <v>1003</v>
      </c>
      <c r="G1990" t="s">
        <v>146</v>
      </c>
      <c r="J1990" t="s">
        <v>141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1011"/>
        <v>16:25:45.898</v>
      </c>
      <c r="T1990" t="str">
        <f t="shared" si="1012"/>
        <v>16:25:45.398</v>
      </c>
      <c r="U1990" t="str">
        <f t="shared" si="1009"/>
        <v>A5988B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125</v>
      </c>
      <c r="AG1990">
        <v>0</v>
      </c>
      <c r="AH1990">
        <v>3</v>
      </c>
      <c r="AI1990">
        <v>2</v>
      </c>
      <c r="AJ1990">
        <v>1</v>
      </c>
      <c r="AK1990" t="s">
        <v>684</v>
      </c>
      <c r="AL1990">
        <v>40.959091000000001</v>
      </c>
      <c r="AM1990" t="s">
        <v>685</v>
      </c>
      <c r="AN1990">
        <v>-72.158139000000006</v>
      </c>
      <c r="AO1990">
        <v>25</v>
      </c>
      <c r="AP1990">
        <v>1000</v>
      </c>
      <c r="AQ1990" t="s">
        <v>129</v>
      </c>
      <c r="AR1990">
        <v>-19</v>
      </c>
      <c r="AS1990">
        <v>57</v>
      </c>
      <c r="AT1990">
        <v>960</v>
      </c>
      <c r="BB1990">
        <v>1200</v>
      </c>
      <c r="BC1990">
        <v>1</v>
      </c>
      <c r="BD1990" t="str">
        <f t="shared" si="1010"/>
        <v xml:space="preserve">N46PD   </v>
      </c>
      <c r="BE1990">
        <v>1</v>
      </c>
      <c r="BG1990">
        <v>0</v>
      </c>
      <c r="BH1990">
        <v>0</v>
      </c>
      <c r="BI1990">
        <v>0</v>
      </c>
      <c r="BJ1990">
        <v>875</v>
      </c>
      <c r="BK1990">
        <v>-125</v>
      </c>
      <c r="BL1990" t="s">
        <v>239</v>
      </c>
      <c r="BM1990">
        <v>1</v>
      </c>
      <c r="BN1990">
        <v>1</v>
      </c>
      <c r="BO1990">
        <v>1</v>
      </c>
      <c r="BP1990">
        <v>0</v>
      </c>
      <c r="BS1990">
        <v>0.24</v>
      </c>
      <c r="BT1990">
        <v>0</v>
      </c>
      <c r="BU1990">
        <v>0</v>
      </c>
      <c r="CE1990" t="str">
        <f t="shared" si="1013"/>
        <v>16:25:45.899</v>
      </c>
      <c r="CF1990">
        <v>899334255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5</v>
      </c>
      <c r="CY1990">
        <v>7</v>
      </c>
      <c r="CZ1990" t="s">
        <v>131</v>
      </c>
      <c r="DA1990">
        <v>80</v>
      </c>
      <c r="DB1990">
        <v>1</v>
      </c>
      <c r="DC1990" t="s">
        <v>132</v>
      </c>
      <c r="DD1990" t="s">
        <v>133</v>
      </c>
      <c r="DG1990">
        <v>15482893</v>
      </c>
      <c r="DI1990">
        <v>1</v>
      </c>
      <c r="DJ1990">
        <v>0</v>
      </c>
      <c r="DK1990">
        <v>1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"10/06/2022 16:25:46.243"</f>
        <v>10/06/2022 16:25:46.243</v>
      </c>
      <c r="C1991" t="str">
        <f t="shared" si="1008"/>
        <v>FFDFD3C0</v>
      </c>
      <c r="D1991" t="s">
        <v>134</v>
      </c>
      <c r="E1991">
        <v>38</v>
      </c>
      <c r="H1991">
        <v>125</v>
      </c>
      <c r="I1991" t="s">
        <v>142</v>
      </c>
      <c r="J1991" t="s">
        <v>136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1011"/>
        <v>16:25:45.898</v>
      </c>
      <c r="T1991" t="str">
        <f t="shared" si="1012"/>
        <v>16:25:45.398</v>
      </c>
      <c r="U1991" t="str">
        <f t="shared" si="1009"/>
        <v>A5988B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125</v>
      </c>
      <c r="AG1991">
        <v>0</v>
      </c>
      <c r="AH1991">
        <v>3</v>
      </c>
      <c r="AI1991">
        <v>2</v>
      </c>
      <c r="AJ1991">
        <v>1</v>
      </c>
      <c r="AK1991" t="s">
        <v>684</v>
      </c>
      <c r="AL1991">
        <v>40.959091000000001</v>
      </c>
      <c r="AM1991" t="s">
        <v>685</v>
      </c>
      <c r="AN1991">
        <v>-72.158139000000006</v>
      </c>
      <c r="AO1991">
        <v>25</v>
      </c>
      <c r="AP1991">
        <v>1000</v>
      </c>
      <c r="AQ1991" t="s">
        <v>129</v>
      </c>
      <c r="AR1991">
        <v>-19</v>
      </c>
      <c r="AS1991">
        <v>57</v>
      </c>
      <c r="AT1991">
        <v>960</v>
      </c>
      <c r="BB1991">
        <v>1200</v>
      </c>
      <c r="BC1991">
        <v>1</v>
      </c>
      <c r="BD1991" t="str">
        <f t="shared" si="1010"/>
        <v xml:space="preserve">N46PD   </v>
      </c>
      <c r="BE1991">
        <v>1</v>
      </c>
      <c r="BG1991">
        <v>0</v>
      </c>
      <c r="BH1991">
        <v>0</v>
      </c>
      <c r="BI1991">
        <v>0</v>
      </c>
      <c r="BJ1991">
        <v>875</v>
      </c>
      <c r="BK1991">
        <v>-125</v>
      </c>
      <c r="BL1991" t="s">
        <v>239</v>
      </c>
      <c r="BM1991">
        <v>1</v>
      </c>
      <c r="BN1991">
        <v>1</v>
      </c>
      <c r="BO1991">
        <v>1</v>
      </c>
      <c r="BP1991">
        <v>0</v>
      </c>
      <c r="BS1991">
        <v>0.24</v>
      </c>
      <c r="BT1991">
        <v>0</v>
      </c>
      <c r="BU1991">
        <v>0</v>
      </c>
      <c r="CE1991" t="str">
        <f t="shared" si="1013"/>
        <v>16:25:45.899</v>
      </c>
      <c r="CF1991">
        <v>899334255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5</v>
      </c>
      <c r="CY1991">
        <v>7</v>
      </c>
      <c r="CZ1991" t="s">
        <v>131</v>
      </c>
      <c r="DA1991">
        <v>80</v>
      </c>
      <c r="DB1991">
        <v>1</v>
      </c>
      <c r="DC1991" t="s">
        <v>132</v>
      </c>
      <c r="DD1991" t="s">
        <v>133</v>
      </c>
      <c r="DG1991">
        <v>15482893</v>
      </c>
      <c r="DI1991">
        <v>1</v>
      </c>
      <c r="DJ1991">
        <v>0</v>
      </c>
      <c r="DK1991">
        <v>1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"10/06/2022 16:25:46.243"</f>
        <v>10/06/2022 16:25:46.243</v>
      </c>
      <c r="C1992" t="str">
        <f t="shared" si="1008"/>
        <v>FFDFD3C0</v>
      </c>
      <c r="D1992" t="s">
        <v>139</v>
      </c>
      <c r="E1992">
        <v>2</v>
      </c>
      <c r="F1992">
        <v>1002</v>
      </c>
      <c r="G1992" t="s">
        <v>124</v>
      </c>
      <c r="J1992" t="s">
        <v>141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si="1011"/>
        <v>16:25:45.898</v>
      </c>
      <c r="T1992" t="str">
        <f t="shared" si="1012"/>
        <v>16:25:45.398</v>
      </c>
      <c r="U1992" t="str">
        <f t="shared" si="1009"/>
        <v>A5988B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125</v>
      </c>
      <c r="AG1992">
        <v>0</v>
      </c>
      <c r="AH1992">
        <v>3</v>
      </c>
      <c r="AI1992">
        <v>2</v>
      </c>
      <c r="AJ1992">
        <v>1</v>
      </c>
      <c r="AK1992" t="s">
        <v>684</v>
      </c>
      <c r="AL1992">
        <v>40.959091000000001</v>
      </c>
      <c r="AM1992" t="s">
        <v>685</v>
      </c>
      <c r="AN1992">
        <v>-72.158139000000006</v>
      </c>
      <c r="AO1992">
        <v>25</v>
      </c>
      <c r="AP1992">
        <v>1000</v>
      </c>
      <c r="AQ1992" t="s">
        <v>129</v>
      </c>
      <c r="AR1992">
        <v>-19</v>
      </c>
      <c r="AS1992">
        <v>57</v>
      </c>
      <c r="AT1992">
        <v>960</v>
      </c>
      <c r="BB1992">
        <v>1200</v>
      </c>
      <c r="BC1992">
        <v>1</v>
      </c>
      <c r="BD1992" t="str">
        <f t="shared" si="1010"/>
        <v xml:space="preserve">N46PD   </v>
      </c>
      <c r="BE1992">
        <v>1</v>
      </c>
      <c r="BG1992">
        <v>0</v>
      </c>
      <c r="BH1992">
        <v>0</v>
      </c>
      <c r="BI1992">
        <v>0</v>
      </c>
      <c r="BJ1992">
        <v>875</v>
      </c>
      <c r="BK1992">
        <v>-125</v>
      </c>
      <c r="BL1992" t="s">
        <v>239</v>
      </c>
      <c r="BM1992">
        <v>1</v>
      </c>
      <c r="BN1992">
        <v>1</v>
      </c>
      <c r="BO1992">
        <v>1</v>
      </c>
      <c r="BP1992">
        <v>0</v>
      </c>
      <c r="BS1992">
        <v>0.24</v>
      </c>
      <c r="BT1992">
        <v>0</v>
      </c>
      <c r="BU1992">
        <v>0</v>
      </c>
      <c r="CE1992" t="str">
        <f t="shared" si="1013"/>
        <v>16:25:45.899</v>
      </c>
      <c r="CF1992">
        <v>899334255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5</v>
      </c>
      <c r="CY1992">
        <v>7</v>
      </c>
      <c r="CZ1992" t="s">
        <v>131</v>
      </c>
      <c r="DA1992">
        <v>80</v>
      </c>
      <c r="DB1992">
        <v>1</v>
      </c>
      <c r="DC1992" t="s">
        <v>132</v>
      </c>
      <c r="DD1992" t="s">
        <v>133</v>
      </c>
      <c r="DG1992">
        <v>15482893</v>
      </c>
      <c r="DI1992">
        <v>1</v>
      </c>
      <c r="DJ1992">
        <v>0</v>
      </c>
      <c r="DK1992">
        <v>1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"10/06/2022 16:25:46.305"</f>
        <v>10/06/2022 16:25:46.305</v>
      </c>
      <c r="C1993" t="str">
        <f t="shared" si="1008"/>
        <v>FFDFD3C0</v>
      </c>
      <c r="D1993" t="s">
        <v>123</v>
      </c>
      <c r="E1993">
        <v>1</v>
      </c>
      <c r="H1993">
        <v>157</v>
      </c>
      <c r="I1993" t="s">
        <v>124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1011"/>
        <v>16:25:45.898</v>
      </c>
      <c r="T1993" t="str">
        <f t="shared" si="1012"/>
        <v>16:25:45.398</v>
      </c>
      <c r="U1993" t="str">
        <f t="shared" si="1009"/>
        <v>A5988B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125</v>
      </c>
      <c r="AG1993">
        <v>0</v>
      </c>
      <c r="AH1993">
        <v>3</v>
      </c>
      <c r="AI1993">
        <v>2</v>
      </c>
      <c r="AJ1993">
        <v>1</v>
      </c>
      <c r="AK1993" t="s">
        <v>684</v>
      </c>
      <c r="AL1993">
        <v>40.959091000000001</v>
      </c>
      <c r="AM1993" t="s">
        <v>685</v>
      </c>
      <c r="AN1993">
        <v>-72.158139000000006</v>
      </c>
      <c r="AO1993">
        <v>25</v>
      </c>
      <c r="AP1993">
        <v>1000</v>
      </c>
      <c r="AQ1993" t="s">
        <v>129</v>
      </c>
      <c r="AR1993">
        <v>-19</v>
      </c>
      <c r="AS1993">
        <v>57</v>
      </c>
      <c r="AT1993">
        <v>960</v>
      </c>
      <c r="BB1993">
        <v>1200</v>
      </c>
      <c r="BC1993">
        <v>1</v>
      </c>
      <c r="BD1993" t="str">
        <f t="shared" si="1010"/>
        <v xml:space="preserve">N46PD   </v>
      </c>
      <c r="BE1993">
        <v>1</v>
      </c>
      <c r="BG1993">
        <v>0</v>
      </c>
      <c r="BH1993">
        <v>0</v>
      </c>
      <c r="BI1993">
        <v>0</v>
      </c>
      <c r="BJ1993">
        <v>875</v>
      </c>
      <c r="BK1993">
        <v>-125</v>
      </c>
      <c r="BL1993" t="s">
        <v>239</v>
      </c>
      <c r="BM1993">
        <v>1</v>
      </c>
      <c r="BN1993">
        <v>1</v>
      </c>
      <c r="BO1993">
        <v>1</v>
      </c>
      <c r="BP1993">
        <v>0</v>
      </c>
      <c r="BS1993">
        <v>0.24</v>
      </c>
      <c r="BT1993">
        <v>0</v>
      </c>
      <c r="BU1993">
        <v>0</v>
      </c>
      <c r="CE1993" t="str">
        <f t="shared" si="1013"/>
        <v>16:25:45.899</v>
      </c>
      <c r="CF1993">
        <v>899334255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5</v>
      </c>
      <c r="CY1993">
        <v>7</v>
      </c>
      <c r="CZ1993" t="s">
        <v>131</v>
      </c>
      <c r="DA1993">
        <v>80</v>
      </c>
      <c r="DB1993">
        <v>1</v>
      </c>
      <c r="DC1993" t="s">
        <v>132</v>
      </c>
      <c r="DD1993" t="s">
        <v>133</v>
      </c>
      <c r="DG1993">
        <v>15482893</v>
      </c>
      <c r="DI1993">
        <v>1</v>
      </c>
      <c r="DJ1993">
        <v>0</v>
      </c>
      <c r="DK1993">
        <v>0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"10/06/2022 16:25:47.117"</f>
        <v>10/06/2022 16:25:47.117</v>
      </c>
      <c r="C1994" t="str">
        <f t="shared" si="1008"/>
        <v>FFDFD3C0</v>
      </c>
      <c r="D1994" t="s">
        <v>143</v>
      </c>
      <c r="E1994">
        <v>1</v>
      </c>
      <c r="F1994">
        <v>2001</v>
      </c>
      <c r="G1994" t="s">
        <v>147</v>
      </c>
      <c r="J1994" t="s">
        <v>145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ref="S1994:S2000" si="1014">"16:25:46.883"</f>
        <v>16:25:46.883</v>
      </c>
      <c r="T1994" t="str">
        <f t="shared" ref="T1994:T2000" si="1015">"16:25:46.383"</f>
        <v>16:25:46.383</v>
      </c>
      <c r="U1994" t="str">
        <f t="shared" si="1009"/>
        <v>A5988B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125</v>
      </c>
      <c r="AG1994">
        <v>0</v>
      </c>
      <c r="AH1994">
        <v>3</v>
      </c>
      <c r="AI1994">
        <v>2</v>
      </c>
      <c r="AJ1994">
        <v>1</v>
      </c>
      <c r="AK1994" t="s">
        <v>686</v>
      </c>
      <c r="AL1994">
        <v>40.959327000000002</v>
      </c>
      <c r="AM1994" t="s">
        <v>687</v>
      </c>
      <c r="AN1994">
        <v>-72.158266999999995</v>
      </c>
      <c r="AO1994">
        <v>25</v>
      </c>
      <c r="AP1994">
        <v>1000</v>
      </c>
      <c r="AQ1994" t="s">
        <v>129</v>
      </c>
      <c r="AR1994">
        <v>-19</v>
      </c>
      <c r="AS1994">
        <v>57</v>
      </c>
      <c r="AT1994">
        <v>768</v>
      </c>
      <c r="BB1994">
        <v>1200</v>
      </c>
      <c r="BC1994">
        <v>1</v>
      </c>
      <c r="BD1994" t="str">
        <f t="shared" si="1010"/>
        <v xml:space="preserve">N46PD   </v>
      </c>
      <c r="BE1994">
        <v>1</v>
      </c>
      <c r="BG1994">
        <v>0</v>
      </c>
      <c r="BH1994">
        <v>0</v>
      </c>
      <c r="BI1994">
        <v>0</v>
      </c>
      <c r="BJ1994">
        <v>900</v>
      </c>
      <c r="BK1994">
        <v>-100</v>
      </c>
      <c r="BL1994" t="s">
        <v>239</v>
      </c>
      <c r="BM1994">
        <v>1</v>
      </c>
      <c r="BN1994">
        <v>1</v>
      </c>
      <c r="BO1994">
        <v>1</v>
      </c>
      <c r="BP1994">
        <v>0</v>
      </c>
      <c r="BS1994">
        <v>0.28000000000000003</v>
      </c>
      <c r="BT1994">
        <v>0</v>
      </c>
      <c r="BU1994">
        <v>0</v>
      </c>
      <c r="CE1994" t="str">
        <f t="shared" ref="CE1994:CE2000" si="1016">"16:25:46.884"</f>
        <v>16:25:46.884</v>
      </c>
      <c r="CF1994">
        <v>884030969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6</v>
      </c>
      <c r="CY1994">
        <v>7</v>
      </c>
      <c r="CZ1994" t="s">
        <v>131</v>
      </c>
      <c r="DA1994">
        <v>80</v>
      </c>
      <c r="DB1994">
        <v>1</v>
      </c>
      <c r="DC1994" t="s">
        <v>132</v>
      </c>
      <c r="DD1994" t="s">
        <v>133</v>
      </c>
      <c r="DG1994">
        <v>15483815</v>
      </c>
      <c r="DI1994">
        <v>1</v>
      </c>
      <c r="DJ1994">
        <v>0</v>
      </c>
      <c r="DK1994">
        <v>0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"10/06/2022 16:25:47.117"</f>
        <v>10/06/2022 16:25:47.117</v>
      </c>
      <c r="C1995" t="str">
        <f t="shared" si="1008"/>
        <v>FFDFD3C0</v>
      </c>
      <c r="D1995" t="s">
        <v>143</v>
      </c>
      <c r="E1995">
        <v>15</v>
      </c>
      <c r="F1995">
        <v>2015</v>
      </c>
      <c r="G1995" t="s">
        <v>144</v>
      </c>
      <c r="J1995" t="s">
        <v>145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1014"/>
        <v>16:25:46.883</v>
      </c>
      <c r="T1995" t="str">
        <f t="shared" si="1015"/>
        <v>16:25:46.383</v>
      </c>
      <c r="U1995" t="str">
        <f t="shared" si="1009"/>
        <v>A5988B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125</v>
      </c>
      <c r="AG1995">
        <v>0</v>
      </c>
      <c r="AH1995">
        <v>3</v>
      </c>
      <c r="AI1995">
        <v>2</v>
      </c>
      <c r="AJ1995">
        <v>1</v>
      </c>
      <c r="AK1995" t="s">
        <v>686</v>
      </c>
      <c r="AL1995">
        <v>40.959327000000002</v>
      </c>
      <c r="AM1995" t="s">
        <v>687</v>
      </c>
      <c r="AN1995">
        <v>-72.158266999999995</v>
      </c>
      <c r="AO1995">
        <v>25</v>
      </c>
      <c r="AP1995">
        <v>1000</v>
      </c>
      <c r="AQ1995" t="s">
        <v>129</v>
      </c>
      <c r="AR1995">
        <v>-19</v>
      </c>
      <c r="AS1995">
        <v>57</v>
      </c>
      <c r="AT1995">
        <v>768</v>
      </c>
      <c r="BB1995">
        <v>1200</v>
      </c>
      <c r="BC1995">
        <v>1</v>
      </c>
      <c r="BD1995" t="str">
        <f t="shared" si="1010"/>
        <v xml:space="preserve">N46PD   </v>
      </c>
      <c r="BE1995">
        <v>1</v>
      </c>
      <c r="BG1995">
        <v>0</v>
      </c>
      <c r="BH1995">
        <v>0</v>
      </c>
      <c r="BI1995">
        <v>0</v>
      </c>
      <c r="BJ1995">
        <v>900</v>
      </c>
      <c r="BK1995">
        <v>-100</v>
      </c>
      <c r="BL1995" t="s">
        <v>239</v>
      </c>
      <c r="BM1995">
        <v>1</v>
      </c>
      <c r="BN1995">
        <v>1</v>
      </c>
      <c r="BO1995">
        <v>1</v>
      </c>
      <c r="BP1995">
        <v>0</v>
      </c>
      <c r="BS1995">
        <v>0.28000000000000003</v>
      </c>
      <c r="BT1995">
        <v>0</v>
      </c>
      <c r="BU1995">
        <v>0</v>
      </c>
      <c r="CE1995" t="str">
        <f t="shared" si="1016"/>
        <v>16:25:46.884</v>
      </c>
      <c r="CF1995">
        <v>884030969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6</v>
      </c>
      <c r="CY1995">
        <v>7</v>
      </c>
      <c r="CZ1995" t="s">
        <v>131</v>
      </c>
      <c r="DA1995">
        <v>80</v>
      </c>
      <c r="DB1995">
        <v>1</v>
      </c>
      <c r="DC1995" t="s">
        <v>132</v>
      </c>
      <c r="DD1995" t="s">
        <v>133</v>
      </c>
      <c r="DG1995">
        <v>15483815</v>
      </c>
      <c r="DI1995">
        <v>1</v>
      </c>
      <c r="DJ1995">
        <v>0</v>
      </c>
      <c r="DK1995">
        <v>1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"10/06/2022 16:25:47.132"</f>
        <v>10/06/2022 16:25:47.132</v>
      </c>
      <c r="C1996" t="str">
        <f t="shared" si="1008"/>
        <v>FFDFD3C0</v>
      </c>
      <c r="D1996" t="s">
        <v>134</v>
      </c>
      <c r="E1996">
        <v>33</v>
      </c>
      <c r="H1996">
        <v>112</v>
      </c>
      <c r="I1996" t="s">
        <v>135</v>
      </c>
      <c r="J1996" t="s">
        <v>136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1014"/>
        <v>16:25:46.883</v>
      </c>
      <c r="T1996" t="str">
        <f t="shared" si="1015"/>
        <v>16:25:46.383</v>
      </c>
      <c r="U1996" t="str">
        <f t="shared" si="1009"/>
        <v>A5988B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125</v>
      </c>
      <c r="AG1996">
        <v>0</v>
      </c>
      <c r="AH1996">
        <v>3</v>
      </c>
      <c r="AI1996">
        <v>2</v>
      </c>
      <c r="AJ1996">
        <v>1</v>
      </c>
      <c r="AK1996" t="s">
        <v>686</v>
      </c>
      <c r="AL1996">
        <v>40.959327000000002</v>
      </c>
      <c r="AM1996" t="s">
        <v>687</v>
      </c>
      <c r="AN1996">
        <v>-72.158266999999995</v>
      </c>
      <c r="AO1996">
        <v>25</v>
      </c>
      <c r="AP1996">
        <v>1000</v>
      </c>
      <c r="AQ1996" t="s">
        <v>129</v>
      </c>
      <c r="AR1996">
        <v>-19</v>
      </c>
      <c r="AS1996">
        <v>57</v>
      </c>
      <c r="AT1996">
        <v>768</v>
      </c>
      <c r="BB1996">
        <v>1200</v>
      </c>
      <c r="BC1996">
        <v>1</v>
      </c>
      <c r="BD1996" t="str">
        <f t="shared" si="1010"/>
        <v xml:space="preserve">N46PD   </v>
      </c>
      <c r="BE1996">
        <v>1</v>
      </c>
      <c r="BG1996">
        <v>0</v>
      </c>
      <c r="BH1996">
        <v>0</v>
      </c>
      <c r="BI1996">
        <v>0</v>
      </c>
      <c r="BJ1996">
        <v>900</v>
      </c>
      <c r="BK1996">
        <v>-100</v>
      </c>
      <c r="BL1996" t="s">
        <v>239</v>
      </c>
      <c r="BM1996">
        <v>1</v>
      </c>
      <c r="BN1996">
        <v>1</v>
      </c>
      <c r="BO1996">
        <v>1</v>
      </c>
      <c r="BP1996">
        <v>0</v>
      </c>
      <c r="BS1996">
        <v>0.28000000000000003</v>
      </c>
      <c r="BT1996">
        <v>0</v>
      </c>
      <c r="BU1996">
        <v>0</v>
      </c>
      <c r="CE1996" t="str">
        <f t="shared" si="1016"/>
        <v>16:25:46.884</v>
      </c>
      <c r="CF1996">
        <v>884030969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6</v>
      </c>
      <c r="CY1996">
        <v>7</v>
      </c>
      <c r="CZ1996" t="s">
        <v>131</v>
      </c>
      <c r="DA1996">
        <v>80</v>
      </c>
      <c r="DB1996">
        <v>1</v>
      </c>
      <c r="DC1996" t="s">
        <v>132</v>
      </c>
      <c r="DD1996" t="s">
        <v>133</v>
      </c>
      <c r="DG1996">
        <v>15483815</v>
      </c>
      <c r="DI1996">
        <v>1</v>
      </c>
      <c r="DJ1996">
        <v>0</v>
      </c>
      <c r="DK1996">
        <v>1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"10/06/2022 16:25:47.132"</f>
        <v>10/06/2022 16:25:47.132</v>
      </c>
      <c r="C1997" t="str">
        <f t="shared" si="1008"/>
        <v>FFDFD3C0</v>
      </c>
      <c r="D1997" t="s">
        <v>139</v>
      </c>
      <c r="E1997">
        <v>3</v>
      </c>
      <c r="F1997">
        <v>1003</v>
      </c>
      <c r="G1997" t="s">
        <v>146</v>
      </c>
      <c r="J1997" t="s">
        <v>141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1014"/>
        <v>16:25:46.883</v>
      </c>
      <c r="T1997" t="str">
        <f t="shared" si="1015"/>
        <v>16:25:46.383</v>
      </c>
      <c r="U1997" t="str">
        <f t="shared" si="1009"/>
        <v>A5988B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125</v>
      </c>
      <c r="AG1997">
        <v>0</v>
      </c>
      <c r="AH1997">
        <v>3</v>
      </c>
      <c r="AI1997">
        <v>2</v>
      </c>
      <c r="AJ1997">
        <v>1</v>
      </c>
      <c r="AK1997" t="s">
        <v>686</v>
      </c>
      <c r="AL1997">
        <v>40.959327000000002</v>
      </c>
      <c r="AM1997" t="s">
        <v>687</v>
      </c>
      <c r="AN1997">
        <v>-72.158266999999995</v>
      </c>
      <c r="AO1997">
        <v>25</v>
      </c>
      <c r="AP1997">
        <v>1000</v>
      </c>
      <c r="AQ1997" t="s">
        <v>129</v>
      </c>
      <c r="AR1997">
        <v>-19</v>
      </c>
      <c r="AS1997">
        <v>57</v>
      </c>
      <c r="AT1997">
        <v>768</v>
      </c>
      <c r="BB1997">
        <v>1200</v>
      </c>
      <c r="BC1997">
        <v>1</v>
      </c>
      <c r="BD1997" t="str">
        <f t="shared" si="1010"/>
        <v xml:space="preserve">N46PD   </v>
      </c>
      <c r="BE1997">
        <v>1</v>
      </c>
      <c r="BG1997">
        <v>0</v>
      </c>
      <c r="BH1997">
        <v>0</v>
      </c>
      <c r="BI1997">
        <v>0</v>
      </c>
      <c r="BJ1997">
        <v>900</v>
      </c>
      <c r="BK1997">
        <v>-100</v>
      </c>
      <c r="BL1997" t="s">
        <v>239</v>
      </c>
      <c r="BM1997">
        <v>1</v>
      </c>
      <c r="BN1997">
        <v>1</v>
      </c>
      <c r="BO1997">
        <v>1</v>
      </c>
      <c r="BP1997">
        <v>0</v>
      </c>
      <c r="BS1997">
        <v>0.28000000000000003</v>
      </c>
      <c r="BT1997">
        <v>0</v>
      </c>
      <c r="BU1997">
        <v>0</v>
      </c>
      <c r="CE1997" t="str">
        <f t="shared" si="1016"/>
        <v>16:25:46.884</v>
      </c>
      <c r="CF1997">
        <v>884030969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6</v>
      </c>
      <c r="CY1997">
        <v>7</v>
      </c>
      <c r="CZ1997" t="s">
        <v>131</v>
      </c>
      <c r="DA1997">
        <v>80</v>
      </c>
      <c r="DB1997">
        <v>1</v>
      </c>
      <c r="DC1997" t="s">
        <v>132</v>
      </c>
      <c r="DD1997" t="s">
        <v>133</v>
      </c>
      <c r="DG1997">
        <v>15483815</v>
      </c>
      <c r="DI1997">
        <v>1</v>
      </c>
      <c r="DJ1997">
        <v>0</v>
      </c>
      <c r="DK1997">
        <v>1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"10/06/2022 16:25:47.195"</f>
        <v>10/06/2022 16:25:47.195</v>
      </c>
      <c r="C1998" t="str">
        <f t="shared" si="1008"/>
        <v>FFDFD3C0</v>
      </c>
      <c r="D1998" t="s">
        <v>139</v>
      </c>
      <c r="E1998">
        <v>2</v>
      </c>
      <c r="F1998">
        <v>1002</v>
      </c>
      <c r="G1998" t="s">
        <v>124</v>
      </c>
      <c r="J1998" t="s">
        <v>141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1014"/>
        <v>16:25:46.883</v>
      </c>
      <c r="T1998" t="str">
        <f t="shared" si="1015"/>
        <v>16:25:46.383</v>
      </c>
      <c r="U1998" t="str">
        <f t="shared" si="1009"/>
        <v>A5988B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125</v>
      </c>
      <c r="AG1998">
        <v>0</v>
      </c>
      <c r="AH1998">
        <v>3</v>
      </c>
      <c r="AI1998">
        <v>2</v>
      </c>
      <c r="AJ1998">
        <v>1</v>
      </c>
      <c r="AK1998" t="s">
        <v>686</v>
      </c>
      <c r="AL1998">
        <v>40.959327000000002</v>
      </c>
      <c r="AM1998" t="s">
        <v>687</v>
      </c>
      <c r="AN1998">
        <v>-72.158266999999995</v>
      </c>
      <c r="AO1998">
        <v>25</v>
      </c>
      <c r="AP1998">
        <v>1000</v>
      </c>
      <c r="AQ1998" t="s">
        <v>129</v>
      </c>
      <c r="AR1998">
        <v>-19</v>
      </c>
      <c r="AS1998">
        <v>57</v>
      </c>
      <c r="AT1998">
        <v>768</v>
      </c>
      <c r="BB1998">
        <v>1200</v>
      </c>
      <c r="BC1998">
        <v>1</v>
      </c>
      <c r="BD1998" t="str">
        <f t="shared" si="1010"/>
        <v xml:space="preserve">N46PD   </v>
      </c>
      <c r="BE1998">
        <v>1</v>
      </c>
      <c r="BG1998">
        <v>0</v>
      </c>
      <c r="BH1998">
        <v>0</v>
      </c>
      <c r="BI1998">
        <v>0</v>
      </c>
      <c r="BJ1998">
        <v>900</v>
      </c>
      <c r="BK1998">
        <v>-100</v>
      </c>
      <c r="BL1998" t="s">
        <v>239</v>
      </c>
      <c r="BM1998">
        <v>1</v>
      </c>
      <c r="BN1998">
        <v>1</v>
      </c>
      <c r="BO1998">
        <v>1</v>
      </c>
      <c r="BP1998">
        <v>0</v>
      </c>
      <c r="BS1998">
        <v>0.28000000000000003</v>
      </c>
      <c r="BT1998">
        <v>0</v>
      </c>
      <c r="BU1998">
        <v>0</v>
      </c>
      <c r="CE1998" t="str">
        <f t="shared" si="1016"/>
        <v>16:25:46.884</v>
      </c>
      <c r="CF1998">
        <v>884030969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6</v>
      </c>
      <c r="CY1998">
        <v>7</v>
      </c>
      <c r="CZ1998" t="s">
        <v>131</v>
      </c>
      <c r="DA1998">
        <v>80</v>
      </c>
      <c r="DB1998">
        <v>1</v>
      </c>
      <c r="DC1998" t="s">
        <v>132</v>
      </c>
      <c r="DD1998" t="s">
        <v>133</v>
      </c>
      <c r="DG1998">
        <v>15483815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"10/06/2022 16:25:47.195"</f>
        <v>10/06/2022 16:25:47.195</v>
      </c>
      <c r="C1999" t="str">
        <f t="shared" si="1008"/>
        <v>FFDFD3C0</v>
      </c>
      <c r="D1999" t="s">
        <v>134</v>
      </c>
      <c r="E1999">
        <v>38</v>
      </c>
      <c r="H1999">
        <v>125</v>
      </c>
      <c r="I1999" t="s">
        <v>142</v>
      </c>
      <c r="J1999" t="s">
        <v>136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1014"/>
        <v>16:25:46.883</v>
      </c>
      <c r="T1999" t="str">
        <f t="shared" si="1015"/>
        <v>16:25:46.383</v>
      </c>
      <c r="U1999" t="str">
        <f t="shared" si="1009"/>
        <v>A5988B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125</v>
      </c>
      <c r="AG1999">
        <v>0</v>
      </c>
      <c r="AH1999">
        <v>3</v>
      </c>
      <c r="AI1999">
        <v>2</v>
      </c>
      <c r="AJ1999">
        <v>1</v>
      </c>
      <c r="AK1999" t="s">
        <v>686</v>
      </c>
      <c r="AL1999">
        <v>40.959327000000002</v>
      </c>
      <c r="AM1999" t="s">
        <v>687</v>
      </c>
      <c r="AN1999">
        <v>-72.158266999999995</v>
      </c>
      <c r="AO1999">
        <v>25</v>
      </c>
      <c r="AP1999">
        <v>1000</v>
      </c>
      <c r="AQ1999" t="s">
        <v>129</v>
      </c>
      <c r="AR1999">
        <v>-19</v>
      </c>
      <c r="AS1999">
        <v>57</v>
      </c>
      <c r="AT1999">
        <v>768</v>
      </c>
      <c r="BB1999">
        <v>1200</v>
      </c>
      <c r="BC1999">
        <v>1</v>
      </c>
      <c r="BD1999" t="str">
        <f t="shared" si="1010"/>
        <v xml:space="preserve">N46PD   </v>
      </c>
      <c r="BE1999">
        <v>1</v>
      </c>
      <c r="BG1999">
        <v>0</v>
      </c>
      <c r="BH1999">
        <v>0</v>
      </c>
      <c r="BI1999">
        <v>0</v>
      </c>
      <c r="BJ1999">
        <v>900</v>
      </c>
      <c r="BK1999">
        <v>-100</v>
      </c>
      <c r="BL1999" t="s">
        <v>239</v>
      </c>
      <c r="BM1999">
        <v>1</v>
      </c>
      <c r="BN1999">
        <v>1</v>
      </c>
      <c r="BO1999">
        <v>1</v>
      </c>
      <c r="BP1999">
        <v>0</v>
      </c>
      <c r="BS1999">
        <v>0.28000000000000003</v>
      </c>
      <c r="BT1999">
        <v>0</v>
      </c>
      <c r="BU1999">
        <v>0</v>
      </c>
      <c r="CE1999" t="str">
        <f t="shared" si="1016"/>
        <v>16:25:46.884</v>
      </c>
      <c r="CF1999">
        <v>884030969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6</v>
      </c>
      <c r="CY1999">
        <v>7</v>
      </c>
      <c r="CZ1999" t="s">
        <v>131</v>
      </c>
      <c r="DA1999">
        <v>80</v>
      </c>
      <c r="DB1999">
        <v>1</v>
      </c>
      <c r="DC1999" t="s">
        <v>132</v>
      </c>
      <c r="DD1999" t="s">
        <v>133</v>
      </c>
      <c r="DG1999">
        <v>15483815</v>
      </c>
      <c r="DI1999">
        <v>1</v>
      </c>
      <c r="DJ1999">
        <v>0</v>
      </c>
      <c r="DK1999">
        <v>1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"10/06/2022 16:25:47.195"</f>
        <v>10/06/2022 16:25:47.195</v>
      </c>
      <c r="C2000" t="str">
        <f t="shared" si="1008"/>
        <v>FFDFD3C0</v>
      </c>
      <c r="D2000" t="s">
        <v>123</v>
      </c>
      <c r="E2000">
        <v>1</v>
      </c>
      <c r="H2000">
        <v>157</v>
      </c>
      <c r="I2000" t="s">
        <v>124</v>
      </c>
      <c r="J2000" t="s">
        <v>125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014"/>
        <v>16:25:46.883</v>
      </c>
      <c r="T2000" t="str">
        <f t="shared" si="1015"/>
        <v>16:25:46.383</v>
      </c>
      <c r="U2000" t="str">
        <f t="shared" si="1009"/>
        <v>A5988B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125</v>
      </c>
      <c r="AG2000">
        <v>0</v>
      </c>
      <c r="AH2000">
        <v>3</v>
      </c>
      <c r="AI2000">
        <v>2</v>
      </c>
      <c r="AJ2000">
        <v>1</v>
      </c>
      <c r="AK2000" t="s">
        <v>686</v>
      </c>
      <c r="AL2000">
        <v>40.959327000000002</v>
      </c>
      <c r="AM2000" t="s">
        <v>687</v>
      </c>
      <c r="AN2000">
        <v>-72.158266999999995</v>
      </c>
      <c r="AO2000">
        <v>25</v>
      </c>
      <c r="AP2000">
        <v>1000</v>
      </c>
      <c r="AQ2000" t="s">
        <v>129</v>
      </c>
      <c r="AR2000">
        <v>-19</v>
      </c>
      <c r="AS2000">
        <v>57</v>
      </c>
      <c r="AT2000">
        <v>768</v>
      </c>
      <c r="BB2000">
        <v>1200</v>
      </c>
      <c r="BC2000">
        <v>1</v>
      </c>
      <c r="BD2000" t="str">
        <f t="shared" si="1010"/>
        <v xml:space="preserve">N46PD   </v>
      </c>
      <c r="BE2000">
        <v>1</v>
      </c>
      <c r="BG2000">
        <v>0</v>
      </c>
      <c r="BH2000">
        <v>0</v>
      </c>
      <c r="BI2000">
        <v>0</v>
      </c>
      <c r="BJ2000">
        <v>900</v>
      </c>
      <c r="BK2000">
        <v>-100</v>
      </c>
      <c r="BL2000" t="s">
        <v>239</v>
      </c>
      <c r="BM2000">
        <v>1</v>
      </c>
      <c r="BN2000">
        <v>1</v>
      </c>
      <c r="BO2000">
        <v>1</v>
      </c>
      <c r="BP2000">
        <v>0</v>
      </c>
      <c r="BS2000">
        <v>0.28000000000000003</v>
      </c>
      <c r="BT2000">
        <v>0</v>
      </c>
      <c r="BU2000">
        <v>0</v>
      </c>
      <c r="CE2000" t="str">
        <f t="shared" si="1016"/>
        <v>16:25:46.884</v>
      </c>
      <c r="CF2000">
        <v>884030969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6</v>
      </c>
      <c r="CY2000">
        <v>7</v>
      </c>
      <c r="CZ2000" t="s">
        <v>131</v>
      </c>
      <c r="DA2000">
        <v>80</v>
      </c>
      <c r="DB2000">
        <v>1</v>
      </c>
      <c r="DC2000" t="s">
        <v>132</v>
      </c>
      <c r="DD2000" t="s">
        <v>133</v>
      </c>
      <c r="DG2000">
        <v>15483815</v>
      </c>
      <c r="DI2000">
        <v>1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"10/06/2022 16:25:48.054"</f>
        <v>10/06/2022 16:25:48.054</v>
      </c>
      <c r="C2001" t="str">
        <f t="shared" si="1008"/>
        <v>FFDFD3C0</v>
      </c>
      <c r="D2001" t="s">
        <v>134</v>
      </c>
      <c r="E2001">
        <v>33</v>
      </c>
      <c r="H2001">
        <v>112</v>
      </c>
      <c r="I2001" t="s">
        <v>135</v>
      </c>
      <c r="J2001" t="s">
        <v>136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ref="S2001:S2007" si="1017">"16:25:47.773"</f>
        <v>16:25:47.773</v>
      </c>
      <c r="T2001" t="str">
        <f t="shared" ref="T2001:T2007" si="1018">"16:25:47.373"</f>
        <v>16:25:47.373</v>
      </c>
      <c r="U2001" t="str">
        <f t="shared" si="1009"/>
        <v>A5988B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125</v>
      </c>
      <c r="AG2001">
        <v>0</v>
      </c>
      <c r="AH2001">
        <v>3</v>
      </c>
      <c r="AI2001">
        <v>2</v>
      </c>
      <c r="AJ2001">
        <v>1</v>
      </c>
      <c r="AK2001" t="s">
        <v>688</v>
      </c>
      <c r="AL2001">
        <v>40.959541999999999</v>
      </c>
      <c r="AM2001" t="s">
        <v>654</v>
      </c>
      <c r="AN2001">
        <v>-72.158332000000001</v>
      </c>
      <c r="AO2001">
        <v>25</v>
      </c>
      <c r="AP2001">
        <v>1025</v>
      </c>
      <c r="AQ2001" t="s">
        <v>129</v>
      </c>
      <c r="AR2001">
        <v>-20</v>
      </c>
      <c r="AS2001">
        <v>56</v>
      </c>
      <c r="AT2001">
        <v>960</v>
      </c>
      <c r="BB2001">
        <v>1200</v>
      </c>
      <c r="BC2001">
        <v>1</v>
      </c>
      <c r="BD2001" t="str">
        <f t="shared" si="1010"/>
        <v xml:space="preserve">N46PD   </v>
      </c>
      <c r="BE2001">
        <v>1</v>
      </c>
      <c r="BG2001">
        <v>0</v>
      </c>
      <c r="BH2001">
        <v>0</v>
      </c>
      <c r="BI2001">
        <v>0</v>
      </c>
      <c r="BJ2001">
        <v>925</v>
      </c>
      <c r="BK2001">
        <v>-100</v>
      </c>
      <c r="BL2001" t="s">
        <v>239</v>
      </c>
      <c r="BM2001">
        <v>1</v>
      </c>
      <c r="BN2001">
        <v>1</v>
      </c>
      <c r="BO2001">
        <v>1</v>
      </c>
      <c r="BP2001">
        <v>0</v>
      </c>
      <c r="BS2001">
        <v>0.28000000000000003</v>
      </c>
      <c r="BT2001">
        <v>0</v>
      </c>
      <c r="BU2001">
        <v>0</v>
      </c>
      <c r="CE2001" t="str">
        <f t="shared" ref="CE2001:CE2007" si="1019">"16:25:47.777"</f>
        <v>16:25:47.777</v>
      </c>
      <c r="CF2001">
        <v>776975586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5</v>
      </c>
      <c r="CY2001">
        <v>7</v>
      </c>
      <c r="CZ2001" t="s">
        <v>131</v>
      </c>
      <c r="DA2001">
        <v>80</v>
      </c>
      <c r="DB2001">
        <v>1</v>
      </c>
      <c r="DC2001" t="s">
        <v>132</v>
      </c>
      <c r="DD2001" t="s">
        <v>133</v>
      </c>
      <c r="DG2001">
        <v>15484740</v>
      </c>
      <c r="DI2001">
        <v>1</v>
      </c>
      <c r="DJ2001">
        <v>0</v>
      </c>
      <c r="DK2001">
        <v>0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"10/06/2022 16:25:48.070"</f>
        <v>10/06/2022 16:25:48.070</v>
      </c>
      <c r="C2002" t="str">
        <f t="shared" si="1008"/>
        <v>FFDFD3C0</v>
      </c>
      <c r="D2002" t="s">
        <v>139</v>
      </c>
      <c r="E2002">
        <v>3</v>
      </c>
      <c r="F2002">
        <v>1003</v>
      </c>
      <c r="G2002" t="s">
        <v>146</v>
      </c>
      <c r="J2002" t="s">
        <v>141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1017"/>
        <v>16:25:47.773</v>
      </c>
      <c r="T2002" t="str">
        <f t="shared" si="1018"/>
        <v>16:25:47.373</v>
      </c>
      <c r="U2002" t="str">
        <f t="shared" si="1009"/>
        <v>A5988B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125</v>
      </c>
      <c r="AG2002">
        <v>0</v>
      </c>
      <c r="AH2002">
        <v>3</v>
      </c>
      <c r="AI2002">
        <v>2</v>
      </c>
      <c r="AJ2002">
        <v>1</v>
      </c>
      <c r="AK2002" t="s">
        <v>688</v>
      </c>
      <c r="AL2002">
        <v>40.959541999999999</v>
      </c>
      <c r="AM2002" t="s">
        <v>654</v>
      </c>
      <c r="AN2002">
        <v>-72.158332000000001</v>
      </c>
      <c r="AO2002">
        <v>25</v>
      </c>
      <c r="AP2002">
        <v>1025</v>
      </c>
      <c r="AQ2002" t="s">
        <v>129</v>
      </c>
      <c r="AR2002">
        <v>-20</v>
      </c>
      <c r="AS2002">
        <v>56</v>
      </c>
      <c r="AT2002">
        <v>960</v>
      </c>
      <c r="BB2002">
        <v>1200</v>
      </c>
      <c r="BC2002">
        <v>1</v>
      </c>
      <c r="BD2002" t="str">
        <f t="shared" si="1010"/>
        <v xml:space="preserve">N46PD   </v>
      </c>
      <c r="BE2002">
        <v>1</v>
      </c>
      <c r="BG2002">
        <v>0</v>
      </c>
      <c r="BH2002">
        <v>0</v>
      </c>
      <c r="BI2002">
        <v>0</v>
      </c>
      <c r="BJ2002">
        <v>925</v>
      </c>
      <c r="BK2002">
        <v>-100</v>
      </c>
      <c r="BL2002" t="s">
        <v>239</v>
      </c>
      <c r="BM2002">
        <v>1</v>
      </c>
      <c r="BN2002">
        <v>1</v>
      </c>
      <c r="BO2002">
        <v>1</v>
      </c>
      <c r="BP2002">
        <v>0</v>
      </c>
      <c r="BS2002">
        <v>0.28000000000000003</v>
      </c>
      <c r="BT2002">
        <v>0</v>
      </c>
      <c r="BU2002">
        <v>0</v>
      </c>
      <c r="CE2002" t="str">
        <f t="shared" si="1019"/>
        <v>16:25:47.777</v>
      </c>
      <c r="CF2002">
        <v>776975586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5</v>
      </c>
      <c r="CY2002">
        <v>7</v>
      </c>
      <c r="CZ2002" t="s">
        <v>131</v>
      </c>
      <c r="DA2002">
        <v>80</v>
      </c>
      <c r="DB2002">
        <v>1</v>
      </c>
      <c r="DC2002" t="s">
        <v>132</v>
      </c>
      <c r="DD2002" t="s">
        <v>133</v>
      </c>
      <c r="DG2002">
        <v>15484740</v>
      </c>
      <c r="DI2002">
        <v>1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"10/06/2022 16:25:48.070"</f>
        <v>10/06/2022 16:25:48.070</v>
      </c>
      <c r="C2003" t="str">
        <f t="shared" si="1008"/>
        <v>FFDFD3C0</v>
      </c>
      <c r="D2003" t="s">
        <v>139</v>
      </c>
      <c r="E2003">
        <v>2</v>
      </c>
      <c r="F2003">
        <v>1002</v>
      </c>
      <c r="G2003" t="s">
        <v>124</v>
      </c>
      <c r="J2003" t="s">
        <v>141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1017"/>
        <v>16:25:47.773</v>
      </c>
      <c r="T2003" t="str">
        <f t="shared" si="1018"/>
        <v>16:25:47.373</v>
      </c>
      <c r="U2003" t="str">
        <f t="shared" si="1009"/>
        <v>A5988B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125</v>
      </c>
      <c r="AG2003">
        <v>0</v>
      </c>
      <c r="AH2003">
        <v>3</v>
      </c>
      <c r="AI2003">
        <v>2</v>
      </c>
      <c r="AJ2003">
        <v>1</v>
      </c>
      <c r="AK2003" t="s">
        <v>688</v>
      </c>
      <c r="AL2003">
        <v>40.959541999999999</v>
      </c>
      <c r="AM2003" t="s">
        <v>654</v>
      </c>
      <c r="AN2003">
        <v>-72.158332000000001</v>
      </c>
      <c r="AO2003">
        <v>25</v>
      </c>
      <c r="AP2003">
        <v>1025</v>
      </c>
      <c r="AQ2003" t="s">
        <v>129</v>
      </c>
      <c r="AR2003">
        <v>-20</v>
      </c>
      <c r="AS2003">
        <v>56</v>
      </c>
      <c r="AT2003">
        <v>960</v>
      </c>
      <c r="BB2003">
        <v>1200</v>
      </c>
      <c r="BC2003">
        <v>1</v>
      </c>
      <c r="BD2003" t="str">
        <f t="shared" si="1010"/>
        <v xml:space="preserve">N46PD   </v>
      </c>
      <c r="BE2003">
        <v>1</v>
      </c>
      <c r="BG2003">
        <v>0</v>
      </c>
      <c r="BH2003">
        <v>0</v>
      </c>
      <c r="BI2003">
        <v>0</v>
      </c>
      <c r="BJ2003">
        <v>925</v>
      </c>
      <c r="BK2003">
        <v>-100</v>
      </c>
      <c r="BL2003" t="s">
        <v>239</v>
      </c>
      <c r="BM2003">
        <v>1</v>
      </c>
      <c r="BN2003">
        <v>1</v>
      </c>
      <c r="BO2003">
        <v>1</v>
      </c>
      <c r="BP2003">
        <v>0</v>
      </c>
      <c r="BS2003">
        <v>0.28000000000000003</v>
      </c>
      <c r="BT2003">
        <v>0</v>
      </c>
      <c r="BU2003">
        <v>0</v>
      </c>
      <c r="CE2003" t="str">
        <f t="shared" si="1019"/>
        <v>16:25:47.777</v>
      </c>
      <c r="CF2003">
        <v>776975586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5</v>
      </c>
      <c r="CY2003">
        <v>7</v>
      </c>
      <c r="CZ2003" t="s">
        <v>131</v>
      </c>
      <c r="DA2003">
        <v>80</v>
      </c>
      <c r="DB2003">
        <v>1</v>
      </c>
      <c r="DC2003" t="s">
        <v>132</v>
      </c>
      <c r="DD2003" t="s">
        <v>133</v>
      </c>
      <c r="DG2003">
        <v>15484740</v>
      </c>
      <c r="DI2003">
        <v>1</v>
      </c>
      <c r="DJ2003">
        <v>0</v>
      </c>
      <c r="DK2003">
        <v>1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"10/06/2022 16:25:48.070"</f>
        <v>10/06/2022 16:25:48.070</v>
      </c>
      <c r="C2004" t="str">
        <f t="shared" si="1008"/>
        <v>FFDFD3C0</v>
      </c>
      <c r="D2004" t="s">
        <v>134</v>
      </c>
      <c r="E2004">
        <v>38</v>
      </c>
      <c r="H2004">
        <v>125</v>
      </c>
      <c r="I2004" t="s">
        <v>142</v>
      </c>
      <c r="J2004" t="s">
        <v>136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1017"/>
        <v>16:25:47.773</v>
      </c>
      <c r="T2004" t="str">
        <f t="shared" si="1018"/>
        <v>16:25:47.373</v>
      </c>
      <c r="U2004" t="str">
        <f t="shared" si="1009"/>
        <v>A5988B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125</v>
      </c>
      <c r="AG2004">
        <v>0</v>
      </c>
      <c r="AH2004">
        <v>3</v>
      </c>
      <c r="AI2004">
        <v>2</v>
      </c>
      <c r="AJ2004">
        <v>1</v>
      </c>
      <c r="AK2004" t="s">
        <v>688</v>
      </c>
      <c r="AL2004">
        <v>40.959541999999999</v>
      </c>
      <c r="AM2004" t="s">
        <v>654</v>
      </c>
      <c r="AN2004">
        <v>-72.158332000000001</v>
      </c>
      <c r="AO2004">
        <v>25</v>
      </c>
      <c r="AP2004">
        <v>1025</v>
      </c>
      <c r="AQ2004" t="s">
        <v>129</v>
      </c>
      <c r="AR2004">
        <v>-20</v>
      </c>
      <c r="AS2004">
        <v>56</v>
      </c>
      <c r="AT2004">
        <v>960</v>
      </c>
      <c r="BB2004">
        <v>1200</v>
      </c>
      <c r="BC2004">
        <v>1</v>
      </c>
      <c r="BD2004" t="str">
        <f t="shared" si="1010"/>
        <v xml:space="preserve">N46PD   </v>
      </c>
      <c r="BE2004">
        <v>1</v>
      </c>
      <c r="BG2004">
        <v>0</v>
      </c>
      <c r="BH2004">
        <v>0</v>
      </c>
      <c r="BI2004">
        <v>0</v>
      </c>
      <c r="BJ2004">
        <v>925</v>
      </c>
      <c r="BK2004">
        <v>-100</v>
      </c>
      <c r="BL2004" t="s">
        <v>239</v>
      </c>
      <c r="BM2004">
        <v>1</v>
      </c>
      <c r="BN2004">
        <v>1</v>
      </c>
      <c r="BO2004">
        <v>1</v>
      </c>
      <c r="BP2004">
        <v>0</v>
      </c>
      <c r="BS2004">
        <v>0.28000000000000003</v>
      </c>
      <c r="BT2004">
        <v>0</v>
      </c>
      <c r="BU2004">
        <v>0</v>
      </c>
      <c r="CE2004" t="str">
        <f t="shared" si="1019"/>
        <v>16:25:47.777</v>
      </c>
      <c r="CF2004">
        <v>776975586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5</v>
      </c>
      <c r="CY2004">
        <v>7</v>
      </c>
      <c r="CZ2004" t="s">
        <v>131</v>
      </c>
      <c r="DA2004">
        <v>80</v>
      </c>
      <c r="DB2004">
        <v>1</v>
      </c>
      <c r="DC2004" t="s">
        <v>132</v>
      </c>
      <c r="DD2004" t="s">
        <v>133</v>
      </c>
      <c r="DG2004">
        <v>15484740</v>
      </c>
      <c r="DI2004">
        <v>1</v>
      </c>
      <c r="DJ2004">
        <v>0</v>
      </c>
      <c r="DK2004">
        <v>0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"10/06/2022 16:25:48.070"</f>
        <v>10/06/2022 16:25:48.070</v>
      </c>
      <c r="C2005" t="str">
        <f t="shared" si="1008"/>
        <v>FFDFD3C0</v>
      </c>
      <c r="D2005" t="s">
        <v>123</v>
      </c>
      <c r="E2005">
        <v>1</v>
      </c>
      <c r="H2005">
        <v>157</v>
      </c>
      <c r="I2005" t="s">
        <v>124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1017"/>
        <v>16:25:47.773</v>
      </c>
      <c r="T2005" t="str">
        <f t="shared" si="1018"/>
        <v>16:25:47.373</v>
      </c>
      <c r="U2005" t="str">
        <f t="shared" si="1009"/>
        <v>A5988B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125</v>
      </c>
      <c r="AG2005">
        <v>0</v>
      </c>
      <c r="AH2005">
        <v>3</v>
      </c>
      <c r="AI2005">
        <v>2</v>
      </c>
      <c r="AJ2005">
        <v>1</v>
      </c>
      <c r="AK2005" t="s">
        <v>688</v>
      </c>
      <c r="AL2005">
        <v>40.959541999999999</v>
      </c>
      <c r="AM2005" t="s">
        <v>654</v>
      </c>
      <c r="AN2005">
        <v>-72.158332000000001</v>
      </c>
      <c r="AO2005">
        <v>25</v>
      </c>
      <c r="AP2005">
        <v>1025</v>
      </c>
      <c r="AQ2005" t="s">
        <v>129</v>
      </c>
      <c r="AR2005">
        <v>-20</v>
      </c>
      <c r="AS2005">
        <v>56</v>
      </c>
      <c r="AT2005">
        <v>960</v>
      </c>
      <c r="BB2005">
        <v>1200</v>
      </c>
      <c r="BC2005">
        <v>1</v>
      </c>
      <c r="BD2005" t="str">
        <f t="shared" si="1010"/>
        <v xml:space="preserve">N46PD   </v>
      </c>
      <c r="BE2005">
        <v>1</v>
      </c>
      <c r="BG2005">
        <v>0</v>
      </c>
      <c r="BH2005">
        <v>0</v>
      </c>
      <c r="BI2005">
        <v>0</v>
      </c>
      <c r="BJ2005">
        <v>925</v>
      </c>
      <c r="BK2005">
        <v>-100</v>
      </c>
      <c r="BL2005" t="s">
        <v>239</v>
      </c>
      <c r="BM2005">
        <v>1</v>
      </c>
      <c r="BN2005">
        <v>1</v>
      </c>
      <c r="BO2005">
        <v>1</v>
      </c>
      <c r="BP2005">
        <v>0</v>
      </c>
      <c r="BS2005">
        <v>0.28000000000000003</v>
      </c>
      <c r="BT2005">
        <v>0</v>
      </c>
      <c r="BU2005">
        <v>0</v>
      </c>
      <c r="CE2005" t="str">
        <f t="shared" si="1019"/>
        <v>16:25:47.777</v>
      </c>
      <c r="CF2005">
        <v>776975586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5</v>
      </c>
      <c r="CY2005">
        <v>7</v>
      </c>
      <c r="CZ2005" t="s">
        <v>131</v>
      </c>
      <c r="DA2005">
        <v>80</v>
      </c>
      <c r="DB2005">
        <v>1</v>
      </c>
      <c r="DC2005" t="s">
        <v>132</v>
      </c>
      <c r="DD2005" t="s">
        <v>133</v>
      </c>
      <c r="DG2005">
        <v>15484740</v>
      </c>
      <c r="DI2005">
        <v>1</v>
      </c>
      <c r="DJ2005">
        <v>0</v>
      </c>
      <c r="DK2005">
        <v>1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"10/06/2022 16:25:48.117"</f>
        <v>10/06/2022 16:25:48.117</v>
      </c>
      <c r="C2006" t="str">
        <f t="shared" si="1008"/>
        <v>FFDFD3C0</v>
      </c>
      <c r="D2006" t="s">
        <v>143</v>
      </c>
      <c r="E2006">
        <v>1</v>
      </c>
      <c r="F2006">
        <v>2001</v>
      </c>
      <c r="G2006" t="s">
        <v>147</v>
      </c>
      <c r="J2006" t="s">
        <v>145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1017"/>
        <v>16:25:47.773</v>
      </c>
      <c r="T2006" t="str">
        <f t="shared" si="1018"/>
        <v>16:25:47.373</v>
      </c>
      <c r="U2006" t="str">
        <f t="shared" si="1009"/>
        <v>A5988B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125</v>
      </c>
      <c r="AG2006">
        <v>0</v>
      </c>
      <c r="AH2006">
        <v>3</v>
      </c>
      <c r="AI2006">
        <v>2</v>
      </c>
      <c r="AJ2006">
        <v>1</v>
      </c>
      <c r="AK2006" t="s">
        <v>688</v>
      </c>
      <c r="AL2006">
        <v>40.959541999999999</v>
      </c>
      <c r="AM2006" t="s">
        <v>654</v>
      </c>
      <c r="AN2006">
        <v>-72.158332000000001</v>
      </c>
      <c r="AO2006">
        <v>25</v>
      </c>
      <c r="AP2006">
        <v>1025</v>
      </c>
      <c r="AQ2006" t="s">
        <v>129</v>
      </c>
      <c r="AR2006">
        <v>-20</v>
      </c>
      <c r="AS2006">
        <v>56</v>
      </c>
      <c r="AT2006">
        <v>960</v>
      </c>
      <c r="BB2006">
        <v>1200</v>
      </c>
      <c r="BC2006">
        <v>1</v>
      </c>
      <c r="BD2006" t="str">
        <f t="shared" si="1010"/>
        <v xml:space="preserve">N46PD   </v>
      </c>
      <c r="BE2006">
        <v>1</v>
      </c>
      <c r="BG2006">
        <v>0</v>
      </c>
      <c r="BH2006">
        <v>0</v>
      </c>
      <c r="BI2006">
        <v>0</v>
      </c>
      <c r="BJ2006">
        <v>925</v>
      </c>
      <c r="BK2006">
        <v>-100</v>
      </c>
      <c r="BL2006" t="s">
        <v>239</v>
      </c>
      <c r="BM2006">
        <v>1</v>
      </c>
      <c r="BN2006">
        <v>1</v>
      </c>
      <c r="BO2006">
        <v>1</v>
      </c>
      <c r="BP2006">
        <v>0</v>
      </c>
      <c r="BS2006">
        <v>0.28000000000000003</v>
      </c>
      <c r="BT2006">
        <v>0</v>
      </c>
      <c r="BU2006">
        <v>0</v>
      </c>
      <c r="CE2006" t="str">
        <f t="shared" si="1019"/>
        <v>16:25:47.777</v>
      </c>
      <c r="CF2006">
        <v>776975586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5</v>
      </c>
      <c r="CY2006">
        <v>7</v>
      </c>
      <c r="CZ2006" t="s">
        <v>131</v>
      </c>
      <c r="DA2006">
        <v>80</v>
      </c>
      <c r="DB2006">
        <v>1</v>
      </c>
      <c r="DC2006" t="s">
        <v>132</v>
      </c>
      <c r="DD2006" t="s">
        <v>133</v>
      </c>
      <c r="DG2006">
        <v>15484740</v>
      </c>
      <c r="DI2006">
        <v>1</v>
      </c>
      <c r="DJ2006">
        <v>0</v>
      </c>
      <c r="DK2006">
        <v>1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>"10/06/2022 16:25:48.117"</f>
        <v>10/06/2022 16:25:48.117</v>
      </c>
      <c r="C2007" t="str">
        <f t="shared" si="1008"/>
        <v>FFDFD3C0</v>
      </c>
      <c r="D2007" t="s">
        <v>143</v>
      </c>
      <c r="E2007">
        <v>15</v>
      </c>
      <c r="F2007">
        <v>2015</v>
      </c>
      <c r="G2007" t="s">
        <v>144</v>
      </c>
      <c r="J2007" t="s">
        <v>145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1017"/>
        <v>16:25:47.773</v>
      </c>
      <c r="T2007" t="str">
        <f t="shared" si="1018"/>
        <v>16:25:47.373</v>
      </c>
      <c r="U2007" t="str">
        <f t="shared" si="1009"/>
        <v>A5988B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125</v>
      </c>
      <c r="AG2007">
        <v>0</v>
      </c>
      <c r="AH2007">
        <v>3</v>
      </c>
      <c r="AI2007">
        <v>2</v>
      </c>
      <c r="AJ2007">
        <v>1</v>
      </c>
      <c r="AK2007" t="s">
        <v>688</v>
      </c>
      <c r="AL2007">
        <v>40.959541999999999</v>
      </c>
      <c r="AM2007" t="s">
        <v>654</v>
      </c>
      <c r="AN2007">
        <v>-72.158332000000001</v>
      </c>
      <c r="AO2007">
        <v>25</v>
      </c>
      <c r="AP2007">
        <v>1025</v>
      </c>
      <c r="AQ2007" t="s">
        <v>129</v>
      </c>
      <c r="AR2007">
        <v>-20</v>
      </c>
      <c r="AS2007">
        <v>56</v>
      </c>
      <c r="AT2007">
        <v>960</v>
      </c>
      <c r="BB2007">
        <v>1200</v>
      </c>
      <c r="BC2007">
        <v>1</v>
      </c>
      <c r="BD2007" t="str">
        <f t="shared" si="1010"/>
        <v xml:space="preserve">N46PD   </v>
      </c>
      <c r="BE2007">
        <v>1</v>
      </c>
      <c r="BG2007">
        <v>0</v>
      </c>
      <c r="BH2007">
        <v>0</v>
      </c>
      <c r="BI2007">
        <v>0</v>
      </c>
      <c r="BJ2007">
        <v>925</v>
      </c>
      <c r="BK2007">
        <v>-100</v>
      </c>
      <c r="BL2007" t="s">
        <v>239</v>
      </c>
      <c r="BM2007">
        <v>1</v>
      </c>
      <c r="BN2007">
        <v>1</v>
      </c>
      <c r="BO2007">
        <v>1</v>
      </c>
      <c r="BP2007">
        <v>0</v>
      </c>
      <c r="BS2007">
        <v>0.28000000000000003</v>
      </c>
      <c r="BT2007">
        <v>0</v>
      </c>
      <c r="BU2007">
        <v>0</v>
      </c>
      <c r="CE2007" t="str">
        <f t="shared" si="1019"/>
        <v>16:25:47.777</v>
      </c>
      <c r="CF2007">
        <v>776975586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5</v>
      </c>
      <c r="CY2007">
        <v>7</v>
      </c>
      <c r="CZ2007" t="s">
        <v>131</v>
      </c>
      <c r="DA2007">
        <v>80</v>
      </c>
      <c r="DB2007">
        <v>1</v>
      </c>
      <c r="DC2007" t="s">
        <v>132</v>
      </c>
      <c r="DD2007" t="s">
        <v>133</v>
      </c>
      <c r="DG2007">
        <v>15484740</v>
      </c>
      <c r="DI2007">
        <v>1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>"10/06/2022 16:25:48.976"</f>
        <v>10/06/2022 16:25:48.976</v>
      </c>
      <c r="C2008" t="str">
        <f t="shared" si="1008"/>
        <v>FFDFD3C0</v>
      </c>
      <c r="D2008" t="s">
        <v>139</v>
      </c>
      <c r="E2008">
        <v>3</v>
      </c>
      <c r="F2008">
        <v>1003</v>
      </c>
      <c r="G2008" t="s">
        <v>146</v>
      </c>
      <c r="J2008" t="s">
        <v>141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ref="S2008:S2014" si="1020">"16:25:48.773"</f>
        <v>16:25:48.773</v>
      </c>
      <c r="T2008" t="str">
        <f t="shared" ref="T2008:T2014" si="1021">"16:25:48.373"</f>
        <v>16:25:48.373</v>
      </c>
      <c r="U2008" t="str">
        <f t="shared" si="1009"/>
        <v>A5988B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125</v>
      </c>
      <c r="AG2008">
        <v>0</v>
      </c>
      <c r="AH2008">
        <v>3</v>
      </c>
      <c r="AI2008">
        <v>2</v>
      </c>
      <c r="AJ2008">
        <v>1</v>
      </c>
      <c r="AK2008" t="s">
        <v>689</v>
      </c>
      <c r="AL2008">
        <v>40.959820999999998</v>
      </c>
      <c r="AM2008" t="s">
        <v>690</v>
      </c>
      <c r="AN2008">
        <v>-72.158461000000003</v>
      </c>
      <c r="AO2008">
        <v>25</v>
      </c>
      <c r="AP2008">
        <v>1050</v>
      </c>
      <c r="AQ2008" t="s">
        <v>129</v>
      </c>
      <c r="AR2008">
        <v>-19</v>
      </c>
      <c r="AS2008">
        <v>56</v>
      </c>
      <c r="AT2008">
        <v>960</v>
      </c>
      <c r="BB2008">
        <v>1200</v>
      </c>
      <c r="BC2008">
        <v>1</v>
      </c>
      <c r="BD2008" t="str">
        <f t="shared" si="1010"/>
        <v xml:space="preserve">N46PD   </v>
      </c>
      <c r="BE2008">
        <v>1</v>
      </c>
      <c r="BG2008">
        <v>0</v>
      </c>
      <c r="BH2008">
        <v>0</v>
      </c>
      <c r="BI2008">
        <v>0</v>
      </c>
      <c r="BJ2008">
        <v>925</v>
      </c>
      <c r="BK2008">
        <v>-125</v>
      </c>
      <c r="BL2008" t="s">
        <v>239</v>
      </c>
      <c r="BM2008">
        <v>1</v>
      </c>
      <c r="BN2008">
        <v>1</v>
      </c>
      <c r="BO2008">
        <v>1</v>
      </c>
      <c r="BP2008">
        <v>0</v>
      </c>
      <c r="BS2008">
        <v>0.28000000000000003</v>
      </c>
      <c r="BT2008">
        <v>0</v>
      </c>
      <c r="BU2008">
        <v>0</v>
      </c>
      <c r="CE2008" t="str">
        <f t="shared" ref="CE2008:CE2014" si="1022">"16:25:48.775"</f>
        <v>16:25:48.775</v>
      </c>
      <c r="CF2008">
        <v>774779720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5</v>
      </c>
      <c r="CY2008">
        <v>7</v>
      </c>
      <c r="CZ2008" t="s">
        <v>131</v>
      </c>
      <c r="DA2008">
        <v>80</v>
      </c>
      <c r="DB2008">
        <v>1</v>
      </c>
      <c r="DC2008" t="s">
        <v>132</v>
      </c>
      <c r="DD2008" t="s">
        <v>133</v>
      </c>
      <c r="DG2008">
        <v>15485688</v>
      </c>
      <c r="DI2008">
        <v>1</v>
      </c>
      <c r="DJ2008">
        <v>0</v>
      </c>
      <c r="DK2008">
        <v>0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"10/06/2022 16:25:48.976"</f>
        <v>10/06/2022 16:25:48.976</v>
      </c>
      <c r="C2009" t="str">
        <f t="shared" si="1008"/>
        <v>FFDFD3C0</v>
      </c>
      <c r="D2009" t="s">
        <v>139</v>
      </c>
      <c r="E2009">
        <v>2</v>
      </c>
      <c r="F2009">
        <v>1002</v>
      </c>
      <c r="G2009" t="s">
        <v>124</v>
      </c>
      <c r="J2009" t="s">
        <v>141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1020"/>
        <v>16:25:48.773</v>
      </c>
      <c r="T2009" t="str">
        <f t="shared" si="1021"/>
        <v>16:25:48.373</v>
      </c>
      <c r="U2009" t="str">
        <f t="shared" si="1009"/>
        <v>A5988B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125</v>
      </c>
      <c r="AG2009">
        <v>0</v>
      </c>
      <c r="AH2009">
        <v>3</v>
      </c>
      <c r="AI2009">
        <v>2</v>
      </c>
      <c r="AJ2009">
        <v>1</v>
      </c>
      <c r="AK2009" t="s">
        <v>689</v>
      </c>
      <c r="AL2009">
        <v>40.959820999999998</v>
      </c>
      <c r="AM2009" t="s">
        <v>690</v>
      </c>
      <c r="AN2009">
        <v>-72.158461000000003</v>
      </c>
      <c r="AO2009">
        <v>25</v>
      </c>
      <c r="AP2009">
        <v>1050</v>
      </c>
      <c r="AQ2009" t="s">
        <v>129</v>
      </c>
      <c r="AR2009">
        <v>-19</v>
      </c>
      <c r="AS2009">
        <v>56</v>
      </c>
      <c r="AT2009">
        <v>960</v>
      </c>
      <c r="BB2009">
        <v>1200</v>
      </c>
      <c r="BC2009">
        <v>1</v>
      </c>
      <c r="BD2009" t="str">
        <f t="shared" si="1010"/>
        <v xml:space="preserve">N46PD   </v>
      </c>
      <c r="BE2009">
        <v>1</v>
      </c>
      <c r="BG2009">
        <v>0</v>
      </c>
      <c r="BH2009">
        <v>0</v>
      </c>
      <c r="BI2009">
        <v>0</v>
      </c>
      <c r="BJ2009">
        <v>925</v>
      </c>
      <c r="BK2009">
        <v>-125</v>
      </c>
      <c r="BL2009" t="s">
        <v>239</v>
      </c>
      <c r="BM2009">
        <v>1</v>
      </c>
      <c r="BN2009">
        <v>1</v>
      </c>
      <c r="BO2009">
        <v>1</v>
      </c>
      <c r="BP2009">
        <v>0</v>
      </c>
      <c r="BS2009">
        <v>0.28000000000000003</v>
      </c>
      <c r="BT2009">
        <v>0</v>
      </c>
      <c r="BU2009">
        <v>0</v>
      </c>
      <c r="CE2009" t="str">
        <f t="shared" si="1022"/>
        <v>16:25:48.775</v>
      </c>
      <c r="CF2009">
        <v>774779720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5</v>
      </c>
      <c r="CY2009">
        <v>7</v>
      </c>
      <c r="CZ2009" t="s">
        <v>131</v>
      </c>
      <c r="DA2009">
        <v>80</v>
      </c>
      <c r="DB2009">
        <v>1</v>
      </c>
      <c r="DC2009" t="s">
        <v>132</v>
      </c>
      <c r="DD2009" t="s">
        <v>133</v>
      </c>
      <c r="DG2009">
        <v>15485688</v>
      </c>
      <c r="DI2009">
        <v>1</v>
      </c>
      <c r="DJ2009">
        <v>0</v>
      </c>
      <c r="DK2009">
        <v>0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"10/06/2022 16:25:48.976"</f>
        <v>10/06/2022 16:25:48.976</v>
      </c>
      <c r="C2010" t="str">
        <f t="shared" si="1008"/>
        <v>FFDFD3C0</v>
      </c>
      <c r="D2010" t="s">
        <v>134</v>
      </c>
      <c r="E2010">
        <v>38</v>
      </c>
      <c r="H2010">
        <v>125</v>
      </c>
      <c r="I2010" t="s">
        <v>142</v>
      </c>
      <c r="J2010" t="s">
        <v>136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1020"/>
        <v>16:25:48.773</v>
      </c>
      <c r="T2010" t="str">
        <f t="shared" si="1021"/>
        <v>16:25:48.373</v>
      </c>
      <c r="U2010" t="str">
        <f t="shared" si="1009"/>
        <v>A5988B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125</v>
      </c>
      <c r="AG2010">
        <v>0</v>
      </c>
      <c r="AH2010">
        <v>3</v>
      </c>
      <c r="AI2010">
        <v>2</v>
      </c>
      <c r="AJ2010">
        <v>1</v>
      </c>
      <c r="AK2010" t="s">
        <v>689</v>
      </c>
      <c r="AL2010">
        <v>40.959820999999998</v>
      </c>
      <c r="AM2010" t="s">
        <v>690</v>
      </c>
      <c r="AN2010">
        <v>-72.158461000000003</v>
      </c>
      <c r="AO2010">
        <v>25</v>
      </c>
      <c r="AP2010">
        <v>1050</v>
      </c>
      <c r="AQ2010" t="s">
        <v>129</v>
      </c>
      <c r="AR2010">
        <v>-19</v>
      </c>
      <c r="AS2010">
        <v>56</v>
      </c>
      <c r="AT2010">
        <v>960</v>
      </c>
      <c r="BB2010">
        <v>1200</v>
      </c>
      <c r="BC2010">
        <v>1</v>
      </c>
      <c r="BD2010" t="str">
        <f t="shared" si="1010"/>
        <v xml:space="preserve">N46PD   </v>
      </c>
      <c r="BE2010">
        <v>1</v>
      </c>
      <c r="BG2010">
        <v>0</v>
      </c>
      <c r="BH2010">
        <v>0</v>
      </c>
      <c r="BI2010">
        <v>0</v>
      </c>
      <c r="BJ2010">
        <v>925</v>
      </c>
      <c r="BK2010">
        <v>-125</v>
      </c>
      <c r="BL2010" t="s">
        <v>239</v>
      </c>
      <c r="BM2010">
        <v>1</v>
      </c>
      <c r="BN2010">
        <v>1</v>
      </c>
      <c r="BO2010">
        <v>1</v>
      </c>
      <c r="BP2010">
        <v>0</v>
      </c>
      <c r="BS2010">
        <v>0.28000000000000003</v>
      </c>
      <c r="BT2010">
        <v>0</v>
      </c>
      <c r="BU2010">
        <v>0</v>
      </c>
      <c r="CE2010" t="str">
        <f t="shared" si="1022"/>
        <v>16:25:48.775</v>
      </c>
      <c r="CF2010">
        <v>774779720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5</v>
      </c>
      <c r="CY2010">
        <v>7</v>
      </c>
      <c r="CZ2010" t="s">
        <v>131</v>
      </c>
      <c r="DA2010">
        <v>80</v>
      </c>
      <c r="DB2010">
        <v>1</v>
      </c>
      <c r="DC2010" t="s">
        <v>132</v>
      </c>
      <c r="DD2010" t="s">
        <v>133</v>
      </c>
      <c r="DG2010">
        <v>15485688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"10/06/2022 16:25:48.976"</f>
        <v>10/06/2022 16:25:48.976</v>
      </c>
      <c r="C2011" t="str">
        <f t="shared" si="1008"/>
        <v>FFDFD3C0</v>
      </c>
      <c r="D2011" t="s">
        <v>123</v>
      </c>
      <c r="E2011">
        <v>1</v>
      </c>
      <c r="H2011">
        <v>157</v>
      </c>
      <c r="I2011" t="s">
        <v>124</v>
      </c>
      <c r="J2011" t="s">
        <v>125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1020"/>
        <v>16:25:48.773</v>
      </c>
      <c r="T2011" t="str">
        <f t="shared" si="1021"/>
        <v>16:25:48.373</v>
      </c>
      <c r="U2011" t="str">
        <f t="shared" si="1009"/>
        <v>A5988B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125</v>
      </c>
      <c r="AG2011">
        <v>0</v>
      </c>
      <c r="AH2011">
        <v>3</v>
      </c>
      <c r="AI2011">
        <v>2</v>
      </c>
      <c r="AJ2011">
        <v>1</v>
      </c>
      <c r="AK2011" t="s">
        <v>689</v>
      </c>
      <c r="AL2011">
        <v>40.959820999999998</v>
      </c>
      <c r="AM2011" t="s">
        <v>690</v>
      </c>
      <c r="AN2011">
        <v>-72.158461000000003</v>
      </c>
      <c r="AO2011">
        <v>25</v>
      </c>
      <c r="AP2011">
        <v>1050</v>
      </c>
      <c r="AQ2011" t="s">
        <v>129</v>
      </c>
      <c r="AR2011">
        <v>-19</v>
      </c>
      <c r="AS2011">
        <v>56</v>
      </c>
      <c r="AT2011">
        <v>960</v>
      </c>
      <c r="BB2011">
        <v>1200</v>
      </c>
      <c r="BC2011">
        <v>1</v>
      </c>
      <c r="BD2011" t="str">
        <f t="shared" si="1010"/>
        <v xml:space="preserve">N46PD   </v>
      </c>
      <c r="BE2011">
        <v>1</v>
      </c>
      <c r="BG2011">
        <v>0</v>
      </c>
      <c r="BH2011">
        <v>0</v>
      </c>
      <c r="BI2011">
        <v>0</v>
      </c>
      <c r="BJ2011">
        <v>925</v>
      </c>
      <c r="BK2011">
        <v>-125</v>
      </c>
      <c r="BL2011" t="s">
        <v>239</v>
      </c>
      <c r="BM2011">
        <v>1</v>
      </c>
      <c r="BN2011">
        <v>1</v>
      </c>
      <c r="BO2011">
        <v>1</v>
      </c>
      <c r="BP2011">
        <v>0</v>
      </c>
      <c r="BS2011">
        <v>0.28000000000000003</v>
      </c>
      <c r="BT2011">
        <v>0</v>
      </c>
      <c r="BU2011">
        <v>0</v>
      </c>
      <c r="CE2011" t="str">
        <f t="shared" si="1022"/>
        <v>16:25:48.775</v>
      </c>
      <c r="CF2011">
        <v>774779720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5</v>
      </c>
      <c r="CY2011">
        <v>7</v>
      </c>
      <c r="CZ2011" t="s">
        <v>131</v>
      </c>
      <c r="DA2011">
        <v>80</v>
      </c>
      <c r="DB2011">
        <v>1</v>
      </c>
      <c r="DC2011" t="s">
        <v>132</v>
      </c>
      <c r="DD2011" t="s">
        <v>133</v>
      </c>
      <c r="DG2011">
        <v>15485688</v>
      </c>
      <c r="DI2011">
        <v>1</v>
      </c>
      <c r="DJ2011">
        <v>0</v>
      </c>
      <c r="DK2011">
        <v>1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"10/06/2022 16:25:49.023"</f>
        <v>10/06/2022 16:25:49.023</v>
      </c>
      <c r="C2012" t="str">
        <f t="shared" si="1008"/>
        <v>FFDFD3C0</v>
      </c>
      <c r="D2012" t="s">
        <v>143</v>
      </c>
      <c r="E2012">
        <v>1</v>
      </c>
      <c r="F2012">
        <v>2001</v>
      </c>
      <c r="G2012" t="s">
        <v>147</v>
      </c>
      <c r="J2012" t="s">
        <v>145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1020"/>
        <v>16:25:48.773</v>
      </c>
      <c r="T2012" t="str">
        <f t="shared" si="1021"/>
        <v>16:25:48.373</v>
      </c>
      <c r="U2012" t="str">
        <f t="shared" si="1009"/>
        <v>A5988B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125</v>
      </c>
      <c r="AG2012">
        <v>0</v>
      </c>
      <c r="AH2012">
        <v>3</v>
      </c>
      <c r="AI2012">
        <v>2</v>
      </c>
      <c r="AJ2012">
        <v>1</v>
      </c>
      <c r="AK2012" t="s">
        <v>689</v>
      </c>
      <c r="AL2012">
        <v>40.959820999999998</v>
      </c>
      <c r="AM2012" t="s">
        <v>690</v>
      </c>
      <c r="AN2012">
        <v>-72.158461000000003</v>
      </c>
      <c r="AO2012">
        <v>25</v>
      </c>
      <c r="AP2012">
        <v>1050</v>
      </c>
      <c r="AQ2012" t="s">
        <v>129</v>
      </c>
      <c r="AR2012">
        <v>-19</v>
      </c>
      <c r="AS2012">
        <v>56</v>
      </c>
      <c r="AT2012">
        <v>960</v>
      </c>
      <c r="BB2012">
        <v>1200</v>
      </c>
      <c r="BC2012">
        <v>1</v>
      </c>
      <c r="BD2012" t="str">
        <f t="shared" si="1010"/>
        <v xml:space="preserve">N46PD   </v>
      </c>
      <c r="BE2012">
        <v>1</v>
      </c>
      <c r="BG2012">
        <v>0</v>
      </c>
      <c r="BH2012">
        <v>0</v>
      </c>
      <c r="BI2012">
        <v>0</v>
      </c>
      <c r="BJ2012">
        <v>925</v>
      </c>
      <c r="BK2012">
        <v>-125</v>
      </c>
      <c r="BL2012" t="s">
        <v>239</v>
      </c>
      <c r="BM2012">
        <v>1</v>
      </c>
      <c r="BN2012">
        <v>1</v>
      </c>
      <c r="BO2012">
        <v>1</v>
      </c>
      <c r="BP2012">
        <v>0</v>
      </c>
      <c r="BS2012">
        <v>0.28000000000000003</v>
      </c>
      <c r="BT2012">
        <v>0</v>
      </c>
      <c r="BU2012">
        <v>0</v>
      </c>
      <c r="CE2012" t="str">
        <f t="shared" si="1022"/>
        <v>16:25:48.775</v>
      </c>
      <c r="CF2012">
        <v>774779720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5</v>
      </c>
      <c r="CY2012">
        <v>7</v>
      </c>
      <c r="CZ2012" t="s">
        <v>131</v>
      </c>
      <c r="DA2012">
        <v>80</v>
      </c>
      <c r="DB2012">
        <v>1</v>
      </c>
      <c r="DC2012" t="s">
        <v>132</v>
      </c>
      <c r="DD2012" t="s">
        <v>133</v>
      </c>
      <c r="DG2012">
        <v>15485688</v>
      </c>
      <c r="DI2012">
        <v>1</v>
      </c>
      <c r="DJ2012">
        <v>0</v>
      </c>
      <c r="DK2012">
        <v>1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"10/06/2022 16:25:49.023"</f>
        <v>10/06/2022 16:25:49.023</v>
      </c>
      <c r="C2013" t="str">
        <f t="shared" si="1008"/>
        <v>FFDFD3C0</v>
      </c>
      <c r="D2013" t="s">
        <v>143</v>
      </c>
      <c r="E2013">
        <v>15</v>
      </c>
      <c r="F2013">
        <v>2015</v>
      </c>
      <c r="G2013" t="s">
        <v>144</v>
      </c>
      <c r="J2013" t="s">
        <v>145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1020"/>
        <v>16:25:48.773</v>
      </c>
      <c r="T2013" t="str">
        <f t="shared" si="1021"/>
        <v>16:25:48.373</v>
      </c>
      <c r="U2013" t="str">
        <f t="shared" si="1009"/>
        <v>A5988B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125</v>
      </c>
      <c r="AG2013">
        <v>0</v>
      </c>
      <c r="AH2013">
        <v>3</v>
      </c>
      <c r="AI2013">
        <v>2</v>
      </c>
      <c r="AJ2013">
        <v>1</v>
      </c>
      <c r="AK2013" t="s">
        <v>689</v>
      </c>
      <c r="AL2013">
        <v>40.959820999999998</v>
      </c>
      <c r="AM2013" t="s">
        <v>690</v>
      </c>
      <c r="AN2013">
        <v>-72.158461000000003</v>
      </c>
      <c r="AO2013">
        <v>25</v>
      </c>
      <c r="AP2013">
        <v>1050</v>
      </c>
      <c r="AQ2013" t="s">
        <v>129</v>
      </c>
      <c r="AR2013">
        <v>-19</v>
      </c>
      <c r="AS2013">
        <v>56</v>
      </c>
      <c r="AT2013">
        <v>960</v>
      </c>
      <c r="BB2013">
        <v>1200</v>
      </c>
      <c r="BC2013">
        <v>1</v>
      </c>
      <c r="BD2013" t="str">
        <f t="shared" si="1010"/>
        <v xml:space="preserve">N46PD   </v>
      </c>
      <c r="BE2013">
        <v>1</v>
      </c>
      <c r="BG2013">
        <v>0</v>
      </c>
      <c r="BH2013">
        <v>0</v>
      </c>
      <c r="BI2013">
        <v>0</v>
      </c>
      <c r="BJ2013">
        <v>925</v>
      </c>
      <c r="BK2013">
        <v>-125</v>
      </c>
      <c r="BL2013" t="s">
        <v>239</v>
      </c>
      <c r="BM2013">
        <v>1</v>
      </c>
      <c r="BN2013">
        <v>1</v>
      </c>
      <c r="BO2013">
        <v>1</v>
      </c>
      <c r="BP2013">
        <v>0</v>
      </c>
      <c r="BS2013">
        <v>0.28000000000000003</v>
      </c>
      <c r="BT2013">
        <v>0</v>
      </c>
      <c r="BU2013">
        <v>0</v>
      </c>
      <c r="CE2013" t="str">
        <f t="shared" si="1022"/>
        <v>16:25:48.775</v>
      </c>
      <c r="CF2013">
        <v>774779720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5</v>
      </c>
      <c r="CY2013">
        <v>7</v>
      </c>
      <c r="CZ2013" t="s">
        <v>131</v>
      </c>
      <c r="DA2013">
        <v>80</v>
      </c>
      <c r="DB2013">
        <v>1</v>
      </c>
      <c r="DC2013" t="s">
        <v>132</v>
      </c>
      <c r="DD2013" t="s">
        <v>133</v>
      </c>
      <c r="DG2013">
        <v>15485688</v>
      </c>
      <c r="DI2013">
        <v>1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"10/06/2022 16:25:49.023"</f>
        <v>10/06/2022 16:25:49.023</v>
      </c>
      <c r="C2014" t="str">
        <f t="shared" si="1008"/>
        <v>FFDFD3C0</v>
      </c>
      <c r="D2014" t="s">
        <v>134</v>
      </c>
      <c r="E2014">
        <v>33</v>
      </c>
      <c r="H2014">
        <v>112</v>
      </c>
      <c r="I2014" t="s">
        <v>135</v>
      </c>
      <c r="J2014" t="s">
        <v>136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1020"/>
        <v>16:25:48.773</v>
      </c>
      <c r="T2014" t="str">
        <f t="shared" si="1021"/>
        <v>16:25:48.373</v>
      </c>
      <c r="U2014" t="str">
        <f t="shared" si="1009"/>
        <v>A5988B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125</v>
      </c>
      <c r="AG2014">
        <v>0</v>
      </c>
      <c r="AH2014">
        <v>3</v>
      </c>
      <c r="AI2014">
        <v>2</v>
      </c>
      <c r="AJ2014">
        <v>1</v>
      </c>
      <c r="AK2014" t="s">
        <v>689</v>
      </c>
      <c r="AL2014">
        <v>40.959820999999998</v>
      </c>
      <c r="AM2014" t="s">
        <v>690</v>
      </c>
      <c r="AN2014">
        <v>-72.158461000000003</v>
      </c>
      <c r="AO2014">
        <v>25</v>
      </c>
      <c r="AP2014">
        <v>1050</v>
      </c>
      <c r="AQ2014" t="s">
        <v>129</v>
      </c>
      <c r="AR2014">
        <v>-19</v>
      </c>
      <c r="AS2014">
        <v>56</v>
      </c>
      <c r="AT2014">
        <v>960</v>
      </c>
      <c r="BB2014">
        <v>1200</v>
      </c>
      <c r="BC2014">
        <v>1</v>
      </c>
      <c r="BD2014" t="str">
        <f t="shared" si="1010"/>
        <v xml:space="preserve">N46PD   </v>
      </c>
      <c r="BE2014">
        <v>1</v>
      </c>
      <c r="BG2014">
        <v>0</v>
      </c>
      <c r="BH2014">
        <v>0</v>
      </c>
      <c r="BI2014">
        <v>0</v>
      </c>
      <c r="BJ2014">
        <v>925</v>
      </c>
      <c r="BK2014">
        <v>-125</v>
      </c>
      <c r="BL2014" t="s">
        <v>239</v>
      </c>
      <c r="BM2014">
        <v>1</v>
      </c>
      <c r="BN2014">
        <v>1</v>
      </c>
      <c r="BO2014">
        <v>1</v>
      </c>
      <c r="BP2014">
        <v>0</v>
      </c>
      <c r="BS2014">
        <v>0.28000000000000003</v>
      </c>
      <c r="BT2014">
        <v>0</v>
      </c>
      <c r="BU2014">
        <v>0</v>
      </c>
      <c r="CE2014" t="str">
        <f t="shared" si="1022"/>
        <v>16:25:48.775</v>
      </c>
      <c r="CF2014">
        <v>774779720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5</v>
      </c>
      <c r="CY2014">
        <v>7</v>
      </c>
      <c r="CZ2014" t="s">
        <v>131</v>
      </c>
      <c r="DA2014">
        <v>80</v>
      </c>
      <c r="DB2014">
        <v>1</v>
      </c>
      <c r="DC2014" t="s">
        <v>132</v>
      </c>
      <c r="DD2014" t="s">
        <v>133</v>
      </c>
      <c r="DG2014">
        <v>15485688</v>
      </c>
      <c r="DI2014">
        <v>1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 t="shared" ref="A2015:A2020" si="1023">"10/06/2022 16:25:50.028"</f>
        <v>10/06/2022 16:25:50.028</v>
      </c>
      <c r="C2015" t="str">
        <f t="shared" si="1008"/>
        <v>FFDFD3C0</v>
      </c>
      <c r="D2015" t="s">
        <v>139</v>
      </c>
      <c r="E2015">
        <v>3</v>
      </c>
      <c r="F2015">
        <v>1003</v>
      </c>
      <c r="G2015" t="s">
        <v>146</v>
      </c>
      <c r="J2015" t="s">
        <v>141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ref="S2015:S2021" si="1024">"16:25:49.828"</f>
        <v>16:25:49.828</v>
      </c>
      <c r="T2015" t="str">
        <f t="shared" ref="T2015:T2021" si="1025">"16:25:49.328"</f>
        <v>16:25:49.328</v>
      </c>
      <c r="U2015" t="str">
        <f t="shared" si="1009"/>
        <v>A5988B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125</v>
      </c>
      <c r="AG2015">
        <v>0</v>
      </c>
      <c r="AH2015">
        <v>3</v>
      </c>
      <c r="AI2015">
        <v>2</v>
      </c>
      <c r="AJ2015">
        <v>1</v>
      </c>
      <c r="AK2015" t="s">
        <v>691</v>
      </c>
      <c r="AL2015">
        <v>40.960099999999997</v>
      </c>
      <c r="AM2015" t="s">
        <v>692</v>
      </c>
      <c r="AN2015">
        <v>-72.158568000000002</v>
      </c>
      <c r="AO2015">
        <v>25</v>
      </c>
      <c r="AP2015">
        <v>1050</v>
      </c>
      <c r="AQ2015" t="s">
        <v>129</v>
      </c>
      <c r="AR2015">
        <v>-18</v>
      </c>
      <c r="AS2015">
        <v>55</v>
      </c>
      <c r="AT2015">
        <v>1024</v>
      </c>
      <c r="BB2015">
        <v>1200</v>
      </c>
      <c r="BC2015">
        <v>1</v>
      </c>
      <c r="BD2015" t="str">
        <f t="shared" si="1010"/>
        <v xml:space="preserve">N46PD   </v>
      </c>
      <c r="BE2015">
        <v>1</v>
      </c>
      <c r="BG2015">
        <v>0</v>
      </c>
      <c r="BH2015">
        <v>0</v>
      </c>
      <c r="BI2015">
        <v>0</v>
      </c>
      <c r="BJ2015">
        <v>950</v>
      </c>
      <c r="BK2015">
        <v>-100</v>
      </c>
      <c r="BL2015" t="s">
        <v>239</v>
      </c>
      <c r="BM2015">
        <v>1</v>
      </c>
      <c r="BN2015">
        <v>1</v>
      </c>
      <c r="BO2015">
        <v>1</v>
      </c>
      <c r="BP2015">
        <v>0</v>
      </c>
      <c r="BS2015">
        <v>0.32</v>
      </c>
      <c r="BT2015">
        <v>0</v>
      </c>
      <c r="BU2015">
        <v>0</v>
      </c>
      <c r="CE2015" t="str">
        <f t="shared" ref="CE2015:CE2021" si="1026">"16:25:49.832"</f>
        <v>16:25:49.832</v>
      </c>
      <c r="CF2015">
        <v>831567408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4</v>
      </c>
      <c r="CY2015">
        <v>7</v>
      </c>
      <c r="CZ2015" t="s">
        <v>131</v>
      </c>
      <c r="DA2015">
        <v>80</v>
      </c>
      <c r="DB2015">
        <v>1</v>
      </c>
      <c r="DC2015" t="s">
        <v>132</v>
      </c>
      <c r="DD2015" t="s">
        <v>133</v>
      </c>
      <c r="DG2015">
        <v>15486775</v>
      </c>
      <c r="DI2015">
        <v>1</v>
      </c>
      <c r="DJ2015">
        <v>0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 t="shared" si="1023"/>
        <v>10/06/2022 16:25:50.028</v>
      </c>
      <c r="C2016" t="str">
        <f t="shared" si="1008"/>
        <v>FFDFD3C0</v>
      </c>
      <c r="D2016" t="s">
        <v>139</v>
      </c>
      <c r="E2016">
        <v>2</v>
      </c>
      <c r="F2016">
        <v>1002</v>
      </c>
      <c r="G2016" t="s">
        <v>124</v>
      </c>
      <c r="J2016" t="s">
        <v>141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1024"/>
        <v>16:25:49.828</v>
      </c>
      <c r="T2016" t="str">
        <f t="shared" si="1025"/>
        <v>16:25:49.328</v>
      </c>
      <c r="U2016" t="str">
        <f t="shared" si="1009"/>
        <v>A5988B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125</v>
      </c>
      <c r="AG2016">
        <v>0</v>
      </c>
      <c r="AH2016">
        <v>3</v>
      </c>
      <c r="AI2016">
        <v>2</v>
      </c>
      <c r="AJ2016">
        <v>1</v>
      </c>
      <c r="AK2016" t="s">
        <v>691</v>
      </c>
      <c r="AL2016">
        <v>40.960099999999997</v>
      </c>
      <c r="AM2016" t="s">
        <v>692</v>
      </c>
      <c r="AN2016">
        <v>-72.158568000000002</v>
      </c>
      <c r="AO2016">
        <v>25</v>
      </c>
      <c r="AP2016">
        <v>1050</v>
      </c>
      <c r="AQ2016" t="s">
        <v>129</v>
      </c>
      <c r="AR2016">
        <v>-18</v>
      </c>
      <c r="AS2016">
        <v>55</v>
      </c>
      <c r="AT2016">
        <v>1024</v>
      </c>
      <c r="BB2016">
        <v>1200</v>
      </c>
      <c r="BC2016">
        <v>1</v>
      </c>
      <c r="BD2016" t="str">
        <f t="shared" si="1010"/>
        <v xml:space="preserve">N46PD   </v>
      </c>
      <c r="BE2016">
        <v>1</v>
      </c>
      <c r="BG2016">
        <v>0</v>
      </c>
      <c r="BH2016">
        <v>0</v>
      </c>
      <c r="BI2016">
        <v>0</v>
      </c>
      <c r="BJ2016">
        <v>950</v>
      </c>
      <c r="BK2016">
        <v>-100</v>
      </c>
      <c r="BL2016" t="s">
        <v>239</v>
      </c>
      <c r="BM2016">
        <v>1</v>
      </c>
      <c r="BN2016">
        <v>1</v>
      </c>
      <c r="BO2016">
        <v>1</v>
      </c>
      <c r="BP2016">
        <v>0</v>
      </c>
      <c r="BS2016">
        <v>0.32</v>
      </c>
      <c r="BT2016">
        <v>0</v>
      </c>
      <c r="BU2016">
        <v>0</v>
      </c>
      <c r="CE2016" t="str">
        <f t="shared" si="1026"/>
        <v>16:25:49.832</v>
      </c>
      <c r="CF2016">
        <v>831567408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4</v>
      </c>
      <c r="CY2016">
        <v>7</v>
      </c>
      <c r="CZ2016" t="s">
        <v>131</v>
      </c>
      <c r="DA2016">
        <v>80</v>
      </c>
      <c r="DB2016">
        <v>1</v>
      </c>
      <c r="DC2016" t="s">
        <v>132</v>
      </c>
      <c r="DD2016" t="s">
        <v>133</v>
      </c>
      <c r="DG2016">
        <v>15486775</v>
      </c>
      <c r="DI2016">
        <v>1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 t="shared" si="1023"/>
        <v>10/06/2022 16:25:50.028</v>
      </c>
      <c r="C2017" t="str">
        <f t="shared" si="1008"/>
        <v>FFDFD3C0</v>
      </c>
      <c r="D2017" t="s">
        <v>134</v>
      </c>
      <c r="E2017">
        <v>38</v>
      </c>
      <c r="H2017">
        <v>125</v>
      </c>
      <c r="I2017" t="s">
        <v>142</v>
      </c>
      <c r="J2017" t="s">
        <v>136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1024"/>
        <v>16:25:49.828</v>
      </c>
      <c r="T2017" t="str">
        <f t="shared" si="1025"/>
        <v>16:25:49.328</v>
      </c>
      <c r="U2017" t="str">
        <f t="shared" si="1009"/>
        <v>A5988B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125</v>
      </c>
      <c r="AG2017">
        <v>0</v>
      </c>
      <c r="AH2017">
        <v>3</v>
      </c>
      <c r="AI2017">
        <v>2</v>
      </c>
      <c r="AJ2017">
        <v>1</v>
      </c>
      <c r="AK2017" t="s">
        <v>691</v>
      </c>
      <c r="AL2017">
        <v>40.960099999999997</v>
      </c>
      <c r="AM2017" t="s">
        <v>692</v>
      </c>
      <c r="AN2017">
        <v>-72.158568000000002</v>
      </c>
      <c r="AO2017">
        <v>25</v>
      </c>
      <c r="AP2017">
        <v>1050</v>
      </c>
      <c r="AQ2017" t="s">
        <v>129</v>
      </c>
      <c r="AR2017">
        <v>-18</v>
      </c>
      <c r="AS2017">
        <v>55</v>
      </c>
      <c r="AT2017">
        <v>1024</v>
      </c>
      <c r="BB2017">
        <v>1200</v>
      </c>
      <c r="BC2017">
        <v>1</v>
      </c>
      <c r="BD2017" t="str">
        <f t="shared" si="1010"/>
        <v xml:space="preserve">N46PD   </v>
      </c>
      <c r="BE2017">
        <v>1</v>
      </c>
      <c r="BG2017">
        <v>0</v>
      </c>
      <c r="BH2017">
        <v>0</v>
      </c>
      <c r="BI2017">
        <v>0</v>
      </c>
      <c r="BJ2017">
        <v>950</v>
      </c>
      <c r="BK2017">
        <v>-100</v>
      </c>
      <c r="BL2017" t="s">
        <v>239</v>
      </c>
      <c r="BM2017">
        <v>1</v>
      </c>
      <c r="BN2017">
        <v>1</v>
      </c>
      <c r="BO2017">
        <v>1</v>
      </c>
      <c r="BP2017">
        <v>0</v>
      </c>
      <c r="BS2017">
        <v>0.32</v>
      </c>
      <c r="BT2017">
        <v>0</v>
      </c>
      <c r="BU2017">
        <v>0</v>
      </c>
      <c r="CE2017" t="str">
        <f t="shared" si="1026"/>
        <v>16:25:49.832</v>
      </c>
      <c r="CF2017">
        <v>831567408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4</v>
      </c>
      <c r="CY2017">
        <v>7</v>
      </c>
      <c r="CZ2017" t="s">
        <v>131</v>
      </c>
      <c r="DA2017">
        <v>80</v>
      </c>
      <c r="DB2017">
        <v>1</v>
      </c>
      <c r="DC2017" t="s">
        <v>132</v>
      </c>
      <c r="DD2017" t="s">
        <v>133</v>
      </c>
      <c r="DG2017">
        <v>15486775</v>
      </c>
      <c r="DI2017">
        <v>1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 t="shared" si="1023"/>
        <v>10/06/2022 16:25:50.028</v>
      </c>
      <c r="C2018" t="str">
        <f t="shared" si="1008"/>
        <v>FFDFD3C0</v>
      </c>
      <c r="D2018" t="s">
        <v>123</v>
      </c>
      <c r="E2018">
        <v>1</v>
      </c>
      <c r="H2018">
        <v>157</v>
      </c>
      <c r="I2018" t="s">
        <v>124</v>
      </c>
      <c r="J2018" t="s">
        <v>125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1024"/>
        <v>16:25:49.828</v>
      </c>
      <c r="T2018" t="str">
        <f t="shared" si="1025"/>
        <v>16:25:49.328</v>
      </c>
      <c r="U2018" t="str">
        <f t="shared" si="1009"/>
        <v>A5988B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125</v>
      </c>
      <c r="AG2018">
        <v>0</v>
      </c>
      <c r="AH2018">
        <v>3</v>
      </c>
      <c r="AI2018">
        <v>2</v>
      </c>
      <c r="AJ2018">
        <v>1</v>
      </c>
      <c r="AK2018" t="s">
        <v>691</v>
      </c>
      <c r="AL2018">
        <v>40.960099999999997</v>
      </c>
      <c r="AM2018" t="s">
        <v>692</v>
      </c>
      <c r="AN2018">
        <v>-72.158568000000002</v>
      </c>
      <c r="AO2018">
        <v>25</v>
      </c>
      <c r="AP2018">
        <v>1050</v>
      </c>
      <c r="AQ2018" t="s">
        <v>129</v>
      </c>
      <c r="AR2018">
        <v>-18</v>
      </c>
      <c r="AS2018">
        <v>55</v>
      </c>
      <c r="AT2018">
        <v>1024</v>
      </c>
      <c r="BB2018">
        <v>1200</v>
      </c>
      <c r="BC2018">
        <v>1</v>
      </c>
      <c r="BD2018" t="str">
        <f t="shared" si="1010"/>
        <v xml:space="preserve">N46PD   </v>
      </c>
      <c r="BE2018">
        <v>1</v>
      </c>
      <c r="BG2018">
        <v>0</v>
      </c>
      <c r="BH2018">
        <v>0</v>
      </c>
      <c r="BI2018">
        <v>0</v>
      </c>
      <c r="BJ2018">
        <v>950</v>
      </c>
      <c r="BK2018">
        <v>-100</v>
      </c>
      <c r="BL2018" t="s">
        <v>239</v>
      </c>
      <c r="BM2018">
        <v>1</v>
      </c>
      <c r="BN2018">
        <v>1</v>
      </c>
      <c r="BO2018">
        <v>1</v>
      </c>
      <c r="BP2018">
        <v>0</v>
      </c>
      <c r="BS2018">
        <v>0.32</v>
      </c>
      <c r="BT2018">
        <v>0</v>
      </c>
      <c r="BU2018">
        <v>0</v>
      </c>
      <c r="CE2018" t="str">
        <f t="shared" si="1026"/>
        <v>16:25:49.832</v>
      </c>
      <c r="CF2018">
        <v>831567408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4</v>
      </c>
      <c r="CY2018">
        <v>7</v>
      </c>
      <c r="CZ2018" t="s">
        <v>131</v>
      </c>
      <c r="DA2018">
        <v>80</v>
      </c>
      <c r="DB2018">
        <v>1</v>
      </c>
      <c r="DC2018" t="s">
        <v>132</v>
      </c>
      <c r="DD2018" t="s">
        <v>133</v>
      </c>
      <c r="DG2018">
        <v>15486775</v>
      </c>
      <c r="DI2018">
        <v>1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 t="shared" si="1023"/>
        <v>10/06/2022 16:25:50.028</v>
      </c>
      <c r="C2019" t="str">
        <f t="shared" si="1008"/>
        <v>FFDFD3C0</v>
      </c>
      <c r="D2019" t="s">
        <v>143</v>
      </c>
      <c r="E2019">
        <v>1</v>
      </c>
      <c r="F2019">
        <v>2001</v>
      </c>
      <c r="G2019" t="s">
        <v>147</v>
      </c>
      <c r="J2019" t="s">
        <v>145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1024"/>
        <v>16:25:49.828</v>
      </c>
      <c r="T2019" t="str">
        <f t="shared" si="1025"/>
        <v>16:25:49.328</v>
      </c>
      <c r="U2019" t="str">
        <f t="shared" si="1009"/>
        <v>A5988B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125</v>
      </c>
      <c r="AG2019">
        <v>0</v>
      </c>
      <c r="AH2019">
        <v>3</v>
      </c>
      <c r="AI2019">
        <v>2</v>
      </c>
      <c r="AJ2019">
        <v>1</v>
      </c>
      <c r="AK2019" t="s">
        <v>691</v>
      </c>
      <c r="AL2019">
        <v>40.960099999999997</v>
      </c>
      <c r="AM2019" t="s">
        <v>692</v>
      </c>
      <c r="AN2019">
        <v>-72.158568000000002</v>
      </c>
      <c r="AO2019">
        <v>25</v>
      </c>
      <c r="AP2019">
        <v>1050</v>
      </c>
      <c r="AQ2019" t="s">
        <v>129</v>
      </c>
      <c r="AR2019">
        <v>-18</v>
      </c>
      <c r="AS2019">
        <v>55</v>
      </c>
      <c r="AT2019">
        <v>1024</v>
      </c>
      <c r="BB2019">
        <v>1200</v>
      </c>
      <c r="BC2019">
        <v>1</v>
      </c>
      <c r="BD2019" t="str">
        <f t="shared" si="1010"/>
        <v xml:space="preserve">N46PD   </v>
      </c>
      <c r="BE2019">
        <v>1</v>
      </c>
      <c r="BG2019">
        <v>0</v>
      </c>
      <c r="BH2019">
        <v>0</v>
      </c>
      <c r="BI2019">
        <v>0</v>
      </c>
      <c r="BJ2019">
        <v>950</v>
      </c>
      <c r="BK2019">
        <v>-100</v>
      </c>
      <c r="BL2019" t="s">
        <v>239</v>
      </c>
      <c r="BM2019">
        <v>1</v>
      </c>
      <c r="BN2019">
        <v>1</v>
      </c>
      <c r="BO2019">
        <v>1</v>
      </c>
      <c r="BP2019">
        <v>0</v>
      </c>
      <c r="BS2019">
        <v>0.32</v>
      </c>
      <c r="BT2019">
        <v>0</v>
      </c>
      <c r="BU2019">
        <v>0</v>
      </c>
      <c r="CE2019" t="str">
        <f t="shared" si="1026"/>
        <v>16:25:49.832</v>
      </c>
      <c r="CF2019">
        <v>831567408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4</v>
      </c>
      <c r="CY2019">
        <v>7</v>
      </c>
      <c r="CZ2019" t="s">
        <v>131</v>
      </c>
      <c r="DA2019">
        <v>80</v>
      </c>
      <c r="DB2019">
        <v>1</v>
      </c>
      <c r="DC2019" t="s">
        <v>132</v>
      </c>
      <c r="DD2019" t="s">
        <v>133</v>
      </c>
      <c r="DG2019">
        <v>15486775</v>
      </c>
      <c r="DI2019">
        <v>1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 t="shared" si="1023"/>
        <v>10/06/2022 16:25:50.028</v>
      </c>
      <c r="C2020" t="str">
        <f t="shared" si="1008"/>
        <v>FFDFD3C0</v>
      </c>
      <c r="D2020" t="s">
        <v>143</v>
      </c>
      <c r="E2020">
        <v>15</v>
      </c>
      <c r="F2020">
        <v>2015</v>
      </c>
      <c r="G2020" t="s">
        <v>144</v>
      </c>
      <c r="J2020" t="s">
        <v>145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1024"/>
        <v>16:25:49.828</v>
      </c>
      <c r="T2020" t="str">
        <f t="shared" si="1025"/>
        <v>16:25:49.328</v>
      </c>
      <c r="U2020" t="str">
        <f t="shared" si="1009"/>
        <v>A5988B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125</v>
      </c>
      <c r="AG2020">
        <v>0</v>
      </c>
      <c r="AH2020">
        <v>3</v>
      </c>
      <c r="AI2020">
        <v>2</v>
      </c>
      <c r="AJ2020">
        <v>1</v>
      </c>
      <c r="AK2020" t="s">
        <v>691</v>
      </c>
      <c r="AL2020">
        <v>40.960099999999997</v>
      </c>
      <c r="AM2020" t="s">
        <v>692</v>
      </c>
      <c r="AN2020">
        <v>-72.158568000000002</v>
      </c>
      <c r="AO2020">
        <v>25</v>
      </c>
      <c r="AP2020">
        <v>1050</v>
      </c>
      <c r="AQ2020" t="s">
        <v>129</v>
      </c>
      <c r="AR2020">
        <v>-18</v>
      </c>
      <c r="AS2020">
        <v>55</v>
      </c>
      <c r="AT2020">
        <v>1024</v>
      </c>
      <c r="BB2020">
        <v>1200</v>
      </c>
      <c r="BC2020">
        <v>1</v>
      </c>
      <c r="BD2020" t="str">
        <f t="shared" si="1010"/>
        <v xml:space="preserve">N46PD   </v>
      </c>
      <c r="BE2020">
        <v>1</v>
      </c>
      <c r="BG2020">
        <v>0</v>
      </c>
      <c r="BH2020">
        <v>0</v>
      </c>
      <c r="BI2020">
        <v>0</v>
      </c>
      <c r="BJ2020">
        <v>950</v>
      </c>
      <c r="BK2020">
        <v>-100</v>
      </c>
      <c r="BL2020" t="s">
        <v>239</v>
      </c>
      <c r="BM2020">
        <v>1</v>
      </c>
      <c r="BN2020">
        <v>1</v>
      </c>
      <c r="BO2020">
        <v>1</v>
      </c>
      <c r="BP2020">
        <v>0</v>
      </c>
      <c r="BS2020">
        <v>0.32</v>
      </c>
      <c r="BT2020">
        <v>0</v>
      </c>
      <c r="BU2020">
        <v>0</v>
      </c>
      <c r="CE2020" t="str">
        <f t="shared" si="1026"/>
        <v>16:25:49.832</v>
      </c>
      <c r="CF2020">
        <v>831567408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4</v>
      </c>
      <c r="CY2020">
        <v>7</v>
      </c>
      <c r="CZ2020" t="s">
        <v>131</v>
      </c>
      <c r="DA2020">
        <v>80</v>
      </c>
      <c r="DB2020">
        <v>1</v>
      </c>
      <c r="DC2020" t="s">
        <v>132</v>
      </c>
      <c r="DD2020" t="s">
        <v>133</v>
      </c>
      <c r="DG2020">
        <v>15486775</v>
      </c>
      <c r="DI2020">
        <v>1</v>
      </c>
      <c r="DJ2020">
        <v>0</v>
      </c>
      <c r="DK2020">
        <v>1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"10/06/2022 16:25:50.106"</f>
        <v>10/06/2022 16:25:50.106</v>
      </c>
      <c r="C2021" t="str">
        <f t="shared" si="1008"/>
        <v>FFDFD3C0</v>
      </c>
      <c r="D2021" t="s">
        <v>134</v>
      </c>
      <c r="E2021">
        <v>33</v>
      </c>
      <c r="H2021">
        <v>112</v>
      </c>
      <c r="I2021" t="s">
        <v>135</v>
      </c>
      <c r="J2021" t="s">
        <v>136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1024"/>
        <v>16:25:49.828</v>
      </c>
      <c r="T2021" t="str">
        <f t="shared" si="1025"/>
        <v>16:25:49.328</v>
      </c>
      <c r="U2021" t="str">
        <f t="shared" si="1009"/>
        <v>A5988B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125</v>
      </c>
      <c r="AG2021">
        <v>0</v>
      </c>
      <c r="AH2021">
        <v>3</v>
      </c>
      <c r="AI2021">
        <v>2</v>
      </c>
      <c r="AJ2021">
        <v>1</v>
      </c>
      <c r="AK2021" t="s">
        <v>691</v>
      </c>
      <c r="AL2021">
        <v>40.960099999999997</v>
      </c>
      <c r="AM2021" t="s">
        <v>692</v>
      </c>
      <c r="AN2021">
        <v>-72.158568000000002</v>
      </c>
      <c r="AO2021">
        <v>25</v>
      </c>
      <c r="AP2021">
        <v>1050</v>
      </c>
      <c r="AQ2021" t="s">
        <v>129</v>
      </c>
      <c r="AR2021">
        <v>-18</v>
      </c>
      <c r="AS2021">
        <v>55</v>
      </c>
      <c r="AT2021">
        <v>1024</v>
      </c>
      <c r="BB2021">
        <v>1200</v>
      </c>
      <c r="BC2021">
        <v>1</v>
      </c>
      <c r="BD2021" t="str">
        <f t="shared" si="1010"/>
        <v xml:space="preserve">N46PD   </v>
      </c>
      <c r="BE2021">
        <v>1</v>
      </c>
      <c r="BG2021">
        <v>0</v>
      </c>
      <c r="BH2021">
        <v>0</v>
      </c>
      <c r="BI2021">
        <v>0</v>
      </c>
      <c r="BJ2021">
        <v>950</v>
      </c>
      <c r="BK2021">
        <v>-100</v>
      </c>
      <c r="BL2021" t="s">
        <v>239</v>
      </c>
      <c r="BM2021">
        <v>1</v>
      </c>
      <c r="BN2021">
        <v>1</v>
      </c>
      <c r="BO2021">
        <v>1</v>
      </c>
      <c r="BP2021">
        <v>0</v>
      </c>
      <c r="BS2021">
        <v>0.32</v>
      </c>
      <c r="BT2021">
        <v>0</v>
      </c>
      <c r="BU2021">
        <v>0</v>
      </c>
      <c r="CE2021" t="str">
        <f t="shared" si="1026"/>
        <v>16:25:49.832</v>
      </c>
      <c r="CF2021">
        <v>831567408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4</v>
      </c>
      <c r="CY2021">
        <v>7</v>
      </c>
      <c r="CZ2021" t="s">
        <v>131</v>
      </c>
      <c r="DA2021">
        <v>80</v>
      </c>
      <c r="DB2021">
        <v>1</v>
      </c>
      <c r="DC2021" t="s">
        <v>132</v>
      </c>
      <c r="DD2021" t="s">
        <v>133</v>
      </c>
      <c r="DG2021">
        <v>15486775</v>
      </c>
      <c r="DI2021">
        <v>1</v>
      </c>
      <c r="DJ2021">
        <v>0</v>
      </c>
      <c r="DK2021">
        <v>1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 t="shared" ref="A2022:A2028" si="1027">"10/06/2022 16:25:51.731"</f>
        <v>10/06/2022 16:25:51.731</v>
      </c>
      <c r="C2022" t="str">
        <f t="shared" si="1008"/>
        <v>FFDFD3C0</v>
      </c>
      <c r="D2022" t="s">
        <v>134</v>
      </c>
      <c r="E2022">
        <v>38</v>
      </c>
      <c r="H2022">
        <v>125</v>
      </c>
      <c r="I2022" t="s">
        <v>142</v>
      </c>
      <c r="J2022" t="s">
        <v>136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ref="S2022:S2028" si="1028">"16:25:51.438"</f>
        <v>16:25:51.438</v>
      </c>
      <c r="T2022" t="str">
        <f t="shared" ref="T2022:T2028" si="1029">"16:25:50.938"</f>
        <v>16:25:50.938</v>
      </c>
      <c r="U2022" t="str">
        <f t="shared" si="1009"/>
        <v>A5988B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125</v>
      </c>
      <c r="AG2022">
        <v>0</v>
      </c>
      <c r="AH2022">
        <v>3</v>
      </c>
      <c r="AI2022">
        <v>2</v>
      </c>
      <c r="AJ2022">
        <v>1</v>
      </c>
      <c r="AK2022" t="s">
        <v>693</v>
      </c>
      <c r="AL2022">
        <v>40.960486000000003</v>
      </c>
      <c r="AM2022" t="s">
        <v>694</v>
      </c>
      <c r="AN2022">
        <v>-72.158760999999998</v>
      </c>
      <c r="AO2022">
        <v>25</v>
      </c>
      <c r="AP2022">
        <v>1075</v>
      </c>
      <c r="AQ2022" t="s">
        <v>129</v>
      </c>
      <c r="AR2022">
        <v>-17</v>
      </c>
      <c r="AS2022">
        <v>56</v>
      </c>
      <c r="AT2022">
        <v>768</v>
      </c>
      <c r="BB2022">
        <v>1200</v>
      </c>
      <c r="BC2022">
        <v>1</v>
      </c>
      <c r="BD2022" t="str">
        <f t="shared" si="1010"/>
        <v xml:space="preserve">N46PD   </v>
      </c>
      <c r="BE2022">
        <v>1</v>
      </c>
      <c r="BG2022">
        <v>0</v>
      </c>
      <c r="BH2022">
        <v>0</v>
      </c>
      <c r="BI2022">
        <v>0</v>
      </c>
      <c r="BJ2022">
        <v>975</v>
      </c>
      <c r="BK2022">
        <v>-100</v>
      </c>
      <c r="BL2022" t="s">
        <v>239</v>
      </c>
      <c r="BM2022">
        <v>1</v>
      </c>
      <c r="BN2022">
        <v>1</v>
      </c>
      <c r="BO2022">
        <v>1</v>
      </c>
      <c r="BP2022">
        <v>0</v>
      </c>
      <c r="BS2022">
        <v>0.32</v>
      </c>
      <c r="BT2022">
        <v>0</v>
      </c>
      <c r="BU2022">
        <v>0</v>
      </c>
      <c r="CE2022" t="str">
        <f t="shared" ref="CE2022:CE2028" si="1030">"16:25:51.444"</f>
        <v>16:25:51.444</v>
      </c>
      <c r="CF2022">
        <v>443783018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5</v>
      </c>
      <c r="CY2022">
        <v>7</v>
      </c>
      <c r="CZ2022" t="s">
        <v>131</v>
      </c>
      <c r="DA2022">
        <v>80</v>
      </c>
      <c r="DB2022">
        <v>1</v>
      </c>
      <c r="DC2022" t="s">
        <v>132</v>
      </c>
      <c r="DD2022" t="s">
        <v>133</v>
      </c>
      <c r="DG2022">
        <v>15488335</v>
      </c>
      <c r="DI2022">
        <v>1</v>
      </c>
      <c r="DJ2022">
        <v>0</v>
      </c>
      <c r="DK2022">
        <v>0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 t="shared" si="1027"/>
        <v>10/06/2022 16:25:51.731</v>
      </c>
      <c r="C2023" t="str">
        <f t="shared" si="1008"/>
        <v>FFDFD3C0</v>
      </c>
      <c r="D2023" t="s">
        <v>123</v>
      </c>
      <c r="E2023">
        <v>1</v>
      </c>
      <c r="H2023">
        <v>157</v>
      </c>
      <c r="I2023" t="s">
        <v>124</v>
      </c>
      <c r="J2023" t="s">
        <v>125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1028"/>
        <v>16:25:51.438</v>
      </c>
      <c r="T2023" t="str">
        <f t="shared" si="1029"/>
        <v>16:25:50.938</v>
      </c>
      <c r="U2023" t="str">
        <f t="shared" si="1009"/>
        <v>A5988B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125</v>
      </c>
      <c r="AG2023">
        <v>0</v>
      </c>
      <c r="AH2023">
        <v>3</v>
      </c>
      <c r="AI2023">
        <v>2</v>
      </c>
      <c r="AJ2023">
        <v>1</v>
      </c>
      <c r="AK2023" t="s">
        <v>693</v>
      </c>
      <c r="AL2023">
        <v>40.960486000000003</v>
      </c>
      <c r="AM2023" t="s">
        <v>694</v>
      </c>
      <c r="AN2023">
        <v>-72.158760999999998</v>
      </c>
      <c r="AO2023">
        <v>25</v>
      </c>
      <c r="AP2023">
        <v>1075</v>
      </c>
      <c r="AQ2023" t="s">
        <v>129</v>
      </c>
      <c r="AR2023">
        <v>-17</v>
      </c>
      <c r="AS2023">
        <v>56</v>
      </c>
      <c r="AT2023">
        <v>768</v>
      </c>
      <c r="BB2023">
        <v>1200</v>
      </c>
      <c r="BC2023">
        <v>1</v>
      </c>
      <c r="BD2023" t="str">
        <f t="shared" si="1010"/>
        <v xml:space="preserve">N46PD   </v>
      </c>
      <c r="BE2023">
        <v>1</v>
      </c>
      <c r="BG2023">
        <v>0</v>
      </c>
      <c r="BH2023">
        <v>0</v>
      </c>
      <c r="BI2023">
        <v>0</v>
      </c>
      <c r="BJ2023">
        <v>975</v>
      </c>
      <c r="BK2023">
        <v>-100</v>
      </c>
      <c r="BL2023" t="s">
        <v>239</v>
      </c>
      <c r="BM2023">
        <v>1</v>
      </c>
      <c r="BN2023">
        <v>1</v>
      </c>
      <c r="BO2023">
        <v>1</v>
      </c>
      <c r="BP2023">
        <v>0</v>
      </c>
      <c r="BS2023">
        <v>0.32</v>
      </c>
      <c r="BT2023">
        <v>0</v>
      </c>
      <c r="BU2023">
        <v>0</v>
      </c>
      <c r="CE2023" t="str">
        <f t="shared" si="1030"/>
        <v>16:25:51.444</v>
      </c>
      <c r="CF2023">
        <v>443783018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5</v>
      </c>
      <c r="CY2023">
        <v>7</v>
      </c>
      <c r="CZ2023" t="s">
        <v>131</v>
      </c>
      <c r="DA2023">
        <v>80</v>
      </c>
      <c r="DB2023">
        <v>1</v>
      </c>
      <c r="DC2023" t="s">
        <v>132</v>
      </c>
      <c r="DD2023" t="s">
        <v>133</v>
      </c>
      <c r="DG2023">
        <v>15488335</v>
      </c>
      <c r="DI2023">
        <v>1</v>
      </c>
      <c r="DJ2023">
        <v>0</v>
      </c>
      <c r="DK2023">
        <v>1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 t="shared" si="1027"/>
        <v>10/06/2022 16:25:51.731</v>
      </c>
      <c r="C2024" t="str">
        <f t="shared" si="1008"/>
        <v>FFDFD3C0</v>
      </c>
      <c r="D2024" t="s">
        <v>143</v>
      </c>
      <c r="E2024">
        <v>1</v>
      </c>
      <c r="F2024">
        <v>2001</v>
      </c>
      <c r="G2024" t="s">
        <v>147</v>
      </c>
      <c r="J2024" t="s">
        <v>145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1028"/>
        <v>16:25:51.438</v>
      </c>
      <c r="T2024" t="str">
        <f t="shared" si="1029"/>
        <v>16:25:50.938</v>
      </c>
      <c r="U2024" t="str">
        <f t="shared" si="1009"/>
        <v>A5988B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10</v>
      </c>
      <c r="AF2024" t="s">
        <v>125</v>
      </c>
      <c r="AG2024">
        <v>0</v>
      </c>
      <c r="AH2024">
        <v>3</v>
      </c>
      <c r="AI2024">
        <v>2</v>
      </c>
      <c r="AJ2024">
        <v>1</v>
      </c>
      <c r="AK2024" t="s">
        <v>693</v>
      </c>
      <c r="AL2024">
        <v>40.960486000000003</v>
      </c>
      <c r="AM2024" t="s">
        <v>694</v>
      </c>
      <c r="AN2024">
        <v>-72.158760999999998</v>
      </c>
      <c r="AO2024">
        <v>25</v>
      </c>
      <c r="AP2024">
        <v>1075</v>
      </c>
      <c r="AQ2024" t="s">
        <v>129</v>
      </c>
      <c r="AR2024">
        <v>-17</v>
      </c>
      <c r="AS2024">
        <v>56</v>
      </c>
      <c r="AT2024">
        <v>768</v>
      </c>
      <c r="BB2024">
        <v>1200</v>
      </c>
      <c r="BC2024">
        <v>1</v>
      </c>
      <c r="BD2024" t="str">
        <f t="shared" si="1010"/>
        <v xml:space="preserve">N46PD   </v>
      </c>
      <c r="BE2024">
        <v>1</v>
      </c>
      <c r="BG2024">
        <v>0</v>
      </c>
      <c r="BH2024">
        <v>0</v>
      </c>
      <c r="BI2024">
        <v>0</v>
      </c>
      <c r="BJ2024">
        <v>975</v>
      </c>
      <c r="BK2024">
        <v>-100</v>
      </c>
      <c r="BL2024" t="s">
        <v>239</v>
      </c>
      <c r="BM2024">
        <v>1</v>
      </c>
      <c r="BN2024">
        <v>1</v>
      </c>
      <c r="BO2024">
        <v>1</v>
      </c>
      <c r="BP2024">
        <v>0</v>
      </c>
      <c r="BS2024">
        <v>0.32</v>
      </c>
      <c r="BT2024">
        <v>0</v>
      </c>
      <c r="BU2024">
        <v>0</v>
      </c>
      <c r="CE2024" t="str">
        <f t="shared" si="1030"/>
        <v>16:25:51.444</v>
      </c>
      <c r="CF2024">
        <v>443783018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5</v>
      </c>
      <c r="CY2024">
        <v>7</v>
      </c>
      <c r="CZ2024" t="s">
        <v>131</v>
      </c>
      <c r="DA2024">
        <v>80</v>
      </c>
      <c r="DB2024">
        <v>1</v>
      </c>
      <c r="DC2024" t="s">
        <v>132</v>
      </c>
      <c r="DD2024" t="s">
        <v>133</v>
      </c>
      <c r="DG2024">
        <v>15488335</v>
      </c>
      <c r="DI2024">
        <v>1</v>
      </c>
      <c r="DJ2024">
        <v>0</v>
      </c>
      <c r="DK2024">
        <v>1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 t="shared" si="1027"/>
        <v>10/06/2022 16:25:51.731</v>
      </c>
      <c r="C2025" t="str">
        <f t="shared" si="1008"/>
        <v>FFDFD3C0</v>
      </c>
      <c r="D2025" t="s">
        <v>143</v>
      </c>
      <c r="E2025">
        <v>15</v>
      </c>
      <c r="F2025">
        <v>2015</v>
      </c>
      <c r="G2025" t="s">
        <v>144</v>
      </c>
      <c r="J2025" t="s">
        <v>145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1028"/>
        <v>16:25:51.438</v>
      </c>
      <c r="T2025" t="str">
        <f t="shared" si="1029"/>
        <v>16:25:50.938</v>
      </c>
      <c r="U2025" t="str">
        <f t="shared" si="1009"/>
        <v>A5988B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10</v>
      </c>
      <c r="AF2025" t="s">
        <v>125</v>
      </c>
      <c r="AG2025">
        <v>0</v>
      </c>
      <c r="AH2025">
        <v>3</v>
      </c>
      <c r="AI2025">
        <v>2</v>
      </c>
      <c r="AJ2025">
        <v>1</v>
      </c>
      <c r="AK2025" t="s">
        <v>693</v>
      </c>
      <c r="AL2025">
        <v>40.960486000000003</v>
      </c>
      <c r="AM2025" t="s">
        <v>694</v>
      </c>
      <c r="AN2025">
        <v>-72.158760999999998</v>
      </c>
      <c r="AO2025">
        <v>25</v>
      </c>
      <c r="AP2025">
        <v>1075</v>
      </c>
      <c r="AQ2025" t="s">
        <v>129</v>
      </c>
      <c r="AR2025">
        <v>-17</v>
      </c>
      <c r="AS2025">
        <v>56</v>
      </c>
      <c r="AT2025">
        <v>768</v>
      </c>
      <c r="BB2025">
        <v>1200</v>
      </c>
      <c r="BC2025">
        <v>1</v>
      </c>
      <c r="BD2025" t="str">
        <f t="shared" si="1010"/>
        <v xml:space="preserve">N46PD   </v>
      </c>
      <c r="BE2025">
        <v>1</v>
      </c>
      <c r="BG2025">
        <v>0</v>
      </c>
      <c r="BH2025">
        <v>0</v>
      </c>
      <c r="BI2025">
        <v>0</v>
      </c>
      <c r="BJ2025">
        <v>975</v>
      </c>
      <c r="BK2025">
        <v>-100</v>
      </c>
      <c r="BL2025" t="s">
        <v>239</v>
      </c>
      <c r="BM2025">
        <v>1</v>
      </c>
      <c r="BN2025">
        <v>1</v>
      </c>
      <c r="BO2025">
        <v>1</v>
      </c>
      <c r="BP2025">
        <v>0</v>
      </c>
      <c r="BS2025">
        <v>0.32</v>
      </c>
      <c r="BT2025">
        <v>0</v>
      </c>
      <c r="BU2025">
        <v>0</v>
      </c>
      <c r="CE2025" t="str">
        <f t="shared" si="1030"/>
        <v>16:25:51.444</v>
      </c>
      <c r="CF2025">
        <v>443783018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5</v>
      </c>
      <c r="CY2025">
        <v>7</v>
      </c>
      <c r="CZ2025" t="s">
        <v>131</v>
      </c>
      <c r="DA2025">
        <v>80</v>
      </c>
      <c r="DB2025">
        <v>1</v>
      </c>
      <c r="DC2025" t="s">
        <v>132</v>
      </c>
      <c r="DD2025" t="s">
        <v>133</v>
      </c>
      <c r="DG2025">
        <v>15488335</v>
      </c>
      <c r="DI2025">
        <v>1</v>
      </c>
      <c r="DJ2025">
        <v>0</v>
      </c>
      <c r="DK2025">
        <v>1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 t="shared" si="1027"/>
        <v>10/06/2022 16:25:51.731</v>
      </c>
      <c r="C2026" t="str">
        <f t="shared" si="1008"/>
        <v>FFDFD3C0</v>
      </c>
      <c r="D2026" t="s">
        <v>139</v>
      </c>
      <c r="E2026">
        <v>3</v>
      </c>
      <c r="F2026">
        <v>1003</v>
      </c>
      <c r="G2026" t="s">
        <v>146</v>
      </c>
      <c r="J2026" t="s">
        <v>141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1028"/>
        <v>16:25:51.438</v>
      </c>
      <c r="T2026" t="str">
        <f t="shared" si="1029"/>
        <v>16:25:50.938</v>
      </c>
      <c r="U2026" t="str">
        <f t="shared" si="1009"/>
        <v>A5988B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10</v>
      </c>
      <c r="AF2026" t="s">
        <v>125</v>
      </c>
      <c r="AG2026">
        <v>0</v>
      </c>
      <c r="AH2026">
        <v>3</v>
      </c>
      <c r="AI2026">
        <v>2</v>
      </c>
      <c r="AJ2026">
        <v>1</v>
      </c>
      <c r="AK2026" t="s">
        <v>693</v>
      </c>
      <c r="AL2026">
        <v>40.960486000000003</v>
      </c>
      <c r="AM2026" t="s">
        <v>694</v>
      </c>
      <c r="AN2026">
        <v>-72.158760999999998</v>
      </c>
      <c r="AO2026">
        <v>25</v>
      </c>
      <c r="AP2026">
        <v>1075</v>
      </c>
      <c r="AQ2026" t="s">
        <v>129</v>
      </c>
      <c r="AR2026">
        <v>-17</v>
      </c>
      <c r="AS2026">
        <v>56</v>
      </c>
      <c r="AT2026">
        <v>768</v>
      </c>
      <c r="BB2026">
        <v>1200</v>
      </c>
      <c r="BC2026">
        <v>1</v>
      </c>
      <c r="BD2026" t="str">
        <f t="shared" si="1010"/>
        <v xml:space="preserve">N46PD   </v>
      </c>
      <c r="BE2026">
        <v>1</v>
      </c>
      <c r="BG2026">
        <v>0</v>
      </c>
      <c r="BH2026">
        <v>0</v>
      </c>
      <c r="BI2026">
        <v>0</v>
      </c>
      <c r="BJ2026">
        <v>975</v>
      </c>
      <c r="BK2026">
        <v>-100</v>
      </c>
      <c r="BL2026" t="s">
        <v>239</v>
      </c>
      <c r="BM2026">
        <v>1</v>
      </c>
      <c r="BN2026">
        <v>1</v>
      </c>
      <c r="BO2026">
        <v>1</v>
      </c>
      <c r="BP2026">
        <v>0</v>
      </c>
      <c r="BS2026">
        <v>0.32</v>
      </c>
      <c r="BT2026">
        <v>0</v>
      </c>
      <c r="BU2026">
        <v>0</v>
      </c>
      <c r="CE2026" t="str">
        <f t="shared" si="1030"/>
        <v>16:25:51.444</v>
      </c>
      <c r="CF2026">
        <v>443783018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5</v>
      </c>
      <c r="CY2026">
        <v>7</v>
      </c>
      <c r="CZ2026" t="s">
        <v>131</v>
      </c>
      <c r="DA2026">
        <v>80</v>
      </c>
      <c r="DB2026">
        <v>1</v>
      </c>
      <c r="DC2026" t="s">
        <v>132</v>
      </c>
      <c r="DD2026" t="s">
        <v>133</v>
      </c>
      <c r="DG2026">
        <v>15488335</v>
      </c>
      <c r="DI2026">
        <v>1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 t="shared" si="1027"/>
        <v>10/06/2022 16:25:51.731</v>
      </c>
      <c r="C2027" t="str">
        <f t="shared" si="1008"/>
        <v>FFDFD3C0</v>
      </c>
      <c r="D2027" t="s">
        <v>134</v>
      </c>
      <c r="E2027">
        <v>33</v>
      </c>
      <c r="H2027">
        <v>112</v>
      </c>
      <c r="I2027" t="s">
        <v>135</v>
      </c>
      <c r="J2027" t="s">
        <v>136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1028"/>
        <v>16:25:51.438</v>
      </c>
      <c r="T2027" t="str">
        <f t="shared" si="1029"/>
        <v>16:25:50.938</v>
      </c>
      <c r="U2027" t="str">
        <f t="shared" si="1009"/>
        <v>A5988B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10</v>
      </c>
      <c r="AF2027" t="s">
        <v>125</v>
      </c>
      <c r="AG2027">
        <v>0</v>
      </c>
      <c r="AH2027">
        <v>3</v>
      </c>
      <c r="AI2027">
        <v>2</v>
      </c>
      <c r="AJ2027">
        <v>1</v>
      </c>
      <c r="AK2027" t="s">
        <v>693</v>
      </c>
      <c r="AL2027">
        <v>40.960486000000003</v>
      </c>
      <c r="AM2027" t="s">
        <v>694</v>
      </c>
      <c r="AN2027">
        <v>-72.158760999999998</v>
      </c>
      <c r="AO2027">
        <v>25</v>
      </c>
      <c r="AP2027">
        <v>1075</v>
      </c>
      <c r="AQ2027" t="s">
        <v>129</v>
      </c>
      <c r="AR2027">
        <v>-17</v>
      </c>
      <c r="AS2027">
        <v>56</v>
      </c>
      <c r="AT2027">
        <v>768</v>
      </c>
      <c r="BB2027">
        <v>1200</v>
      </c>
      <c r="BC2027">
        <v>1</v>
      </c>
      <c r="BD2027" t="str">
        <f t="shared" si="1010"/>
        <v xml:space="preserve">N46PD   </v>
      </c>
      <c r="BE2027">
        <v>1</v>
      </c>
      <c r="BG2027">
        <v>0</v>
      </c>
      <c r="BH2027">
        <v>0</v>
      </c>
      <c r="BI2027">
        <v>0</v>
      </c>
      <c r="BJ2027">
        <v>975</v>
      </c>
      <c r="BK2027">
        <v>-100</v>
      </c>
      <c r="BL2027" t="s">
        <v>239</v>
      </c>
      <c r="BM2027">
        <v>1</v>
      </c>
      <c r="BN2027">
        <v>1</v>
      </c>
      <c r="BO2027">
        <v>1</v>
      </c>
      <c r="BP2027">
        <v>0</v>
      </c>
      <c r="BS2027">
        <v>0.32</v>
      </c>
      <c r="BT2027">
        <v>0</v>
      </c>
      <c r="BU2027">
        <v>0</v>
      </c>
      <c r="CE2027" t="str">
        <f t="shared" si="1030"/>
        <v>16:25:51.444</v>
      </c>
      <c r="CF2027">
        <v>443783018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5</v>
      </c>
      <c r="CY2027">
        <v>7</v>
      </c>
      <c r="CZ2027" t="s">
        <v>131</v>
      </c>
      <c r="DA2027">
        <v>80</v>
      </c>
      <c r="DB2027">
        <v>1</v>
      </c>
      <c r="DC2027" t="s">
        <v>132</v>
      </c>
      <c r="DD2027" t="s">
        <v>133</v>
      </c>
      <c r="DG2027">
        <v>15488335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 t="shared" si="1027"/>
        <v>10/06/2022 16:25:51.731</v>
      </c>
      <c r="C2028" t="str">
        <f t="shared" si="1008"/>
        <v>FFDFD3C0</v>
      </c>
      <c r="D2028" t="s">
        <v>139</v>
      </c>
      <c r="E2028">
        <v>2</v>
      </c>
      <c r="F2028">
        <v>1002</v>
      </c>
      <c r="G2028" t="s">
        <v>124</v>
      </c>
      <c r="J2028" t="s">
        <v>141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1028"/>
        <v>16:25:51.438</v>
      </c>
      <c r="T2028" t="str">
        <f t="shared" si="1029"/>
        <v>16:25:50.938</v>
      </c>
      <c r="U2028" t="str">
        <f t="shared" si="1009"/>
        <v>A5988B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10</v>
      </c>
      <c r="AF2028" t="s">
        <v>125</v>
      </c>
      <c r="AG2028">
        <v>0</v>
      </c>
      <c r="AH2028">
        <v>3</v>
      </c>
      <c r="AI2028">
        <v>2</v>
      </c>
      <c r="AJ2028">
        <v>1</v>
      </c>
      <c r="AK2028" t="s">
        <v>693</v>
      </c>
      <c r="AL2028">
        <v>40.960486000000003</v>
      </c>
      <c r="AM2028" t="s">
        <v>694</v>
      </c>
      <c r="AN2028">
        <v>-72.158760999999998</v>
      </c>
      <c r="AO2028">
        <v>25</v>
      </c>
      <c r="AP2028">
        <v>1075</v>
      </c>
      <c r="AQ2028" t="s">
        <v>129</v>
      </c>
      <c r="AR2028">
        <v>-17</v>
      </c>
      <c r="AS2028">
        <v>56</v>
      </c>
      <c r="AT2028">
        <v>768</v>
      </c>
      <c r="BB2028">
        <v>1200</v>
      </c>
      <c r="BC2028">
        <v>1</v>
      </c>
      <c r="BD2028" t="str">
        <f t="shared" si="1010"/>
        <v xml:space="preserve">N46PD   </v>
      </c>
      <c r="BE2028">
        <v>1</v>
      </c>
      <c r="BG2028">
        <v>0</v>
      </c>
      <c r="BH2028">
        <v>0</v>
      </c>
      <c r="BI2028">
        <v>0</v>
      </c>
      <c r="BJ2028">
        <v>975</v>
      </c>
      <c r="BK2028">
        <v>-100</v>
      </c>
      <c r="BL2028" t="s">
        <v>239</v>
      </c>
      <c r="BM2028">
        <v>1</v>
      </c>
      <c r="BN2028">
        <v>1</v>
      </c>
      <c r="BO2028">
        <v>1</v>
      </c>
      <c r="BP2028">
        <v>0</v>
      </c>
      <c r="BS2028">
        <v>0.32</v>
      </c>
      <c r="BT2028">
        <v>0</v>
      </c>
      <c r="BU2028">
        <v>0</v>
      </c>
      <c r="CE2028" t="str">
        <f t="shared" si="1030"/>
        <v>16:25:51.444</v>
      </c>
      <c r="CF2028">
        <v>443783018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5</v>
      </c>
      <c r="CY2028">
        <v>7</v>
      </c>
      <c r="CZ2028" t="s">
        <v>131</v>
      </c>
      <c r="DA2028">
        <v>80</v>
      </c>
      <c r="DB2028">
        <v>1</v>
      </c>
      <c r="DC2028" t="s">
        <v>132</v>
      </c>
      <c r="DD2028" t="s">
        <v>133</v>
      </c>
      <c r="DG2028">
        <v>15488335</v>
      </c>
      <c r="DI2028">
        <v>1</v>
      </c>
      <c r="DJ2028">
        <v>0</v>
      </c>
      <c r="DK2028">
        <v>0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>"10/06/2022 16:25:52.788"</f>
        <v>10/06/2022 16:25:52.788</v>
      </c>
      <c r="C2029" t="str">
        <f t="shared" si="1008"/>
        <v>FFDFD3C0</v>
      </c>
      <c r="D2029" t="s">
        <v>134</v>
      </c>
      <c r="E2029">
        <v>38</v>
      </c>
      <c r="H2029">
        <v>125</v>
      </c>
      <c r="I2029" t="s">
        <v>142</v>
      </c>
      <c r="J2029" t="s">
        <v>136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ref="S2029:S2035" si="1031">"16:25:52.414"</f>
        <v>16:25:52.414</v>
      </c>
      <c r="T2029" t="str">
        <f t="shared" ref="T2029:T2035" si="1032">"16:25:52.014"</f>
        <v>16:25:52.014</v>
      </c>
      <c r="U2029" t="str">
        <f t="shared" si="1009"/>
        <v>A5988B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10</v>
      </c>
      <c r="AF2029" t="s">
        <v>125</v>
      </c>
      <c r="AG2029">
        <v>0</v>
      </c>
      <c r="AH2029">
        <v>3</v>
      </c>
      <c r="AI2029">
        <v>2</v>
      </c>
      <c r="AJ2029">
        <v>1</v>
      </c>
      <c r="AK2029" t="s">
        <v>695</v>
      </c>
      <c r="AL2029">
        <v>40.960765000000002</v>
      </c>
      <c r="AM2029" t="s">
        <v>696</v>
      </c>
      <c r="AN2029">
        <v>-72.158824999999993</v>
      </c>
      <c r="AO2029">
        <v>25</v>
      </c>
      <c r="AP2029">
        <v>1075</v>
      </c>
      <c r="AQ2029" t="s">
        <v>129</v>
      </c>
      <c r="AR2029">
        <v>-16</v>
      </c>
      <c r="AS2029">
        <v>55</v>
      </c>
      <c r="AT2029">
        <v>640</v>
      </c>
      <c r="BB2029">
        <v>1200</v>
      </c>
      <c r="BC2029">
        <v>1</v>
      </c>
      <c r="BD2029" t="str">
        <f t="shared" si="1010"/>
        <v xml:space="preserve">N46PD   </v>
      </c>
      <c r="BE2029">
        <v>1</v>
      </c>
      <c r="BG2029">
        <v>0</v>
      </c>
      <c r="BH2029">
        <v>0</v>
      </c>
      <c r="BI2029">
        <v>0</v>
      </c>
      <c r="BJ2029">
        <v>975</v>
      </c>
      <c r="BK2029">
        <v>-100</v>
      </c>
      <c r="BL2029" t="s">
        <v>239</v>
      </c>
      <c r="BM2029">
        <v>1</v>
      </c>
      <c r="BN2029">
        <v>1</v>
      </c>
      <c r="BO2029">
        <v>1</v>
      </c>
      <c r="BP2029">
        <v>0</v>
      </c>
      <c r="BS2029">
        <v>0.16</v>
      </c>
      <c r="BT2029">
        <v>0</v>
      </c>
      <c r="BU2029">
        <v>0</v>
      </c>
      <c r="CE2029" t="str">
        <f t="shared" ref="CE2029:CE2035" si="1033">"16:25:52.415"</f>
        <v>16:25:52.415</v>
      </c>
      <c r="CF2029">
        <v>415372343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5</v>
      </c>
      <c r="CY2029">
        <v>7</v>
      </c>
      <c r="CZ2029" t="s">
        <v>131</v>
      </c>
      <c r="DA2029">
        <v>80</v>
      </c>
      <c r="DB2029">
        <v>1</v>
      </c>
      <c r="DC2029" t="s">
        <v>132</v>
      </c>
      <c r="DD2029" t="s">
        <v>133</v>
      </c>
      <c r="DG2029">
        <v>15489456</v>
      </c>
      <c r="DI2029">
        <v>1</v>
      </c>
      <c r="DJ2029">
        <v>0</v>
      </c>
      <c r="DK2029">
        <v>0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"10/06/2022 16:25:52.788"</f>
        <v>10/06/2022 16:25:52.788</v>
      </c>
      <c r="C2030" t="str">
        <f t="shared" si="1008"/>
        <v>FFDFD3C0</v>
      </c>
      <c r="D2030" t="s">
        <v>143</v>
      </c>
      <c r="E2030">
        <v>1</v>
      </c>
      <c r="F2030">
        <v>2001</v>
      </c>
      <c r="G2030" t="s">
        <v>147</v>
      </c>
      <c r="J2030" t="s">
        <v>145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si="1031"/>
        <v>16:25:52.414</v>
      </c>
      <c r="T2030" t="str">
        <f t="shared" si="1032"/>
        <v>16:25:52.014</v>
      </c>
      <c r="U2030" t="str">
        <f t="shared" si="1009"/>
        <v>A5988B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125</v>
      </c>
      <c r="AG2030">
        <v>0</v>
      </c>
      <c r="AH2030">
        <v>3</v>
      </c>
      <c r="AI2030">
        <v>2</v>
      </c>
      <c r="AJ2030">
        <v>1</v>
      </c>
      <c r="AK2030" t="s">
        <v>695</v>
      </c>
      <c r="AL2030">
        <v>40.960765000000002</v>
      </c>
      <c r="AM2030" t="s">
        <v>696</v>
      </c>
      <c r="AN2030">
        <v>-72.158824999999993</v>
      </c>
      <c r="AO2030">
        <v>25</v>
      </c>
      <c r="AP2030">
        <v>1075</v>
      </c>
      <c r="AQ2030" t="s">
        <v>129</v>
      </c>
      <c r="AR2030">
        <v>-16</v>
      </c>
      <c r="AS2030">
        <v>55</v>
      </c>
      <c r="AT2030">
        <v>640</v>
      </c>
      <c r="BB2030">
        <v>1200</v>
      </c>
      <c r="BC2030">
        <v>1</v>
      </c>
      <c r="BD2030" t="str">
        <f t="shared" si="1010"/>
        <v xml:space="preserve">N46PD   </v>
      </c>
      <c r="BE2030">
        <v>1</v>
      </c>
      <c r="BG2030">
        <v>0</v>
      </c>
      <c r="BH2030">
        <v>0</v>
      </c>
      <c r="BI2030">
        <v>0</v>
      </c>
      <c r="BJ2030">
        <v>975</v>
      </c>
      <c r="BK2030">
        <v>-100</v>
      </c>
      <c r="BL2030" t="s">
        <v>239</v>
      </c>
      <c r="BM2030">
        <v>1</v>
      </c>
      <c r="BN2030">
        <v>1</v>
      </c>
      <c r="BO2030">
        <v>1</v>
      </c>
      <c r="BP2030">
        <v>0</v>
      </c>
      <c r="BS2030">
        <v>0.16</v>
      </c>
      <c r="BT2030">
        <v>0</v>
      </c>
      <c r="BU2030">
        <v>0</v>
      </c>
      <c r="CE2030" t="str">
        <f t="shared" si="1033"/>
        <v>16:25:52.415</v>
      </c>
      <c r="CF2030">
        <v>415372343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5</v>
      </c>
      <c r="CY2030">
        <v>7</v>
      </c>
      <c r="CZ2030" t="s">
        <v>131</v>
      </c>
      <c r="DA2030">
        <v>80</v>
      </c>
      <c r="DB2030">
        <v>1</v>
      </c>
      <c r="DC2030" t="s">
        <v>132</v>
      </c>
      <c r="DD2030" t="s">
        <v>133</v>
      </c>
      <c r="DG2030">
        <v>15489456</v>
      </c>
      <c r="DI2030">
        <v>1</v>
      </c>
      <c r="DJ2030">
        <v>0</v>
      </c>
      <c r="DK2030">
        <v>1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"10/06/2022 16:25:52.788"</f>
        <v>10/06/2022 16:25:52.788</v>
      </c>
      <c r="C2031" t="str">
        <f t="shared" si="1008"/>
        <v>FFDFD3C0</v>
      </c>
      <c r="D2031" t="s">
        <v>123</v>
      </c>
      <c r="E2031">
        <v>1</v>
      </c>
      <c r="H2031">
        <v>157</v>
      </c>
      <c r="I2031" t="s">
        <v>124</v>
      </c>
      <c r="J2031" t="s">
        <v>125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1031"/>
        <v>16:25:52.414</v>
      </c>
      <c r="T2031" t="str">
        <f t="shared" si="1032"/>
        <v>16:25:52.014</v>
      </c>
      <c r="U2031" t="str">
        <f t="shared" si="1009"/>
        <v>A5988B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125</v>
      </c>
      <c r="AG2031">
        <v>0</v>
      </c>
      <c r="AH2031">
        <v>3</v>
      </c>
      <c r="AI2031">
        <v>2</v>
      </c>
      <c r="AJ2031">
        <v>1</v>
      </c>
      <c r="AK2031" t="s">
        <v>695</v>
      </c>
      <c r="AL2031">
        <v>40.960765000000002</v>
      </c>
      <c r="AM2031" t="s">
        <v>696</v>
      </c>
      <c r="AN2031">
        <v>-72.158824999999993</v>
      </c>
      <c r="AO2031">
        <v>25</v>
      </c>
      <c r="AP2031">
        <v>1075</v>
      </c>
      <c r="AQ2031" t="s">
        <v>129</v>
      </c>
      <c r="AR2031">
        <v>-16</v>
      </c>
      <c r="AS2031">
        <v>55</v>
      </c>
      <c r="AT2031">
        <v>640</v>
      </c>
      <c r="BB2031">
        <v>1200</v>
      </c>
      <c r="BC2031">
        <v>1</v>
      </c>
      <c r="BD2031" t="str">
        <f t="shared" si="1010"/>
        <v xml:space="preserve">N46PD   </v>
      </c>
      <c r="BE2031">
        <v>1</v>
      </c>
      <c r="BG2031">
        <v>0</v>
      </c>
      <c r="BH2031">
        <v>0</v>
      </c>
      <c r="BI2031">
        <v>0</v>
      </c>
      <c r="BJ2031">
        <v>975</v>
      </c>
      <c r="BK2031">
        <v>-100</v>
      </c>
      <c r="BL2031" t="s">
        <v>239</v>
      </c>
      <c r="BM2031">
        <v>1</v>
      </c>
      <c r="BN2031">
        <v>1</v>
      </c>
      <c r="BO2031">
        <v>1</v>
      </c>
      <c r="BP2031">
        <v>0</v>
      </c>
      <c r="BS2031">
        <v>0.16</v>
      </c>
      <c r="BT2031">
        <v>0</v>
      </c>
      <c r="BU2031">
        <v>0</v>
      </c>
      <c r="CE2031" t="str">
        <f t="shared" si="1033"/>
        <v>16:25:52.415</v>
      </c>
      <c r="CF2031">
        <v>415372343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5</v>
      </c>
      <c r="CY2031">
        <v>7</v>
      </c>
      <c r="CZ2031" t="s">
        <v>131</v>
      </c>
      <c r="DA2031">
        <v>80</v>
      </c>
      <c r="DB2031">
        <v>1</v>
      </c>
      <c r="DC2031" t="s">
        <v>132</v>
      </c>
      <c r="DD2031" t="s">
        <v>133</v>
      </c>
      <c r="DG2031">
        <v>15489456</v>
      </c>
      <c r="DI2031">
        <v>1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"10/06/2022 16:25:52.819"</f>
        <v>10/06/2022 16:25:52.819</v>
      </c>
      <c r="C2032" t="str">
        <f t="shared" si="1008"/>
        <v>FFDFD3C0</v>
      </c>
      <c r="D2032" t="s">
        <v>139</v>
      </c>
      <c r="E2032">
        <v>3</v>
      </c>
      <c r="F2032">
        <v>1003</v>
      </c>
      <c r="G2032" t="s">
        <v>146</v>
      </c>
      <c r="J2032" t="s">
        <v>141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1031"/>
        <v>16:25:52.414</v>
      </c>
      <c r="T2032" t="str">
        <f t="shared" si="1032"/>
        <v>16:25:52.014</v>
      </c>
      <c r="U2032" t="str">
        <f t="shared" si="1009"/>
        <v>A5988B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125</v>
      </c>
      <c r="AG2032">
        <v>0</v>
      </c>
      <c r="AH2032">
        <v>3</v>
      </c>
      <c r="AI2032">
        <v>2</v>
      </c>
      <c r="AJ2032">
        <v>1</v>
      </c>
      <c r="AK2032" t="s">
        <v>695</v>
      </c>
      <c r="AL2032">
        <v>40.960765000000002</v>
      </c>
      <c r="AM2032" t="s">
        <v>696</v>
      </c>
      <c r="AN2032">
        <v>-72.158824999999993</v>
      </c>
      <c r="AO2032">
        <v>25</v>
      </c>
      <c r="AP2032">
        <v>1075</v>
      </c>
      <c r="AQ2032" t="s">
        <v>129</v>
      </c>
      <c r="AR2032">
        <v>-16</v>
      </c>
      <c r="AS2032">
        <v>55</v>
      </c>
      <c r="AT2032">
        <v>640</v>
      </c>
      <c r="BB2032">
        <v>1200</v>
      </c>
      <c r="BC2032">
        <v>1</v>
      </c>
      <c r="BD2032" t="str">
        <f t="shared" si="1010"/>
        <v xml:space="preserve">N46PD   </v>
      </c>
      <c r="BE2032">
        <v>1</v>
      </c>
      <c r="BG2032">
        <v>0</v>
      </c>
      <c r="BH2032">
        <v>0</v>
      </c>
      <c r="BI2032">
        <v>0</v>
      </c>
      <c r="BJ2032">
        <v>975</v>
      </c>
      <c r="BK2032">
        <v>-100</v>
      </c>
      <c r="BL2032" t="s">
        <v>239</v>
      </c>
      <c r="BM2032">
        <v>1</v>
      </c>
      <c r="BN2032">
        <v>1</v>
      </c>
      <c r="BO2032">
        <v>1</v>
      </c>
      <c r="BP2032">
        <v>0</v>
      </c>
      <c r="BS2032">
        <v>0.16</v>
      </c>
      <c r="BT2032">
        <v>0</v>
      </c>
      <c r="BU2032">
        <v>0</v>
      </c>
      <c r="CE2032" t="str">
        <f t="shared" si="1033"/>
        <v>16:25:52.415</v>
      </c>
      <c r="CF2032">
        <v>415372343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5</v>
      </c>
      <c r="CY2032">
        <v>7</v>
      </c>
      <c r="CZ2032" t="s">
        <v>131</v>
      </c>
      <c r="DA2032">
        <v>80</v>
      </c>
      <c r="DB2032">
        <v>1</v>
      </c>
      <c r="DC2032" t="s">
        <v>132</v>
      </c>
      <c r="DD2032" t="s">
        <v>133</v>
      </c>
      <c r="DG2032">
        <v>15489456</v>
      </c>
      <c r="DI2032">
        <v>1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"10/06/2022 16:25:52.819"</f>
        <v>10/06/2022 16:25:52.819</v>
      </c>
      <c r="C2033" t="str">
        <f t="shared" si="1008"/>
        <v>FFDFD3C0</v>
      </c>
      <c r="D2033" t="s">
        <v>134</v>
      </c>
      <c r="E2033">
        <v>33</v>
      </c>
      <c r="H2033">
        <v>112</v>
      </c>
      <c r="I2033" t="s">
        <v>135</v>
      </c>
      <c r="J2033" t="s">
        <v>136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1031"/>
        <v>16:25:52.414</v>
      </c>
      <c r="T2033" t="str">
        <f t="shared" si="1032"/>
        <v>16:25:52.014</v>
      </c>
      <c r="U2033" t="str">
        <f t="shared" si="1009"/>
        <v>A5988B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125</v>
      </c>
      <c r="AG2033">
        <v>0</v>
      </c>
      <c r="AH2033">
        <v>3</v>
      </c>
      <c r="AI2033">
        <v>2</v>
      </c>
      <c r="AJ2033">
        <v>1</v>
      </c>
      <c r="AK2033" t="s">
        <v>695</v>
      </c>
      <c r="AL2033">
        <v>40.960765000000002</v>
      </c>
      <c r="AM2033" t="s">
        <v>696</v>
      </c>
      <c r="AN2033">
        <v>-72.158824999999993</v>
      </c>
      <c r="AO2033">
        <v>25</v>
      </c>
      <c r="AP2033">
        <v>1075</v>
      </c>
      <c r="AQ2033" t="s">
        <v>129</v>
      </c>
      <c r="AR2033">
        <v>-16</v>
      </c>
      <c r="AS2033">
        <v>55</v>
      </c>
      <c r="AT2033">
        <v>640</v>
      </c>
      <c r="BB2033">
        <v>1200</v>
      </c>
      <c r="BC2033">
        <v>1</v>
      </c>
      <c r="BD2033" t="str">
        <f t="shared" si="1010"/>
        <v xml:space="preserve">N46PD   </v>
      </c>
      <c r="BE2033">
        <v>1</v>
      </c>
      <c r="BG2033">
        <v>0</v>
      </c>
      <c r="BH2033">
        <v>0</v>
      </c>
      <c r="BI2033">
        <v>0</v>
      </c>
      <c r="BJ2033">
        <v>975</v>
      </c>
      <c r="BK2033">
        <v>-100</v>
      </c>
      <c r="BL2033" t="s">
        <v>239</v>
      </c>
      <c r="BM2033">
        <v>1</v>
      </c>
      <c r="BN2033">
        <v>1</v>
      </c>
      <c r="BO2033">
        <v>1</v>
      </c>
      <c r="BP2033">
        <v>0</v>
      </c>
      <c r="BS2033">
        <v>0.16</v>
      </c>
      <c r="BT2033">
        <v>0</v>
      </c>
      <c r="BU2033">
        <v>0</v>
      </c>
      <c r="CE2033" t="str">
        <f t="shared" si="1033"/>
        <v>16:25:52.415</v>
      </c>
      <c r="CF2033">
        <v>415372343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5</v>
      </c>
      <c r="CY2033">
        <v>7</v>
      </c>
      <c r="CZ2033" t="s">
        <v>131</v>
      </c>
      <c r="DA2033">
        <v>80</v>
      </c>
      <c r="DB2033">
        <v>1</v>
      </c>
      <c r="DC2033" t="s">
        <v>132</v>
      </c>
      <c r="DD2033" t="s">
        <v>133</v>
      </c>
      <c r="DG2033">
        <v>15489456</v>
      </c>
      <c r="DI2033">
        <v>1</v>
      </c>
      <c r="DJ2033">
        <v>0</v>
      </c>
      <c r="DK2033">
        <v>1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"10/06/2022 16:25:52.819"</f>
        <v>10/06/2022 16:25:52.819</v>
      </c>
      <c r="C2034" t="str">
        <f t="shared" si="1008"/>
        <v>FFDFD3C0</v>
      </c>
      <c r="D2034" t="s">
        <v>139</v>
      </c>
      <c r="E2034">
        <v>2</v>
      </c>
      <c r="F2034">
        <v>1002</v>
      </c>
      <c r="G2034" t="s">
        <v>124</v>
      </c>
      <c r="J2034" t="s">
        <v>141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1031"/>
        <v>16:25:52.414</v>
      </c>
      <c r="T2034" t="str">
        <f t="shared" si="1032"/>
        <v>16:25:52.014</v>
      </c>
      <c r="U2034" t="str">
        <f t="shared" si="1009"/>
        <v>A5988B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125</v>
      </c>
      <c r="AG2034">
        <v>0</v>
      </c>
      <c r="AH2034">
        <v>3</v>
      </c>
      <c r="AI2034">
        <v>2</v>
      </c>
      <c r="AJ2034">
        <v>1</v>
      </c>
      <c r="AK2034" t="s">
        <v>695</v>
      </c>
      <c r="AL2034">
        <v>40.960765000000002</v>
      </c>
      <c r="AM2034" t="s">
        <v>696</v>
      </c>
      <c r="AN2034">
        <v>-72.158824999999993</v>
      </c>
      <c r="AO2034">
        <v>25</v>
      </c>
      <c r="AP2034">
        <v>1075</v>
      </c>
      <c r="AQ2034" t="s">
        <v>129</v>
      </c>
      <c r="AR2034">
        <v>-16</v>
      </c>
      <c r="AS2034">
        <v>55</v>
      </c>
      <c r="AT2034">
        <v>640</v>
      </c>
      <c r="BB2034">
        <v>1200</v>
      </c>
      <c r="BC2034">
        <v>1</v>
      </c>
      <c r="BD2034" t="str">
        <f t="shared" si="1010"/>
        <v xml:space="preserve">N46PD   </v>
      </c>
      <c r="BE2034">
        <v>1</v>
      </c>
      <c r="BG2034">
        <v>0</v>
      </c>
      <c r="BH2034">
        <v>0</v>
      </c>
      <c r="BI2034">
        <v>0</v>
      </c>
      <c r="BJ2034">
        <v>975</v>
      </c>
      <c r="BK2034">
        <v>-100</v>
      </c>
      <c r="BL2034" t="s">
        <v>239</v>
      </c>
      <c r="BM2034">
        <v>1</v>
      </c>
      <c r="BN2034">
        <v>1</v>
      </c>
      <c r="BO2034">
        <v>1</v>
      </c>
      <c r="BP2034">
        <v>0</v>
      </c>
      <c r="BS2034">
        <v>0.16</v>
      </c>
      <c r="BT2034">
        <v>0</v>
      </c>
      <c r="BU2034">
        <v>0</v>
      </c>
      <c r="CE2034" t="str">
        <f t="shared" si="1033"/>
        <v>16:25:52.415</v>
      </c>
      <c r="CF2034">
        <v>415372343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5</v>
      </c>
      <c r="CY2034">
        <v>7</v>
      </c>
      <c r="CZ2034" t="s">
        <v>131</v>
      </c>
      <c r="DA2034">
        <v>80</v>
      </c>
      <c r="DB2034">
        <v>1</v>
      </c>
      <c r="DC2034" t="s">
        <v>132</v>
      </c>
      <c r="DD2034" t="s">
        <v>133</v>
      </c>
      <c r="DG2034">
        <v>15489456</v>
      </c>
      <c r="DI2034">
        <v>1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"10/06/2022 16:25:52.788"</f>
        <v>10/06/2022 16:25:52.788</v>
      </c>
      <c r="C2035" t="str">
        <f t="shared" si="1008"/>
        <v>FFDFD3C0</v>
      </c>
      <c r="D2035" t="s">
        <v>143</v>
      </c>
      <c r="E2035">
        <v>15</v>
      </c>
      <c r="F2035">
        <v>2015</v>
      </c>
      <c r="G2035" t="s">
        <v>144</v>
      </c>
      <c r="J2035" t="s">
        <v>145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1031"/>
        <v>16:25:52.414</v>
      </c>
      <c r="T2035" t="str">
        <f t="shared" si="1032"/>
        <v>16:25:52.014</v>
      </c>
      <c r="U2035" t="str">
        <f t="shared" si="1009"/>
        <v>A5988B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125</v>
      </c>
      <c r="AG2035">
        <v>0</v>
      </c>
      <c r="AH2035">
        <v>3</v>
      </c>
      <c r="AI2035">
        <v>2</v>
      </c>
      <c r="AJ2035">
        <v>1</v>
      </c>
      <c r="AK2035" t="s">
        <v>695</v>
      </c>
      <c r="AL2035">
        <v>40.960765000000002</v>
      </c>
      <c r="AM2035" t="s">
        <v>696</v>
      </c>
      <c r="AN2035">
        <v>-72.158824999999993</v>
      </c>
      <c r="AO2035">
        <v>25</v>
      </c>
      <c r="AP2035">
        <v>1075</v>
      </c>
      <c r="AQ2035" t="s">
        <v>129</v>
      </c>
      <c r="AR2035">
        <v>-16</v>
      </c>
      <c r="AS2035">
        <v>55</v>
      </c>
      <c r="AT2035">
        <v>640</v>
      </c>
      <c r="BB2035">
        <v>1200</v>
      </c>
      <c r="BC2035">
        <v>1</v>
      </c>
      <c r="BD2035" t="str">
        <f t="shared" si="1010"/>
        <v xml:space="preserve">N46PD   </v>
      </c>
      <c r="BE2035">
        <v>1</v>
      </c>
      <c r="BG2035">
        <v>0</v>
      </c>
      <c r="BH2035">
        <v>0</v>
      </c>
      <c r="BI2035">
        <v>0</v>
      </c>
      <c r="BJ2035">
        <v>975</v>
      </c>
      <c r="BK2035">
        <v>-100</v>
      </c>
      <c r="BL2035" t="s">
        <v>239</v>
      </c>
      <c r="BM2035">
        <v>1</v>
      </c>
      <c r="BN2035">
        <v>1</v>
      </c>
      <c r="BO2035">
        <v>1</v>
      </c>
      <c r="BP2035">
        <v>0</v>
      </c>
      <c r="BS2035">
        <v>0.16</v>
      </c>
      <c r="BT2035">
        <v>0</v>
      </c>
      <c r="BU2035">
        <v>0</v>
      </c>
      <c r="CE2035" t="str">
        <f t="shared" si="1033"/>
        <v>16:25:52.415</v>
      </c>
      <c r="CF2035">
        <v>415372343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5</v>
      </c>
      <c r="CY2035">
        <v>7</v>
      </c>
      <c r="CZ2035" t="s">
        <v>131</v>
      </c>
      <c r="DA2035">
        <v>80</v>
      </c>
      <c r="DB2035">
        <v>1</v>
      </c>
      <c r="DC2035" t="s">
        <v>132</v>
      </c>
      <c r="DD2035" t="s">
        <v>133</v>
      </c>
      <c r="DG2035">
        <v>15489456</v>
      </c>
      <c r="DI2035">
        <v>1</v>
      </c>
      <c r="DJ2035">
        <v>0</v>
      </c>
      <c r="DK2035">
        <v>1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 t="shared" ref="A2036:A2042" si="1034">"10/06/2022 16:25:53.600"</f>
        <v>10/06/2022 16:25:53.600</v>
      </c>
      <c r="C2036" t="str">
        <f t="shared" si="1008"/>
        <v>FFDFD3C0</v>
      </c>
      <c r="D2036" t="s">
        <v>139</v>
      </c>
      <c r="E2036">
        <v>3</v>
      </c>
      <c r="F2036">
        <v>1003</v>
      </c>
      <c r="G2036" t="s">
        <v>146</v>
      </c>
      <c r="J2036" t="s">
        <v>141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ref="S2036:S2042" si="1035">"16:25:53.281"</f>
        <v>16:25:53.281</v>
      </c>
      <c r="T2036" t="str">
        <f t="shared" ref="T2036:T2042" si="1036">"16:25:52.881"</f>
        <v>16:25:52.881</v>
      </c>
      <c r="U2036" t="str">
        <f t="shared" si="1009"/>
        <v>A5988B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125</v>
      </c>
      <c r="AG2036">
        <v>0</v>
      </c>
      <c r="AH2036">
        <v>3</v>
      </c>
      <c r="AI2036">
        <v>2</v>
      </c>
      <c r="AJ2036">
        <v>1</v>
      </c>
      <c r="AK2036" t="s">
        <v>697</v>
      </c>
      <c r="AL2036">
        <v>40.960957999999998</v>
      </c>
      <c r="AM2036" t="s">
        <v>698</v>
      </c>
      <c r="AN2036">
        <v>-72.158933000000005</v>
      </c>
      <c r="AO2036">
        <v>25</v>
      </c>
      <c r="AP2036">
        <v>1100</v>
      </c>
      <c r="AQ2036" t="s">
        <v>129</v>
      </c>
      <c r="AR2036">
        <v>-17</v>
      </c>
      <c r="AS2036">
        <v>55</v>
      </c>
      <c r="AT2036">
        <v>320</v>
      </c>
      <c r="BB2036">
        <v>1200</v>
      </c>
      <c r="BC2036">
        <v>1</v>
      </c>
      <c r="BD2036" t="str">
        <f t="shared" si="1010"/>
        <v xml:space="preserve">N46PD   </v>
      </c>
      <c r="BE2036">
        <v>1</v>
      </c>
      <c r="BG2036">
        <v>0</v>
      </c>
      <c r="BH2036">
        <v>0</v>
      </c>
      <c r="BI2036">
        <v>0</v>
      </c>
      <c r="BJ2036">
        <v>1000</v>
      </c>
      <c r="BK2036">
        <v>-100</v>
      </c>
      <c r="BL2036" t="s">
        <v>239</v>
      </c>
      <c r="BM2036">
        <v>1</v>
      </c>
      <c r="BN2036">
        <v>1</v>
      </c>
      <c r="BO2036">
        <v>1</v>
      </c>
      <c r="BP2036">
        <v>0</v>
      </c>
      <c r="BS2036">
        <v>0.16</v>
      </c>
      <c r="BT2036">
        <v>0</v>
      </c>
      <c r="BU2036">
        <v>0</v>
      </c>
      <c r="CE2036" t="str">
        <f t="shared" ref="CE2036:CE2042" si="1037">"16:25:53.287"</f>
        <v>16:25:53.287</v>
      </c>
      <c r="CF2036">
        <v>287017323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5</v>
      </c>
      <c r="CY2036">
        <v>7</v>
      </c>
      <c r="CZ2036" t="s">
        <v>131</v>
      </c>
      <c r="DA2036">
        <v>80</v>
      </c>
      <c r="DB2036">
        <v>1</v>
      </c>
      <c r="DC2036" t="s">
        <v>132</v>
      </c>
      <c r="DD2036" t="s">
        <v>133</v>
      </c>
      <c r="DG2036">
        <v>15490272</v>
      </c>
      <c r="DI2036">
        <v>1</v>
      </c>
      <c r="DJ2036">
        <v>0</v>
      </c>
      <c r="DK2036">
        <v>0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 t="shared" si="1034"/>
        <v>10/06/2022 16:25:53.600</v>
      </c>
      <c r="C2037" t="str">
        <f t="shared" si="1008"/>
        <v>FFDFD3C0</v>
      </c>
      <c r="D2037" t="s">
        <v>134</v>
      </c>
      <c r="E2037">
        <v>33</v>
      </c>
      <c r="H2037">
        <v>112</v>
      </c>
      <c r="I2037" t="s">
        <v>135</v>
      </c>
      <c r="J2037" t="s">
        <v>136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1035"/>
        <v>16:25:53.281</v>
      </c>
      <c r="T2037" t="str">
        <f t="shared" si="1036"/>
        <v>16:25:52.881</v>
      </c>
      <c r="U2037" t="str">
        <f t="shared" si="1009"/>
        <v>A5988B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125</v>
      </c>
      <c r="AG2037">
        <v>0</v>
      </c>
      <c r="AH2037">
        <v>3</v>
      </c>
      <c r="AI2037">
        <v>2</v>
      </c>
      <c r="AJ2037">
        <v>1</v>
      </c>
      <c r="AK2037" t="s">
        <v>697</v>
      </c>
      <c r="AL2037">
        <v>40.960957999999998</v>
      </c>
      <c r="AM2037" t="s">
        <v>698</v>
      </c>
      <c r="AN2037">
        <v>-72.158933000000005</v>
      </c>
      <c r="AO2037">
        <v>25</v>
      </c>
      <c r="AP2037">
        <v>1100</v>
      </c>
      <c r="AQ2037" t="s">
        <v>129</v>
      </c>
      <c r="AR2037">
        <v>-17</v>
      </c>
      <c r="AS2037">
        <v>55</v>
      </c>
      <c r="AT2037">
        <v>320</v>
      </c>
      <c r="BB2037">
        <v>1200</v>
      </c>
      <c r="BC2037">
        <v>1</v>
      </c>
      <c r="BD2037" t="str">
        <f t="shared" si="1010"/>
        <v xml:space="preserve">N46PD   </v>
      </c>
      <c r="BE2037">
        <v>1</v>
      </c>
      <c r="BG2037">
        <v>0</v>
      </c>
      <c r="BH2037">
        <v>0</v>
      </c>
      <c r="BI2037">
        <v>0</v>
      </c>
      <c r="BJ2037">
        <v>1000</v>
      </c>
      <c r="BK2037">
        <v>-100</v>
      </c>
      <c r="BL2037" t="s">
        <v>239</v>
      </c>
      <c r="BM2037">
        <v>1</v>
      </c>
      <c r="BN2037">
        <v>1</v>
      </c>
      <c r="BO2037">
        <v>1</v>
      </c>
      <c r="BP2037">
        <v>0</v>
      </c>
      <c r="BS2037">
        <v>0.16</v>
      </c>
      <c r="BT2037">
        <v>0</v>
      </c>
      <c r="BU2037">
        <v>0</v>
      </c>
      <c r="CE2037" t="str">
        <f t="shared" si="1037"/>
        <v>16:25:53.287</v>
      </c>
      <c r="CF2037">
        <v>287017323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5</v>
      </c>
      <c r="CY2037">
        <v>7</v>
      </c>
      <c r="CZ2037" t="s">
        <v>131</v>
      </c>
      <c r="DA2037">
        <v>80</v>
      </c>
      <c r="DB2037">
        <v>1</v>
      </c>
      <c r="DC2037" t="s">
        <v>132</v>
      </c>
      <c r="DD2037" t="s">
        <v>133</v>
      </c>
      <c r="DG2037">
        <v>15490272</v>
      </c>
      <c r="DI2037">
        <v>1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 t="shared" si="1034"/>
        <v>10/06/2022 16:25:53.600</v>
      </c>
      <c r="C2038" t="str">
        <f t="shared" si="1008"/>
        <v>FFDFD3C0</v>
      </c>
      <c r="D2038" t="s">
        <v>139</v>
      </c>
      <c r="E2038">
        <v>2</v>
      </c>
      <c r="F2038">
        <v>1002</v>
      </c>
      <c r="G2038" t="s">
        <v>124</v>
      </c>
      <c r="J2038" t="s">
        <v>141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si="1035"/>
        <v>16:25:53.281</v>
      </c>
      <c r="T2038" t="str">
        <f t="shared" si="1036"/>
        <v>16:25:52.881</v>
      </c>
      <c r="U2038" t="str">
        <f t="shared" si="1009"/>
        <v>A5988B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125</v>
      </c>
      <c r="AG2038">
        <v>0</v>
      </c>
      <c r="AH2038">
        <v>3</v>
      </c>
      <c r="AI2038">
        <v>2</v>
      </c>
      <c r="AJ2038">
        <v>1</v>
      </c>
      <c r="AK2038" t="s">
        <v>697</v>
      </c>
      <c r="AL2038">
        <v>40.960957999999998</v>
      </c>
      <c r="AM2038" t="s">
        <v>698</v>
      </c>
      <c r="AN2038">
        <v>-72.158933000000005</v>
      </c>
      <c r="AO2038">
        <v>25</v>
      </c>
      <c r="AP2038">
        <v>1100</v>
      </c>
      <c r="AQ2038" t="s">
        <v>129</v>
      </c>
      <c r="AR2038">
        <v>-17</v>
      </c>
      <c r="AS2038">
        <v>55</v>
      </c>
      <c r="AT2038">
        <v>320</v>
      </c>
      <c r="BB2038">
        <v>1200</v>
      </c>
      <c r="BC2038">
        <v>1</v>
      </c>
      <c r="BD2038" t="str">
        <f t="shared" si="1010"/>
        <v xml:space="preserve">N46PD   </v>
      </c>
      <c r="BE2038">
        <v>1</v>
      </c>
      <c r="BG2038">
        <v>0</v>
      </c>
      <c r="BH2038">
        <v>0</v>
      </c>
      <c r="BI2038">
        <v>0</v>
      </c>
      <c r="BJ2038">
        <v>1000</v>
      </c>
      <c r="BK2038">
        <v>-100</v>
      </c>
      <c r="BL2038" t="s">
        <v>239</v>
      </c>
      <c r="BM2038">
        <v>1</v>
      </c>
      <c r="BN2038">
        <v>1</v>
      </c>
      <c r="BO2038">
        <v>1</v>
      </c>
      <c r="BP2038">
        <v>0</v>
      </c>
      <c r="BS2038">
        <v>0.16</v>
      </c>
      <c r="BT2038">
        <v>0</v>
      </c>
      <c r="BU2038">
        <v>0</v>
      </c>
      <c r="CE2038" t="str">
        <f t="shared" si="1037"/>
        <v>16:25:53.287</v>
      </c>
      <c r="CF2038">
        <v>287017323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5</v>
      </c>
      <c r="CY2038">
        <v>7</v>
      </c>
      <c r="CZ2038" t="s">
        <v>131</v>
      </c>
      <c r="DA2038">
        <v>80</v>
      </c>
      <c r="DB2038">
        <v>1</v>
      </c>
      <c r="DC2038" t="s">
        <v>132</v>
      </c>
      <c r="DD2038" t="s">
        <v>133</v>
      </c>
      <c r="DG2038">
        <v>15490272</v>
      </c>
      <c r="DI2038">
        <v>1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 t="shared" si="1034"/>
        <v>10/06/2022 16:25:53.600</v>
      </c>
      <c r="C2039" t="str">
        <f t="shared" si="1008"/>
        <v>FFDFD3C0</v>
      </c>
      <c r="D2039" t="s">
        <v>134</v>
      </c>
      <c r="E2039">
        <v>38</v>
      </c>
      <c r="H2039">
        <v>125</v>
      </c>
      <c r="I2039" t="s">
        <v>142</v>
      </c>
      <c r="J2039" t="s">
        <v>136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si="1035"/>
        <v>16:25:53.281</v>
      </c>
      <c r="T2039" t="str">
        <f t="shared" si="1036"/>
        <v>16:25:52.881</v>
      </c>
      <c r="U2039" t="str">
        <f t="shared" si="1009"/>
        <v>A5988B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10</v>
      </c>
      <c r="AF2039" t="s">
        <v>125</v>
      </c>
      <c r="AG2039">
        <v>0</v>
      </c>
      <c r="AH2039">
        <v>3</v>
      </c>
      <c r="AI2039">
        <v>2</v>
      </c>
      <c r="AJ2039">
        <v>1</v>
      </c>
      <c r="AK2039" t="s">
        <v>697</v>
      </c>
      <c r="AL2039">
        <v>40.960957999999998</v>
      </c>
      <c r="AM2039" t="s">
        <v>698</v>
      </c>
      <c r="AN2039">
        <v>-72.158933000000005</v>
      </c>
      <c r="AO2039">
        <v>25</v>
      </c>
      <c r="AP2039">
        <v>1100</v>
      </c>
      <c r="AQ2039" t="s">
        <v>129</v>
      </c>
      <c r="AR2039">
        <v>-17</v>
      </c>
      <c r="AS2039">
        <v>55</v>
      </c>
      <c r="AT2039">
        <v>320</v>
      </c>
      <c r="BB2039">
        <v>1200</v>
      </c>
      <c r="BC2039">
        <v>1</v>
      </c>
      <c r="BD2039" t="str">
        <f t="shared" si="1010"/>
        <v xml:space="preserve">N46PD   </v>
      </c>
      <c r="BE2039">
        <v>1</v>
      </c>
      <c r="BG2039">
        <v>0</v>
      </c>
      <c r="BH2039">
        <v>0</v>
      </c>
      <c r="BI2039">
        <v>0</v>
      </c>
      <c r="BJ2039">
        <v>1000</v>
      </c>
      <c r="BK2039">
        <v>-100</v>
      </c>
      <c r="BL2039" t="s">
        <v>239</v>
      </c>
      <c r="BM2039">
        <v>1</v>
      </c>
      <c r="BN2039">
        <v>1</v>
      </c>
      <c r="BO2039">
        <v>1</v>
      </c>
      <c r="BP2039">
        <v>0</v>
      </c>
      <c r="BS2039">
        <v>0.16</v>
      </c>
      <c r="BT2039">
        <v>0</v>
      </c>
      <c r="BU2039">
        <v>0</v>
      </c>
      <c r="CE2039" t="str">
        <f t="shared" si="1037"/>
        <v>16:25:53.287</v>
      </c>
      <c r="CF2039">
        <v>287017323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5</v>
      </c>
      <c r="CY2039">
        <v>7</v>
      </c>
      <c r="CZ2039" t="s">
        <v>131</v>
      </c>
      <c r="DA2039">
        <v>80</v>
      </c>
      <c r="DB2039">
        <v>1</v>
      </c>
      <c r="DC2039" t="s">
        <v>132</v>
      </c>
      <c r="DD2039" t="s">
        <v>133</v>
      </c>
      <c r="DG2039">
        <v>15490272</v>
      </c>
      <c r="DI2039">
        <v>1</v>
      </c>
      <c r="DJ2039">
        <v>0</v>
      </c>
      <c r="DK2039">
        <v>1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 t="shared" si="1034"/>
        <v>10/06/2022 16:25:53.600</v>
      </c>
      <c r="C2040" t="str">
        <f t="shared" si="1008"/>
        <v>FFDFD3C0</v>
      </c>
      <c r="D2040" t="s">
        <v>143</v>
      </c>
      <c r="E2040">
        <v>1</v>
      </c>
      <c r="F2040">
        <v>2001</v>
      </c>
      <c r="G2040" t="s">
        <v>147</v>
      </c>
      <c r="J2040" t="s">
        <v>145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si="1035"/>
        <v>16:25:53.281</v>
      </c>
      <c r="T2040" t="str">
        <f t="shared" si="1036"/>
        <v>16:25:52.881</v>
      </c>
      <c r="U2040" t="str">
        <f t="shared" si="1009"/>
        <v>A5988B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10</v>
      </c>
      <c r="AF2040" t="s">
        <v>125</v>
      </c>
      <c r="AG2040">
        <v>0</v>
      </c>
      <c r="AH2040">
        <v>3</v>
      </c>
      <c r="AI2040">
        <v>2</v>
      </c>
      <c r="AJ2040">
        <v>1</v>
      </c>
      <c r="AK2040" t="s">
        <v>697</v>
      </c>
      <c r="AL2040">
        <v>40.960957999999998</v>
      </c>
      <c r="AM2040" t="s">
        <v>698</v>
      </c>
      <c r="AN2040">
        <v>-72.158933000000005</v>
      </c>
      <c r="AO2040">
        <v>25</v>
      </c>
      <c r="AP2040">
        <v>1100</v>
      </c>
      <c r="AQ2040" t="s">
        <v>129</v>
      </c>
      <c r="AR2040">
        <v>-17</v>
      </c>
      <c r="AS2040">
        <v>55</v>
      </c>
      <c r="AT2040">
        <v>320</v>
      </c>
      <c r="BB2040">
        <v>1200</v>
      </c>
      <c r="BC2040">
        <v>1</v>
      </c>
      <c r="BD2040" t="str">
        <f t="shared" si="1010"/>
        <v xml:space="preserve">N46PD   </v>
      </c>
      <c r="BE2040">
        <v>1</v>
      </c>
      <c r="BG2040">
        <v>0</v>
      </c>
      <c r="BH2040">
        <v>0</v>
      </c>
      <c r="BI2040">
        <v>0</v>
      </c>
      <c r="BJ2040">
        <v>1000</v>
      </c>
      <c r="BK2040">
        <v>-100</v>
      </c>
      <c r="BL2040" t="s">
        <v>239</v>
      </c>
      <c r="BM2040">
        <v>1</v>
      </c>
      <c r="BN2040">
        <v>1</v>
      </c>
      <c r="BO2040">
        <v>1</v>
      </c>
      <c r="BP2040">
        <v>0</v>
      </c>
      <c r="BS2040">
        <v>0.16</v>
      </c>
      <c r="BT2040">
        <v>0</v>
      </c>
      <c r="BU2040">
        <v>0</v>
      </c>
      <c r="CE2040" t="str">
        <f t="shared" si="1037"/>
        <v>16:25:53.287</v>
      </c>
      <c r="CF2040">
        <v>287017323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5</v>
      </c>
      <c r="CY2040">
        <v>7</v>
      </c>
      <c r="CZ2040" t="s">
        <v>131</v>
      </c>
      <c r="DA2040">
        <v>80</v>
      </c>
      <c r="DB2040">
        <v>1</v>
      </c>
      <c r="DC2040" t="s">
        <v>132</v>
      </c>
      <c r="DD2040" t="s">
        <v>133</v>
      </c>
      <c r="DG2040">
        <v>15490272</v>
      </c>
      <c r="DI2040">
        <v>1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 t="shared" si="1034"/>
        <v>10/06/2022 16:25:53.600</v>
      </c>
      <c r="C2041" t="str">
        <f t="shared" si="1008"/>
        <v>FFDFD3C0</v>
      </c>
      <c r="D2041" t="s">
        <v>123</v>
      </c>
      <c r="E2041">
        <v>1</v>
      </c>
      <c r="H2041">
        <v>157</v>
      </c>
      <c r="I2041" t="s">
        <v>124</v>
      </c>
      <c r="J2041" t="s">
        <v>125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1035"/>
        <v>16:25:53.281</v>
      </c>
      <c r="T2041" t="str">
        <f t="shared" si="1036"/>
        <v>16:25:52.881</v>
      </c>
      <c r="U2041" t="str">
        <f t="shared" si="1009"/>
        <v>A5988B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10</v>
      </c>
      <c r="AF2041" t="s">
        <v>125</v>
      </c>
      <c r="AG2041">
        <v>0</v>
      </c>
      <c r="AH2041">
        <v>3</v>
      </c>
      <c r="AI2041">
        <v>2</v>
      </c>
      <c r="AJ2041">
        <v>1</v>
      </c>
      <c r="AK2041" t="s">
        <v>697</v>
      </c>
      <c r="AL2041">
        <v>40.960957999999998</v>
      </c>
      <c r="AM2041" t="s">
        <v>698</v>
      </c>
      <c r="AN2041">
        <v>-72.158933000000005</v>
      </c>
      <c r="AO2041">
        <v>25</v>
      </c>
      <c r="AP2041">
        <v>1100</v>
      </c>
      <c r="AQ2041" t="s">
        <v>129</v>
      </c>
      <c r="AR2041">
        <v>-17</v>
      </c>
      <c r="AS2041">
        <v>55</v>
      </c>
      <c r="AT2041">
        <v>320</v>
      </c>
      <c r="BB2041">
        <v>1200</v>
      </c>
      <c r="BC2041">
        <v>1</v>
      </c>
      <c r="BD2041" t="str">
        <f t="shared" si="1010"/>
        <v xml:space="preserve">N46PD   </v>
      </c>
      <c r="BE2041">
        <v>1</v>
      </c>
      <c r="BG2041">
        <v>0</v>
      </c>
      <c r="BH2041">
        <v>0</v>
      </c>
      <c r="BI2041">
        <v>0</v>
      </c>
      <c r="BJ2041">
        <v>1000</v>
      </c>
      <c r="BK2041">
        <v>-100</v>
      </c>
      <c r="BL2041" t="s">
        <v>239</v>
      </c>
      <c r="BM2041">
        <v>1</v>
      </c>
      <c r="BN2041">
        <v>1</v>
      </c>
      <c r="BO2041">
        <v>1</v>
      </c>
      <c r="BP2041">
        <v>0</v>
      </c>
      <c r="BS2041">
        <v>0.16</v>
      </c>
      <c r="BT2041">
        <v>0</v>
      </c>
      <c r="BU2041">
        <v>0</v>
      </c>
      <c r="CE2041" t="str">
        <f t="shared" si="1037"/>
        <v>16:25:53.287</v>
      </c>
      <c r="CF2041">
        <v>287017323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5</v>
      </c>
      <c r="CY2041">
        <v>7</v>
      </c>
      <c r="CZ2041" t="s">
        <v>131</v>
      </c>
      <c r="DA2041">
        <v>80</v>
      </c>
      <c r="DB2041">
        <v>1</v>
      </c>
      <c r="DC2041" t="s">
        <v>132</v>
      </c>
      <c r="DD2041" t="s">
        <v>133</v>
      </c>
      <c r="DG2041">
        <v>15490272</v>
      </c>
      <c r="DI2041">
        <v>1</v>
      </c>
      <c r="DJ2041">
        <v>0</v>
      </c>
      <c r="DK2041">
        <v>1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 t="shared" si="1034"/>
        <v>10/06/2022 16:25:53.600</v>
      </c>
      <c r="C2042" t="str">
        <f t="shared" si="1008"/>
        <v>FFDFD3C0</v>
      </c>
      <c r="D2042" t="s">
        <v>143</v>
      </c>
      <c r="E2042">
        <v>15</v>
      </c>
      <c r="F2042">
        <v>2015</v>
      </c>
      <c r="G2042" t="s">
        <v>144</v>
      </c>
      <c r="J2042" t="s">
        <v>145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1035"/>
        <v>16:25:53.281</v>
      </c>
      <c r="T2042" t="str">
        <f t="shared" si="1036"/>
        <v>16:25:52.881</v>
      </c>
      <c r="U2042" t="str">
        <f t="shared" si="1009"/>
        <v>A5988B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125</v>
      </c>
      <c r="AG2042">
        <v>0</v>
      </c>
      <c r="AH2042">
        <v>3</v>
      </c>
      <c r="AI2042">
        <v>2</v>
      </c>
      <c r="AJ2042">
        <v>1</v>
      </c>
      <c r="AK2042" t="s">
        <v>697</v>
      </c>
      <c r="AL2042">
        <v>40.960957999999998</v>
      </c>
      <c r="AM2042" t="s">
        <v>698</v>
      </c>
      <c r="AN2042">
        <v>-72.158933000000005</v>
      </c>
      <c r="AO2042">
        <v>25</v>
      </c>
      <c r="AP2042">
        <v>1100</v>
      </c>
      <c r="AQ2042" t="s">
        <v>129</v>
      </c>
      <c r="AR2042">
        <v>-17</v>
      </c>
      <c r="AS2042">
        <v>55</v>
      </c>
      <c r="AT2042">
        <v>320</v>
      </c>
      <c r="BB2042">
        <v>1200</v>
      </c>
      <c r="BC2042">
        <v>1</v>
      </c>
      <c r="BD2042" t="str">
        <f t="shared" si="1010"/>
        <v xml:space="preserve">N46PD   </v>
      </c>
      <c r="BE2042">
        <v>1</v>
      </c>
      <c r="BG2042">
        <v>0</v>
      </c>
      <c r="BH2042">
        <v>0</v>
      </c>
      <c r="BI2042">
        <v>0</v>
      </c>
      <c r="BJ2042">
        <v>1000</v>
      </c>
      <c r="BK2042">
        <v>-100</v>
      </c>
      <c r="BL2042" t="s">
        <v>239</v>
      </c>
      <c r="BM2042">
        <v>1</v>
      </c>
      <c r="BN2042">
        <v>1</v>
      </c>
      <c r="BO2042">
        <v>1</v>
      </c>
      <c r="BP2042">
        <v>0</v>
      </c>
      <c r="BS2042">
        <v>0.16</v>
      </c>
      <c r="BT2042">
        <v>0</v>
      </c>
      <c r="BU2042">
        <v>0</v>
      </c>
      <c r="CE2042" t="str">
        <f t="shared" si="1037"/>
        <v>16:25:53.287</v>
      </c>
      <c r="CF2042">
        <v>287017323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5</v>
      </c>
      <c r="CY2042">
        <v>7</v>
      </c>
      <c r="CZ2042" t="s">
        <v>131</v>
      </c>
      <c r="DA2042">
        <v>80</v>
      </c>
      <c r="DB2042">
        <v>1</v>
      </c>
      <c r="DC2042" t="s">
        <v>132</v>
      </c>
      <c r="DD2042" t="s">
        <v>133</v>
      </c>
      <c r="DG2042">
        <v>15490272</v>
      </c>
      <c r="DI2042">
        <v>1</v>
      </c>
      <c r="DJ2042">
        <v>0</v>
      </c>
      <c r="DK2042">
        <v>1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>"10/06/2022 16:25:54.615"</f>
        <v>10/06/2022 16:25:54.615</v>
      </c>
      <c r="C2043" t="str">
        <f t="shared" si="1008"/>
        <v>FFDFD3C0</v>
      </c>
      <c r="D2043" t="s">
        <v>143</v>
      </c>
      <c r="E2043">
        <v>1</v>
      </c>
      <c r="F2043">
        <v>2001</v>
      </c>
      <c r="G2043" t="s">
        <v>147</v>
      </c>
      <c r="J2043" t="s">
        <v>145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ref="S2043:S2049" si="1038">"16:25:54.391"</f>
        <v>16:25:54.391</v>
      </c>
      <c r="T2043" t="str">
        <f t="shared" ref="T2043:T2049" si="1039">"16:25:53.891"</f>
        <v>16:25:53.891</v>
      </c>
      <c r="U2043" t="str">
        <f t="shared" si="1009"/>
        <v>A5988B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125</v>
      </c>
      <c r="AG2043">
        <v>0</v>
      </c>
      <c r="AH2043">
        <v>3</v>
      </c>
      <c r="AI2043">
        <v>2</v>
      </c>
      <c r="AJ2043">
        <v>1</v>
      </c>
      <c r="AK2043" t="s">
        <v>699</v>
      </c>
      <c r="AL2043">
        <v>40.961258000000001</v>
      </c>
      <c r="AM2043" t="s">
        <v>700</v>
      </c>
      <c r="AN2043">
        <v>-72.159082999999995</v>
      </c>
      <c r="AO2043">
        <v>25</v>
      </c>
      <c r="AP2043">
        <v>1100</v>
      </c>
      <c r="AQ2043" t="s">
        <v>129</v>
      </c>
      <c r="AR2043">
        <v>-18</v>
      </c>
      <c r="AS2043">
        <v>55</v>
      </c>
      <c r="AT2043">
        <v>192</v>
      </c>
      <c r="BB2043">
        <v>1200</v>
      </c>
      <c r="BC2043">
        <v>1</v>
      </c>
      <c r="BD2043" t="str">
        <f t="shared" si="1010"/>
        <v xml:space="preserve">N46PD   </v>
      </c>
      <c r="BE2043">
        <v>1</v>
      </c>
      <c r="BG2043">
        <v>0</v>
      </c>
      <c r="BH2043">
        <v>0</v>
      </c>
      <c r="BI2043">
        <v>0</v>
      </c>
      <c r="BJ2043">
        <v>975</v>
      </c>
      <c r="BK2043">
        <v>-125</v>
      </c>
      <c r="BL2043" t="s">
        <v>239</v>
      </c>
      <c r="BM2043">
        <v>1</v>
      </c>
      <c r="BN2043">
        <v>1</v>
      </c>
      <c r="BO2043">
        <v>1</v>
      </c>
      <c r="BP2043">
        <v>0</v>
      </c>
      <c r="BS2043">
        <v>0.16</v>
      </c>
      <c r="BT2043">
        <v>0</v>
      </c>
      <c r="BU2043">
        <v>0</v>
      </c>
      <c r="CE2043" t="str">
        <f t="shared" ref="CE2043:CE2049" si="1040">"16:25:54.393"</f>
        <v>16:25:54.393</v>
      </c>
      <c r="CF2043">
        <v>392957939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5</v>
      </c>
      <c r="CY2043">
        <v>7</v>
      </c>
      <c r="CZ2043" t="s">
        <v>131</v>
      </c>
      <c r="DA2043">
        <v>80</v>
      </c>
      <c r="DB2043">
        <v>1</v>
      </c>
      <c r="DC2043" t="s">
        <v>132</v>
      </c>
      <c r="DD2043" t="s">
        <v>133</v>
      </c>
      <c r="DG2043">
        <v>15491422</v>
      </c>
      <c r="DI2043">
        <v>1</v>
      </c>
      <c r="DJ2043">
        <v>0</v>
      </c>
      <c r="DK2043">
        <v>0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"10/06/2022 16:25:54.615"</f>
        <v>10/06/2022 16:25:54.615</v>
      </c>
      <c r="C2044" t="str">
        <f t="shared" si="1008"/>
        <v>FFDFD3C0</v>
      </c>
      <c r="D2044" t="s">
        <v>134</v>
      </c>
      <c r="E2044">
        <v>38</v>
      </c>
      <c r="H2044">
        <v>125</v>
      </c>
      <c r="I2044" t="s">
        <v>142</v>
      </c>
      <c r="J2044" t="s">
        <v>136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1038"/>
        <v>16:25:54.391</v>
      </c>
      <c r="T2044" t="str">
        <f t="shared" si="1039"/>
        <v>16:25:53.891</v>
      </c>
      <c r="U2044" t="str">
        <f t="shared" si="1009"/>
        <v>A5988B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125</v>
      </c>
      <c r="AG2044">
        <v>0</v>
      </c>
      <c r="AH2044">
        <v>3</v>
      </c>
      <c r="AI2044">
        <v>2</v>
      </c>
      <c r="AJ2044">
        <v>1</v>
      </c>
      <c r="AK2044" t="s">
        <v>699</v>
      </c>
      <c r="AL2044">
        <v>40.961258000000001</v>
      </c>
      <c r="AM2044" t="s">
        <v>700</v>
      </c>
      <c r="AN2044">
        <v>-72.159082999999995</v>
      </c>
      <c r="AO2044">
        <v>25</v>
      </c>
      <c r="AP2044">
        <v>1100</v>
      </c>
      <c r="AQ2044" t="s">
        <v>129</v>
      </c>
      <c r="AR2044">
        <v>-18</v>
      </c>
      <c r="AS2044">
        <v>55</v>
      </c>
      <c r="AT2044">
        <v>192</v>
      </c>
      <c r="BB2044">
        <v>1200</v>
      </c>
      <c r="BC2044">
        <v>1</v>
      </c>
      <c r="BD2044" t="str">
        <f t="shared" si="1010"/>
        <v xml:space="preserve">N46PD   </v>
      </c>
      <c r="BE2044">
        <v>1</v>
      </c>
      <c r="BG2044">
        <v>0</v>
      </c>
      <c r="BH2044">
        <v>0</v>
      </c>
      <c r="BI2044">
        <v>0</v>
      </c>
      <c r="BJ2044">
        <v>975</v>
      </c>
      <c r="BK2044">
        <v>-125</v>
      </c>
      <c r="BL2044" t="s">
        <v>239</v>
      </c>
      <c r="BM2044">
        <v>1</v>
      </c>
      <c r="BN2044">
        <v>1</v>
      </c>
      <c r="BO2044">
        <v>1</v>
      </c>
      <c r="BP2044">
        <v>0</v>
      </c>
      <c r="BS2044">
        <v>0.16</v>
      </c>
      <c r="BT2044">
        <v>0</v>
      </c>
      <c r="BU2044">
        <v>0</v>
      </c>
      <c r="CE2044" t="str">
        <f t="shared" si="1040"/>
        <v>16:25:54.393</v>
      </c>
      <c r="CF2044">
        <v>392957939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5</v>
      </c>
      <c r="CY2044">
        <v>7</v>
      </c>
      <c r="CZ2044" t="s">
        <v>131</v>
      </c>
      <c r="DA2044">
        <v>80</v>
      </c>
      <c r="DB2044">
        <v>1</v>
      </c>
      <c r="DC2044" t="s">
        <v>132</v>
      </c>
      <c r="DD2044" t="s">
        <v>133</v>
      </c>
      <c r="DG2044">
        <v>15491422</v>
      </c>
      <c r="DI2044">
        <v>1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"10/06/2022 16:25:54.631"</f>
        <v>10/06/2022 16:25:54.631</v>
      </c>
      <c r="C2045" t="str">
        <f t="shared" si="1008"/>
        <v>FFDFD3C0</v>
      </c>
      <c r="D2045" t="s">
        <v>143</v>
      </c>
      <c r="E2045">
        <v>15</v>
      </c>
      <c r="F2045">
        <v>2015</v>
      </c>
      <c r="G2045" t="s">
        <v>144</v>
      </c>
      <c r="J2045" t="s">
        <v>145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1038"/>
        <v>16:25:54.391</v>
      </c>
      <c r="T2045" t="str">
        <f t="shared" si="1039"/>
        <v>16:25:53.891</v>
      </c>
      <c r="U2045" t="str">
        <f t="shared" si="1009"/>
        <v>A5988B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125</v>
      </c>
      <c r="AG2045">
        <v>0</v>
      </c>
      <c r="AH2045">
        <v>3</v>
      </c>
      <c r="AI2045">
        <v>2</v>
      </c>
      <c r="AJ2045">
        <v>1</v>
      </c>
      <c r="AK2045" t="s">
        <v>699</v>
      </c>
      <c r="AL2045">
        <v>40.961258000000001</v>
      </c>
      <c r="AM2045" t="s">
        <v>700</v>
      </c>
      <c r="AN2045">
        <v>-72.159082999999995</v>
      </c>
      <c r="AO2045">
        <v>25</v>
      </c>
      <c r="AP2045">
        <v>1100</v>
      </c>
      <c r="AQ2045" t="s">
        <v>129</v>
      </c>
      <c r="AR2045">
        <v>-18</v>
      </c>
      <c r="AS2045">
        <v>55</v>
      </c>
      <c r="AT2045">
        <v>192</v>
      </c>
      <c r="BB2045">
        <v>1200</v>
      </c>
      <c r="BC2045">
        <v>1</v>
      </c>
      <c r="BD2045" t="str">
        <f t="shared" si="1010"/>
        <v xml:space="preserve">N46PD   </v>
      </c>
      <c r="BE2045">
        <v>1</v>
      </c>
      <c r="BG2045">
        <v>0</v>
      </c>
      <c r="BH2045">
        <v>0</v>
      </c>
      <c r="BI2045">
        <v>0</v>
      </c>
      <c r="BJ2045">
        <v>975</v>
      </c>
      <c r="BK2045">
        <v>-125</v>
      </c>
      <c r="BL2045" t="s">
        <v>239</v>
      </c>
      <c r="BM2045">
        <v>1</v>
      </c>
      <c r="BN2045">
        <v>1</v>
      </c>
      <c r="BO2045">
        <v>1</v>
      </c>
      <c r="BP2045">
        <v>0</v>
      </c>
      <c r="BS2045">
        <v>0.16</v>
      </c>
      <c r="BT2045">
        <v>0</v>
      </c>
      <c r="BU2045">
        <v>0</v>
      </c>
      <c r="CE2045" t="str">
        <f t="shared" si="1040"/>
        <v>16:25:54.393</v>
      </c>
      <c r="CF2045">
        <v>392957939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5</v>
      </c>
      <c r="CY2045">
        <v>7</v>
      </c>
      <c r="CZ2045" t="s">
        <v>131</v>
      </c>
      <c r="DA2045">
        <v>80</v>
      </c>
      <c r="DB2045">
        <v>1</v>
      </c>
      <c r="DC2045" t="s">
        <v>132</v>
      </c>
      <c r="DD2045" t="s">
        <v>133</v>
      </c>
      <c r="DG2045">
        <v>15491422</v>
      </c>
      <c r="DI2045">
        <v>1</v>
      </c>
      <c r="DJ2045">
        <v>0</v>
      </c>
      <c r="DK2045">
        <v>1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"10/06/2022 16:25:54.631"</f>
        <v>10/06/2022 16:25:54.631</v>
      </c>
      <c r="C2046" t="str">
        <f t="shared" si="1008"/>
        <v>FFDFD3C0</v>
      </c>
      <c r="D2046" t="s">
        <v>123</v>
      </c>
      <c r="E2046">
        <v>1</v>
      </c>
      <c r="H2046">
        <v>157</v>
      </c>
      <c r="I2046" t="s">
        <v>124</v>
      </c>
      <c r="J2046" t="s">
        <v>125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si="1038"/>
        <v>16:25:54.391</v>
      </c>
      <c r="T2046" t="str">
        <f t="shared" si="1039"/>
        <v>16:25:53.891</v>
      </c>
      <c r="U2046" t="str">
        <f t="shared" si="1009"/>
        <v>A5988B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125</v>
      </c>
      <c r="AG2046">
        <v>0</v>
      </c>
      <c r="AH2046">
        <v>3</v>
      </c>
      <c r="AI2046">
        <v>2</v>
      </c>
      <c r="AJ2046">
        <v>1</v>
      </c>
      <c r="AK2046" t="s">
        <v>699</v>
      </c>
      <c r="AL2046">
        <v>40.961258000000001</v>
      </c>
      <c r="AM2046" t="s">
        <v>700</v>
      </c>
      <c r="AN2046">
        <v>-72.159082999999995</v>
      </c>
      <c r="AO2046">
        <v>25</v>
      </c>
      <c r="AP2046">
        <v>1100</v>
      </c>
      <c r="AQ2046" t="s">
        <v>129</v>
      </c>
      <c r="AR2046">
        <v>-18</v>
      </c>
      <c r="AS2046">
        <v>55</v>
      </c>
      <c r="AT2046">
        <v>192</v>
      </c>
      <c r="BB2046">
        <v>1200</v>
      </c>
      <c r="BC2046">
        <v>1</v>
      </c>
      <c r="BD2046" t="str">
        <f t="shared" si="1010"/>
        <v xml:space="preserve">N46PD   </v>
      </c>
      <c r="BE2046">
        <v>1</v>
      </c>
      <c r="BG2046">
        <v>0</v>
      </c>
      <c r="BH2046">
        <v>0</v>
      </c>
      <c r="BI2046">
        <v>0</v>
      </c>
      <c r="BJ2046">
        <v>975</v>
      </c>
      <c r="BK2046">
        <v>-125</v>
      </c>
      <c r="BL2046" t="s">
        <v>239</v>
      </c>
      <c r="BM2046">
        <v>1</v>
      </c>
      <c r="BN2046">
        <v>1</v>
      </c>
      <c r="BO2046">
        <v>1</v>
      </c>
      <c r="BP2046">
        <v>0</v>
      </c>
      <c r="BS2046">
        <v>0.16</v>
      </c>
      <c r="BT2046">
        <v>0</v>
      </c>
      <c r="BU2046">
        <v>0</v>
      </c>
      <c r="CE2046" t="str">
        <f t="shared" si="1040"/>
        <v>16:25:54.393</v>
      </c>
      <c r="CF2046">
        <v>392957939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5</v>
      </c>
      <c r="CY2046">
        <v>7</v>
      </c>
      <c r="CZ2046" t="s">
        <v>131</v>
      </c>
      <c r="DA2046">
        <v>80</v>
      </c>
      <c r="DB2046">
        <v>1</v>
      </c>
      <c r="DC2046" t="s">
        <v>132</v>
      </c>
      <c r="DD2046" t="s">
        <v>133</v>
      </c>
      <c r="DG2046">
        <v>15491422</v>
      </c>
      <c r="DI2046">
        <v>1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"10/06/2022 16:25:54.631"</f>
        <v>10/06/2022 16:25:54.631</v>
      </c>
      <c r="C2047" t="str">
        <f t="shared" si="1008"/>
        <v>FFDFD3C0</v>
      </c>
      <c r="D2047" t="s">
        <v>139</v>
      </c>
      <c r="E2047">
        <v>3</v>
      </c>
      <c r="F2047">
        <v>1003</v>
      </c>
      <c r="G2047" t="s">
        <v>146</v>
      </c>
      <c r="J2047" t="s">
        <v>141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si="1038"/>
        <v>16:25:54.391</v>
      </c>
      <c r="T2047" t="str">
        <f t="shared" si="1039"/>
        <v>16:25:53.891</v>
      </c>
      <c r="U2047" t="str">
        <f t="shared" si="1009"/>
        <v>A5988B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125</v>
      </c>
      <c r="AG2047">
        <v>0</v>
      </c>
      <c r="AH2047">
        <v>3</v>
      </c>
      <c r="AI2047">
        <v>2</v>
      </c>
      <c r="AJ2047">
        <v>1</v>
      </c>
      <c r="AK2047" t="s">
        <v>699</v>
      </c>
      <c r="AL2047">
        <v>40.961258000000001</v>
      </c>
      <c r="AM2047" t="s">
        <v>700</v>
      </c>
      <c r="AN2047">
        <v>-72.159082999999995</v>
      </c>
      <c r="AO2047">
        <v>25</v>
      </c>
      <c r="AP2047">
        <v>1100</v>
      </c>
      <c r="AQ2047" t="s">
        <v>129</v>
      </c>
      <c r="AR2047">
        <v>-18</v>
      </c>
      <c r="AS2047">
        <v>55</v>
      </c>
      <c r="AT2047">
        <v>192</v>
      </c>
      <c r="BB2047">
        <v>1200</v>
      </c>
      <c r="BC2047">
        <v>1</v>
      </c>
      <c r="BD2047" t="str">
        <f t="shared" si="1010"/>
        <v xml:space="preserve">N46PD   </v>
      </c>
      <c r="BE2047">
        <v>1</v>
      </c>
      <c r="BG2047">
        <v>0</v>
      </c>
      <c r="BH2047">
        <v>0</v>
      </c>
      <c r="BI2047">
        <v>0</v>
      </c>
      <c r="BJ2047">
        <v>975</v>
      </c>
      <c r="BK2047">
        <v>-125</v>
      </c>
      <c r="BL2047" t="s">
        <v>239</v>
      </c>
      <c r="BM2047">
        <v>1</v>
      </c>
      <c r="BN2047">
        <v>1</v>
      </c>
      <c r="BO2047">
        <v>1</v>
      </c>
      <c r="BP2047">
        <v>0</v>
      </c>
      <c r="BS2047">
        <v>0.16</v>
      </c>
      <c r="BT2047">
        <v>0</v>
      </c>
      <c r="BU2047">
        <v>0</v>
      </c>
      <c r="CE2047" t="str">
        <f t="shared" si="1040"/>
        <v>16:25:54.393</v>
      </c>
      <c r="CF2047">
        <v>392957939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5</v>
      </c>
      <c r="CY2047">
        <v>7</v>
      </c>
      <c r="CZ2047" t="s">
        <v>131</v>
      </c>
      <c r="DA2047">
        <v>80</v>
      </c>
      <c r="DB2047">
        <v>1</v>
      </c>
      <c r="DC2047" t="s">
        <v>132</v>
      </c>
      <c r="DD2047" t="s">
        <v>133</v>
      </c>
      <c r="DG2047">
        <v>15491422</v>
      </c>
      <c r="DI2047">
        <v>1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"10/06/2022 16:25:54.756"</f>
        <v>10/06/2022 16:25:54.756</v>
      </c>
      <c r="C2048" t="str">
        <f t="shared" si="1008"/>
        <v>FFDFD3C0</v>
      </c>
      <c r="D2048" t="s">
        <v>134</v>
      </c>
      <c r="E2048">
        <v>33</v>
      </c>
      <c r="H2048">
        <v>112</v>
      </c>
      <c r="I2048" t="s">
        <v>135</v>
      </c>
      <c r="J2048" t="s">
        <v>136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1038"/>
        <v>16:25:54.391</v>
      </c>
      <c r="T2048" t="str">
        <f t="shared" si="1039"/>
        <v>16:25:53.891</v>
      </c>
      <c r="U2048" t="str">
        <f t="shared" si="1009"/>
        <v>A5988B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125</v>
      </c>
      <c r="AG2048">
        <v>0</v>
      </c>
      <c r="AH2048">
        <v>3</v>
      </c>
      <c r="AI2048">
        <v>2</v>
      </c>
      <c r="AJ2048">
        <v>1</v>
      </c>
      <c r="AK2048" t="s">
        <v>699</v>
      </c>
      <c r="AL2048">
        <v>40.961258000000001</v>
      </c>
      <c r="AM2048" t="s">
        <v>700</v>
      </c>
      <c r="AN2048">
        <v>-72.159082999999995</v>
      </c>
      <c r="AO2048">
        <v>25</v>
      </c>
      <c r="AP2048">
        <v>1100</v>
      </c>
      <c r="AQ2048" t="s">
        <v>129</v>
      </c>
      <c r="AR2048">
        <v>-18</v>
      </c>
      <c r="AS2048">
        <v>55</v>
      </c>
      <c r="AT2048">
        <v>192</v>
      </c>
      <c r="BB2048">
        <v>1200</v>
      </c>
      <c r="BC2048">
        <v>1</v>
      </c>
      <c r="BD2048" t="str">
        <f t="shared" si="1010"/>
        <v xml:space="preserve">N46PD   </v>
      </c>
      <c r="BE2048">
        <v>1</v>
      </c>
      <c r="BG2048">
        <v>0</v>
      </c>
      <c r="BH2048">
        <v>0</v>
      </c>
      <c r="BI2048">
        <v>0</v>
      </c>
      <c r="BJ2048">
        <v>975</v>
      </c>
      <c r="BK2048">
        <v>-125</v>
      </c>
      <c r="BL2048" t="s">
        <v>239</v>
      </c>
      <c r="BM2048">
        <v>1</v>
      </c>
      <c r="BN2048">
        <v>1</v>
      </c>
      <c r="BO2048">
        <v>1</v>
      </c>
      <c r="BP2048">
        <v>0</v>
      </c>
      <c r="BS2048">
        <v>0.16</v>
      </c>
      <c r="BT2048">
        <v>0</v>
      </c>
      <c r="BU2048">
        <v>0</v>
      </c>
      <c r="CE2048" t="str">
        <f t="shared" si="1040"/>
        <v>16:25:54.393</v>
      </c>
      <c r="CF2048">
        <v>392957939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5</v>
      </c>
      <c r="CY2048">
        <v>7</v>
      </c>
      <c r="CZ2048" t="s">
        <v>131</v>
      </c>
      <c r="DA2048">
        <v>80</v>
      </c>
      <c r="DB2048">
        <v>1</v>
      </c>
      <c r="DC2048" t="s">
        <v>132</v>
      </c>
      <c r="DD2048" t="s">
        <v>133</v>
      </c>
      <c r="DG2048">
        <v>15491422</v>
      </c>
      <c r="DI2048">
        <v>1</v>
      </c>
      <c r="DJ2048">
        <v>0</v>
      </c>
      <c r="DK2048">
        <v>1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>"10/06/2022 16:25:54.756"</f>
        <v>10/06/2022 16:25:54.756</v>
      </c>
      <c r="C2049" t="str">
        <f t="shared" si="1008"/>
        <v>FFDFD3C0</v>
      </c>
      <c r="D2049" t="s">
        <v>139</v>
      </c>
      <c r="E2049">
        <v>2</v>
      </c>
      <c r="F2049">
        <v>1002</v>
      </c>
      <c r="G2049" t="s">
        <v>124</v>
      </c>
      <c r="J2049" t="s">
        <v>141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1038"/>
        <v>16:25:54.391</v>
      </c>
      <c r="T2049" t="str">
        <f t="shared" si="1039"/>
        <v>16:25:53.891</v>
      </c>
      <c r="U2049" t="str">
        <f t="shared" si="1009"/>
        <v>A5988B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125</v>
      </c>
      <c r="AG2049">
        <v>0</v>
      </c>
      <c r="AH2049">
        <v>3</v>
      </c>
      <c r="AI2049">
        <v>2</v>
      </c>
      <c r="AJ2049">
        <v>1</v>
      </c>
      <c r="AK2049" t="s">
        <v>699</v>
      </c>
      <c r="AL2049">
        <v>40.961258000000001</v>
      </c>
      <c r="AM2049" t="s">
        <v>700</v>
      </c>
      <c r="AN2049">
        <v>-72.159082999999995</v>
      </c>
      <c r="AO2049">
        <v>25</v>
      </c>
      <c r="AP2049">
        <v>1100</v>
      </c>
      <c r="AQ2049" t="s">
        <v>129</v>
      </c>
      <c r="AR2049">
        <v>-18</v>
      </c>
      <c r="AS2049">
        <v>55</v>
      </c>
      <c r="AT2049">
        <v>192</v>
      </c>
      <c r="BB2049">
        <v>1200</v>
      </c>
      <c r="BC2049">
        <v>1</v>
      </c>
      <c r="BD2049" t="str">
        <f t="shared" si="1010"/>
        <v xml:space="preserve">N46PD   </v>
      </c>
      <c r="BE2049">
        <v>1</v>
      </c>
      <c r="BG2049">
        <v>0</v>
      </c>
      <c r="BH2049">
        <v>0</v>
      </c>
      <c r="BI2049">
        <v>0</v>
      </c>
      <c r="BJ2049">
        <v>975</v>
      </c>
      <c r="BK2049">
        <v>-125</v>
      </c>
      <c r="BL2049" t="s">
        <v>239</v>
      </c>
      <c r="BM2049">
        <v>1</v>
      </c>
      <c r="BN2049">
        <v>1</v>
      </c>
      <c r="BO2049">
        <v>1</v>
      </c>
      <c r="BP2049">
        <v>0</v>
      </c>
      <c r="BS2049">
        <v>0.16</v>
      </c>
      <c r="BT2049">
        <v>0</v>
      </c>
      <c r="BU2049">
        <v>0</v>
      </c>
      <c r="CE2049" t="str">
        <f t="shared" si="1040"/>
        <v>16:25:54.393</v>
      </c>
      <c r="CF2049">
        <v>392957939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5</v>
      </c>
      <c r="CY2049">
        <v>7</v>
      </c>
      <c r="CZ2049" t="s">
        <v>131</v>
      </c>
      <c r="DA2049">
        <v>80</v>
      </c>
      <c r="DB2049">
        <v>1</v>
      </c>
      <c r="DC2049" t="s">
        <v>132</v>
      </c>
      <c r="DD2049" t="s">
        <v>133</v>
      </c>
      <c r="DG2049">
        <v>15491422</v>
      </c>
      <c r="DI2049">
        <v>1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>"10/06/2022 16:25:55.568"</f>
        <v>10/06/2022 16:25:55.568</v>
      </c>
      <c r="C2050" t="str">
        <f t="shared" ref="C2050:C2113" si="1041">"FFDFD3C0"</f>
        <v>FFDFD3C0</v>
      </c>
      <c r="D2050" t="s">
        <v>139</v>
      </c>
      <c r="E2050">
        <v>3</v>
      </c>
      <c r="F2050">
        <v>1003</v>
      </c>
      <c r="G2050" t="s">
        <v>146</v>
      </c>
      <c r="J2050" t="s">
        <v>141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ref="S2050:S2056" si="1042">"16:25:55.328"</f>
        <v>16:25:55.328</v>
      </c>
      <c r="T2050" t="str">
        <f t="shared" ref="T2050:T2056" si="1043">"16:25:54.928"</f>
        <v>16:25:54.928</v>
      </c>
      <c r="U2050" t="str">
        <f t="shared" ref="U2050:U2113" si="1044">"A5988B"</f>
        <v>A5988B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125</v>
      </c>
      <c r="AG2050">
        <v>0</v>
      </c>
      <c r="AH2050">
        <v>3</v>
      </c>
      <c r="AI2050">
        <v>2</v>
      </c>
      <c r="AJ2050">
        <v>1</v>
      </c>
      <c r="AK2050" t="s">
        <v>701</v>
      </c>
      <c r="AL2050">
        <v>40.961472999999998</v>
      </c>
      <c r="AM2050" t="s">
        <v>702</v>
      </c>
      <c r="AN2050">
        <v>-72.159189999999995</v>
      </c>
      <c r="AO2050">
        <v>25</v>
      </c>
      <c r="AP2050">
        <v>1100</v>
      </c>
      <c r="AQ2050" t="s">
        <v>129</v>
      </c>
      <c r="AR2050">
        <v>-21</v>
      </c>
      <c r="AS2050">
        <v>54</v>
      </c>
      <c r="AT2050">
        <v>128</v>
      </c>
      <c r="BB2050">
        <v>1200</v>
      </c>
      <c r="BC2050">
        <v>1</v>
      </c>
      <c r="BD2050" t="str">
        <f t="shared" ref="BD2050:BD2113" si="1045">"N46PD   "</f>
        <v xml:space="preserve">N46PD   </v>
      </c>
      <c r="BE2050">
        <v>1</v>
      </c>
      <c r="BG2050">
        <v>0</v>
      </c>
      <c r="BH2050">
        <v>0</v>
      </c>
      <c r="BI2050">
        <v>0</v>
      </c>
      <c r="BJ2050">
        <v>1000</v>
      </c>
      <c r="BK2050">
        <v>-100</v>
      </c>
      <c r="BL2050" t="s">
        <v>239</v>
      </c>
      <c r="BM2050">
        <v>1</v>
      </c>
      <c r="BN2050">
        <v>1</v>
      </c>
      <c r="BO2050">
        <v>1</v>
      </c>
      <c r="BP2050">
        <v>0</v>
      </c>
      <c r="BS2050">
        <v>0.2</v>
      </c>
      <c r="BT2050">
        <v>0</v>
      </c>
      <c r="BU2050">
        <v>0</v>
      </c>
      <c r="CE2050" t="str">
        <f t="shared" ref="CE2050:CE2056" si="1046">"16:25:55.333"</f>
        <v>16:25:55.333</v>
      </c>
      <c r="CF2050">
        <v>333417008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5</v>
      </c>
      <c r="CY2050">
        <v>7</v>
      </c>
      <c r="CZ2050" t="s">
        <v>131</v>
      </c>
      <c r="DA2050">
        <v>80</v>
      </c>
      <c r="DB2050">
        <v>1</v>
      </c>
      <c r="DC2050" t="s">
        <v>132</v>
      </c>
      <c r="DD2050" t="s">
        <v>133</v>
      </c>
      <c r="DG2050">
        <v>15492320</v>
      </c>
      <c r="DI2050">
        <v>1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>"10/06/2022 16:25:55.568"</f>
        <v>10/06/2022 16:25:55.568</v>
      </c>
      <c r="C2051" t="str">
        <f t="shared" si="1041"/>
        <v>FFDFD3C0</v>
      </c>
      <c r="D2051" t="s">
        <v>134</v>
      </c>
      <c r="E2051">
        <v>33</v>
      </c>
      <c r="H2051">
        <v>112</v>
      </c>
      <c r="I2051" t="s">
        <v>135</v>
      </c>
      <c r="J2051" t="s">
        <v>136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1042"/>
        <v>16:25:55.328</v>
      </c>
      <c r="T2051" t="str">
        <f t="shared" si="1043"/>
        <v>16:25:54.928</v>
      </c>
      <c r="U2051" t="str">
        <f t="shared" si="1044"/>
        <v>A5988B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125</v>
      </c>
      <c r="AG2051">
        <v>0</v>
      </c>
      <c r="AH2051">
        <v>3</v>
      </c>
      <c r="AI2051">
        <v>2</v>
      </c>
      <c r="AJ2051">
        <v>1</v>
      </c>
      <c r="AK2051" t="s">
        <v>701</v>
      </c>
      <c r="AL2051">
        <v>40.961472999999998</v>
      </c>
      <c r="AM2051" t="s">
        <v>702</v>
      </c>
      <c r="AN2051">
        <v>-72.159189999999995</v>
      </c>
      <c r="AO2051">
        <v>25</v>
      </c>
      <c r="AP2051">
        <v>1100</v>
      </c>
      <c r="AQ2051" t="s">
        <v>129</v>
      </c>
      <c r="AR2051">
        <v>-21</v>
      </c>
      <c r="AS2051">
        <v>54</v>
      </c>
      <c r="AT2051">
        <v>128</v>
      </c>
      <c r="BB2051">
        <v>1200</v>
      </c>
      <c r="BC2051">
        <v>1</v>
      </c>
      <c r="BD2051" t="str">
        <f t="shared" si="1045"/>
        <v xml:space="preserve">N46PD   </v>
      </c>
      <c r="BE2051">
        <v>1</v>
      </c>
      <c r="BG2051">
        <v>0</v>
      </c>
      <c r="BH2051">
        <v>0</v>
      </c>
      <c r="BI2051">
        <v>0</v>
      </c>
      <c r="BJ2051">
        <v>1000</v>
      </c>
      <c r="BK2051">
        <v>-100</v>
      </c>
      <c r="BL2051" t="s">
        <v>239</v>
      </c>
      <c r="BM2051">
        <v>1</v>
      </c>
      <c r="BN2051">
        <v>1</v>
      </c>
      <c r="BO2051">
        <v>1</v>
      </c>
      <c r="BP2051">
        <v>0</v>
      </c>
      <c r="BS2051">
        <v>0.2</v>
      </c>
      <c r="BT2051">
        <v>0</v>
      </c>
      <c r="BU2051">
        <v>0</v>
      </c>
      <c r="CE2051" t="str">
        <f t="shared" si="1046"/>
        <v>16:25:55.333</v>
      </c>
      <c r="CF2051">
        <v>333417008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5</v>
      </c>
      <c r="CY2051">
        <v>7</v>
      </c>
      <c r="CZ2051" t="s">
        <v>131</v>
      </c>
      <c r="DA2051">
        <v>80</v>
      </c>
      <c r="DB2051">
        <v>1</v>
      </c>
      <c r="DC2051" t="s">
        <v>132</v>
      </c>
      <c r="DD2051" t="s">
        <v>133</v>
      </c>
      <c r="DG2051">
        <v>15492320</v>
      </c>
      <c r="DI2051">
        <v>1</v>
      </c>
      <c r="DJ2051">
        <v>0</v>
      </c>
      <c r="DK2051">
        <v>0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>"10/06/2022 16:25:55.568"</f>
        <v>10/06/2022 16:25:55.568</v>
      </c>
      <c r="C2052" t="str">
        <f t="shared" si="1041"/>
        <v>FFDFD3C0</v>
      </c>
      <c r="D2052" t="s">
        <v>139</v>
      </c>
      <c r="E2052">
        <v>2</v>
      </c>
      <c r="F2052">
        <v>1002</v>
      </c>
      <c r="G2052" t="s">
        <v>124</v>
      </c>
      <c r="J2052" t="s">
        <v>141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si="1042"/>
        <v>16:25:55.328</v>
      </c>
      <c r="T2052" t="str">
        <f t="shared" si="1043"/>
        <v>16:25:54.928</v>
      </c>
      <c r="U2052" t="str">
        <f t="shared" si="1044"/>
        <v>A5988B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125</v>
      </c>
      <c r="AG2052">
        <v>0</v>
      </c>
      <c r="AH2052">
        <v>3</v>
      </c>
      <c r="AI2052">
        <v>2</v>
      </c>
      <c r="AJ2052">
        <v>1</v>
      </c>
      <c r="AK2052" t="s">
        <v>701</v>
      </c>
      <c r="AL2052">
        <v>40.961472999999998</v>
      </c>
      <c r="AM2052" t="s">
        <v>702</v>
      </c>
      <c r="AN2052">
        <v>-72.159189999999995</v>
      </c>
      <c r="AO2052">
        <v>25</v>
      </c>
      <c r="AP2052">
        <v>1100</v>
      </c>
      <c r="AQ2052" t="s">
        <v>129</v>
      </c>
      <c r="AR2052">
        <v>-21</v>
      </c>
      <c r="AS2052">
        <v>54</v>
      </c>
      <c r="AT2052">
        <v>128</v>
      </c>
      <c r="BB2052">
        <v>1200</v>
      </c>
      <c r="BC2052">
        <v>1</v>
      </c>
      <c r="BD2052" t="str">
        <f t="shared" si="1045"/>
        <v xml:space="preserve">N46PD   </v>
      </c>
      <c r="BE2052">
        <v>1</v>
      </c>
      <c r="BG2052">
        <v>0</v>
      </c>
      <c r="BH2052">
        <v>0</v>
      </c>
      <c r="BI2052">
        <v>0</v>
      </c>
      <c r="BJ2052">
        <v>1000</v>
      </c>
      <c r="BK2052">
        <v>-100</v>
      </c>
      <c r="BL2052" t="s">
        <v>239</v>
      </c>
      <c r="BM2052">
        <v>1</v>
      </c>
      <c r="BN2052">
        <v>1</v>
      </c>
      <c r="BO2052">
        <v>1</v>
      </c>
      <c r="BP2052">
        <v>0</v>
      </c>
      <c r="BS2052">
        <v>0.2</v>
      </c>
      <c r="BT2052">
        <v>0</v>
      </c>
      <c r="BU2052">
        <v>0</v>
      </c>
      <c r="CE2052" t="str">
        <f t="shared" si="1046"/>
        <v>16:25:55.333</v>
      </c>
      <c r="CF2052">
        <v>333417008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5</v>
      </c>
      <c r="CY2052">
        <v>7</v>
      </c>
      <c r="CZ2052" t="s">
        <v>131</v>
      </c>
      <c r="DA2052">
        <v>80</v>
      </c>
      <c r="DB2052">
        <v>1</v>
      </c>
      <c r="DC2052" t="s">
        <v>132</v>
      </c>
      <c r="DD2052" t="s">
        <v>133</v>
      </c>
      <c r="DG2052">
        <v>15492320</v>
      </c>
      <c r="DI2052">
        <v>1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>"10/06/2022 16:25:55.584"</f>
        <v>10/06/2022 16:25:55.584</v>
      </c>
      <c r="C2053" t="str">
        <f t="shared" si="1041"/>
        <v>FFDFD3C0</v>
      </c>
      <c r="D2053" t="s">
        <v>143</v>
      </c>
      <c r="E2053">
        <v>1</v>
      </c>
      <c r="F2053">
        <v>2001</v>
      </c>
      <c r="G2053" t="s">
        <v>147</v>
      </c>
      <c r="J2053" t="s">
        <v>145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1042"/>
        <v>16:25:55.328</v>
      </c>
      <c r="T2053" t="str">
        <f t="shared" si="1043"/>
        <v>16:25:54.928</v>
      </c>
      <c r="U2053" t="str">
        <f t="shared" si="1044"/>
        <v>A5988B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125</v>
      </c>
      <c r="AG2053">
        <v>0</v>
      </c>
      <c r="AH2053">
        <v>3</v>
      </c>
      <c r="AI2053">
        <v>2</v>
      </c>
      <c r="AJ2053">
        <v>1</v>
      </c>
      <c r="AK2053" t="s">
        <v>701</v>
      </c>
      <c r="AL2053">
        <v>40.961472999999998</v>
      </c>
      <c r="AM2053" t="s">
        <v>702</v>
      </c>
      <c r="AN2053">
        <v>-72.159189999999995</v>
      </c>
      <c r="AO2053">
        <v>25</v>
      </c>
      <c r="AP2053">
        <v>1100</v>
      </c>
      <c r="AQ2053" t="s">
        <v>129</v>
      </c>
      <c r="AR2053">
        <v>-21</v>
      </c>
      <c r="AS2053">
        <v>54</v>
      </c>
      <c r="AT2053">
        <v>128</v>
      </c>
      <c r="BB2053">
        <v>1200</v>
      </c>
      <c r="BC2053">
        <v>1</v>
      </c>
      <c r="BD2053" t="str">
        <f t="shared" si="1045"/>
        <v xml:space="preserve">N46PD   </v>
      </c>
      <c r="BE2053">
        <v>1</v>
      </c>
      <c r="BG2053">
        <v>0</v>
      </c>
      <c r="BH2053">
        <v>0</v>
      </c>
      <c r="BI2053">
        <v>0</v>
      </c>
      <c r="BJ2053">
        <v>1000</v>
      </c>
      <c r="BK2053">
        <v>-100</v>
      </c>
      <c r="BL2053" t="s">
        <v>239</v>
      </c>
      <c r="BM2053">
        <v>1</v>
      </c>
      <c r="BN2053">
        <v>1</v>
      </c>
      <c r="BO2053">
        <v>1</v>
      </c>
      <c r="BP2053">
        <v>0</v>
      </c>
      <c r="BS2053">
        <v>0.2</v>
      </c>
      <c r="BT2053">
        <v>0</v>
      </c>
      <c r="BU2053">
        <v>0</v>
      </c>
      <c r="CE2053" t="str">
        <f t="shared" si="1046"/>
        <v>16:25:55.333</v>
      </c>
      <c r="CF2053">
        <v>333417008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5</v>
      </c>
      <c r="CY2053">
        <v>7</v>
      </c>
      <c r="CZ2053" t="s">
        <v>131</v>
      </c>
      <c r="DA2053">
        <v>80</v>
      </c>
      <c r="DB2053">
        <v>1</v>
      </c>
      <c r="DC2053" t="s">
        <v>132</v>
      </c>
      <c r="DD2053" t="s">
        <v>133</v>
      </c>
      <c r="DG2053">
        <v>15492320</v>
      </c>
      <c r="DI2053">
        <v>1</v>
      </c>
      <c r="DJ2053">
        <v>0</v>
      </c>
      <c r="DK2053">
        <v>1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>"10/06/2022 16:25:55.584"</f>
        <v>10/06/2022 16:25:55.584</v>
      </c>
      <c r="C2054" t="str">
        <f t="shared" si="1041"/>
        <v>FFDFD3C0</v>
      </c>
      <c r="D2054" t="s">
        <v>134</v>
      </c>
      <c r="E2054">
        <v>38</v>
      </c>
      <c r="H2054">
        <v>125</v>
      </c>
      <c r="I2054" t="s">
        <v>142</v>
      </c>
      <c r="J2054" t="s">
        <v>136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1042"/>
        <v>16:25:55.328</v>
      </c>
      <c r="T2054" t="str">
        <f t="shared" si="1043"/>
        <v>16:25:54.928</v>
      </c>
      <c r="U2054" t="str">
        <f t="shared" si="1044"/>
        <v>A5988B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125</v>
      </c>
      <c r="AG2054">
        <v>0</v>
      </c>
      <c r="AH2054">
        <v>3</v>
      </c>
      <c r="AI2054">
        <v>2</v>
      </c>
      <c r="AJ2054">
        <v>1</v>
      </c>
      <c r="AK2054" t="s">
        <v>701</v>
      </c>
      <c r="AL2054">
        <v>40.961472999999998</v>
      </c>
      <c r="AM2054" t="s">
        <v>702</v>
      </c>
      <c r="AN2054">
        <v>-72.159189999999995</v>
      </c>
      <c r="AO2054">
        <v>25</v>
      </c>
      <c r="AP2054">
        <v>1100</v>
      </c>
      <c r="AQ2054" t="s">
        <v>129</v>
      </c>
      <c r="AR2054">
        <v>-21</v>
      </c>
      <c r="AS2054">
        <v>54</v>
      </c>
      <c r="AT2054">
        <v>128</v>
      </c>
      <c r="BB2054">
        <v>1200</v>
      </c>
      <c r="BC2054">
        <v>1</v>
      </c>
      <c r="BD2054" t="str">
        <f t="shared" si="1045"/>
        <v xml:space="preserve">N46PD   </v>
      </c>
      <c r="BE2054">
        <v>1</v>
      </c>
      <c r="BG2054">
        <v>0</v>
      </c>
      <c r="BH2054">
        <v>0</v>
      </c>
      <c r="BI2054">
        <v>0</v>
      </c>
      <c r="BJ2054">
        <v>1000</v>
      </c>
      <c r="BK2054">
        <v>-100</v>
      </c>
      <c r="BL2054" t="s">
        <v>239</v>
      </c>
      <c r="BM2054">
        <v>1</v>
      </c>
      <c r="BN2054">
        <v>1</v>
      </c>
      <c r="BO2054">
        <v>1</v>
      </c>
      <c r="BP2054">
        <v>0</v>
      </c>
      <c r="BS2054">
        <v>0.2</v>
      </c>
      <c r="BT2054">
        <v>0</v>
      </c>
      <c r="BU2054">
        <v>0</v>
      </c>
      <c r="CE2054" t="str">
        <f t="shared" si="1046"/>
        <v>16:25:55.333</v>
      </c>
      <c r="CF2054">
        <v>333417008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5</v>
      </c>
      <c r="CY2054">
        <v>7</v>
      </c>
      <c r="CZ2054" t="s">
        <v>131</v>
      </c>
      <c r="DA2054">
        <v>80</v>
      </c>
      <c r="DB2054">
        <v>1</v>
      </c>
      <c r="DC2054" t="s">
        <v>132</v>
      </c>
      <c r="DD2054" t="s">
        <v>133</v>
      </c>
      <c r="DG2054">
        <v>15492320</v>
      </c>
      <c r="DI2054">
        <v>1</v>
      </c>
      <c r="DJ2054">
        <v>0</v>
      </c>
      <c r="DK2054">
        <v>1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"10/06/2022 16:25:55.584"</f>
        <v>10/06/2022 16:25:55.584</v>
      </c>
      <c r="C2055" t="str">
        <f t="shared" si="1041"/>
        <v>FFDFD3C0</v>
      </c>
      <c r="D2055" t="s">
        <v>143</v>
      </c>
      <c r="E2055">
        <v>15</v>
      </c>
      <c r="F2055">
        <v>2015</v>
      </c>
      <c r="G2055" t="s">
        <v>144</v>
      </c>
      <c r="J2055" t="s">
        <v>145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1042"/>
        <v>16:25:55.328</v>
      </c>
      <c r="T2055" t="str">
        <f t="shared" si="1043"/>
        <v>16:25:54.928</v>
      </c>
      <c r="U2055" t="str">
        <f t="shared" si="1044"/>
        <v>A5988B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125</v>
      </c>
      <c r="AG2055">
        <v>0</v>
      </c>
      <c r="AH2055">
        <v>3</v>
      </c>
      <c r="AI2055">
        <v>2</v>
      </c>
      <c r="AJ2055">
        <v>1</v>
      </c>
      <c r="AK2055" t="s">
        <v>701</v>
      </c>
      <c r="AL2055">
        <v>40.961472999999998</v>
      </c>
      <c r="AM2055" t="s">
        <v>702</v>
      </c>
      <c r="AN2055">
        <v>-72.159189999999995</v>
      </c>
      <c r="AO2055">
        <v>25</v>
      </c>
      <c r="AP2055">
        <v>1100</v>
      </c>
      <c r="AQ2055" t="s">
        <v>129</v>
      </c>
      <c r="AR2055">
        <v>-21</v>
      </c>
      <c r="AS2055">
        <v>54</v>
      </c>
      <c r="AT2055">
        <v>128</v>
      </c>
      <c r="BB2055">
        <v>1200</v>
      </c>
      <c r="BC2055">
        <v>1</v>
      </c>
      <c r="BD2055" t="str">
        <f t="shared" si="1045"/>
        <v xml:space="preserve">N46PD   </v>
      </c>
      <c r="BE2055">
        <v>1</v>
      </c>
      <c r="BG2055">
        <v>0</v>
      </c>
      <c r="BH2055">
        <v>0</v>
      </c>
      <c r="BI2055">
        <v>0</v>
      </c>
      <c r="BJ2055">
        <v>1000</v>
      </c>
      <c r="BK2055">
        <v>-100</v>
      </c>
      <c r="BL2055" t="s">
        <v>239</v>
      </c>
      <c r="BM2055">
        <v>1</v>
      </c>
      <c r="BN2055">
        <v>1</v>
      </c>
      <c r="BO2055">
        <v>1</v>
      </c>
      <c r="BP2055">
        <v>0</v>
      </c>
      <c r="BS2055">
        <v>0.2</v>
      </c>
      <c r="BT2055">
        <v>0</v>
      </c>
      <c r="BU2055">
        <v>0</v>
      </c>
      <c r="CE2055" t="str">
        <f t="shared" si="1046"/>
        <v>16:25:55.333</v>
      </c>
      <c r="CF2055">
        <v>333417008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5</v>
      </c>
      <c r="CY2055">
        <v>7</v>
      </c>
      <c r="CZ2055" t="s">
        <v>131</v>
      </c>
      <c r="DA2055">
        <v>80</v>
      </c>
      <c r="DB2055">
        <v>1</v>
      </c>
      <c r="DC2055" t="s">
        <v>132</v>
      </c>
      <c r="DD2055" t="s">
        <v>133</v>
      </c>
      <c r="DG2055">
        <v>15492320</v>
      </c>
      <c r="DI2055">
        <v>1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>"10/06/2022 16:25:55.615"</f>
        <v>10/06/2022 16:25:55.615</v>
      </c>
      <c r="C2056" t="str">
        <f t="shared" si="1041"/>
        <v>FFDFD3C0</v>
      </c>
      <c r="D2056" t="s">
        <v>123</v>
      </c>
      <c r="E2056">
        <v>1</v>
      </c>
      <c r="H2056">
        <v>157</v>
      </c>
      <c r="I2056" t="s">
        <v>124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1042"/>
        <v>16:25:55.328</v>
      </c>
      <c r="T2056" t="str">
        <f t="shared" si="1043"/>
        <v>16:25:54.928</v>
      </c>
      <c r="U2056" t="str">
        <f t="shared" si="1044"/>
        <v>A5988B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125</v>
      </c>
      <c r="AG2056">
        <v>0</v>
      </c>
      <c r="AH2056">
        <v>3</v>
      </c>
      <c r="AI2056">
        <v>2</v>
      </c>
      <c r="AJ2056">
        <v>1</v>
      </c>
      <c r="AK2056" t="s">
        <v>701</v>
      </c>
      <c r="AL2056">
        <v>40.961472999999998</v>
      </c>
      <c r="AM2056" t="s">
        <v>702</v>
      </c>
      <c r="AN2056">
        <v>-72.159189999999995</v>
      </c>
      <c r="AO2056">
        <v>25</v>
      </c>
      <c r="AP2056">
        <v>1100</v>
      </c>
      <c r="AQ2056" t="s">
        <v>129</v>
      </c>
      <c r="AR2056">
        <v>-21</v>
      </c>
      <c r="AS2056">
        <v>54</v>
      </c>
      <c r="AT2056">
        <v>128</v>
      </c>
      <c r="BB2056">
        <v>1200</v>
      </c>
      <c r="BC2056">
        <v>1</v>
      </c>
      <c r="BD2056" t="str">
        <f t="shared" si="1045"/>
        <v xml:space="preserve">N46PD   </v>
      </c>
      <c r="BE2056">
        <v>1</v>
      </c>
      <c r="BG2056">
        <v>0</v>
      </c>
      <c r="BH2056">
        <v>0</v>
      </c>
      <c r="BI2056">
        <v>0</v>
      </c>
      <c r="BJ2056">
        <v>1000</v>
      </c>
      <c r="BK2056">
        <v>-100</v>
      </c>
      <c r="BL2056" t="s">
        <v>239</v>
      </c>
      <c r="BM2056">
        <v>1</v>
      </c>
      <c r="BN2056">
        <v>1</v>
      </c>
      <c r="BO2056">
        <v>1</v>
      </c>
      <c r="BP2056">
        <v>0</v>
      </c>
      <c r="BS2056">
        <v>0.2</v>
      </c>
      <c r="BT2056">
        <v>0</v>
      </c>
      <c r="BU2056">
        <v>0</v>
      </c>
      <c r="CE2056" t="str">
        <f t="shared" si="1046"/>
        <v>16:25:55.333</v>
      </c>
      <c r="CF2056">
        <v>333417008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5</v>
      </c>
      <c r="CY2056">
        <v>7</v>
      </c>
      <c r="CZ2056" t="s">
        <v>131</v>
      </c>
      <c r="DA2056">
        <v>80</v>
      </c>
      <c r="DB2056">
        <v>1</v>
      </c>
      <c r="DC2056" t="s">
        <v>132</v>
      </c>
      <c r="DD2056" t="s">
        <v>133</v>
      </c>
      <c r="DG2056">
        <v>15492320</v>
      </c>
      <c r="DI2056">
        <v>1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>"10/06/2022 16:25:56.537"</f>
        <v>10/06/2022 16:25:56.537</v>
      </c>
      <c r="C2057" t="str">
        <f t="shared" si="1041"/>
        <v>FFDFD3C0</v>
      </c>
      <c r="D2057" t="s">
        <v>139</v>
      </c>
      <c r="E2057">
        <v>2</v>
      </c>
      <c r="F2057">
        <v>1002</v>
      </c>
      <c r="G2057" t="s">
        <v>124</v>
      </c>
      <c r="J2057" t="s">
        <v>141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ref="S2057:S2063" si="1047">"16:25:56.344"</f>
        <v>16:25:56.344</v>
      </c>
      <c r="T2057" t="str">
        <f t="shared" ref="T2057:T2063" si="1048">"16:25:55.344"</f>
        <v>16:25:55.344</v>
      </c>
      <c r="U2057" t="str">
        <f t="shared" si="1044"/>
        <v>A5988B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125</v>
      </c>
      <c r="AG2057">
        <v>0</v>
      </c>
      <c r="AH2057">
        <v>3</v>
      </c>
      <c r="AI2057">
        <v>2</v>
      </c>
      <c r="AJ2057">
        <v>1</v>
      </c>
      <c r="AK2057" t="s">
        <v>703</v>
      </c>
      <c r="AL2057">
        <v>40.961773000000001</v>
      </c>
      <c r="AM2057" t="s">
        <v>648</v>
      </c>
      <c r="AN2057">
        <v>-72.159318999999996</v>
      </c>
      <c r="AO2057">
        <v>25</v>
      </c>
      <c r="AP2057">
        <v>1100</v>
      </c>
      <c r="AQ2057" t="s">
        <v>129</v>
      </c>
      <c r="AR2057">
        <v>-21</v>
      </c>
      <c r="AS2057">
        <v>54</v>
      </c>
      <c r="AT2057">
        <v>128</v>
      </c>
      <c r="BB2057">
        <v>1200</v>
      </c>
      <c r="BC2057">
        <v>1</v>
      </c>
      <c r="BD2057" t="str">
        <f t="shared" si="1045"/>
        <v xml:space="preserve">N46PD   </v>
      </c>
      <c r="BE2057">
        <v>1</v>
      </c>
      <c r="BG2057">
        <v>0</v>
      </c>
      <c r="BH2057">
        <v>0</v>
      </c>
      <c r="BI2057">
        <v>0</v>
      </c>
      <c r="BJ2057">
        <v>1000</v>
      </c>
      <c r="BK2057">
        <v>-100</v>
      </c>
      <c r="BL2057" t="s">
        <v>239</v>
      </c>
      <c r="BM2057">
        <v>1</v>
      </c>
      <c r="BN2057">
        <v>1</v>
      </c>
      <c r="BO2057">
        <v>1</v>
      </c>
      <c r="BP2057">
        <v>0</v>
      </c>
      <c r="BS2057">
        <v>0.2</v>
      </c>
      <c r="BT2057">
        <v>0</v>
      </c>
      <c r="BU2057">
        <v>0</v>
      </c>
      <c r="CE2057" t="str">
        <f t="shared" ref="CE2057:CE2063" si="1049">"16:25:56.348"</f>
        <v>16:25:56.348</v>
      </c>
      <c r="CF2057">
        <v>347605475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6</v>
      </c>
      <c r="CY2057">
        <v>7</v>
      </c>
      <c r="CZ2057" t="s">
        <v>131</v>
      </c>
      <c r="DA2057">
        <v>80</v>
      </c>
      <c r="DB2057">
        <v>1</v>
      </c>
      <c r="DC2057" t="s">
        <v>132</v>
      </c>
      <c r="DD2057" t="s">
        <v>133</v>
      </c>
      <c r="DG2057">
        <v>15493352</v>
      </c>
      <c r="DI2057">
        <v>1</v>
      </c>
      <c r="DJ2057">
        <v>0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"10/06/2022 16:25:56.537"</f>
        <v>10/06/2022 16:25:56.537</v>
      </c>
      <c r="C2058" t="str">
        <f t="shared" si="1041"/>
        <v>FFDFD3C0</v>
      </c>
      <c r="D2058" t="s">
        <v>134</v>
      </c>
      <c r="E2058">
        <v>33</v>
      </c>
      <c r="H2058">
        <v>112</v>
      </c>
      <c r="I2058" t="s">
        <v>135</v>
      </c>
      <c r="J2058" t="s">
        <v>136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1047"/>
        <v>16:25:56.344</v>
      </c>
      <c r="T2058" t="str">
        <f t="shared" si="1048"/>
        <v>16:25:55.344</v>
      </c>
      <c r="U2058" t="str">
        <f t="shared" si="1044"/>
        <v>A5988B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125</v>
      </c>
      <c r="AG2058">
        <v>0</v>
      </c>
      <c r="AH2058">
        <v>3</v>
      </c>
      <c r="AI2058">
        <v>2</v>
      </c>
      <c r="AJ2058">
        <v>1</v>
      </c>
      <c r="AK2058" t="s">
        <v>703</v>
      </c>
      <c r="AL2058">
        <v>40.961773000000001</v>
      </c>
      <c r="AM2058" t="s">
        <v>648</v>
      </c>
      <c r="AN2058">
        <v>-72.159318999999996</v>
      </c>
      <c r="AO2058">
        <v>25</v>
      </c>
      <c r="AP2058">
        <v>1100</v>
      </c>
      <c r="AQ2058" t="s">
        <v>129</v>
      </c>
      <c r="AR2058">
        <v>-21</v>
      </c>
      <c r="AS2058">
        <v>54</v>
      </c>
      <c r="AT2058">
        <v>128</v>
      </c>
      <c r="BB2058">
        <v>1200</v>
      </c>
      <c r="BC2058">
        <v>1</v>
      </c>
      <c r="BD2058" t="str">
        <f t="shared" si="1045"/>
        <v xml:space="preserve">N46PD   </v>
      </c>
      <c r="BE2058">
        <v>1</v>
      </c>
      <c r="BG2058">
        <v>0</v>
      </c>
      <c r="BH2058">
        <v>0</v>
      </c>
      <c r="BI2058">
        <v>0</v>
      </c>
      <c r="BJ2058">
        <v>1000</v>
      </c>
      <c r="BK2058">
        <v>-100</v>
      </c>
      <c r="BL2058" t="s">
        <v>239</v>
      </c>
      <c r="BM2058">
        <v>1</v>
      </c>
      <c r="BN2058">
        <v>1</v>
      </c>
      <c r="BO2058">
        <v>1</v>
      </c>
      <c r="BP2058">
        <v>0</v>
      </c>
      <c r="BS2058">
        <v>0.2</v>
      </c>
      <c r="BT2058">
        <v>0</v>
      </c>
      <c r="BU2058">
        <v>0</v>
      </c>
      <c r="CE2058" t="str">
        <f t="shared" si="1049"/>
        <v>16:25:56.348</v>
      </c>
      <c r="CF2058">
        <v>347605475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6</v>
      </c>
      <c r="CY2058">
        <v>7</v>
      </c>
      <c r="CZ2058" t="s">
        <v>131</v>
      </c>
      <c r="DA2058">
        <v>80</v>
      </c>
      <c r="DB2058">
        <v>1</v>
      </c>
      <c r="DC2058" t="s">
        <v>132</v>
      </c>
      <c r="DD2058" t="s">
        <v>133</v>
      </c>
      <c r="DG2058">
        <v>15493352</v>
      </c>
      <c r="DI2058">
        <v>1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"10/06/2022 16:25:56.600"</f>
        <v>10/06/2022 16:25:56.600</v>
      </c>
      <c r="C2059" t="str">
        <f t="shared" si="1041"/>
        <v>FFDFD3C0</v>
      </c>
      <c r="D2059" t="s">
        <v>143</v>
      </c>
      <c r="E2059">
        <v>1</v>
      </c>
      <c r="F2059">
        <v>2001</v>
      </c>
      <c r="G2059" t="s">
        <v>147</v>
      </c>
      <c r="J2059" t="s">
        <v>145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1047"/>
        <v>16:25:56.344</v>
      </c>
      <c r="T2059" t="str">
        <f t="shared" si="1048"/>
        <v>16:25:55.344</v>
      </c>
      <c r="U2059" t="str">
        <f t="shared" si="1044"/>
        <v>A5988B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125</v>
      </c>
      <c r="AG2059">
        <v>0</v>
      </c>
      <c r="AH2059">
        <v>3</v>
      </c>
      <c r="AI2059">
        <v>2</v>
      </c>
      <c r="AJ2059">
        <v>1</v>
      </c>
      <c r="AK2059" t="s">
        <v>703</v>
      </c>
      <c r="AL2059">
        <v>40.961773000000001</v>
      </c>
      <c r="AM2059" t="s">
        <v>648</v>
      </c>
      <c r="AN2059">
        <v>-72.159318999999996</v>
      </c>
      <c r="AO2059">
        <v>25</v>
      </c>
      <c r="AP2059">
        <v>1100</v>
      </c>
      <c r="AQ2059" t="s">
        <v>129</v>
      </c>
      <c r="AR2059">
        <v>-21</v>
      </c>
      <c r="AS2059">
        <v>54</v>
      </c>
      <c r="AT2059">
        <v>128</v>
      </c>
      <c r="BB2059">
        <v>1200</v>
      </c>
      <c r="BC2059">
        <v>1</v>
      </c>
      <c r="BD2059" t="str">
        <f t="shared" si="1045"/>
        <v xml:space="preserve">N46PD   </v>
      </c>
      <c r="BE2059">
        <v>1</v>
      </c>
      <c r="BG2059">
        <v>0</v>
      </c>
      <c r="BH2059">
        <v>0</v>
      </c>
      <c r="BI2059">
        <v>0</v>
      </c>
      <c r="BJ2059">
        <v>1000</v>
      </c>
      <c r="BK2059">
        <v>-100</v>
      </c>
      <c r="BL2059" t="s">
        <v>239</v>
      </c>
      <c r="BM2059">
        <v>1</v>
      </c>
      <c r="BN2059">
        <v>1</v>
      </c>
      <c r="BO2059">
        <v>1</v>
      </c>
      <c r="BP2059">
        <v>0</v>
      </c>
      <c r="BS2059">
        <v>0.2</v>
      </c>
      <c r="BT2059">
        <v>0</v>
      </c>
      <c r="BU2059">
        <v>0</v>
      </c>
      <c r="CE2059" t="str">
        <f t="shared" si="1049"/>
        <v>16:25:56.348</v>
      </c>
      <c r="CF2059">
        <v>347605475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6</v>
      </c>
      <c r="CY2059">
        <v>7</v>
      </c>
      <c r="CZ2059" t="s">
        <v>131</v>
      </c>
      <c r="DA2059">
        <v>80</v>
      </c>
      <c r="DB2059">
        <v>1</v>
      </c>
      <c r="DC2059" t="s">
        <v>132</v>
      </c>
      <c r="DD2059" t="s">
        <v>133</v>
      </c>
      <c r="DG2059">
        <v>15493352</v>
      </c>
      <c r="DI2059">
        <v>1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"10/06/2022 16:25:56.600"</f>
        <v>10/06/2022 16:25:56.600</v>
      </c>
      <c r="C2060" t="str">
        <f t="shared" si="1041"/>
        <v>FFDFD3C0</v>
      </c>
      <c r="D2060" t="s">
        <v>143</v>
      </c>
      <c r="E2060">
        <v>15</v>
      </c>
      <c r="F2060">
        <v>2015</v>
      </c>
      <c r="G2060" t="s">
        <v>144</v>
      </c>
      <c r="J2060" t="s">
        <v>145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1047"/>
        <v>16:25:56.344</v>
      </c>
      <c r="T2060" t="str">
        <f t="shared" si="1048"/>
        <v>16:25:55.344</v>
      </c>
      <c r="U2060" t="str">
        <f t="shared" si="1044"/>
        <v>A5988B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125</v>
      </c>
      <c r="AG2060">
        <v>0</v>
      </c>
      <c r="AH2060">
        <v>3</v>
      </c>
      <c r="AI2060">
        <v>2</v>
      </c>
      <c r="AJ2060">
        <v>1</v>
      </c>
      <c r="AK2060" t="s">
        <v>703</v>
      </c>
      <c r="AL2060">
        <v>40.961773000000001</v>
      </c>
      <c r="AM2060" t="s">
        <v>648</v>
      </c>
      <c r="AN2060">
        <v>-72.159318999999996</v>
      </c>
      <c r="AO2060">
        <v>25</v>
      </c>
      <c r="AP2060">
        <v>1100</v>
      </c>
      <c r="AQ2060" t="s">
        <v>129</v>
      </c>
      <c r="AR2060">
        <v>-21</v>
      </c>
      <c r="AS2060">
        <v>54</v>
      </c>
      <c r="AT2060">
        <v>128</v>
      </c>
      <c r="BB2060">
        <v>1200</v>
      </c>
      <c r="BC2060">
        <v>1</v>
      </c>
      <c r="BD2060" t="str">
        <f t="shared" si="1045"/>
        <v xml:space="preserve">N46PD   </v>
      </c>
      <c r="BE2060">
        <v>1</v>
      </c>
      <c r="BG2060">
        <v>0</v>
      </c>
      <c r="BH2060">
        <v>0</v>
      </c>
      <c r="BI2060">
        <v>0</v>
      </c>
      <c r="BJ2060">
        <v>1000</v>
      </c>
      <c r="BK2060">
        <v>-100</v>
      </c>
      <c r="BL2060" t="s">
        <v>239</v>
      </c>
      <c r="BM2060">
        <v>1</v>
      </c>
      <c r="BN2060">
        <v>1</v>
      </c>
      <c r="BO2060">
        <v>1</v>
      </c>
      <c r="BP2060">
        <v>0</v>
      </c>
      <c r="BS2060">
        <v>0.2</v>
      </c>
      <c r="BT2060">
        <v>0</v>
      </c>
      <c r="BU2060">
        <v>0</v>
      </c>
      <c r="CE2060" t="str">
        <f t="shared" si="1049"/>
        <v>16:25:56.348</v>
      </c>
      <c r="CF2060">
        <v>347605475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6</v>
      </c>
      <c r="CY2060">
        <v>7</v>
      </c>
      <c r="CZ2060" t="s">
        <v>131</v>
      </c>
      <c r="DA2060">
        <v>80</v>
      </c>
      <c r="DB2060">
        <v>1</v>
      </c>
      <c r="DC2060" t="s">
        <v>132</v>
      </c>
      <c r="DD2060" t="s">
        <v>133</v>
      </c>
      <c r="DG2060">
        <v>15493352</v>
      </c>
      <c r="DI2060">
        <v>1</v>
      </c>
      <c r="DJ2060">
        <v>0</v>
      </c>
      <c r="DK2060">
        <v>1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"10/06/2022 16:25:56.600"</f>
        <v>10/06/2022 16:25:56.600</v>
      </c>
      <c r="C2061" t="str">
        <f t="shared" si="1041"/>
        <v>FFDFD3C0</v>
      </c>
      <c r="D2061" t="s">
        <v>134</v>
      </c>
      <c r="E2061">
        <v>38</v>
      </c>
      <c r="H2061">
        <v>125</v>
      </c>
      <c r="I2061" t="s">
        <v>142</v>
      </c>
      <c r="J2061" t="s">
        <v>136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1047"/>
        <v>16:25:56.344</v>
      </c>
      <c r="T2061" t="str">
        <f t="shared" si="1048"/>
        <v>16:25:55.344</v>
      </c>
      <c r="U2061" t="str">
        <f t="shared" si="1044"/>
        <v>A5988B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125</v>
      </c>
      <c r="AG2061">
        <v>0</v>
      </c>
      <c r="AH2061">
        <v>3</v>
      </c>
      <c r="AI2061">
        <v>2</v>
      </c>
      <c r="AJ2061">
        <v>1</v>
      </c>
      <c r="AK2061" t="s">
        <v>703</v>
      </c>
      <c r="AL2061">
        <v>40.961773000000001</v>
      </c>
      <c r="AM2061" t="s">
        <v>648</v>
      </c>
      <c r="AN2061">
        <v>-72.159318999999996</v>
      </c>
      <c r="AO2061">
        <v>25</v>
      </c>
      <c r="AP2061">
        <v>1100</v>
      </c>
      <c r="AQ2061" t="s">
        <v>129</v>
      </c>
      <c r="AR2061">
        <v>-21</v>
      </c>
      <c r="AS2061">
        <v>54</v>
      </c>
      <c r="AT2061">
        <v>128</v>
      </c>
      <c r="BB2061">
        <v>1200</v>
      </c>
      <c r="BC2061">
        <v>1</v>
      </c>
      <c r="BD2061" t="str">
        <f t="shared" si="1045"/>
        <v xml:space="preserve">N46PD   </v>
      </c>
      <c r="BE2061">
        <v>1</v>
      </c>
      <c r="BG2061">
        <v>0</v>
      </c>
      <c r="BH2061">
        <v>0</v>
      </c>
      <c r="BI2061">
        <v>0</v>
      </c>
      <c r="BJ2061">
        <v>1000</v>
      </c>
      <c r="BK2061">
        <v>-100</v>
      </c>
      <c r="BL2061" t="s">
        <v>239</v>
      </c>
      <c r="BM2061">
        <v>1</v>
      </c>
      <c r="BN2061">
        <v>1</v>
      </c>
      <c r="BO2061">
        <v>1</v>
      </c>
      <c r="BP2061">
        <v>0</v>
      </c>
      <c r="BS2061">
        <v>0.2</v>
      </c>
      <c r="BT2061">
        <v>0</v>
      </c>
      <c r="BU2061">
        <v>0</v>
      </c>
      <c r="CE2061" t="str">
        <f t="shared" si="1049"/>
        <v>16:25:56.348</v>
      </c>
      <c r="CF2061">
        <v>347605475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6</v>
      </c>
      <c r="CY2061">
        <v>7</v>
      </c>
      <c r="CZ2061" t="s">
        <v>131</v>
      </c>
      <c r="DA2061">
        <v>80</v>
      </c>
      <c r="DB2061">
        <v>1</v>
      </c>
      <c r="DC2061" t="s">
        <v>132</v>
      </c>
      <c r="DD2061" t="s">
        <v>133</v>
      </c>
      <c r="DG2061">
        <v>15493352</v>
      </c>
      <c r="DI2061">
        <v>1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"10/06/2022 16:25:56.600"</f>
        <v>10/06/2022 16:25:56.600</v>
      </c>
      <c r="C2062" t="str">
        <f t="shared" si="1041"/>
        <v>FFDFD3C0</v>
      </c>
      <c r="D2062" t="s">
        <v>123</v>
      </c>
      <c r="E2062">
        <v>1</v>
      </c>
      <c r="H2062">
        <v>157</v>
      </c>
      <c r="I2062" t="s">
        <v>124</v>
      </c>
      <c r="J2062" t="s">
        <v>125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1047"/>
        <v>16:25:56.344</v>
      </c>
      <c r="T2062" t="str">
        <f t="shared" si="1048"/>
        <v>16:25:55.344</v>
      </c>
      <c r="U2062" t="str">
        <f t="shared" si="1044"/>
        <v>A5988B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125</v>
      </c>
      <c r="AG2062">
        <v>0</v>
      </c>
      <c r="AH2062">
        <v>3</v>
      </c>
      <c r="AI2062">
        <v>2</v>
      </c>
      <c r="AJ2062">
        <v>1</v>
      </c>
      <c r="AK2062" t="s">
        <v>703</v>
      </c>
      <c r="AL2062">
        <v>40.961773000000001</v>
      </c>
      <c r="AM2062" t="s">
        <v>648</v>
      </c>
      <c r="AN2062">
        <v>-72.159318999999996</v>
      </c>
      <c r="AO2062">
        <v>25</v>
      </c>
      <c r="AP2062">
        <v>1100</v>
      </c>
      <c r="AQ2062" t="s">
        <v>129</v>
      </c>
      <c r="AR2062">
        <v>-21</v>
      </c>
      <c r="AS2062">
        <v>54</v>
      </c>
      <c r="AT2062">
        <v>128</v>
      </c>
      <c r="BB2062">
        <v>1200</v>
      </c>
      <c r="BC2062">
        <v>1</v>
      </c>
      <c r="BD2062" t="str">
        <f t="shared" si="1045"/>
        <v xml:space="preserve">N46PD   </v>
      </c>
      <c r="BE2062">
        <v>1</v>
      </c>
      <c r="BG2062">
        <v>0</v>
      </c>
      <c r="BH2062">
        <v>0</v>
      </c>
      <c r="BI2062">
        <v>0</v>
      </c>
      <c r="BJ2062">
        <v>1000</v>
      </c>
      <c r="BK2062">
        <v>-100</v>
      </c>
      <c r="BL2062" t="s">
        <v>239</v>
      </c>
      <c r="BM2062">
        <v>1</v>
      </c>
      <c r="BN2062">
        <v>1</v>
      </c>
      <c r="BO2062">
        <v>1</v>
      </c>
      <c r="BP2062">
        <v>0</v>
      </c>
      <c r="BS2062">
        <v>0.2</v>
      </c>
      <c r="BT2062">
        <v>0</v>
      </c>
      <c r="BU2062">
        <v>0</v>
      </c>
      <c r="CE2062" t="str">
        <f t="shared" si="1049"/>
        <v>16:25:56.348</v>
      </c>
      <c r="CF2062">
        <v>347605475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6</v>
      </c>
      <c r="CY2062">
        <v>7</v>
      </c>
      <c r="CZ2062" t="s">
        <v>131</v>
      </c>
      <c r="DA2062">
        <v>80</v>
      </c>
      <c r="DB2062">
        <v>1</v>
      </c>
      <c r="DC2062" t="s">
        <v>132</v>
      </c>
      <c r="DD2062" t="s">
        <v>133</v>
      </c>
      <c r="DG2062">
        <v>15493352</v>
      </c>
      <c r="DI2062">
        <v>1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"10/06/2022 16:25:56.662"</f>
        <v>10/06/2022 16:25:56.662</v>
      </c>
      <c r="C2063" t="str">
        <f t="shared" si="1041"/>
        <v>FFDFD3C0</v>
      </c>
      <c r="D2063" t="s">
        <v>139</v>
      </c>
      <c r="E2063">
        <v>3</v>
      </c>
      <c r="F2063">
        <v>1003</v>
      </c>
      <c r="G2063" t="s">
        <v>146</v>
      </c>
      <c r="J2063" t="s">
        <v>141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1047"/>
        <v>16:25:56.344</v>
      </c>
      <c r="T2063" t="str">
        <f t="shared" si="1048"/>
        <v>16:25:55.344</v>
      </c>
      <c r="U2063" t="str">
        <f t="shared" si="1044"/>
        <v>A5988B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125</v>
      </c>
      <c r="AG2063">
        <v>0</v>
      </c>
      <c r="AH2063">
        <v>3</v>
      </c>
      <c r="AI2063">
        <v>2</v>
      </c>
      <c r="AJ2063">
        <v>1</v>
      </c>
      <c r="AK2063" t="s">
        <v>703</v>
      </c>
      <c r="AL2063">
        <v>40.961773000000001</v>
      </c>
      <c r="AM2063" t="s">
        <v>648</v>
      </c>
      <c r="AN2063">
        <v>-72.159318999999996</v>
      </c>
      <c r="AO2063">
        <v>25</v>
      </c>
      <c r="AP2063">
        <v>1100</v>
      </c>
      <c r="AQ2063" t="s">
        <v>129</v>
      </c>
      <c r="AR2063">
        <v>-21</v>
      </c>
      <c r="AS2063">
        <v>54</v>
      </c>
      <c r="AT2063">
        <v>128</v>
      </c>
      <c r="BB2063">
        <v>1200</v>
      </c>
      <c r="BC2063">
        <v>1</v>
      </c>
      <c r="BD2063" t="str">
        <f t="shared" si="1045"/>
        <v xml:space="preserve">N46PD   </v>
      </c>
      <c r="BE2063">
        <v>1</v>
      </c>
      <c r="BG2063">
        <v>0</v>
      </c>
      <c r="BH2063">
        <v>0</v>
      </c>
      <c r="BI2063">
        <v>0</v>
      </c>
      <c r="BJ2063">
        <v>1000</v>
      </c>
      <c r="BK2063">
        <v>-100</v>
      </c>
      <c r="BL2063" t="s">
        <v>239</v>
      </c>
      <c r="BM2063">
        <v>1</v>
      </c>
      <c r="BN2063">
        <v>1</v>
      </c>
      <c r="BO2063">
        <v>1</v>
      </c>
      <c r="BP2063">
        <v>0</v>
      </c>
      <c r="BS2063">
        <v>0.2</v>
      </c>
      <c r="BT2063">
        <v>0</v>
      </c>
      <c r="BU2063">
        <v>0</v>
      </c>
      <c r="CE2063" t="str">
        <f t="shared" si="1049"/>
        <v>16:25:56.348</v>
      </c>
      <c r="CF2063">
        <v>347605475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6</v>
      </c>
      <c r="CY2063">
        <v>7</v>
      </c>
      <c r="CZ2063" t="s">
        <v>131</v>
      </c>
      <c r="DA2063">
        <v>80</v>
      </c>
      <c r="DB2063">
        <v>1</v>
      </c>
      <c r="DC2063" t="s">
        <v>132</v>
      </c>
      <c r="DD2063" t="s">
        <v>133</v>
      </c>
      <c r="DG2063">
        <v>15493352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"10/06/2022 16:25:57.711"</f>
        <v>10/06/2022 16:25:57.711</v>
      </c>
      <c r="C2064" t="str">
        <f t="shared" si="1041"/>
        <v>FFDFD3C0</v>
      </c>
      <c r="D2064" t="s">
        <v>143</v>
      </c>
      <c r="E2064">
        <v>15</v>
      </c>
      <c r="F2064">
        <v>2015</v>
      </c>
      <c r="G2064" t="s">
        <v>144</v>
      </c>
      <c r="J2064" t="s">
        <v>145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ref="S2064:S2070" si="1050">"16:25:57.289"</f>
        <v>16:25:57.289</v>
      </c>
      <c r="T2064" t="str">
        <f t="shared" ref="T2064:T2070" si="1051">"16:25:56.889"</f>
        <v>16:25:56.889</v>
      </c>
      <c r="U2064" t="str">
        <f t="shared" si="1044"/>
        <v>A5988B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125</v>
      </c>
      <c r="AG2064">
        <v>0</v>
      </c>
      <c r="AH2064">
        <v>3</v>
      </c>
      <c r="AI2064">
        <v>2</v>
      </c>
      <c r="AJ2064">
        <v>1</v>
      </c>
      <c r="AK2064" t="s">
        <v>704</v>
      </c>
      <c r="AL2064">
        <v>40.961967000000001</v>
      </c>
      <c r="AM2064" t="s">
        <v>705</v>
      </c>
      <c r="AN2064">
        <v>-72.159491000000003</v>
      </c>
      <c r="AO2064">
        <v>25</v>
      </c>
      <c r="AP2064">
        <v>1100</v>
      </c>
      <c r="AQ2064" t="s">
        <v>129</v>
      </c>
      <c r="AR2064">
        <v>-25</v>
      </c>
      <c r="AS2064">
        <v>53</v>
      </c>
      <c r="AT2064">
        <v>64</v>
      </c>
      <c r="BB2064">
        <v>1200</v>
      </c>
      <c r="BC2064">
        <v>1</v>
      </c>
      <c r="BD2064" t="str">
        <f t="shared" si="1045"/>
        <v xml:space="preserve">N46PD   </v>
      </c>
      <c r="BE2064">
        <v>1</v>
      </c>
      <c r="BG2064">
        <v>0</v>
      </c>
      <c r="BH2064">
        <v>0</v>
      </c>
      <c r="BI2064">
        <v>0</v>
      </c>
      <c r="BJ2064">
        <v>1000</v>
      </c>
      <c r="BK2064">
        <v>-100</v>
      </c>
      <c r="BL2064" t="s">
        <v>239</v>
      </c>
      <c r="BM2064">
        <v>1</v>
      </c>
      <c r="BN2064">
        <v>1</v>
      </c>
      <c r="BO2064">
        <v>1</v>
      </c>
      <c r="BP2064">
        <v>0</v>
      </c>
      <c r="BS2064">
        <v>0.2</v>
      </c>
      <c r="BT2064">
        <v>0</v>
      </c>
      <c r="BU2064">
        <v>0</v>
      </c>
      <c r="CE2064" t="str">
        <f t="shared" ref="CE2064:CE2070" si="1052">"16:25:57.293"</f>
        <v>16:25:57.293</v>
      </c>
      <c r="CF2064">
        <v>292979856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6</v>
      </c>
      <c r="CY2064">
        <v>7</v>
      </c>
      <c r="CZ2064" t="s">
        <v>131</v>
      </c>
      <c r="DA2064">
        <v>80</v>
      </c>
      <c r="DB2064">
        <v>1</v>
      </c>
      <c r="DC2064" t="s">
        <v>132</v>
      </c>
      <c r="DD2064" t="s">
        <v>133</v>
      </c>
      <c r="DG2064">
        <v>15494317</v>
      </c>
      <c r="DI2064">
        <v>1</v>
      </c>
      <c r="DJ2064">
        <v>0</v>
      </c>
      <c r="DK2064">
        <v>0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"10/06/2022 16:25:57.711"</f>
        <v>10/06/2022 16:25:57.711</v>
      </c>
      <c r="C2065" t="str">
        <f t="shared" si="1041"/>
        <v>FFDFD3C0</v>
      </c>
      <c r="D2065" t="s">
        <v>134</v>
      </c>
      <c r="E2065">
        <v>38</v>
      </c>
      <c r="H2065">
        <v>125</v>
      </c>
      <c r="I2065" t="s">
        <v>142</v>
      </c>
      <c r="J2065" t="s">
        <v>136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1050"/>
        <v>16:25:57.289</v>
      </c>
      <c r="T2065" t="str">
        <f t="shared" si="1051"/>
        <v>16:25:56.889</v>
      </c>
      <c r="U2065" t="str">
        <f t="shared" si="1044"/>
        <v>A5988B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125</v>
      </c>
      <c r="AG2065">
        <v>0</v>
      </c>
      <c r="AH2065">
        <v>3</v>
      </c>
      <c r="AI2065">
        <v>2</v>
      </c>
      <c r="AJ2065">
        <v>1</v>
      </c>
      <c r="AK2065" t="s">
        <v>704</v>
      </c>
      <c r="AL2065">
        <v>40.961967000000001</v>
      </c>
      <c r="AM2065" t="s">
        <v>705</v>
      </c>
      <c r="AN2065">
        <v>-72.159491000000003</v>
      </c>
      <c r="AO2065">
        <v>25</v>
      </c>
      <c r="AP2065">
        <v>1100</v>
      </c>
      <c r="AQ2065" t="s">
        <v>129</v>
      </c>
      <c r="AR2065">
        <v>-25</v>
      </c>
      <c r="AS2065">
        <v>53</v>
      </c>
      <c r="AT2065">
        <v>64</v>
      </c>
      <c r="BB2065">
        <v>1200</v>
      </c>
      <c r="BC2065">
        <v>1</v>
      </c>
      <c r="BD2065" t="str">
        <f t="shared" si="1045"/>
        <v xml:space="preserve">N46PD   </v>
      </c>
      <c r="BE2065">
        <v>1</v>
      </c>
      <c r="BG2065">
        <v>0</v>
      </c>
      <c r="BH2065">
        <v>0</v>
      </c>
      <c r="BI2065">
        <v>0</v>
      </c>
      <c r="BJ2065">
        <v>1000</v>
      </c>
      <c r="BK2065">
        <v>-100</v>
      </c>
      <c r="BL2065" t="s">
        <v>239</v>
      </c>
      <c r="BM2065">
        <v>1</v>
      </c>
      <c r="BN2065">
        <v>1</v>
      </c>
      <c r="BO2065">
        <v>1</v>
      </c>
      <c r="BP2065">
        <v>0</v>
      </c>
      <c r="BS2065">
        <v>0.2</v>
      </c>
      <c r="BT2065">
        <v>0</v>
      </c>
      <c r="BU2065">
        <v>0</v>
      </c>
      <c r="CE2065" t="str">
        <f t="shared" si="1052"/>
        <v>16:25:57.293</v>
      </c>
      <c r="CF2065">
        <v>292979856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6</v>
      </c>
      <c r="CY2065">
        <v>7</v>
      </c>
      <c r="CZ2065" t="s">
        <v>131</v>
      </c>
      <c r="DA2065">
        <v>80</v>
      </c>
      <c r="DB2065">
        <v>1</v>
      </c>
      <c r="DC2065" t="s">
        <v>132</v>
      </c>
      <c r="DD2065" t="s">
        <v>133</v>
      </c>
      <c r="DG2065">
        <v>15494317</v>
      </c>
      <c r="DI2065">
        <v>1</v>
      </c>
      <c r="DJ2065">
        <v>0</v>
      </c>
      <c r="DK2065">
        <v>1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"10/06/2022 16:25:57.711"</f>
        <v>10/06/2022 16:25:57.711</v>
      </c>
      <c r="C2066" t="str">
        <f t="shared" si="1041"/>
        <v>FFDFD3C0</v>
      </c>
      <c r="D2066" t="s">
        <v>123</v>
      </c>
      <c r="E2066">
        <v>1</v>
      </c>
      <c r="H2066">
        <v>157</v>
      </c>
      <c r="I2066" t="s">
        <v>124</v>
      </c>
      <c r="J2066" t="s">
        <v>125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1050"/>
        <v>16:25:57.289</v>
      </c>
      <c r="T2066" t="str">
        <f t="shared" si="1051"/>
        <v>16:25:56.889</v>
      </c>
      <c r="U2066" t="str">
        <f t="shared" si="1044"/>
        <v>A5988B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125</v>
      </c>
      <c r="AG2066">
        <v>0</v>
      </c>
      <c r="AH2066">
        <v>3</v>
      </c>
      <c r="AI2066">
        <v>2</v>
      </c>
      <c r="AJ2066">
        <v>1</v>
      </c>
      <c r="AK2066" t="s">
        <v>704</v>
      </c>
      <c r="AL2066">
        <v>40.961967000000001</v>
      </c>
      <c r="AM2066" t="s">
        <v>705</v>
      </c>
      <c r="AN2066">
        <v>-72.159491000000003</v>
      </c>
      <c r="AO2066">
        <v>25</v>
      </c>
      <c r="AP2066">
        <v>1100</v>
      </c>
      <c r="AQ2066" t="s">
        <v>129</v>
      </c>
      <c r="AR2066">
        <v>-25</v>
      </c>
      <c r="AS2066">
        <v>53</v>
      </c>
      <c r="AT2066">
        <v>64</v>
      </c>
      <c r="BB2066">
        <v>1200</v>
      </c>
      <c r="BC2066">
        <v>1</v>
      </c>
      <c r="BD2066" t="str">
        <f t="shared" si="1045"/>
        <v xml:space="preserve">N46PD   </v>
      </c>
      <c r="BE2066">
        <v>1</v>
      </c>
      <c r="BG2066">
        <v>0</v>
      </c>
      <c r="BH2066">
        <v>0</v>
      </c>
      <c r="BI2066">
        <v>0</v>
      </c>
      <c r="BJ2066">
        <v>1000</v>
      </c>
      <c r="BK2066">
        <v>-100</v>
      </c>
      <c r="BL2066" t="s">
        <v>239</v>
      </c>
      <c r="BM2066">
        <v>1</v>
      </c>
      <c r="BN2066">
        <v>1</v>
      </c>
      <c r="BO2066">
        <v>1</v>
      </c>
      <c r="BP2066">
        <v>0</v>
      </c>
      <c r="BS2066">
        <v>0.2</v>
      </c>
      <c r="BT2066">
        <v>0</v>
      </c>
      <c r="BU2066">
        <v>0</v>
      </c>
      <c r="CE2066" t="str">
        <f t="shared" si="1052"/>
        <v>16:25:57.293</v>
      </c>
      <c r="CF2066">
        <v>292979856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6</v>
      </c>
      <c r="CY2066">
        <v>7</v>
      </c>
      <c r="CZ2066" t="s">
        <v>131</v>
      </c>
      <c r="DA2066">
        <v>80</v>
      </c>
      <c r="DB2066">
        <v>1</v>
      </c>
      <c r="DC2066" t="s">
        <v>132</v>
      </c>
      <c r="DD2066" t="s">
        <v>133</v>
      </c>
      <c r="DG2066">
        <v>15494317</v>
      </c>
      <c r="DI2066">
        <v>1</v>
      </c>
      <c r="DJ2066">
        <v>0</v>
      </c>
      <c r="DK2066">
        <v>1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"10/06/2022 16:25:57.711"</f>
        <v>10/06/2022 16:25:57.711</v>
      </c>
      <c r="C2067" t="str">
        <f t="shared" si="1041"/>
        <v>FFDFD3C0</v>
      </c>
      <c r="D2067" t="s">
        <v>139</v>
      </c>
      <c r="E2067">
        <v>3</v>
      </c>
      <c r="F2067">
        <v>1003</v>
      </c>
      <c r="G2067" t="s">
        <v>146</v>
      </c>
      <c r="J2067" t="s">
        <v>141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1050"/>
        <v>16:25:57.289</v>
      </c>
      <c r="T2067" t="str">
        <f t="shared" si="1051"/>
        <v>16:25:56.889</v>
      </c>
      <c r="U2067" t="str">
        <f t="shared" si="1044"/>
        <v>A5988B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125</v>
      </c>
      <c r="AG2067">
        <v>0</v>
      </c>
      <c r="AH2067">
        <v>3</v>
      </c>
      <c r="AI2067">
        <v>2</v>
      </c>
      <c r="AJ2067">
        <v>1</v>
      </c>
      <c r="AK2067" t="s">
        <v>704</v>
      </c>
      <c r="AL2067">
        <v>40.961967000000001</v>
      </c>
      <c r="AM2067" t="s">
        <v>705</v>
      </c>
      <c r="AN2067">
        <v>-72.159491000000003</v>
      </c>
      <c r="AO2067">
        <v>25</v>
      </c>
      <c r="AP2067">
        <v>1100</v>
      </c>
      <c r="AQ2067" t="s">
        <v>129</v>
      </c>
      <c r="AR2067">
        <v>-25</v>
      </c>
      <c r="AS2067">
        <v>53</v>
      </c>
      <c r="AT2067">
        <v>64</v>
      </c>
      <c r="BB2067">
        <v>1200</v>
      </c>
      <c r="BC2067">
        <v>1</v>
      </c>
      <c r="BD2067" t="str">
        <f t="shared" si="1045"/>
        <v xml:space="preserve">N46PD   </v>
      </c>
      <c r="BE2067">
        <v>1</v>
      </c>
      <c r="BG2067">
        <v>0</v>
      </c>
      <c r="BH2067">
        <v>0</v>
      </c>
      <c r="BI2067">
        <v>0</v>
      </c>
      <c r="BJ2067">
        <v>1000</v>
      </c>
      <c r="BK2067">
        <v>-100</v>
      </c>
      <c r="BL2067" t="s">
        <v>239</v>
      </c>
      <c r="BM2067">
        <v>1</v>
      </c>
      <c r="BN2067">
        <v>1</v>
      </c>
      <c r="BO2067">
        <v>1</v>
      </c>
      <c r="BP2067">
        <v>0</v>
      </c>
      <c r="BS2067">
        <v>0.2</v>
      </c>
      <c r="BT2067">
        <v>0</v>
      </c>
      <c r="BU2067">
        <v>0</v>
      </c>
      <c r="CE2067" t="str">
        <f t="shared" si="1052"/>
        <v>16:25:57.293</v>
      </c>
      <c r="CF2067">
        <v>292979856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6</v>
      </c>
      <c r="CY2067">
        <v>7</v>
      </c>
      <c r="CZ2067" t="s">
        <v>131</v>
      </c>
      <c r="DA2067">
        <v>80</v>
      </c>
      <c r="DB2067">
        <v>1</v>
      </c>
      <c r="DC2067" t="s">
        <v>132</v>
      </c>
      <c r="DD2067" t="s">
        <v>133</v>
      </c>
      <c r="DG2067">
        <v>15494317</v>
      </c>
      <c r="DI2067">
        <v>1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"10/06/2022 16:25:57.757"</f>
        <v>10/06/2022 16:25:57.757</v>
      </c>
      <c r="C2068" t="str">
        <f t="shared" si="1041"/>
        <v>FFDFD3C0</v>
      </c>
      <c r="D2068" t="s">
        <v>139</v>
      </c>
      <c r="E2068">
        <v>2</v>
      </c>
      <c r="F2068">
        <v>1002</v>
      </c>
      <c r="G2068" t="s">
        <v>124</v>
      </c>
      <c r="J2068" t="s">
        <v>141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1050"/>
        <v>16:25:57.289</v>
      </c>
      <c r="T2068" t="str">
        <f t="shared" si="1051"/>
        <v>16:25:56.889</v>
      </c>
      <c r="U2068" t="str">
        <f t="shared" si="1044"/>
        <v>A5988B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125</v>
      </c>
      <c r="AG2068">
        <v>0</v>
      </c>
      <c r="AH2068">
        <v>3</v>
      </c>
      <c r="AI2068">
        <v>2</v>
      </c>
      <c r="AJ2068">
        <v>1</v>
      </c>
      <c r="AK2068" t="s">
        <v>704</v>
      </c>
      <c r="AL2068">
        <v>40.961967000000001</v>
      </c>
      <c r="AM2068" t="s">
        <v>705</v>
      </c>
      <c r="AN2068">
        <v>-72.159491000000003</v>
      </c>
      <c r="AO2068">
        <v>25</v>
      </c>
      <c r="AP2068">
        <v>1100</v>
      </c>
      <c r="AQ2068" t="s">
        <v>129</v>
      </c>
      <c r="AR2068">
        <v>-25</v>
      </c>
      <c r="AS2068">
        <v>53</v>
      </c>
      <c r="AT2068">
        <v>64</v>
      </c>
      <c r="BB2068">
        <v>1200</v>
      </c>
      <c r="BC2068">
        <v>1</v>
      </c>
      <c r="BD2068" t="str">
        <f t="shared" si="1045"/>
        <v xml:space="preserve">N46PD   </v>
      </c>
      <c r="BE2068">
        <v>1</v>
      </c>
      <c r="BG2068">
        <v>0</v>
      </c>
      <c r="BH2068">
        <v>0</v>
      </c>
      <c r="BI2068">
        <v>0</v>
      </c>
      <c r="BJ2068">
        <v>1000</v>
      </c>
      <c r="BK2068">
        <v>-100</v>
      </c>
      <c r="BL2068" t="s">
        <v>239</v>
      </c>
      <c r="BM2068">
        <v>1</v>
      </c>
      <c r="BN2068">
        <v>1</v>
      </c>
      <c r="BO2068">
        <v>1</v>
      </c>
      <c r="BP2068">
        <v>0</v>
      </c>
      <c r="BS2068">
        <v>0.2</v>
      </c>
      <c r="BT2068">
        <v>0</v>
      </c>
      <c r="BU2068">
        <v>0</v>
      </c>
      <c r="CE2068" t="str">
        <f t="shared" si="1052"/>
        <v>16:25:57.293</v>
      </c>
      <c r="CF2068">
        <v>292979856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6</v>
      </c>
      <c r="CY2068">
        <v>7</v>
      </c>
      <c r="CZ2068" t="s">
        <v>131</v>
      </c>
      <c r="DA2068">
        <v>80</v>
      </c>
      <c r="DB2068">
        <v>1</v>
      </c>
      <c r="DC2068" t="s">
        <v>132</v>
      </c>
      <c r="DD2068" t="s">
        <v>133</v>
      </c>
      <c r="DG2068">
        <v>15494317</v>
      </c>
      <c r="DI2068">
        <v>1</v>
      </c>
      <c r="DJ2068">
        <v>0</v>
      </c>
      <c r="DK2068">
        <v>0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"10/06/2022 16:25:57.757"</f>
        <v>10/06/2022 16:25:57.757</v>
      </c>
      <c r="C2069" t="str">
        <f t="shared" si="1041"/>
        <v>FFDFD3C0</v>
      </c>
      <c r="D2069" t="s">
        <v>134</v>
      </c>
      <c r="E2069">
        <v>33</v>
      </c>
      <c r="H2069">
        <v>112</v>
      </c>
      <c r="I2069" t="s">
        <v>135</v>
      </c>
      <c r="J2069" t="s">
        <v>136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1050"/>
        <v>16:25:57.289</v>
      </c>
      <c r="T2069" t="str">
        <f t="shared" si="1051"/>
        <v>16:25:56.889</v>
      </c>
      <c r="U2069" t="str">
        <f t="shared" si="1044"/>
        <v>A5988B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125</v>
      </c>
      <c r="AG2069">
        <v>0</v>
      </c>
      <c r="AH2069">
        <v>3</v>
      </c>
      <c r="AI2069">
        <v>2</v>
      </c>
      <c r="AJ2069">
        <v>1</v>
      </c>
      <c r="AK2069" t="s">
        <v>704</v>
      </c>
      <c r="AL2069">
        <v>40.961967000000001</v>
      </c>
      <c r="AM2069" t="s">
        <v>705</v>
      </c>
      <c r="AN2069">
        <v>-72.159491000000003</v>
      </c>
      <c r="AO2069">
        <v>25</v>
      </c>
      <c r="AP2069">
        <v>1100</v>
      </c>
      <c r="AQ2069" t="s">
        <v>129</v>
      </c>
      <c r="AR2069">
        <v>-25</v>
      </c>
      <c r="AS2069">
        <v>53</v>
      </c>
      <c r="AT2069">
        <v>64</v>
      </c>
      <c r="BB2069">
        <v>1200</v>
      </c>
      <c r="BC2069">
        <v>1</v>
      </c>
      <c r="BD2069" t="str">
        <f t="shared" si="1045"/>
        <v xml:space="preserve">N46PD   </v>
      </c>
      <c r="BE2069">
        <v>1</v>
      </c>
      <c r="BG2069">
        <v>0</v>
      </c>
      <c r="BH2069">
        <v>0</v>
      </c>
      <c r="BI2069">
        <v>0</v>
      </c>
      <c r="BJ2069">
        <v>1000</v>
      </c>
      <c r="BK2069">
        <v>-100</v>
      </c>
      <c r="BL2069" t="s">
        <v>239</v>
      </c>
      <c r="BM2069">
        <v>1</v>
      </c>
      <c r="BN2069">
        <v>1</v>
      </c>
      <c r="BO2069">
        <v>1</v>
      </c>
      <c r="BP2069">
        <v>0</v>
      </c>
      <c r="BS2069">
        <v>0.2</v>
      </c>
      <c r="BT2069">
        <v>0</v>
      </c>
      <c r="BU2069">
        <v>0</v>
      </c>
      <c r="CE2069" t="str">
        <f t="shared" si="1052"/>
        <v>16:25:57.293</v>
      </c>
      <c r="CF2069">
        <v>292979856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6</v>
      </c>
      <c r="CY2069">
        <v>7</v>
      </c>
      <c r="CZ2069" t="s">
        <v>131</v>
      </c>
      <c r="DA2069">
        <v>80</v>
      </c>
      <c r="DB2069">
        <v>1</v>
      </c>
      <c r="DC2069" t="s">
        <v>132</v>
      </c>
      <c r="DD2069" t="s">
        <v>133</v>
      </c>
      <c r="DG2069">
        <v>15494317</v>
      </c>
      <c r="DI2069">
        <v>1</v>
      </c>
      <c r="DJ2069">
        <v>0</v>
      </c>
      <c r="DK2069">
        <v>1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"10/06/2022 16:25:57.773"</f>
        <v>10/06/2022 16:25:57.773</v>
      </c>
      <c r="C2070" t="str">
        <f t="shared" si="1041"/>
        <v>FFDFD3C0</v>
      </c>
      <c r="D2070" t="s">
        <v>143</v>
      </c>
      <c r="E2070">
        <v>1</v>
      </c>
      <c r="F2070">
        <v>2001</v>
      </c>
      <c r="G2070" t="s">
        <v>147</v>
      </c>
      <c r="J2070" t="s">
        <v>145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1050"/>
        <v>16:25:57.289</v>
      </c>
      <c r="T2070" t="str">
        <f t="shared" si="1051"/>
        <v>16:25:56.889</v>
      </c>
      <c r="U2070" t="str">
        <f t="shared" si="1044"/>
        <v>A5988B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125</v>
      </c>
      <c r="AG2070">
        <v>0</v>
      </c>
      <c r="AH2070">
        <v>3</v>
      </c>
      <c r="AI2070">
        <v>2</v>
      </c>
      <c r="AJ2070">
        <v>1</v>
      </c>
      <c r="AK2070" t="s">
        <v>704</v>
      </c>
      <c r="AL2070">
        <v>40.961967000000001</v>
      </c>
      <c r="AM2070" t="s">
        <v>705</v>
      </c>
      <c r="AN2070">
        <v>-72.159491000000003</v>
      </c>
      <c r="AO2070">
        <v>25</v>
      </c>
      <c r="AP2070">
        <v>1100</v>
      </c>
      <c r="AQ2070" t="s">
        <v>129</v>
      </c>
      <c r="AR2070">
        <v>-25</v>
      </c>
      <c r="AS2070">
        <v>53</v>
      </c>
      <c r="AT2070">
        <v>64</v>
      </c>
      <c r="BB2070">
        <v>1200</v>
      </c>
      <c r="BC2070">
        <v>1</v>
      </c>
      <c r="BD2070" t="str">
        <f t="shared" si="1045"/>
        <v xml:space="preserve">N46PD   </v>
      </c>
      <c r="BE2070">
        <v>1</v>
      </c>
      <c r="BG2070">
        <v>0</v>
      </c>
      <c r="BH2070">
        <v>0</v>
      </c>
      <c r="BI2070">
        <v>0</v>
      </c>
      <c r="BJ2070">
        <v>1000</v>
      </c>
      <c r="BK2070">
        <v>-100</v>
      </c>
      <c r="BL2070" t="s">
        <v>239</v>
      </c>
      <c r="BM2070">
        <v>1</v>
      </c>
      <c r="BN2070">
        <v>1</v>
      </c>
      <c r="BO2070">
        <v>1</v>
      </c>
      <c r="BP2070">
        <v>0</v>
      </c>
      <c r="BS2070">
        <v>0.2</v>
      </c>
      <c r="BT2070">
        <v>0</v>
      </c>
      <c r="BU2070">
        <v>0</v>
      </c>
      <c r="CE2070" t="str">
        <f t="shared" si="1052"/>
        <v>16:25:57.293</v>
      </c>
      <c r="CF2070">
        <v>292979856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6</v>
      </c>
      <c r="CY2070">
        <v>7</v>
      </c>
      <c r="CZ2070" t="s">
        <v>131</v>
      </c>
      <c r="DA2070">
        <v>80</v>
      </c>
      <c r="DB2070">
        <v>1</v>
      </c>
      <c r="DC2070" t="s">
        <v>132</v>
      </c>
      <c r="DD2070" t="s">
        <v>133</v>
      </c>
      <c r="DG2070">
        <v>15494317</v>
      </c>
      <c r="DI2070">
        <v>1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 t="shared" ref="A2071:A2077" si="1053">"10/06/2022 16:25:58.507"</f>
        <v>10/06/2022 16:25:58.507</v>
      </c>
      <c r="C2071" t="str">
        <f t="shared" si="1041"/>
        <v>FFDFD3C0</v>
      </c>
      <c r="D2071" t="s">
        <v>134</v>
      </c>
      <c r="E2071">
        <v>38</v>
      </c>
      <c r="H2071">
        <v>125</v>
      </c>
      <c r="I2071" t="s">
        <v>142</v>
      </c>
      <c r="J2071" t="s">
        <v>136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ref="S2071:S2077" si="1054">"16:25:58.148"</f>
        <v>16:25:58.148</v>
      </c>
      <c r="T2071" t="str">
        <f t="shared" ref="T2071:T2077" si="1055">"16:25:57.748"</f>
        <v>16:25:57.748</v>
      </c>
      <c r="U2071" t="str">
        <f t="shared" si="1044"/>
        <v>A5988B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125</v>
      </c>
      <c r="AG2071">
        <v>0</v>
      </c>
      <c r="AH2071">
        <v>3</v>
      </c>
      <c r="AI2071">
        <v>2</v>
      </c>
      <c r="AJ2071">
        <v>1</v>
      </c>
      <c r="AK2071" t="s">
        <v>706</v>
      </c>
      <c r="AL2071">
        <v>40.962203000000002</v>
      </c>
      <c r="AM2071" t="s">
        <v>707</v>
      </c>
      <c r="AN2071">
        <v>-72.159576000000001</v>
      </c>
      <c r="AO2071">
        <v>25</v>
      </c>
      <c r="AP2071">
        <v>1100</v>
      </c>
      <c r="AQ2071" t="s">
        <v>129</v>
      </c>
      <c r="AR2071">
        <v>-25</v>
      </c>
      <c r="AS2071">
        <v>53</v>
      </c>
      <c r="AT2071">
        <v>192</v>
      </c>
      <c r="BB2071">
        <v>1200</v>
      </c>
      <c r="BC2071">
        <v>1</v>
      </c>
      <c r="BD2071" t="str">
        <f t="shared" si="1045"/>
        <v xml:space="preserve">N46PD   </v>
      </c>
      <c r="BE2071">
        <v>1</v>
      </c>
      <c r="BG2071">
        <v>0</v>
      </c>
      <c r="BH2071">
        <v>0</v>
      </c>
      <c r="BI2071">
        <v>0</v>
      </c>
      <c r="BJ2071">
        <v>1000</v>
      </c>
      <c r="BK2071">
        <v>-100</v>
      </c>
      <c r="BL2071" t="s">
        <v>239</v>
      </c>
      <c r="BM2071">
        <v>1</v>
      </c>
      <c r="BN2071">
        <v>1</v>
      </c>
      <c r="BO2071">
        <v>1</v>
      </c>
      <c r="BP2071">
        <v>0</v>
      </c>
      <c r="BS2071">
        <v>0.2</v>
      </c>
      <c r="BT2071">
        <v>0</v>
      </c>
      <c r="BU2071">
        <v>0</v>
      </c>
      <c r="CE2071" t="str">
        <f t="shared" ref="CE2071:CE2077" si="1056">"16:25:58.152"</f>
        <v>16:25:58.152</v>
      </c>
      <c r="CF2071">
        <v>151517467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6</v>
      </c>
      <c r="CY2071">
        <v>7</v>
      </c>
      <c r="CZ2071" t="s">
        <v>131</v>
      </c>
      <c r="DA2071">
        <v>80</v>
      </c>
      <c r="DB2071">
        <v>0</v>
      </c>
      <c r="DC2071" t="s">
        <v>132</v>
      </c>
      <c r="DD2071" t="s">
        <v>133</v>
      </c>
      <c r="DG2071">
        <v>15477037</v>
      </c>
      <c r="DI2071">
        <v>1</v>
      </c>
      <c r="DJ2071">
        <v>0</v>
      </c>
      <c r="DK2071">
        <v>0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 t="shared" si="1053"/>
        <v>10/06/2022 16:25:58.507</v>
      </c>
      <c r="C2072" t="str">
        <f t="shared" si="1041"/>
        <v>FFDFD3C0</v>
      </c>
      <c r="D2072" t="s">
        <v>123</v>
      </c>
      <c r="E2072">
        <v>1</v>
      </c>
      <c r="H2072">
        <v>157</v>
      </c>
      <c r="I2072" t="s">
        <v>124</v>
      </c>
      <c r="J2072" t="s">
        <v>125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1054"/>
        <v>16:25:58.148</v>
      </c>
      <c r="T2072" t="str">
        <f t="shared" si="1055"/>
        <v>16:25:57.748</v>
      </c>
      <c r="U2072" t="str">
        <f t="shared" si="1044"/>
        <v>A5988B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125</v>
      </c>
      <c r="AG2072">
        <v>0</v>
      </c>
      <c r="AH2072">
        <v>3</v>
      </c>
      <c r="AI2072">
        <v>2</v>
      </c>
      <c r="AJ2072">
        <v>1</v>
      </c>
      <c r="AK2072" t="s">
        <v>706</v>
      </c>
      <c r="AL2072">
        <v>40.962203000000002</v>
      </c>
      <c r="AM2072" t="s">
        <v>707</v>
      </c>
      <c r="AN2072">
        <v>-72.159576000000001</v>
      </c>
      <c r="AO2072">
        <v>25</v>
      </c>
      <c r="AP2072">
        <v>1100</v>
      </c>
      <c r="AQ2072" t="s">
        <v>129</v>
      </c>
      <c r="AR2072">
        <v>-25</v>
      </c>
      <c r="AS2072">
        <v>53</v>
      </c>
      <c r="AT2072">
        <v>192</v>
      </c>
      <c r="BB2072">
        <v>1200</v>
      </c>
      <c r="BC2072">
        <v>1</v>
      </c>
      <c r="BD2072" t="str">
        <f t="shared" si="1045"/>
        <v xml:space="preserve">N46PD   </v>
      </c>
      <c r="BE2072">
        <v>1</v>
      </c>
      <c r="BG2072">
        <v>0</v>
      </c>
      <c r="BH2072">
        <v>0</v>
      </c>
      <c r="BI2072">
        <v>0</v>
      </c>
      <c r="BJ2072">
        <v>1000</v>
      </c>
      <c r="BK2072">
        <v>-100</v>
      </c>
      <c r="BL2072" t="s">
        <v>239</v>
      </c>
      <c r="BM2072">
        <v>1</v>
      </c>
      <c r="BN2072">
        <v>1</v>
      </c>
      <c r="BO2072">
        <v>1</v>
      </c>
      <c r="BP2072">
        <v>0</v>
      </c>
      <c r="BS2072">
        <v>0.2</v>
      </c>
      <c r="BT2072">
        <v>0</v>
      </c>
      <c r="BU2072">
        <v>0</v>
      </c>
      <c r="CE2072" t="str">
        <f t="shared" si="1056"/>
        <v>16:25:58.152</v>
      </c>
      <c r="CF2072">
        <v>151517467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6</v>
      </c>
      <c r="CY2072">
        <v>7</v>
      </c>
      <c r="CZ2072" t="s">
        <v>131</v>
      </c>
      <c r="DA2072">
        <v>80</v>
      </c>
      <c r="DB2072">
        <v>0</v>
      </c>
      <c r="DC2072" t="s">
        <v>132</v>
      </c>
      <c r="DD2072" t="s">
        <v>133</v>
      </c>
      <c r="DG2072">
        <v>15477037</v>
      </c>
      <c r="DI2072">
        <v>1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 t="shared" si="1053"/>
        <v>10/06/2022 16:25:58.507</v>
      </c>
      <c r="C2073" t="str">
        <f t="shared" si="1041"/>
        <v>FFDFD3C0</v>
      </c>
      <c r="D2073" t="s">
        <v>139</v>
      </c>
      <c r="E2073">
        <v>3</v>
      </c>
      <c r="F2073">
        <v>1003</v>
      </c>
      <c r="G2073" t="s">
        <v>146</v>
      </c>
      <c r="J2073" t="s">
        <v>141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1054"/>
        <v>16:25:58.148</v>
      </c>
      <c r="T2073" t="str">
        <f t="shared" si="1055"/>
        <v>16:25:57.748</v>
      </c>
      <c r="U2073" t="str">
        <f t="shared" si="1044"/>
        <v>A5988B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10</v>
      </c>
      <c r="AF2073" t="s">
        <v>125</v>
      </c>
      <c r="AG2073">
        <v>0</v>
      </c>
      <c r="AH2073">
        <v>3</v>
      </c>
      <c r="AI2073">
        <v>2</v>
      </c>
      <c r="AJ2073">
        <v>1</v>
      </c>
      <c r="AK2073" t="s">
        <v>706</v>
      </c>
      <c r="AL2073">
        <v>40.962203000000002</v>
      </c>
      <c r="AM2073" t="s">
        <v>707</v>
      </c>
      <c r="AN2073">
        <v>-72.159576000000001</v>
      </c>
      <c r="AO2073">
        <v>25</v>
      </c>
      <c r="AP2073">
        <v>1100</v>
      </c>
      <c r="AQ2073" t="s">
        <v>129</v>
      </c>
      <c r="AR2073">
        <v>-25</v>
      </c>
      <c r="AS2073">
        <v>53</v>
      </c>
      <c r="AT2073">
        <v>192</v>
      </c>
      <c r="BB2073">
        <v>1200</v>
      </c>
      <c r="BC2073">
        <v>1</v>
      </c>
      <c r="BD2073" t="str">
        <f t="shared" si="1045"/>
        <v xml:space="preserve">N46PD   </v>
      </c>
      <c r="BE2073">
        <v>1</v>
      </c>
      <c r="BG2073">
        <v>0</v>
      </c>
      <c r="BH2073">
        <v>0</v>
      </c>
      <c r="BI2073">
        <v>0</v>
      </c>
      <c r="BJ2073">
        <v>1000</v>
      </c>
      <c r="BK2073">
        <v>-100</v>
      </c>
      <c r="BL2073" t="s">
        <v>239</v>
      </c>
      <c r="BM2073">
        <v>1</v>
      </c>
      <c r="BN2073">
        <v>1</v>
      </c>
      <c r="BO2073">
        <v>1</v>
      </c>
      <c r="BP2073">
        <v>0</v>
      </c>
      <c r="BS2073">
        <v>0.2</v>
      </c>
      <c r="BT2073">
        <v>0</v>
      </c>
      <c r="BU2073">
        <v>0</v>
      </c>
      <c r="CE2073" t="str">
        <f t="shared" si="1056"/>
        <v>16:25:58.152</v>
      </c>
      <c r="CF2073">
        <v>151517467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6</v>
      </c>
      <c r="CY2073">
        <v>7</v>
      </c>
      <c r="CZ2073" t="s">
        <v>131</v>
      </c>
      <c r="DA2073">
        <v>80</v>
      </c>
      <c r="DB2073">
        <v>0</v>
      </c>
      <c r="DC2073" t="s">
        <v>132</v>
      </c>
      <c r="DD2073" t="s">
        <v>133</v>
      </c>
      <c r="DG2073">
        <v>15477037</v>
      </c>
      <c r="DI2073">
        <v>1</v>
      </c>
      <c r="DJ2073">
        <v>0</v>
      </c>
      <c r="DK2073">
        <v>1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 t="shared" si="1053"/>
        <v>10/06/2022 16:25:58.507</v>
      </c>
      <c r="C2074" t="str">
        <f t="shared" si="1041"/>
        <v>FFDFD3C0</v>
      </c>
      <c r="D2074" t="s">
        <v>139</v>
      </c>
      <c r="E2074">
        <v>2</v>
      </c>
      <c r="F2074">
        <v>1002</v>
      </c>
      <c r="G2074" t="s">
        <v>124</v>
      </c>
      <c r="J2074" t="s">
        <v>141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1054"/>
        <v>16:25:58.148</v>
      </c>
      <c r="T2074" t="str">
        <f t="shared" si="1055"/>
        <v>16:25:57.748</v>
      </c>
      <c r="U2074" t="str">
        <f t="shared" si="1044"/>
        <v>A5988B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125</v>
      </c>
      <c r="AG2074">
        <v>0</v>
      </c>
      <c r="AH2074">
        <v>3</v>
      </c>
      <c r="AI2074">
        <v>2</v>
      </c>
      <c r="AJ2074">
        <v>1</v>
      </c>
      <c r="AK2074" t="s">
        <v>706</v>
      </c>
      <c r="AL2074">
        <v>40.962203000000002</v>
      </c>
      <c r="AM2074" t="s">
        <v>707</v>
      </c>
      <c r="AN2074">
        <v>-72.159576000000001</v>
      </c>
      <c r="AO2074">
        <v>25</v>
      </c>
      <c r="AP2074">
        <v>1100</v>
      </c>
      <c r="AQ2074" t="s">
        <v>129</v>
      </c>
      <c r="AR2074">
        <v>-25</v>
      </c>
      <c r="AS2074">
        <v>53</v>
      </c>
      <c r="AT2074">
        <v>192</v>
      </c>
      <c r="BB2074">
        <v>1200</v>
      </c>
      <c r="BC2074">
        <v>1</v>
      </c>
      <c r="BD2074" t="str">
        <f t="shared" si="1045"/>
        <v xml:space="preserve">N46PD   </v>
      </c>
      <c r="BE2074">
        <v>1</v>
      </c>
      <c r="BG2074">
        <v>0</v>
      </c>
      <c r="BH2074">
        <v>0</v>
      </c>
      <c r="BI2074">
        <v>0</v>
      </c>
      <c r="BJ2074">
        <v>1000</v>
      </c>
      <c r="BK2074">
        <v>-100</v>
      </c>
      <c r="BL2074" t="s">
        <v>239</v>
      </c>
      <c r="BM2074">
        <v>1</v>
      </c>
      <c r="BN2074">
        <v>1</v>
      </c>
      <c r="BO2074">
        <v>1</v>
      </c>
      <c r="BP2074">
        <v>0</v>
      </c>
      <c r="BS2074">
        <v>0.2</v>
      </c>
      <c r="BT2074">
        <v>0</v>
      </c>
      <c r="BU2074">
        <v>0</v>
      </c>
      <c r="CE2074" t="str">
        <f t="shared" si="1056"/>
        <v>16:25:58.152</v>
      </c>
      <c r="CF2074">
        <v>151517467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6</v>
      </c>
      <c r="CY2074">
        <v>7</v>
      </c>
      <c r="CZ2074" t="s">
        <v>131</v>
      </c>
      <c r="DA2074">
        <v>80</v>
      </c>
      <c r="DB2074">
        <v>0</v>
      </c>
      <c r="DC2074" t="s">
        <v>132</v>
      </c>
      <c r="DD2074" t="s">
        <v>133</v>
      </c>
      <c r="DG2074">
        <v>15477037</v>
      </c>
      <c r="DI2074">
        <v>1</v>
      </c>
      <c r="DJ2074">
        <v>0</v>
      </c>
      <c r="DK2074">
        <v>0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 t="shared" si="1053"/>
        <v>10/06/2022 16:25:58.507</v>
      </c>
      <c r="C2075" t="str">
        <f t="shared" si="1041"/>
        <v>FFDFD3C0</v>
      </c>
      <c r="D2075" t="s">
        <v>134</v>
      </c>
      <c r="E2075">
        <v>33</v>
      </c>
      <c r="H2075">
        <v>112</v>
      </c>
      <c r="I2075" t="s">
        <v>135</v>
      </c>
      <c r="J2075" t="s">
        <v>136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1054"/>
        <v>16:25:58.148</v>
      </c>
      <c r="T2075" t="str">
        <f t="shared" si="1055"/>
        <v>16:25:57.748</v>
      </c>
      <c r="U2075" t="str">
        <f t="shared" si="1044"/>
        <v>A5988B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10</v>
      </c>
      <c r="AF2075" t="s">
        <v>125</v>
      </c>
      <c r="AG2075">
        <v>0</v>
      </c>
      <c r="AH2075">
        <v>3</v>
      </c>
      <c r="AI2075">
        <v>2</v>
      </c>
      <c r="AJ2075">
        <v>1</v>
      </c>
      <c r="AK2075" t="s">
        <v>706</v>
      </c>
      <c r="AL2075">
        <v>40.962203000000002</v>
      </c>
      <c r="AM2075" t="s">
        <v>707</v>
      </c>
      <c r="AN2075">
        <v>-72.159576000000001</v>
      </c>
      <c r="AO2075">
        <v>25</v>
      </c>
      <c r="AP2075">
        <v>1100</v>
      </c>
      <c r="AQ2075" t="s">
        <v>129</v>
      </c>
      <c r="AR2075">
        <v>-25</v>
      </c>
      <c r="AS2075">
        <v>53</v>
      </c>
      <c r="AT2075">
        <v>192</v>
      </c>
      <c r="BB2075">
        <v>1200</v>
      </c>
      <c r="BC2075">
        <v>1</v>
      </c>
      <c r="BD2075" t="str">
        <f t="shared" si="1045"/>
        <v xml:space="preserve">N46PD   </v>
      </c>
      <c r="BE2075">
        <v>1</v>
      </c>
      <c r="BG2075">
        <v>0</v>
      </c>
      <c r="BH2075">
        <v>0</v>
      </c>
      <c r="BI2075">
        <v>0</v>
      </c>
      <c r="BJ2075">
        <v>1000</v>
      </c>
      <c r="BK2075">
        <v>-100</v>
      </c>
      <c r="BL2075" t="s">
        <v>239</v>
      </c>
      <c r="BM2075">
        <v>1</v>
      </c>
      <c r="BN2075">
        <v>1</v>
      </c>
      <c r="BO2075">
        <v>1</v>
      </c>
      <c r="BP2075">
        <v>0</v>
      </c>
      <c r="BS2075">
        <v>0.2</v>
      </c>
      <c r="BT2075">
        <v>0</v>
      </c>
      <c r="BU2075">
        <v>0</v>
      </c>
      <c r="CE2075" t="str">
        <f t="shared" si="1056"/>
        <v>16:25:58.152</v>
      </c>
      <c r="CF2075">
        <v>151517467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6</v>
      </c>
      <c r="CY2075">
        <v>7</v>
      </c>
      <c r="CZ2075" t="s">
        <v>131</v>
      </c>
      <c r="DA2075">
        <v>80</v>
      </c>
      <c r="DB2075">
        <v>0</v>
      </c>
      <c r="DC2075" t="s">
        <v>132</v>
      </c>
      <c r="DD2075" t="s">
        <v>133</v>
      </c>
      <c r="DG2075">
        <v>15477037</v>
      </c>
      <c r="DI2075">
        <v>1</v>
      </c>
      <c r="DJ2075">
        <v>0</v>
      </c>
      <c r="DK2075">
        <v>1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 t="shared" si="1053"/>
        <v>10/06/2022 16:25:58.507</v>
      </c>
      <c r="C2076" t="str">
        <f t="shared" si="1041"/>
        <v>FFDFD3C0</v>
      </c>
      <c r="D2076" t="s">
        <v>143</v>
      </c>
      <c r="E2076">
        <v>1</v>
      </c>
      <c r="F2076">
        <v>2001</v>
      </c>
      <c r="G2076" t="s">
        <v>147</v>
      </c>
      <c r="J2076" t="s">
        <v>145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1054"/>
        <v>16:25:58.148</v>
      </c>
      <c r="T2076" t="str">
        <f t="shared" si="1055"/>
        <v>16:25:57.748</v>
      </c>
      <c r="U2076" t="str">
        <f t="shared" si="1044"/>
        <v>A5988B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10</v>
      </c>
      <c r="AF2076" t="s">
        <v>125</v>
      </c>
      <c r="AG2076">
        <v>0</v>
      </c>
      <c r="AH2076">
        <v>3</v>
      </c>
      <c r="AI2076">
        <v>2</v>
      </c>
      <c r="AJ2076">
        <v>1</v>
      </c>
      <c r="AK2076" t="s">
        <v>706</v>
      </c>
      <c r="AL2076">
        <v>40.962203000000002</v>
      </c>
      <c r="AM2076" t="s">
        <v>707</v>
      </c>
      <c r="AN2076">
        <v>-72.159576000000001</v>
      </c>
      <c r="AO2076">
        <v>25</v>
      </c>
      <c r="AP2076">
        <v>1100</v>
      </c>
      <c r="AQ2076" t="s">
        <v>129</v>
      </c>
      <c r="AR2076">
        <v>-25</v>
      </c>
      <c r="AS2076">
        <v>53</v>
      </c>
      <c r="AT2076">
        <v>192</v>
      </c>
      <c r="BB2076">
        <v>1200</v>
      </c>
      <c r="BC2076">
        <v>1</v>
      </c>
      <c r="BD2076" t="str">
        <f t="shared" si="1045"/>
        <v xml:space="preserve">N46PD   </v>
      </c>
      <c r="BE2076">
        <v>1</v>
      </c>
      <c r="BG2076">
        <v>0</v>
      </c>
      <c r="BH2076">
        <v>0</v>
      </c>
      <c r="BI2076">
        <v>0</v>
      </c>
      <c r="BJ2076">
        <v>1000</v>
      </c>
      <c r="BK2076">
        <v>-100</v>
      </c>
      <c r="BL2076" t="s">
        <v>239</v>
      </c>
      <c r="BM2076">
        <v>1</v>
      </c>
      <c r="BN2076">
        <v>1</v>
      </c>
      <c r="BO2076">
        <v>1</v>
      </c>
      <c r="BP2076">
        <v>0</v>
      </c>
      <c r="BS2076">
        <v>0.2</v>
      </c>
      <c r="BT2076">
        <v>0</v>
      </c>
      <c r="BU2076">
        <v>0</v>
      </c>
      <c r="CE2076" t="str">
        <f t="shared" si="1056"/>
        <v>16:25:58.152</v>
      </c>
      <c r="CF2076">
        <v>151517467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6</v>
      </c>
      <c r="CY2076">
        <v>7</v>
      </c>
      <c r="CZ2076" t="s">
        <v>131</v>
      </c>
      <c r="DA2076">
        <v>80</v>
      </c>
      <c r="DB2076">
        <v>0</v>
      </c>
      <c r="DC2076" t="s">
        <v>132</v>
      </c>
      <c r="DD2076" t="s">
        <v>133</v>
      </c>
      <c r="DG2076">
        <v>15477037</v>
      </c>
      <c r="DI2076">
        <v>1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 t="shared" si="1053"/>
        <v>10/06/2022 16:25:58.507</v>
      </c>
      <c r="C2077" t="str">
        <f t="shared" si="1041"/>
        <v>FFDFD3C0</v>
      </c>
      <c r="D2077" t="s">
        <v>143</v>
      </c>
      <c r="E2077">
        <v>15</v>
      </c>
      <c r="F2077">
        <v>2015</v>
      </c>
      <c r="G2077" t="s">
        <v>144</v>
      </c>
      <c r="J2077" t="s">
        <v>145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1054"/>
        <v>16:25:58.148</v>
      </c>
      <c r="T2077" t="str">
        <f t="shared" si="1055"/>
        <v>16:25:57.748</v>
      </c>
      <c r="U2077" t="str">
        <f t="shared" si="1044"/>
        <v>A5988B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10</v>
      </c>
      <c r="AF2077" t="s">
        <v>125</v>
      </c>
      <c r="AG2077">
        <v>0</v>
      </c>
      <c r="AH2077">
        <v>3</v>
      </c>
      <c r="AI2077">
        <v>2</v>
      </c>
      <c r="AJ2077">
        <v>1</v>
      </c>
      <c r="AK2077" t="s">
        <v>706</v>
      </c>
      <c r="AL2077">
        <v>40.962203000000002</v>
      </c>
      <c r="AM2077" t="s">
        <v>707</v>
      </c>
      <c r="AN2077">
        <v>-72.159576000000001</v>
      </c>
      <c r="AO2077">
        <v>25</v>
      </c>
      <c r="AP2077">
        <v>1100</v>
      </c>
      <c r="AQ2077" t="s">
        <v>129</v>
      </c>
      <c r="AR2077">
        <v>-25</v>
      </c>
      <c r="AS2077">
        <v>53</v>
      </c>
      <c r="AT2077">
        <v>192</v>
      </c>
      <c r="BB2077">
        <v>1200</v>
      </c>
      <c r="BC2077">
        <v>1</v>
      </c>
      <c r="BD2077" t="str">
        <f t="shared" si="1045"/>
        <v xml:space="preserve">N46PD   </v>
      </c>
      <c r="BE2077">
        <v>1</v>
      </c>
      <c r="BG2077">
        <v>0</v>
      </c>
      <c r="BH2077">
        <v>0</v>
      </c>
      <c r="BI2077">
        <v>0</v>
      </c>
      <c r="BJ2077">
        <v>1000</v>
      </c>
      <c r="BK2077">
        <v>-100</v>
      </c>
      <c r="BL2077" t="s">
        <v>239</v>
      </c>
      <c r="BM2077">
        <v>1</v>
      </c>
      <c r="BN2077">
        <v>1</v>
      </c>
      <c r="BO2077">
        <v>1</v>
      </c>
      <c r="BP2077">
        <v>0</v>
      </c>
      <c r="BS2077">
        <v>0.2</v>
      </c>
      <c r="BT2077">
        <v>0</v>
      </c>
      <c r="BU2077">
        <v>0</v>
      </c>
      <c r="CE2077" t="str">
        <f t="shared" si="1056"/>
        <v>16:25:58.152</v>
      </c>
      <c r="CF2077">
        <v>151517467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6</v>
      </c>
      <c r="CY2077">
        <v>7</v>
      </c>
      <c r="CZ2077" t="s">
        <v>131</v>
      </c>
      <c r="DA2077">
        <v>80</v>
      </c>
      <c r="DB2077">
        <v>0</v>
      </c>
      <c r="DC2077" t="s">
        <v>132</v>
      </c>
      <c r="DD2077" t="s">
        <v>133</v>
      </c>
      <c r="DG2077">
        <v>15477037</v>
      </c>
      <c r="DI2077">
        <v>1</v>
      </c>
      <c r="DJ2077">
        <v>0</v>
      </c>
      <c r="DK2077">
        <v>1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 t="shared" ref="A2078:A2084" si="1057">"10/06/2022 16:25:59.383"</f>
        <v>10/06/2022 16:25:59.383</v>
      </c>
      <c r="C2078" t="str">
        <f t="shared" si="1041"/>
        <v>FFDFD3C0</v>
      </c>
      <c r="D2078" t="s">
        <v>139</v>
      </c>
      <c r="E2078">
        <v>2</v>
      </c>
      <c r="F2078">
        <v>1002</v>
      </c>
      <c r="G2078" t="s">
        <v>124</v>
      </c>
      <c r="J2078" t="s">
        <v>141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ref="S2078:S2084" si="1058">"16:25:59.031"</f>
        <v>16:25:59.031</v>
      </c>
      <c r="T2078" t="str">
        <f t="shared" ref="T2078:T2084" si="1059">"16:25:58.631"</f>
        <v>16:25:58.631</v>
      </c>
      <c r="U2078" t="str">
        <f t="shared" si="1044"/>
        <v>A5988B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10</v>
      </c>
      <c r="AF2078" t="s">
        <v>125</v>
      </c>
      <c r="AG2078">
        <v>0</v>
      </c>
      <c r="AH2078">
        <v>3</v>
      </c>
      <c r="AI2078">
        <v>2</v>
      </c>
      <c r="AJ2078">
        <v>1</v>
      </c>
      <c r="AK2078" t="s">
        <v>708</v>
      </c>
      <c r="AL2078">
        <v>40.962373999999997</v>
      </c>
      <c r="AM2078" t="s">
        <v>709</v>
      </c>
      <c r="AN2078">
        <v>-72.159705000000002</v>
      </c>
      <c r="AO2078">
        <v>25</v>
      </c>
      <c r="AP2078">
        <v>1100</v>
      </c>
      <c r="AQ2078" t="s">
        <v>129</v>
      </c>
      <c r="AR2078">
        <v>-26</v>
      </c>
      <c r="AS2078">
        <v>53</v>
      </c>
      <c r="AT2078">
        <v>128</v>
      </c>
      <c r="BB2078">
        <v>1200</v>
      </c>
      <c r="BC2078">
        <v>1</v>
      </c>
      <c r="BD2078" t="str">
        <f t="shared" si="1045"/>
        <v xml:space="preserve">N46PD   </v>
      </c>
      <c r="BE2078">
        <v>1</v>
      </c>
      <c r="BG2078">
        <v>0</v>
      </c>
      <c r="BH2078">
        <v>0</v>
      </c>
      <c r="BI2078">
        <v>0</v>
      </c>
      <c r="BJ2078">
        <v>1000</v>
      </c>
      <c r="BK2078">
        <v>-100</v>
      </c>
      <c r="BL2078" t="s">
        <v>239</v>
      </c>
      <c r="BM2078">
        <v>1</v>
      </c>
      <c r="BN2078">
        <v>1</v>
      </c>
      <c r="BO2078">
        <v>1</v>
      </c>
      <c r="BP2078">
        <v>0</v>
      </c>
      <c r="BS2078">
        <v>0.2</v>
      </c>
      <c r="BT2078">
        <v>0</v>
      </c>
      <c r="BU2078">
        <v>0</v>
      </c>
      <c r="CE2078" t="str">
        <f t="shared" ref="CE2078:CE2084" si="1060">"16:25:59.036"</f>
        <v>16:25:59.036</v>
      </c>
      <c r="CF2078">
        <v>36269872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6</v>
      </c>
      <c r="CY2078">
        <v>7</v>
      </c>
      <c r="CZ2078" t="s">
        <v>131</v>
      </c>
      <c r="DA2078">
        <v>80</v>
      </c>
      <c r="DB2078">
        <v>1</v>
      </c>
      <c r="DC2078" t="s">
        <v>132</v>
      </c>
      <c r="DD2078" t="s">
        <v>133</v>
      </c>
      <c r="DG2078">
        <v>15496036</v>
      </c>
      <c r="DI2078">
        <v>1</v>
      </c>
      <c r="DJ2078">
        <v>0</v>
      </c>
      <c r="DK2078">
        <v>0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 t="shared" si="1057"/>
        <v>10/06/2022 16:25:59.383</v>
      </c>
      <c r="C2079" t="str">
        <f t="shared" si="1041"/>
        <v>FFDFD3C0</v>
      </c>
      <c r="D2079" t="s">
        <v>134</v>
      </c>
      <c r="E2079">
        <v>33</v>
      </c>
      <c r="H2079">
        <v>112</v>
      </c>
      <c r="I2079" t="s">
        <v>135</v>
      </c>
      <c r="J2079" t="s">
        <v>136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1058"/>
        <v>16:25:59.031</v>
      </c>
      <c r="T2079" t="str">
        <f t="shared" si="1059"/>
        <v>16:25:58.631</v>
      </c>
      <c r="U2079" t="str">
        <f t="shared" si="1044"/>
        <v>A5988B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10</v>
      </c>
      <c r="AF2079" t="s">
        <v>125</v>
      </c>
      <c r="AG2079">
        <v>0</v>
      </c>
      <c r="AH2079">
        <v>3</v>
      </c>
      <c r="AI2079">
        <v>2</v>
      </c>
      <c r="AJ2079">
        <v>1</v>
      </c>
      <c r="AK2079" t="s">
        <v>708</v>
      </c>
      <c r="AL2079">
        <v>40.962373999999997</v>
      </c>
      <c r="AM2079" t="s">
        <v>709</v>
      </c>
      <c r="AN2079">
        <v>-72.159705000000002</v>
      </c>
      <c r="AO2079">
        <v>25</v>
      </c>
      <c r="AP2079">
        <v>1100</v>
      </c>
      <c r="AQ2079" t="s">
        <v>129</v>
      </c>
      <c r="AR2079">
        <v>-26</v>
      </c>
      <c r="AS2079">
        <v>53</v>
      </c>
      <c r="AT2079">
        <v>128</v>
      </c>
      <c r="BB2079">
        <v>1200</v>
      </c>
      <c r="BC2079">
        <v>1</v>
      </c>
      <c r="BD2079" t="str">
        <f t="shared" si="1045"/>
        <v xml:space="preserve">N46PD   </v>
      </c>
      <c r="BE2079">
        <v>1</v>
      </c>
      <c r="BG2079">
        <v>0</v>
      </c>
      <c r="BH2079">
        <v>0</v>
      </c>
      <c r="BI2079">
        <v>0</v>
      </c>
      <c r="BJ2079">
        <v>1000</v>
      </c>
      <c r="BK2079">
        <v>-100</v>
      </c>
      <c r="BL2079" t="s">
        <v>239</v>
      </c>
      <c r="BM2079">
        <v>1</v>
      </c>
      <c r="BN2079">
        <v>1</v>
      </c>
      <c r="BO2079">
        <v>1</v>
      </c>
      <c r="BP2079">
        <v>0</v>
      </c>
      <c r="BS2079">
        <v>0.2</v>
      </c>
      <c r="BT2079">
        <v>0</v>
      </c>
      <c r="BU2079">
        <v>0</v>
      </c>
      <c r="CE2079" t="str">
        <f t="shared" si="1060"/>
        <v>16:25:59.036</v>
      </c>
      <c r="CF2079">
        <v>36269872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6</v>
      </c>
      <c r="CY2079">
        <v>7</v>
      </c>
      <c r="CZ2079" t="s">
        <v>131</v>
      </c>
      <c r="DA2079">
        <v>80</v>
      </c>
      <c r="DB2079">
        <v>1</v>
      </c>
      <c r="DC2079" t="s">
        <v>132</v>
      </c>
      <c r="DD2079" t="s">
        <v>133</v>
      </c>
      <c r="DG2079">
        <v>15496036</v>
      </c>
      <c r="DI2079">
        <v>1</v>
      </c>
      <c r="DJ2079">
        <v>0</v>
      </c>
      <c r="DK2079">
        <v>1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 t="shared" si="1057"/>
        <v>10/06/2022 16:25:59.383</v>
      </c>
      <c r="C2080" t="str">
        <f t="shared" si="1041"/>
        <v>FFDFD3C0</v>
      </c>
      <c r="D2080" t="s">
        <v>143</v>
      </c>
      <c r="E2080">
        <v>1</v>
      </c>
      <c r="F2080">
        <v>2001</v>
      </c>
      <c r="G2080" t="s">
        <v>147</v>
      </c>
      <c r="J2080" t="s">
        <v>145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1058"/>
        <v>16:25:59.031</v>
      </c>
      <c r="T2080" t="str">
        <f t="shared" si="1059"/>
        <v>16:25:58.631</v>
      </c>
      <c r="U2080" t="str">
        <f t="shared" si="1044"/>
        <v>A5988B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10</v>
      </c>
      <c r="AF2080" t="s">
        <v>125</v>
      </c>
      <c r="AG2080">
        <v>0</v>
      </c>
      <c r="AH2080">
        <v>3</v>
      </c>
      <c r="AI2080">
        <v>2</v>
      </c>
      <c r="AJ2080">
        <v>1</v>
      </c>
      <c r="AK2080" t="s">
        <v>708</v>
      </c>
      <c r="AL2080">
        <v>40.962373999999997</v>
      </c>
      <c r="AM2080" t="s">
        <v>709</v>
      </c>
      <c r="AN2080">
        <v>-72.159705000000002</v>
      </c>
      <c r="AO2080">
        <v>25</v>
      </c>
      <c r="AP2080">
        <v>1100</v>
      </c>
      <c r="AQ2080" t="s">
        <v>129</v>
      </c>
      <c r="AR2080">
        <v>-26</v>
      </c>
      <c r="AS2080">
        <v>53</v>
      </c>
      <c r="AT2080">
        <v>128</v>
      </c>
      <c r="BB2080">
        <v>1200</v>
      </c>
      <c r="BC2080">
        <v>1</v>
      </c>
      <c r="BD2080" t="str">
        <f t="shared" si="1045"/>
        <v xml:space="preserve">N46PD   </v>
      </c>
      <c r="BE2080">
        <v>1</v>
      </c>
      <c r="BG2080">
        <v>0</v>
      </c>
      <c r="BH2080">
        <v>0</v>
      </c>
      <c r="BI2080">
        <v>0</v>
      </c>
      <c r="BJ2080">
        <v>1000</v>
      </c>
      <c r="BK2080">
        <v>-100</v>
      </c>
      <c r="BL2080" t="s">
        <v>239</v>
      </c>
      <c r="BM2080">
        <v>1</v>
      </c>
      <c r="BN2080">
        <v>1</v>
      </c>
      <c r="BO2080">
        <v>1</v>
      </c>
      <c r="BP2080">
        <v>0</v>
      </c>
      <c r="BS2080">
        <v>0.2</v>
      </c>
      <c r="BT2080">
        <v>0</v>
      </c>
      <c r="BU2080">
        <v>0</v>
      </c>
      <c r="CE2080" t="str">
        <f t="shared" si="1060"/>
        <v>16:25:59.036</v>
      </c>
      <c r="CF2080">
        <v>36269872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6</v>
      </c>
      <c r="CY2080">
        <v>7</v>
      </c>
      <c r="CZ2080" t="s">
        <v>131</v>
      </c>
      <c r="DA2080">
        <v>80</v>
      </c>
      <c r="DB2080">
        <v>1</v>
      </c>
      <c r="DC2080" t="s">
        <v>132</v>
      </c>
      <c r="DD2080" t="s">
        <v>133</v>
      </c>
      <c r="DG2080">
        <v>15496036</v>
      </c>
      <c r="DI2080">
        <v>1</v>
      </c>
      <c r="DJ2080">
        <v>0</v>
      </c>
      <c r="DK2080">
        <v>1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 t="shared" si="1057"/>
        <v>10/06/2022 16:25:59.383</v>
      </c>
      <c r="C2081" t="str">
        <f t="shared" si="1041"/>
        <v>FFDFD3C0</v>
      </c>
      <c r="D2081" t="s">
        <v>143</v>
      </c>
      <c r="E2081">
        <v>15</v>
      </c>
      <c r="F2081">
        <v>2015</v>
      </c>
      <c r="G2081" t="s">
        <v>144</v>
      </c>
      <c r="J2081" t="s">
        <v>145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1058"/>
        <v>16:25:59.031</v>
      </c>
      <c r="T2081" t="str">
        <f t="shared" si="1059"/>
        <v>16:25:58.631</v>
      </c>
      <c r="U2081" t="str">
        <f t="shared" si="1044"/>
        <v>A5988B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10</v>
      </c>
      <c r="AF2081" t="s">
        <v>125</v>
      </c>
      <c r="AG2081">
        <v>0</v>
      </c>
      <c r="AH2081">
        <v>3</v>
      </c>
      <c r="AI2081">
        <v>2</v>
      </c>
      <c r="AJ2081">
        <v>1</v>
      </c>
      <c r="AK2081" t="s">
        <v>708</v>
      </c>
      <c r="AL2081">
        <v>40.962373999999997</v>
      </c>
      <c r="AM2081" t="s">
        <v>709</v>
      </c>
      <c r="AN2081">
        <v>-72.159705000000002</v>
      </c>
      <c r="AO2081">
        <v>25</v>
      </c>
      <c r="AP2081">
        <v>1100</v>
      </c>
      <c r="AQ2081" t="s">
        <v>129</v>
      </c>
      <c r="AR2081">
        <v>-26</v>
      </c>
      <c r="AS2081">
        <v>53</v>
      </c>
      <c r="AT2081">
        <v>128</v>
      </c>
      <c r="BB2081">
        <v>1200</v>
      </c>
      <c r="BC2081">
        <v>1</v>
      </c>
      <c r="BD2081" t="str">
        <f t="shared" si="1045"/>
        <v xml:space="preserve">N46PD   </v>
      </c>
      <c r="BE2081">
        <v>1</v>
      </c>
      <c r="BG2081">
        <v>0</v>
      </c>
      <c r="BH2081">
        <v>0</v>
      </c>
      <c r="BI2081">
        <v>0</v>
      </c>
      <c r="BJ2081">
        <v>1000</v>
      </c>
      <c r="BK2081">
        <v>-100</v>
      </c>
      <c r="BL2081" t="s">
        <v>239</v>
      </c>
      <c r="BM2081">
        <v>1</v>
      </c>
      <c r="BN2081">
        <v>1</v>
      </c>
      <c r="BO2081">
        <v>1</v>
      </c>
      <c r="BP2081">
        <v>0</v>
      </c>
      <c r="BS2081">
        <v>0.2</v>
      </c>
      <c r="BT2081">
        <v>0</v>
      </c>
      <c r="BU2081">
        <v>0</v>
      </c>
      <c r="CE2081" t="str">
        <f t="shared" si="1060"/>
        <v>16:25:59.036</v>
      </c>
      <c r="CF2081">
        <v>36269872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6</v>
      </c>
      <c r="CY2081">
        <v>7</v>
      </c>
      <c r="CZ2081" t="s">
        <v>131</v>
      </c>
      <c r="DA2081">
        <v>80</v>
      </c>
      <c r="DB2081">
        <v>1</v>
      </c>
      <c r="DC2081" t="s">
        <v>132</v>
      </c>
      <c r="DD2081" t="s">
        <v>133</v>
      </c>
      <c r="DG2081">
        <v>15496036</v>
      </c>
      <c r="DI2081">
        <v>1</v>
      </c>
      <c r="DJ2081">
        <v>0</v>
      </c>
      <c r="DK2081">
        <v>1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 t="shared" si="1057"/>
        <v>10/06/2022 16:25:59.383</v>
      </c>
      <c r="C2082" t="str">
        <f t="shared" si="1041"/>
        <v>FFDFD3C0</v>
      </c>
      <c r="D2082" t="s">
        <v>134</v>
      </c>
      <c r="E2082">
        <v>38</v>
      </c>
      <c r="H2082">
        <v>125</v>
      </c>
      <c r="I2082" t="s">
        <v>142</v>
      </c>
      <c r="J2082" t="s">
        <v>136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si="1058"/>
        <v>16:25:59.031</v>
      </c>
      <c r="T2082" t="str">
        <f t="shared" si="1059"/>
        <v>16:25:58.631</v>
      </c>
      <c r="U2082" t="str">
        <f t="shared" si="1044"/>
        <v>A5988B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10</v>
      </c>
      <c r="AF2082" t="s">
        <v>125</v>
      </c>
      <c r="AG2082">
        <v>0</v>
      </c>
      <c r="AH2082">
        <v>3</v>
      </c>
      <c r="AI2082">
        <v>2</v>
      </c>
      <c r="AJ2082">
        <v>1</v>
      </c>
      <c r="AK2082" t="s">
        <v>708</v>
      </c>
      <c r="AL2082">
        <v>40.962373999999997</v>
      </c>
      <c r="AM2082" t="s">
        <v>709</v>
      </c>
      <c r="AN2082">
        <v>-72.159705000000002</v>
      </c>
      <c r="AO2082">
        <v>25</v>
      </c>
      <c r="AP2082">
        <v>1100</v>
      </c>
      <c r="AQ2082" t="s">
        <v>129</v>
      </c>
      <c r="AR2082">
        <v>-26</v>
      </c>
      <c r="AS2082">
        <v>53</v>
      </c>
      <c r="AT2082">
        <v>128</v>
      </c>
      <c r="BB2082">
        <v>1200</v>
      </c>
      <c r="BC2082">
        <v>1</v>
      </c>
      <c r="BD2082" t="str">
        <f t="shared" si="1045"/>
        <v xml:space="preserve">N46PD   </v>
      </c>
      <c r="BE2082">
        <v>1</v>
      </c>
      <c r="BG2082">
        <v>0</v>
      </c>
      <c r="BH2082">
        <v>0</v>
      </c>
      <c r="BI2082">
        <v>0</v>
      </c>
      <c r="BJ2082">
        <v>1000</v>
      </c>
      <c r="BK2082">
        <v>-100</v>
      </c>
      <c r="BL2082" t="s">
        <v>239</v>
      </c>
      <c r="BM2082">
        <v>1</v>
      </c>
      <c r="BN2082">
        <v>1</v>
      </c>
      <c r="BO2082">
        <v>1</v>
      </c>
      <c r="BP2082">
        <v>0</v>
      </c>
      <c r="BS2082">
        <v>0.2</v>
      </c>
      <c r="BT2082">
        <v>0</v>
      </c>
      <c r="BU2082">
        <v>0</v>
      </c>
      <c r="CE2082" t="str">
        <f t="shared" si="1060"/>
        <v>16:25:59.036</v>
      </c>
      <c r="CF2082">
        <v>36269872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6</v>
      </c>
      <c r="CY2082">
        <v>7</v>
      </c>
      <c r="CZ2082" t="s">
        <v>131</v>
      </c>
      <c r="DA2082">
        <v>80</v>
      </c>
      <c r="DB2082">
        <v>1</v>
      </c>
      <c r="DC2082" t="s">
        <v>132</v>
      </c>
      <c r="DD2082" t="s">
        <v>133</v>
      </c>
      <c r="DG2082">
        <v>15496036</v>
      </c>
      <c r="DI2082">
        <v>1</v>
      </c>
      <c r="DJ2082">
        <v>0</v>
      </c>
      <c r="DK2082">
        <v>1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 t="shared" si="1057"/>
        <v>10/06/2022 16:25:59.383</v>
      </c>
      <c r="C2083" t="str">
        <f t="shared" si="1041"/>
        <v>FFDFD3C0</v>
      </c>
      <c r="D2083" t="s">
        <v>139</v>
      </c>
      <c r="E2083">
        <v>3</v>
      </c>
      <c r="F2083">
        <v>1003</v>
      </c>
      <c r="G2083" t="s">
        <v>146</v>
      </c>
      <c r="J2083" t="s">
        <v>141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1058"/>
        <v>16:25:59.031</v>
      </c>
      <c r="T2083" t="str">
        <f t="shared" si="1059"/>
        <v>16:25:58.631</v>
      </c>
      <c r="U2083" t="str">
        <f t="shared" si="1044"/>
        <v>A5988B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10</v>
      </c>
      <c r="AF2083" t="s">
        <v>125</v>
      </c>
      <c r="AG2083">
        <v>0</v>
      </c>
      <c r="AH2083">
        <v>3</v>
      </c>
      <c r="AI2083">
        <v>2</v>
      </c>
      <c r="AJ2083">
        <v>1</v>
      </c>
      <c r="AK2083" t="s">
        <v>708</v>
      </c>
      <c r="AL2083">
        <v>40.962373999999997</v>
      </c>
      <c r="AM2083" t="s">
        <v>709</v>
      </c>
      <c r="AN2083">
        <v>-72.159705000000002</v>
      </c>
      <c r="AO2083">
        <v>25</v>
      </c>
      <c r="AP2083">
        <v>1100</v>
      </c>
      <c r="AQ2083" t="s">
        <v>129</v>
      </c>
      <c r="AR2083">
        <v>-26</v>
      </c>
      <c r="AS2083">
        <v>53</v>
      </c>
      <c r="AT2083">
        <v>128</v>
      </c>
      <c r="BB2083">
        <v>1200</v>
      </c>
      <c r="BC2083">
        <v>1</v>
      </c>
      <c r="BD2083" t="str">
        <f t="shared" si="1045"/>
        <v xml:space="preserve">N46PD   </v>
      </c>
      <c r="BE2083">
        <v>1</v>
      </c>
      <c r="BG2083">
        <v>0</v>
      </c>
      <c r="BH2083">
        <v>0</v>
      </c>
      <c r="BI2083">
        <v>0</v>
      </c>
      <c r="BJ2083">
        <v>1000</v>
      </c>
      <c r="BK2083">
        <v>-100</v>
      </c>
      <c r="BL2083" t="s">
        <v>239</v>
      </c>
      <c r="BM2083">
        <v>1</v>
      </c>
      <c r="BN2083">
        <v>1</v>
      </c>
      <c r="BO2083">
        <v>1</v>
      </c>
      <c r="BP2083">
        <v>0</v>
      </c>
      <c r="BS2083">
        <v>0.2</v>
      </c>
      <c r="BT2083">
        <v>0</v>
      </c>
      <c r="BU2083">
        <v>0</v>
      </c>
      <c r="CE2083" t="str">
        <f t="shared" si="1060"/>
        <v>16:25:59.036</v>
      </c>
      <c r="CF2083">
        <v>36269872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6</v>
      </c>
      <c r="CY2083">
        <v>7</v>
      </c>
      <c r="CZ2083" t="s">
        <v>131</v>
      </c>
      <c r="DA2083">
        <v>80</v>
      </c>
      <c r="DB2083">
        <v>1</v>
      </c>
      <c r="DC2083" t="s">
        <v>132</v>
      </c>
      <c r="DD2083" t="s">
        <v>133</v>
      </c>
      <c r="DG2083">
        <v>15496036</v>
      </c>
      <c r="DI2083">
        <v>1</v>
      </c>
      <c r="DJ2083">
        <v>0</v>
      </c>
      <c r="DK2083">
        <v>1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 t="shared" si="1057"/>
        <v>10/06/2022 16:25:59.383</v>
      </c>
      <c r="C2084" t="str">
        <f t="shared" si="1041"/>
        <v>FFDFD3C0</v>
      </c>
      <c r="D2084" t="s">
        <v>123</v>
      </c>
      <c r="E2084">
        <v>1</v>
      </c>
      <c r="H2084">
        <v>157</v>
      </c>
      <c r="I2084" t="s">
        <v>124</v>
      </c>
      <c r="J2084" t="s">
        <v>125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1058"/>
        <v>16:25:59.031</v>
      </c>
      <c r="T2084" t="str">
        <f t="shared" si="1059"/>
        <v>16:25:58.631</v>
      </c>
      <c r="U2084" t="str">
        <f t="shared" si="1044"/>
        <v>A5988B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10</v>
      </c>
      <c r="AF2084" t="s">
        <v>125</v>
      </c>
      <c r="AG2084">
        <v>0</v>
      </c>
      <c r="AH2084">
        <v>3</v>
      </c>
      <c r="AI2084">
        <v>2</v>
      </c>
      <c r="AJ2084">
        <v>1</v>
      </c>
      <c r="AK2084" t="s">
        <v>708</v>
      </c>
      <c r="AL2084">
        <v>40.962373999999997</v>
      </c>
      <c r="AM2084" t="s">
        <v>709</v>
      </c>
      <c r="AN2084">
        <v>-72.159705000000002</v>
      </c>
      <c r="AO2084">
        <v>25</v>
      </c>
      <c r="AP2084">
        <v>1100</v>
      </c>
      <c r="AQ2084" t="s">
        <v>129</v>
      </c>
      <c r="AR2084">
        <v>-26</v>
      </c>
      <c r="AS2084">
        <v>53</v>
      </c>
      <c r="AT2084">
        <v>128</v>
      </c>
      <c r="BB2084">
        <v>1200</v>
      </c>
      <c r="BC2084">
        <v>1</v>
      </c>
      <c r="BD2084" t="str">
        <f t="shared" si="1045"/>
        <v xml:space="preserve">N46PD   </v>
      </c>
      <c r="BE2084">
        <v>1</v>
      </c>
      <c r="BG2084">
        <v>0</v>
      </c>
      <c r="BH2084">
        <v>0</v>
      </c>
      <c r="BI2084">
        <v>0</v>
      </c>
      <c r="BJ2084">
        <v>1000</v>
      </c>
      <c r="BK2084">
        <v>-100</v>
      </c>
      <c r="BL2084" t="s">
        <v>239</v>
      </c>
      <c r="BM2084">
        <v>1</v>
      </c>
      <c r="BN2084">
        <v>1</v>
      </c>
      <c r="BO2084">
        <v>1</v>
      </c>
      <c r="BP2084">
        <v>0</v>
      </c>
      <c r="BS2084">
        <v>0.2</v>
      </c>
      <c r="BT2084">
        <v>0</v>
      </c>
      <c r="BU2084">
        <v>0</v>
      </c>
      <c r="CE2084" t="str">
        <f t="shared" si="1060"/>
        <v>16:25:59.036</v>
      </c>
      <c r="CF2084">
        <v>36269872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6</v>
      </c>
      <c r="CY2084">
        <v>7</v>
      </c>
      <c r="CZ2084" t="s">
        <v>131</v>
      </c>
      <c r="DA2084">
        <v>80</v>
      </c>
      <c r="DB2084">
        <v>1</v>
      </c>
      <c r="DC2084" t="s">
        <v>132</v>
      </c>
      <c r="DD2084" t="s">
        <v>133</v>
      </c>
      <c r="DG2084">
        <v>15496036</v>
      </c>
      <c r="DI2084">
        <v>1</v>
      </c>
      <c r="DJ2084">
        <v>0</v>
      </c>
      <c r="DK2084">
        <v>1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 t="shared" ref="A2085:A2091" si="1061">"10/06/2022 16:26:00.665"</f>
        <v>10/06/2022 16:26:00.665</v>
      </c>
      <c r="C2085" t="str">
        <f t="shared" si="1041"/>
        <v>FFDFD3C0</v>
      </c>
      <c r="D2085" t="s">
        <v>139</v>
      </c>
      <c r="E2085">
        <v>2</v>
      </c>
      <c r="F2085">
        <v>1002</v>
      </c>
      <c r="G2085" t="s">
        <v>124</v>
      </c>
      <c r="J2085" t="s">
        <v>141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ref="S2085:S2091" si="1062">"16:26:00.391"</f>
        <v>16:26:00.391</v>
      </c>
      <c r="T2085" t="str">
        <f t="shared" ref="T2085:T2091" si="1063">"16:25:59.491"</f>
        <v>16:25:59.491</v>
      </c>
      <c r="U2085" t="str">
        <f t="shared" si="1044"/>
        <v>A5988B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10</v>
      </c>
      <c r="AF2085" t="s">
        <v>125</v>
      </c>
      <c r="AG2085">
        <v>0</v>
      </c>
      <c r="AH2085">
        <v>3</v>
      </c>
      <c r="AI2085">
        <v>2</v>
      </c>
      <c r="AJ2085">
        <v>1</v>
      </c>
      <c r="AK2085" t="s">
        <v>710</v>
      </c>
      <c r="AL2085">
        <v>40.962760000000003</v>
      </c>
      <c r="AM2085" t="s">
        <v>644</v>
      </c>
      <c r="AN2085">
        <v>-72.159941000000003</v>
      </c>
      <c r="AO2085">
        <v>25</v>
      </c>
      <c r="AP2085">
        <v>1100</v>
      </c>
      <c r="AQ2085" t="s">
        <v>129</v>
      </c>
      <c r="AR2085">
        <v>-26</v>
      </c>
      <c r="AS2085">
        <v>53</v>
      </c>
      <c r="AT2085">
        <v>-128</v>
      </c>
      <c r="BB2085">
        <v>1200</v>
      </c>
      <c r="BC2085">
        <v>1</v>
      </c>
      <c r="BD2085" t="str">
        <f t="shared" si="1045"/>
        <v xml:space="preserve">N46PD   </v>
      </c>
      <c r="BE2085">
        <v>1</v>
      </c>
      <c r="BG2085">
        <v>0</v>
      </c>
      <c r="BH2085">
        <v>0</v>
      </c>
      <c r="BI2085">
        <v>0</v>
      </c>
      <c r="BJ2085">
        <v>1000</v>
      </c>
      <c r="BK2085">
        <v>-100</v>
      </c>
      <c r="BL2085" t="s">
        <v>239</v>
      </c>
      <c r="BM2085">
        <v>1</v>
      </c>
      <c r="BN2085">
        <v>1</v>
      </c>
      <c r="BO2085">
        <v>1</v>
      </c>
      <c r="BP2085">
        <v>0</v>
      </c>
      <c r="BS2085">
        <v>0.2</v>
      </c>
      <c r="BT2085">
        <v>0</v>
      </c>
      <c r="BU2085">
        <v>0</v>
      </c>
      <c r="CE2085" t="str">
        <f t="shared" ref="CE2085:CE2091" si="1064">"16:26:00.396"</f>
        <v>16:26:00.396</v>
      </c>
      <c r="CF2085">
        <v>396167215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6</v>
      </c>
      <c r="CY2085">
        <v>7</v>
      </c>
      <c r="CZ2085" t="s">
        <v>131</v>
      </c>
      <c r="DA2085">
        <v>80</v>
      </c>
      <c r="DB2085">
        <v>1</v>
      </c>
      <c r="DC2085" t="s">
        <v>132</v>
      </c>
      <c r="DD2085" t="s">
        <v>133</v>
      </c>
      <c r="DG2085">
        <v>15497195</v>
      </c>
      <c r="DI2085">
        <v>1</v>
      </c>
      <c r="DJ2085">
        <v>0</v>
      </c>
      <c r="DK2085">
        <v>0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 t="shared" si="1061"/>
        <v>10/06/2022 16:26:00.665</v>
      </c>
      <c r="C2086" t="str">
        <f t="shared" si="1041"/>
        <v>FFDFD3C0</v>
      </c>
      <c r="D2086" t="s">
        <v>143</v>
      </c>
      <c r="E2086">
        <v>1</v>
      </c>
      <c r="F2086">
        <v>2001</v>
      </c>
      <c r="G2086" t="s">
        <v>147</v>
      </c>
      <c r="J2086" t="s">
        <v>145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1062"/>
        <v>16:26:00.391</v>
      </c>
      <c r="T2086" t="str">
        <f t="shared" si="1063"/>
        <v>16:25:59.491</v>
      </c>
      <c r="U2086" t="str">
        <f t="shared" si="1044"/>
        <v>A5988B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10</v>
      </c>
      <c r="AF2086" t="s">
        <v>125</v>
      </c>
      <c r="AG2086">
        <v>0</v>
      </c>
      <c r="AH2086">
        <v>3</v>
      </c>
      <c r="AI2086">
        <v>2</v>
      </c>
      <c r="AJ2086">
        <v>1</v>
      </c>
      <c r="AK2086" t="s">
        <v>710</v>
      </c>
      <c r="AL2086">
        <v>40.962760000000003</v>
      </c>
      <c r="AM2086" t="s">
        <v>644</v>
      </c>
      <c r="AN2086">
        <v>-72.159941000000003</v>
      </c>
      <c r="AO2086">
        <v>25</v>
      </c>
      <c r="AP2086">
        <v>1100</v>
      </c>
      <c r="AQ2086" t="s">
        <v>129</v>
      </c>
      <c r="AR2086">
        <v>-26</v>
      </c>
      <c r="AS2086">
        <v>53</v>
      </c>
      <c r="AT2086">
        <v>-128</v>
      </c>
      <c r="BB2086">
        <v>1200</v>
      </c>
      <c r="BC2086">
        <v>1</v>
      </c>
      <c r="BD2086" t="str">
        <f t="shared" si="1045"/>
        <v xml:space="preserve">N46PD   </v>
      </c>
      <c r="BE2086">
        <v>1</v>
      </c>
      <c r="BG2086">
        <v>0</v>
      </c>
      <c r="BH2086">
        <v>0</v>
      </c>
      <c r="BI2086">
        <v>0</v>
      </c>
      <c r="BJ2086">
        <v>1000</v>
      </c>
      <c r="BK2086">
        <v>-100</v>
      </c>
      <c r="BL2086" t="s">
        <v>239</v>
      </c>
      <c r="BM2086">
        <v>1</v>
      </c>
      <c r="BN2086">
        <v>1</v>
      </c>
      <c r="BO2086">
        <v>1</v>
      </c>
      <c r="BP2086">
        <v>0</v>
      </c>
      <c r="BS2086">
        <v>0.2</v>
      </c>
      <c r="BT2086">
        <v>0</v>
      </c>
      <c r="BU2086">
        <v>0</v>
      </c>
      <c r="CE2086" t="str">
        <f t="shared" si="1064"/>
        <v>16:26:00.396</v>
      </c>
      <c r="CF2086">
        <v>396167215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6</v>
      </c>
      <c r="CY2086">
        <v>7</v>
      </c>
      <c r="CZ2086" t="s">
        <v>131</v>
      </c>
      <c r="DA2086">
        <v>80</v>
      </c>
      <c r="DB2086">
        <v>1</v>
      </c>
      <c r="DC2086" t="s">
        <v>132</v>
      </c>
      <c r="DD2086" t="s">
        <v>133</v>
      </c>
      <c r="DG2086">
        <v>15497195</v>
      </c>
      <c r="DI2086">
        <v>1</v>
      </c>
      <c r="DJ2086">
        <v>0</v>
      </c>
      <c r="DK2086">
        <v>1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 t="shared" si="1061"/>
        <v>10/06/2022 16:26:00.665</v>
      </c>
      <c r="C2087" t="str">
        <f t="shared" si="1041"/>
        <v>FFDFD3C0</v>
      </c>
      <c r="D2087" t="s">
        <v>134</v>
      </c>
      <c r="E2087">
        <v>33</v>
      </c>
      <c r="H2087">
        <v>112</v>
      </c>
      <c r="I2087" t="s">
        <v>135</v>
      </c>
      <c r="J2087" t="s">
        <v>136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062"/>
        <v>16:26:00.391</v>
      </c>
      <c r="T2087" t="str">
        <f t="shared" si="1063"/>
        <v>16:25:59.491</v>
      </c>
      <c r="U2087" t="str">
        <f t="shared" si="1044"/>
        <v>A5988B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10</v>
      </c>
      <c r="AF2087" t="s">
        <v>125</v>
      </c>
      <c r="AG2087">
        <v>0</v>
      </c>
      <c r="AH2087">
        <v>3</v>
      </c>
      <c r="AI2087">
        <v>2</v>
      </c>
      <c r="AJ2087">
        <v>1</v>
      </c>
      <c r="AK2087" t="s">
        <v>710</v>
      </c>
      <c r="AL2087">
        <v>40.962760000000003</v>
      </c>
      <c r="AM2087" t="s">
        <v>644</v>
      </c>
      <c r="AN2087">
        <v>-72.159941000000003</v>
      </c>
      <c r="AO2087">
        <v>25</v>
      </c>
      <c r="AP2087">
        <v>1100</v>
      </c>
      <c r="AQ2087" t="s">
        <v>129</v>
      </c>
      <c r="AR2087">
        <v>-26</v>
      </c>
      <c r="AS2087">
        <v>53</v>
      </c>
      <c r="AT2087">
        <v>-128</v>
      </c>
      <c r="BB2087">
        <v>1200</v>
      </c>
      <c r="BC2087">
        <v>1</v>
      </c>
      <c r="BD2087" t="str">
        <f t="shared" si="1045"/>
        <v xml:space="preserve">N46PD   </v>
      </c>
      <c r="BE2087">
        <v>1</v>
      </c>
      <c r="BG2087">
        <v>0</v>
      </c>
      <c r="BH2087">
        <v>0</v>
      </c>
      <c r="BI2087">
        <v>0</v>
      </c>
      <c r="BJ2087">
        <v>1000</v>
      </c>
      <c r="BK2087">
        <v>-100</v>
      </c>
      <c r="BL2087" t="s">
        <v>239</v>
      </c>
      <c r="BM2087">
        <v>1</v>
      </c>
      <c r="BN2087">
        <v>1</v>
      </c>
      <c r="BO2087">
        <v>1</v>
      </c>
      <c r="BP2087">
        <v>0</v>
      </c>
      <c r="BS2087">
        <v>0.2</v>
      </c>
      <c r="BT2087">
        <v>0</v>
      </c>
      <c r="BU2087">
        <v>0</v>
      </c>
      <c r="CE2087" t="str">
        <f t="shared" si="1064"/>
        <v>16:26:00.396</v>
      </c>
      <c r="CF2087">
        <v>396167215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6</v>
      </c>
      <c r="CY2087">
        <v>7</v>
      </c>
      <c r="CZ2087" t="s">
        <v>131</v>
      </c>
      <c r="DA2087">
        <v>80</v>
      </c>
      <c r="DB2087">
        <v>1</v>
      </c>
      <c r="DC2087" t="s">
        <v>132</v>
      </c>
      <c r="DD2087" t="s">
        <v>133</v>
      </c>
      <c r="DG2087">
        <v>15497195</v>
      </c>
      <c r="DI2087">
        <v>1</v>
      </c>
      <c r="DJ2087">
        <v>0</v>
      </c>
      <c r="DK2087">
        <v>1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 t="shared" si="1061"/>
        <v>10/06/2022 16:26:00.665</v>
      </c>
      <c r="C2088" t="str">
        <f t="shared" si="1041"/>
        <v>FFDFD3C0</v>
      </c>
      <c r="D2088" t="s">
        <v>143</v>
      </c>
      <c r="E2088">
        <v>15</v>
      </c>
      <c r="F2088">
        <v>2015</v>
      </c>
      <c r="G2088" t="s">
        <v>144</v>
      </c>
      <c r="J2088" t="s">
        <v>145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1062"/>
        <v>16:26:00.391</v>
      </c>
      <c r="T2088" t="str">
        <f t="shared" si="1063"/>
        <v>16:25:59.491</v>
      </c>
      <c r="U2088" t="str">
        <f t="shared" si="1044"/>
        <v>A5988B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10</v>
      </c>
      <c r="AF2088" t="s">
        <v>125</v>
      </c>
      <c r="AG2088">
        <v>0</v>
      </c>
      <c r="AH2088">
        <v>3</v>
      </c>
      <c r="AI2088">
        <v>2</v>
      </c>
      <c r="AJ2088">
        <v>1</v>
      </c>
      <c r="AK2088" t="s">
        <v>710</v>
      </c>
      <c r="AL2088">
        <v>40.962760000000003</v>
      </c>
      <c r="AM2088" t="s">
        <v>644</v>
      </c>
      <c r="AN2088">
        <v>-72.159941000000003</v>
      </c>
      <c r="AO2088">
        <v>25</v>
      </c>
      <c r="AP2088">
        <v>1100</v>
      </c>
      <c r="AQ2088" t="s">
        <v>129</v>
      </c>
      <c r="AR2088">
        <v>-26</v>
      </c>
      <c r="AS2088">
        <v>53</v>
      </c>
      <c r="AT2088">
        <v>-128</v>
      </c>
      <c r="BB2088">
        <v>1200</v>
      </c>
      <c r="BC2088">
        <v>1</v>
      </c>
      <c r="BD2088" t="str">
        <f t="shared" si="1045"/>
        <v xml:space="preserve">N46PD   </v>
      </c>
      <c r="BE2088">
        <v>1</v>
      </c>
      <c r="BG2088">
        <v>0</v>
      </c>
      <c r="BH2088">
        <v>0</v>
      </c>
      <c r="BI2088">
        <v>0</v>
      </c>
      <c r="BJ2088">
        <v>1000</v>
      </c>
      <c r="BK2088">
        <v>-100</v>
      </c>
      <c r="BL2088" t="s">
        <v>239</v>
      </c>
      <c r="BM2088">
        <v>1</v>
      </c>
      <c r="BN2088">
        <v>1</v>
      </c>
      <c r="BO2088">
        <v>1</v>
      </c>
      <c r="BP2088">
        <v>0</v>
      </c>
      <c r="BS2088">
        <v>0.2</v>
      </c>
      <c r="BT2088">
        <v>0</v>
      </c>
      <c r="BU2088">
        <v>0</v>
      </c>
      <c r="CE2088" t="str">
        <f t="shared" si="1064"/>
        <v>16:26:00.396</v>
      </c>
      <c r="CF2088">
        <v>396167215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6</v>
      </c>
      <c r="CY2088">
        <v>7</v>
      </c>
      <c r="CZ2088" t="s">
        <v>131</v>
      </c>
      <c r="DA2088">
        <v>80</v>
      </c>
      <c r="DB2088">
        <v>1</v>
      </c>
      <c r="DC2088" t="s">
        <v>132</v>
      </c>
      <c r="DD2088" t="s">
        <v>133</v>
      </c>
      <c r="DG2088">
        <v>15497195</v>
      </c>
      <c r="DI2088">
        <v>1</v>
      </c>
      <c r="DJ2088">
        <v>0</v>
      </c>
      <c r="DK2088">
        <v>1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 t="shared" si="1061"/>
        <v>10/06/2022 16:26:00.665</v>
      </c>
      <c r="C2089" t="str">
        <f t="shared" si="1041"/>
        <v>FFDFD3C0</v>
      </c>
      <c r="D2089" t="s">
        <v>139</v>
      </c>
      <c r="E2089">
        <v>3</v>
      </c>
      <c r="F2089">
        <v>1003</v>
      </c>
      <c r="G2089" t="s">
        <v>146</v>
      </c>
      <c r="J2089" t="s">
        <v>141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1062"/>
        <v>16:26:00.391</v>
      </c>
      <c r="T2089" t="str">
        <f t="shared" si="1063"/>
        <v>16:25:59.491</v>
      </c>
      <c r="U2089" t="str">
        <f t="shared" si="1044"/>
        <v>A5988B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10</v>
      </c>
      <c r="AF2089" t="s">
        <v>125</v>
      </c>
      <c r="AG2089">
        <v>0</v>
      </c>
      <c r="AH2089">
        <v>3</v>
      </c>
      <c r="AI2089">
        <v>2</v>
      </c>
      <c r="AJ2089">
        <v>1</v>
      </c>
      <c r="AK2089" t="s">
        <v>710</v>
      </c>
      <c r="AL2089">
        <v>40.962760000000003</v>
      </c>
      <c r="AM2089" t="s">
        <v>644</v>
      </c>
      <c r="AN2089">
        <v>-72.159941000000003</v>
      </c>
      <c r="AO2089">
        <v>25</v>
      </c>
      <c r="AP2089">
        <v>1100</v>
      </c>
      <c r="AQ2089" t="s">
        <v>129</v>
      </c>
      <c r="AR2089">
        <v>-26</v>
      </c>
      <c r="AS2089">
        <v>53</v>
      </c>
      <c r="AT2089">
        <v>-128</v>
      </c>
      <c r="BB2089">
        <v>1200</v>
      </c>
      <c r="BC2089">
        <v>1</v>
      </c>
      <c r="BD2089" t="str">
        <f t="shared" si="1045"/>
        <v xml:space="preserve">N46PD   </v>
      </c>
      <c r="BE2089">
        <v>1</v>
      </c>
      <c r="BG2089">
        <v>0</v>
      </c>
      <c r="BH2089">
        <v>0</v>
      </c>
      <c r="BI2089">
        <v>0</v>
      </c>
      <c r="BJ2089">
        <v>1000</v>
      </c>
      <c r="BK2089">
        <v>-100</v>
      </c>
      <c r="BL2089" t="s">
        <v>239</v>
      </c>
      <c r="BM2089">
        <v>1</v>
      </c>
      <c r="BN2089">
        <v>1</v>
      </c>
      <c r="BO2089">
        <v>1</v>
      </c>
      <c r="BP2089">
        <v>0</v>
      </c>
      <c r="BS2089">
        <v>0.2</v>
      </c>
      <c r="BT2089">
        <v>0</v>
      </c>
      <c r="BU2089">
        <v>0</v>
      </c>
      <c r="CE2089" t="str">
        <f t="shared" si="1064"/>
        <v>16:26:00.396</v>
      </c>
      <c r="CF2089">
        <v>396167215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6</v>
      </c>
      <c r="CY2089">
        <v>7</v>
      </c>
      <c r="CZ2089" t="s">
        <v>131</v>
      </c>
      <c r="DA2089">
        <v>80</v>
      </c>
      <c r="DB2089">
        <v>1</v>
      </c>
      <c r="DC2089" t="s">
        <v>132</v>
      </c>
      <c r="DD2089" t="s">
        <v>133</v>
      </c>
      <c r="DG2089">
        <v>15497195</v>
      </c>
      <c r="DI2089">
        <v>1</v>
      </c>
      <c r="DJ2089">
        <v>0</v>
      </c>
      <c r="DK2089">
        <v>1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 t="shared" si="1061"/>
        <v>10/06/2022 16:26:00.665</v>
      </c>
      <c r="C2090" t="str">
        <f t="shared" si="1041"/>
        <v>FFDFD3C0</v>
      </c>
      <c r="D2090" t="s">
        <v>134</v>
      </c>
      <c r="E2090">
        <v>38</v>
      </c>
      <c r="H2090">
        <v>125</v>
      </c>
      <c r="I2090" t="s">
        <v>142</v>
      </c>
      <c r="J2090" t="s">
        <v>136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1062"/>
        <v>16:26:00.391</v>
      </c>
      <c r="T2090" t="str">
        <f t="shared" si="1063"/>
        <v>16:25:59.491</v>
      </c>
      <c r="U2090" t="str">
        <f t="shared" si="1044"/>
        <v>A5988B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10</v>
      </c>
      <c r="AF2090" t="s">
        <v>125</v>
      </c>
      <c r="AG2090">
        <v>0</v>
      </c>
      <c r="AH2090">
        <v>3</v>
      </c>
      <c r="AI2090">
        <v>2</v>
      </c>
      <c r="AJ2090">
        <v>1</v>
      </c>
      <c r="AK2090" t="s">
        <v>710</v>
      </c>
      <c r="AL2090">
        <v>40.962760000000003</v>
      </c>
      <c r="AM2090" t="s">
        <v>644</v>
      </c>
      <c r="AN2090">
        <v>-72.159941000000003</v>
      </c>
      <c r="AO2090">
        <v>25</v>
      </c>
      <c r="AP2090">
        <v>1100</v>
      </c>
      <c r="AQ2090" t="s">
        <v>129</v>
      </c>
      <c r="AR2090">
        <v>-26</v>
      </c>
      <c r="AS2090">
        <v>53</v>
      </c>
      <c r="AT2090">
        <v>-128</v>
      </c>
      <c r="BB2090">
        <v>1200</v>
      </c>
      <c r="BC2090">
        <v>1</v>
      </c>
      <c r="BD2090" t="str">
        <f t="shared" si="1045"/>
        <v xml:space="preserve">N46PD   </v>
      </c>
      <c r="BE2090">
        <v>1</v>
      </c>
      <c r="BG2090">
        <v>0</v>
      </c>
      <c r="BH2090">
        <v>0</v>
      </c>
      <c r="BI2090">
        <v>0</v>
      </c>
      <c r="BJ2090">
        <v>1000</v>
      </c>
      <c r="BK2090">
        <v>-100</v>
      </c>
      <c r="BL2090" t="s">
        <v>239</v>
      </c>
      <c r="BM2090">
        <v>1</v>
      </c>
      <c r="BN2090">
        <v>1</v>
      </c>
      <c r="BO2090">
        <v>1</v>
      </c>
      <c r="BP2090">
        <v>0</v>
      </c>
      <c r="BS2090">
        <v>0.2</v>
      </c>
      <c r="BT2090">
        <v>0</v>
      </c>
      <c r="BU2090">
        <v>0</v>
      </c>
      <c r="CE2090" t="str">
        <f t="shared" si="1064"/>
        <v>16:26:00.396</v>
      </c>
      <c r="CF2090">
        <v>396167215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6</v>
      </c>
      <c r="CY2090">
        <v>7</v>
      </c>
      <c r="CZ2090" t="s">
        <v>131</v>
      </c>
      <c r="DA2090">
        <v>80</v>
      </c>
      <c r="DB2090">
        <v>1</v>
      </c>
      <c r="DC2090" t="s">
        <v>132</v>
      </c>
      <c r="DD2090" t="s">
        <v>133</v>
      </c>
      <c r="DG2090">
        <v>15497195</v>
      </c>
      <c r="DI2090">
        <v>1</v>
      </c>
      <c r="DJ2090">
        <v>0</v>
      </c>
      <c r="DK2090">
        <v>1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 t="shared" si="1061"/>
        <v>10/06/2022 16:26:00.665</v>
      </c>
      <c r="C2091" t="str">
        <f t="shared" si="1041"/>
        <v>FFDFD3C0</v>
      </c>
      <c r="D2091" t="s">
        <v>123</v>
      </c>
      <c r="E2091">
        <v>1</v>
      </c>
      <c r="H2091">
        <v>157</v>
      </c>
      <c r="I2091" t="s">
        <v>124</v>
      </c>
      <c r="J2091" t="s">
        <v>125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1062"/>
        <v>16:26:00.391</v>
      </c>
      <c r="T2091" t="str">
        <f t="shared" si="1063"/>
        <v>16:25:59.491</v>
      </c>
      <c r="U2091" t="str">
        <f t="shared" si="1044"/>
        <v>A5988B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10</v>
      </c>
      <c r="AF2091" t="s">
        <v>125</v>
      </c>
      <c r="AG2091">
        <v>0</v>
      </c>
      <c r="AH2091">
        <v>3</v>
      </c>
      <c r="AI2091">
        <v>2</v>
      </c>
      <c r="AJ2091">
        <v>1</v>
      </c>
      <c r="AK2091" t="s">
        <v>710</v>
      </c>
      <c r="AL2091">
        <v>40.962760000000003</v>
      </c>
      <c r="AM2091" t="s">
        <v>644</v>
      </c>
      <c r="AN2091">
        <v>-72.159941000000003</v>
      </c>
      <c r="AO2091">
        <v>25</v>
      </c>
      <c r="AP2091">
        <v>1100</v>
      </c>
      <c r="AQ2091" t="s">
        <v>129</v>
      </c>
      <c r="AR2091">
        <v>-26</v>
      </c>
      <c r="AS2091">
        <v>53</v>
      </c>
      <c r="AT2091">
        <v>-128</v>
      </c>
      <c r="BB2091">
        <v>1200</v>
      </c>
      <c r="BC2091">
        <v>1</v>
      </c>
      <c r="BD2091" t="str">
        <f t="shared" si="1045"/>
        <v xml:space="preserve">N46PD   </v>
      </c>
      <c r="BE2091">
        <v>1</v>
      </c>
      <c r="BG2091">
        <v>0</v>
      </c>
      <c r="BH2091">
        <v>0</v>
      </c>
      <c r="BI2091">
        <v>0</v>
      </c>
      <c r="BJ2091">
        <v>1000</v>
      </c>
      <c r="BK2091">
        <v>-100</v>
      </c>
      <c r="BL2091" t="s">
        <v>239</v>
      </c>
      <c r="BM2091">
        <v>1</v>
      </c>
      <c r="BN2091">
        <v>1</v>
      </c>
      <c r="BO2091">
        <v>1</v>
      </c>
      <c r="BP2091">
        <v>0</v>
      </c>
      <c r="BS2091">
        <v>0.2</v>
      </c>
      <c r="BT2091">
        <v>0</v>
      </c>
      <c r="BU2091">
        <v>0</v>
      </c>
      <c r="CE2091" t="str">
        <f t="shared" si="1064"/>
        <v>16:26:00.396</v>
      </c>
      <c r="CF2091">
        <v>396167215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6</v>
      </c>
      <c r="CY2091">
        <v>7</v>
      </c>
      <c r="CZ2091" t="s">
        <v>131</v>
      </c>
      <c r="DA2091">
        <v>80</v>
      </c>
      <c r="DB2091">
        <v>1</v>
      </c>
      <c r="DC2091" t="s">
        <v>132</v>
      </c>
      <c r="DD2091" t="s">
        <v>133</v>
      </c>
      <c r="DG2091">
        <v>15497195</v>
      </c>
      <c r="DI2091">
        <v>1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"10/06/2022 16:26:01.686"</f>
        <v>10/06/2022 16:26:01.686</v>
      </c>
      <c r="C2092" t="str">
        <f t="shared" si="1041"/>
        <v>FFDFD3C0</v>
      </c>
      <c r="D2092" t="s">
        <v>139</v>
      </c>
      <c r="E2092">
        <v>2</v>
      </c>
      <c r="F2092">
        <v>1002</v>
      </c>
      <c r="G2092" t="s">
        <v>124</v>
      </c>
      <c r="J2092" t="s">
        <v>141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ref="S2092:S2098" si="1065">"16:26:01.414"</f>
        <v>16:26:01.414</v>
      </c>
      <c r="T2092" t="str">
        <f t="shared" ref="T2092:T2098" si="1066">"16:26:01.014"</f>
        <v>16:26:01.014</v>
      </c>
      <c r="U2092" t="str">
        <f t="shared" si="1044"/>
        <v>A5988B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10</v>
      </c>
      <c r="AF2092" t="s">
        <v>125</v>
      </c>
      <c r="AG2092">
        <v>0</v>
      </c>
      <c r="AH2092">
        <v>3</v>
      </c>
      <c r="AI2092">
        <v>2</v>
      </c>
      <c r="AJ2092">
        <v>1</v>
      </c>
      <c r="AK2092" t="s">
        <v>711</v>
      </c>
      <c r="AL2092">
        <v>40.962995999999997</v>
      </c>
      <c r="AM2092" t="s">
        <v>712</v>
      </c>
      <c r="AN2092">
        <v>-72.160070000000005</v>
      </c>
      <c r="AO2092">
        <v>25</v>
      </c>
      <c r="AP2092">
        <v>1100</v>
      </c>
      <c r="AQ2092" t="s">
        <v>129</v>
      </c>
      <c r="AR2092">
        <v>-25</v>
      </c>
      <c r="AS2092">
        <v>54</v>
      </c>
      <c r="AT2092">
        <v>128</v>
      </c>
      <c r="BB2092">
        <v>1200</v>
      </c>
      <c r="BC2092">
        <v>1</v>
      </c>
      <c r="BD2092" t="str">
        <f t="shared" si="1045"/>
        <v xml:space="preserve">N46PD   </v>
      </c>
      <c r="BE2092">
        <v>1</v>
      </c>
      <c r="BG2092">
        <v>0</v>
      </c>
      <c r="BH2092">
        <v>0</v>
      </c>
      <c r="BI2092">
        <v>0</v>
      </c>
      <c r="BJ2092">
        <v>1000</v>
      </c>
      <c r="BK2092">
        <v>-100</v>
      </c>
      <c r="BL2092" t="s">
        <v>239</v>
      </c>
      <c r="BM2092">
        <v>1</v>
      </c>
      <c r="BN2092">
        <v>1</v>
      </c>
      <c r="BO2092">
        <v>1</v>
      </c>
      <c r="BP2092">
        <v>0</v>
      </c>
      <c r="BS2092">
        <v>0.24</v>
      </c>
      <c r="BT2092">
        <v>0</v>
      </c>
      <c r="BU2092">
        <v>0</v>
      </c>
      <c r="CE2092" t="str">
        <f t="shared" ref="CE2092:CE2098" si="1067">"16:26:01.420"</f>
        <v>16:26:01.420</v>
      </c>
      <c r="CF2092">
        <v>420186114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6</v>
      </c>
      <c r="CY2092">
        <v>7</v>
      </c>
      <c r="CZ2092" t="s">
        <v>131</v>
      </c>
      <c r="DA2092">
        <v>80</v>
      </c>
      <c r="DB2092">
        <v>1</v>
      </c>
      <c r="DC2092" t="s">
        <v>132</v>
      </c>
      <c r="DD2092" t="s">
        <v>133</v>
      </c>
      <c r="DG2092">
        <v>15498269</v>
      </c>
      <c r="DI2092">
        <v>1</v>
      </c>
      <c r="DJ2092">
        <v>0</v>
      </c>
      <c r="DK2092">
        <v>0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 t="shared" ref="A2093:A2098" si="1068">"10/06/2022 16:26:01.733"</f>
        <v>10/06/2022 16:26:01.733</v>
      </c>
      <c r="C2093" t="str">
        <f t="shared" si="1041"/>
        <v>FFDFD3C0</v>
      </c>
      <c r="D2093" t="s">
        <v>134</v>
      </c>
      <c r="E2093">
        <v>33</v>
      </c>
      <c r="H2093">
        <v>112</v>
      </c>
      <c r="I2093" t="s">
        <v>135</v>
      </c>
      <c r="J2093" t="s">
        <v>136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1065"/>
        <v>16:26:01.414</v>
      </c>
      <c r="T2093" t="str">
        <f t="shared" si="1066"/>
        <v>16:26:01.014</v>
      </c>
      <c r="U2093" t="str">
        <f t="shared" si="1044"/>
        <v>A5988B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10</v>
      </c>
      <c r="AF2093" t="s">
        <v>125</v>
      </c>
      <c r="AG2093">
        <v>0</v>
      </c>
      <c r="AH2093">
        <v>3</v>
      </c>
      <c r="AI2093">
        <v>2</v>
      </c>
      <c r="AJ2093">
        <v>1</v>
      </c>
      <c r="AK2093" t="s">
        <v>711</v>
      </c>
      <c r="AL2093">
        <v>40.962995999999997</v>
      </c>
      <c r="AM2093" t="s">
        <v>712</v>
      </c>
      <c r="AN2093">
        <v>-72.160070000000005</v>
      </c>
      <c r="AO2093">
        <v>25</v>
      </c>
      <c r="AP2093">
        <v>1100</v>
      </c>
      <c r="AQ2093" t="s">
        <v>129</v>
      </c>
      <c r="AR2093">
        <v>-25</v>
      </c>
      <c r="AS2093">
        <v>54</v>
      </c>
      <c r="AT2093">
        <v>128</v>
      </c>
      <c r="BB2093">
        <v>1200</v>
      </c>
      <c r="BC2093">
        <v>1</v>
      </c>
      <c r="BD2093" t="str">
        <f t="shared" si="1045"/>
        <v xml:space="preserve">N46PD   </v>
      </c>
      <c r="BE2093">
        <v>1</v>
      </c>
      <c r="BG2093">
        <v>0</v>
      </c>
      <c r="BH2093">
        <v>0</v>
      </c>
      <c r="BI2093">
        <v>0</v>
      </c>
      <c r="BJ2093">
        <v>1000</v>
      </c>
      <c r="BK2093">
        <v>-100</v>
      </c>
      <c r="BL2093" t="s">
        <v>239</v>
      </c>
      <c r="BM2093">
        <v>1</v>
      </c>
      <c r="BN2093">
        <v>1</v>
      </c>
      <c r="BO2093">
        <v>1</v>
      </c>
      <c r="BP2093">
        <v>0</v>
      </c>
      <c r="BS2093">
        <v>0.24</v>
      </c>
      <c r="BT2093">
        <v>0</v>
      </c>
      <c r="BU2093">
        <v>0</v>
      </c>
      <c r="CE2093" t="str">
        <f t="shared" si="1067"/>
        <v>16:26:01.420</v>
      </c>
      <c r="CF2093">
        <v>420186114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6</v>
      </c>
      <c r="CY2093">
        <v>7</v>
      </c>
      <c r="CZ2093" t="s">
        <v>131</v>
      </c>
      <c r="DA2093">
        <v>80</v>
      </c>
      <c r="DB2093">
        <v>1</v>
      </c>
      <c r="DC2093" t="s">
        <v>132</v>
      </c>
      <c r="DD2093" t="s">
        <v>133</v>
      </c>
      <c r="DG2093">
        <v>15498269</v>
      </c>
      <c r="DI2093">
        <v>1</v>
      </c>
      <c r="DJ2093">
        <v>0</v>
      </c>
      <c r="DK2093">
        <v>1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 t="shared" si="1068"/>
        <v>10/06/2022 16:26:01.733</v>
      </c>
      <c r="C2094" t="str">
        <f t="shared" si="1041"/>
        <v>FFDFD3C0</v>
      </c>
      <c r="D2094" t="s">
        <v>143</v>
      </c>
      <c r="E2094">
        <v>1</v>
      </c>
      <c r="F2094">
        <v>2001</v>
      </c>
      <c r="G2094" t="s">
        <v>147</v>
      </c>
      <c r="J2094" t="s">
        <v>145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1065"/>
        <v>16:26:01.414</v>
      </c>
      <c r="T2094" t="str">
        <f t="shared" si="1066"/>
        <v>16:26:01.014</v>
      </c>
      <c r="U2094" t="str">
        <f t="shared" si="1044"/>
        <v>A5988B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10</v>
      </c>
      <c r="AF2094" t="s">
        <v>125</v>
      </c>
      <c r="AG2094">
        <v>0</v>
      </c>
      <c r="AH2094">
        <v>3</v>
      </c>
      <c r="AI2094">
        <v>2</v>
      </c>
      <c r="AJ2094">
        <v>1</v>
      </c>
      <c r="AK2094" t="s">
        <v>711</v>
      </c>
      <c r="AL2094">
        <v>40.962995999999997</v>
      </c>
      <c r="AM2094" t="s">
        <v>712</v>
      </c>
      <c r="AN2094">
        <v>-72.160070000000005</v>
      </c>
      <c r="AO2094">
        <v>25</v>
      </c>
      <c r="AP2094">
        <v>1100</v>
      </c>
      <c r="AQ2094" t="s">
        <v>129</v>
      </c>
      <c r="AR2094">
        <v>-25</v>
      </c>
      <c r="AS2094">
        <v>54</v>
      </c>
      <c r="AT2094">
        <v>128</v>
      </c>
      <c r="BB2094">
        <v>1200</v>
      </c>
      <c r="BC2094">
        <v>1</v>
      </c>
      <c r="BD2094" t="str">
        <f t="shared" si="1045"/>
        <v xml:space="preserve">N46PD   </v>
      </c>
      <c r="BE2094">
        <v>1</v>
      </c>
      <c r="BG2094">
        <v>0</v>
      </c>
      <c r="BH2094">
        <v>0</v>
      </c>
      <c r="BI2094">
        <v>0</v>
      </c>
      <c r="BJ2094">
        <v>1000</v>
      </c>
      <c r="BK2094">
        <v>-100</v>
      </c>
      <c r="BL2094" t="s">
        <v>239</v>
      </c>
      <c r="BM2094">
        <v>1</v>
      </c>
      <c r="BN2094">
        <v>1</v>
      </c>
      <c r="BO2094">
        <v>1</v>
      </c>
      <c r="BP2094">
        <v>0</v>
      </c>
      <c r="BS2094">
        <v>0.24</v>
      </c>
      <c r="BT2094">
        <v>0</v>
      </c>
      <c r="BU2094">
        <v>0</v>
      </c>
      <c r="CE2094" t="str">
        <f t="shared" si="1067"/>
        <v>16:26:01.420</v>
      </c>
      <c r="CF2094">
        <v>420186114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6</v>
      </c>
      <c r="CY2094">
        <v>7</v>
      </c>
      <c r="CZ2094" t="s">
        <v>131</v>
      </c>
      <c r="DA2094">
        <v>80</v>
      </c>
      <c r="DB2094">
        <v>1</v>
      </c>
      <c r="DC2094" t="s">
        <v>132</v>
      </c>
      <c r="DD2094" t="s">
        <v>133</v>
      </c>
      <c r="DG2094">
        <v>15498269</v>
      </c>
      <c r="DI2094">
        <v>1</v>
      </c>
      <c r="DJ2094">
        <v>0</v>
      </c>
      <c r="DK2094">
        <v>1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 t="shared" si="1068"/>
        <v>10/06/2022 16:26:01.733</v>
      </c>
      <c r="C2095" t="str">
        <f t="shared" si="1041"/>
        <v>FFDFD3C0</v>
      </c>
      <c r="D2095" t="s">
        <v>139</v>
      </c>
      <c r="E2095">
        <v>3</v>
      </c>
      <c r="F2095">
        <v>1003</v>
      </c>
      <c r="G2095" t="s">
        <v>146</v>
      </c>
      <c r="J2095" t="s">
        <v>141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1065"/>
        <v>16:26:01.414</v>
      </c>
      <c r="T2095" t="str">
        <f t="shared" si="1066"/>
        <v>16:26:01.014</v>
      </c>
      <c r="U2095" t="str">
        <f t="shared" si="1044"/>
        <v>A5988B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10</v>
      </c>
      <c r="AF2095" t="s">
        <v>125</v>
      </c>
      <c r="AG2095">
        <v>0</v>
      </c>
      <c r="AH2095">
        <v>3</v>
      </c>
      <c r="AI2095">
        <v>2</v>
      </c>
      <c r="AJ2095">
        <v>1</v>
      </c>
      <c r="AK2095" t="s">
        <v>711</v>
      </c>
      <c r="AL2095">
        <v>40.962995999999997</v>
      </c>
      <c r="AM2095" t="s">
        <v>712</v>
      </c>
      <c r="AN2095">
        <v>-72.160070000000005</v>
      </c>
      <c r="AO2095">
        <v>25</v>
      </c>
      <c r="AP2095">
        <v>1100</v>
      </c>
      <c r="AQ2095" t="s">
        <v>129</v>
      </c>
      <c r="AR2095">
        <v>-25</v>
      </c>
      <c r="AS2095">
        <v>54</v>
      </c>
      <c r="AT2095">
        <v>128</v>
      </c>
      <c r="BB2095">
        <v>1200</v>
      </c>
      <c r="BC2095">
        <v>1</v>
      </c>
      <c r="BD2095" t="str">
        <f t="shared" si="1045"/>
        <v xml:space="preserve">N46PD   </v>
      </c>
      <c r="BE2095">
        <v>1</v>
      </c>
      <c r="BG2095">
        <v>0</v>
      </c>
      <c r="BH2095">
        <v>0</v>
      </c>
      <c r="BI2095">
        <v>0</v>
      </c>
      <c r="BJ2095">
        <v>1000</v>
      </c>
      <c r="BK2095">
        <v>-100</v>
      </c>
      <c r="BL2095" t="s">
        <v>239</v>
      </c>
      <c r="BM2095">
        <v>1</v>
      </c>
      <c r="BN2095">
        <v>1</v>
      </c>
      <c r="BO2095">
        <v>1</v>
      </c>
      <c r="BP2095">
        <v>0</v>
      </c>
      <c r="BS2095">
        <v>0.24</v>
      </c>
      <c r="BT2095">
        <v>0</v>
      </c>
      <c r="BU2095">
        <v>0</v>
      </c>
      <c r="CE2095" t="str">
        <f t="shared" si="1067"/>
        <v>16:26:01.420</v>
      </c>
      <c r="CF2095">
        <v>420186114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6</v>
      </c>
      <c r="CY2095">
        <v>7</v>
      </c>
      <c r="CZ2095" t="s">
        <v>131</v>
      </c>
      <c r="DA2095">
        <v>80</v>
      </c>
      <c r="DB2095">
        <v>1</v>
      </c>
      <c r="DC2095" t="s">
        <v>132</v>
      </c>
      <c r="DD2095" t="s">
        <v>133</v>
      </c>
      <c r="DG2095">
        <v>15498269</v>
      </c>
      <c r="DI2095">
        <v>1</v>
      </c>
      <c r="DJ2095">
        <v>0</v>
      </c>
      <c r="DK2095">
        <v>1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 t="shared" si="1068"/>
        <v>10/06/2022 16:26:01.733</v>
      </c>
      <c r="C2096" t="str">
        <f t="shared" si="1041"/>
        <v>FFDFD3C0</v>
      </c>
      <c r="D2096" t="s">
        <v>134</v>
      </c>
      <c r="E2096">
        <v>38</v>
      </c>
      <c r="H2096">
        <v>125</v>
      </c>
      <c r="I2096" t="s">
        <v>142</v>
      </c>
      <c r="J2096" t="s">
        <v>136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1065"/>
        <v>16:26:01.414</v>
      </c>
      <c r="T2096" t="str">
        <f t="shared" si="1066"/>
        <v>16:26:01.014</v>
      </c>
      <c r="U2096" t="str">
        <f t="shared" si="1044"/>
        <v>A5988B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10</v>
      </c>
      <c r="AF2096" t="s">
        <v>125</v>
      </c>
      <c r="AG2096">
        <v>0</v>
      </c>
      <c r="AH2096">
        <v>3</v>
      </c>
      <c r="AI2096">
        <v>2</v>
      </c>
      <c r="AJ2096">
        <v>1</v>
      </c>
      <c r="AK2096" t="s">
        <v>711</v>
      </c>
      <c r="AL2096">
        <v>40.962995999999997</v>
      </c>
      <c r="AM2096" t="s">
        <v>712</v>
      </c>
      <c r="AN2096">
        <v>-72.160070000000005</v>
      </c>
      <c r="AO2096">
        <v>25</v>
      </c>
      <c r="AP2096">
        <v>1100</v>
      </c>
      <c r="AQ2096" t="s">
        <v>129</v>
      </c>
      <c r="AR2096">
        <v>-25</v>
      </c>
      <c r="AS2096">
        <v>54</v>
      </c>
      <c r="AT2096">
        <v>128</v>
      </c>
      <c r="BB2096">
        <v>1200</v>
      </c>
      <c r="BC2096">
        <v>1</v>
      </c>
      <c r="BD2096" t="str">
        <f t="shared" si="1045"/>
        <v xml:space="preserve">N46PD   </v>
      </c>
      <c r="BE2096">
        <v>1</v>
      </c>
      <c r="BG2096">
        <v>0</v>
      </c>
      <c r="BH2096">
        <v>0</v>
      </c>
      <c r="BI2096">
        <v>0</v>
      </c>
      <c r="BJ2096">
        <v>1000</v>
      </c>
      <c r="BK2096">
        <v>-100</v>
      </c>
      <c r="BL2096" t="s">
        <v>239</v>
      </c>
      <c r="BM2096">
        <v>1</v>
      </c>
      <c r="BN2096">
        <v>1</v>
      </c>
      <c r="BO2096">
        <v>1</v>
      </c>
      <c r="BP2096">
        <v>0</v>
      </c>
      <c r="BS2096">
        <v>0.24</v>
      </c>
      <c r="BT2096">
        <v>0</v>
      </c>
      <c r="BU2096">
        <v>0</v>
      </c>
      <c r="CE2096" t="str">
        <f t="shared" si="1067"/>
        <v>16:26:01.420</v>
      </c>
      <c r="CF2096">
        <v>420186114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6</v>
      </c>
      <c r="CY2096">
        <v>7</v>
      </c>
      <c r="CZ2096" t="s">
        <v>131</v>
      </c>
      <c r="DA2096">
        <v>80</v>
      </c>
      <c r="DB2096">
        <v>1</v>
      </c>
      <c r="DC2096" t="s">
        <v>132</v>
      </c>
      <c r="DD2096" t="s">
        <v>133</v>
      </c>
      <c r="DG2096">
        <v>15498269</v>
      </c>
      <c r="DI2096">
        <v>1</v>
      </c>
      <c r="DJ2096">
        <v>0</v>
      </c>
      <c r="DK2096">
        <v>1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 t="shared" si="1068"/>
        <v>10/06/2022 16:26:01.733</v>
      </c>
      <c r="C2097" t="str">
        <f t="shared" si="1041"/>
        <v>FFDFD3C0</v>
      </c>
      <c r="D2097" t="s">
        <v>123</v>
      </c>
      <c r="E2097">
        <v>1</v>
      </c>
      <c r="H2097">
        <v>157</v>
      </c>
      <c r="I2097" t="s">
        <v>124</v>
      </c>
      <c r="J2097" t="s">
        <v>125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1065"/>
        <v>16:26:01.414</v>
      </c>
      <c r="T2097" t="str">
        <f t="shared" si="1066"/>
        <v>16:26:01.014</v>
      </c>
      <c r="U2097" t="str">
        <f t="shared" si="1044"/>
        <v>A5988B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10</v>
      </c>
      <c r="AF2097" t="s">
        <v>125</v>
      </c>
      <c r="AG2097">
        <v>0</v>
      </c>
      <c r="AH2097">
        <v>3</v>
      </c>
      <c r="AI2097">
        <v>2</v>
      </c>
      <c r="AJ2097">
        <v>1</v>
      </c>
      <c r="AK2097" t="s">
        <v>711</v>
      </c>
      <c r="AL2097">
        <v>40.962995999999997</v>
      </c>
      <c r="AM2097" t="s">
        <v>712</v>
      </c>
      <c r="AN2097">
        <v>-72.160070000000005</v>
      </c>
      <c r="AO2097">
        <v>25</v>
      </c>
      <c r="AP2097">
        <v>1100</v>
      </c>
      <c r="AQ2097" t="s">
        <v>129</v>
      </c>
      <c r="AR2097">
        <v>-25</v>
      </c>
      <c r="AS2097">
        <v>54</v>
      </c>
      <c r="AT2097">
        <v>128</v>
      </c>
      <c r="BB2097">
        <v>1200</v>
      </c>
      <c r="BC2097">
        <v>1</v>
      </c>
      <c r="BD2097" t="str">
        <f t="shared" si="1045"/>
        <v xml:space="preserve">N46PD   </v>
      </c>
      <c r="BE2097">
        <v>1</v>
      </c>
      <c r="BG2097">
        <v>0</v>
      </c>
      <c r="BH2097">
        <v>0</v>
      </c>
      <c r="BI2097">
        <v>0</v>
      </c>
      <c r="BJ2097">
        <v>1000</v>
      </c>
      <c r="BK2097">
        <v>-100</v>
      </c>
      <c r="BL2097" t="s">
        <v>239</v>
      </c>
      <c r="BM2097">
        <v>1</v>
      </c>
      <c r="BN2097">
        <v>1</v>
      </c>
      <c r="BO2097">
        <v>1</v>
      </c>
      <c r="BP2097">
        <v>0</v>
      </c>
      <c r="BS2097">
        <v>0.24</v>
      </c>
      <c r="BT2097">
        <v>0</v>
      </c>
      <c r="BU2097">
        <v>0</v>
      </c>
      <c r="CE2097" t="str">
        <f t="shared" si="1067"/>
        <v>16:26:01.420</v>
      </c>
      <c r="CF2097">
        <v>420186114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6</v>
      </c>
      <c r="CY2097">
        <v>7</v>
      </c>
      <c r="CZ2097" t="s">
        <v>131</v>
      </c>
      <c r="DA2097">
        <v>80</v>
      </c>
      <c r="DB2097">
        <v>1</v>
      </c>
      <c r="DC2097" t="s">
        <v>132</v>
      </c>
      <c r="DD2097" t="s">
        <v>133</v>
      </c>
      <c r="DG2097">
        <v>15498269</v>
      </c>
      <c r="DI2097">
        <v>1</v>
      </c>
      <c r="DJ2097">
        <v>0</v>
      </c>
      <c r="DK2097">
        <v>1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 t="shared" si="1068"/>
        <v>10/06/2022 16:26:01.733</v>
      </c>
      <c r="C2098" t="str">
        <f t="shared" si="1041"/>
        <v>FFDFD3C0</v>
      </c>
      <c r="D2098" t="s">
        <v>143</v>
      </c>
      <c r="E2098">
        <v>15</v>
      </c>
      <c r="F2098">
        <v>2015</v>
      </c>
      <c r="G2098" t="s">
        <v>144</v>
      </c>
      <c r="J2098" t="s">
        <v>145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1065"/>
        <v>16:26:01.414</v>
      </c>
      <c r="T2098" t="str">
        <f t="shared" si="1066"/>
        <v>16:26:01.014</v>
      </c>
      <c r="U2098" t="str">
        <f t="shared" si="1044"/>
        <v>A5988B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10</v>
      </c>
      <c r="AF2098" t="s">
        <v>125</v>
      </c>
      <c r="AG2098">
        <v>0</v>
      </c>
      <c r="AH2098">
        <v>3</v>
      </c>
      <c r="AI2098">
        <v>2</v>
      </c>
      <c r="AJ2098">
        <v>1</v>
      </c>
      <c r="AK2098" t="s">
        <v>711</v>
      </c>
      <c r="AL2098">
        <v>40.962995999999997</v>
      </c>
      <c r="AM2098" t="s">
        <v>712</v>
      </c>
      <c r="AN2098">
        <v>-72.160070000000005</v>
      </c>
      <c r="AO2098">
        <v>25</v>
      </c>
      <c r="AP2098">
        <v>1100</v>
      </c>
      <c r="AQ2098" t="s">
        <v>129</v>
      </c>
      <c r="AR2098">
        <v>-25</v>
      </c>
      <c r="AS2098">
        <v>54</v>
      </c>
      <c r="AT2098">
        <v>128</v>
      </c>
      <c r="BB2098">
        <v>1200</v>
      </c>
      <c r="BC2098">
        <v>1</v>
      </c>
      <c r="BD2098" t="str">
        <f t="shared" si="1045"/>
        <v xml:space="preserve">N46PD   </v>
      </c>
      <c r="BE2098">
        <v>1</v>
      </c>
      <c r="BG2098">
        <v>0</v>
      </c>
      <c r="BH2098">
        <v>0</v>
      </c>
      <c r="BI2098">
        <v>0</v>
      </c>
      <c r="BJ2098">
        <v>1000</v>
      </c>
      <c r="BK2098">
        <v>-100</v>
      </c>
      <c r="BL2098" t="s">
        <v>239</v>
      </c>
      <c r="BM2098">
        <v>1</v>
      </c>
      <c r="BN2098">
        <v>1</v>
      </c>
      <c r="BO2098">
        <v>1</v>
      </c>
      <c r="BP2098">
        <v>0</v>
      </c>
      <c r="BS2098">
        <v>0.24</v>
      </c>
      <c r="BT2098">
        <v>0</v>
      </c>
      <c r="BU2098">
        <v>0</v>
      </c>
      <c r="CE2098" t="str">
        <f t="shared" si="1067"/>
        <v>16:26:01.420</v>
      </c>
      <c r="CF2098">
        <v>420186114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6</v>
      </c>
      <c r="CY2098">
        <v>7</v>
      </c>
      <c r="CZ2098" t="s">
        <v>131</v>
      </c>
      <c r="DA2098">
        <v>80</v>
      </c>
      <c r="DB2098">
        <v>1</v>
      </c>
      <c r="DC2098" t="s">
        <v>132</v>
      </c>
      <c r="DD2098" t="s">
        <v>133</v>
      </c>
      <c r="DG2098">
        <v>15498269</v>
      </c>
      <c r="DI2098">
        <v>1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 t="shared" ref="A2099:A2105" si="1069">"10/06/2022 16:26:02.554"</f>
        <v>10/06/2022 16:26:02.554</v>
      </c>
      <c r="C2099" t="str">
        <f t="shared" si="1041"/>
        <v>FFDFD3C0</v>
      </c>
      <c r="D2099" t="s">
        <v>134</v>
      </c>
      <c r="E2099">
        <v>38</v>
      </c>
      <c r="H2099">
        <v>125</v>
      </c>
      <c r="I2099" t="s">
        <v>142</v>
      </c>
      <c r="J2099" t="s">
        <v>136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ref="S2099:S2105" si="1070">"16:26:02.242"</f>
        <v>16:26:02.242</v>
      </c>
      <c r="T2099" t="str">
        <f t="shared" ref="T2099:T2105" si="1071">"16:26:01.842"</f>
        <v>16:26:01.842</v>
      </c>
      <c r="U2099" t="str">
        <f t="shared" si="1044"/>
        <v>A5988B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10</v>
      </c>
      <c r="AF2099" t="s">
        <v>125</v>
      </c>
      <c r="AG2099">
        <v>0</v>
      </c>
      <c r="AH2099">
        <v>3</v>
      </c>
      <c r="AI2099">
        <v>2</v>
      </c>
      <c r="AJ2099">
        <v>1</v>
      </c>
      <c r="AK2099" t="s">
        <v>713</v>
      </c>
      <c r="AL2099">
        <v>40.963211000000001</v>
      </c>
      <c r="AM2099" t="s">
        <v>714</v>
      </c>
      <c r="AN2099">
        <v>-72.160219999999995</v>
      </c>
      <c r="AO2099">
        <v>25</v>
      </c>
      <c r="AP2099">
        <v>1100</v>
      </c>
      <c r="AQ2099" t="s">
        <v>129</v>
      </c>
      <c r="AR2099">
        <v>-23</v>
      </c>
      <c r="AS2099">
        <v>54</v>
      </c>
      <c r="AT2099">
        <v>320</v>
      </c>
      <c r="BB2099">
        <v>1200</v>
      </c>
      <c r="BC2099">
        <v>1</v>
      </c>
      <c r="BD2099" t="str">
        <f t="shared" si="1045"/>
        <v xml:space="preserve">N46PD   </v>
      </c>
      <c r="BE2099">
        <v>1</v>
      </c>
      <c r="BG2099">
        <v>0</v>
      </c>
      <c r="BH2099">
        <v>0</v>
      </c>
      <c r="BI2099">
        <v>0</v>
      </c>
      <c r="BJ2099">
        <v>1000</v>
      </c>
      <c r="BK2099">
        <v>-100</v>
      </c>
      <c r="BL2099" t="s">
        <v>239</v>
      </c>
      <c r="BM2099">
        <v>1</v>
      </c>
      <c r="BN2099">
        <v>1</v>
      </c>
      <c r="BO2099">
        <v>1</v>
      </c>
      <c r="BP2099">
        <v>0</v>
      </c>
      <c r="BS2099">
        <v>0.24</v>
      </c>
      <c r="BT2099">
        <v>0</v>
      </c>
      <c r="BU2099">
        <v>0</v>
      </c>
      <c r="CE2099" t="str">
        <f t="shared" ref="CE2099:CE2105" si="1072">"16:26:02.248"</f>
        <v>16:26:02.248</v>
      </c>
      <c r="CF2099">
        <v>247593611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6</v>
      </c>
      <c r="CY2099">
        <v>7</v>
      </c>
      <c r="CZ2099" t="s">
        <v>131</v>
      </c>
      <c r="DA2099">
        <v>80</v>
      </c>
      <c r="DB2099">
        <v>1</v>
      </c>
      <c r="DC2099" t="s">
        <v>132</v>
      </c>
      <c r="DD2099" t="s">
        <v>133</v>
      </c>
      <c r="DG2099">
        <v>15499063</v>
      </c>
      <c r="DI2099">
        <v>1</v>
      </c>
      <c r="DJ2099">
        <v>0</v>
      </c>
      <c r="DK2099">
        <v>0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 t="shared" si="1069"/>
        <v>10/06/2022 16:26:02.554</v>
      </c>
      <c r="C2100" t="str">
        <f t="shared" si="1041"/>
        <v>FFDFD3C0</v>
      </c>
      <c r="D2100" t="s">
        <v>123</v>
      </c>
      <c r="E2100">
        <v>1</v>
      </c>
      <c r="H2100">
        <v>157</v>
      </c>
      <c r="I2100" t="s">
        <v>124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1070"/>
        <v>16:26:02.242</v>
      </c>
      <c r="T2100" t="str">
        <f t="shared" si="1071"/>
        <v>16:26:01.842</v>
      </c>
      <c r="U2100" t="str">
        <f t="shared" si="1044"/>
        <v>A5988B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10</v>
      </c>
      <c r="AF2100" t="s">
        <v>125</v>
      </c>
      <c r="AG2100">
        <v>0</v>
      </c>
      <c r="AH2100">
        <v>3</v>
      </c>
      <c r="AI2100">
        <v>2</v>
      </c>
      <c r="AJ2100">
        <v>1</v>
      </c>
      <c r="AK2100" t="s">
        <v>713</v>
      </c>
      <c r="AL2100">
        <v>40.963211000000001</v>
      </c>
      <c r="AM2100" t="s">
        <v>714</v>
      </c>
      <c r="AN2100">
        <v>-72.160219999999995</v>
      </c>
      <c r="AO2100">
        <v>25</v>
      </c>
      <c r="AP2100">
        <v>1100</v>
      </c>
      <c r="AQ2100" t="s">
        <v>129</v>
      </c>
      <c r="AR2100">
        <v>-23</v>
      </c>
      <c r="AS2100">
        <v>54</v>
      </c>
      <c r="AT2100">
        <v>320</v>
      </c>
      <c r="BB2100">
        <v>1200</v>
      </c>
      <c r="BC2100">
        <v>1</v>
      </c>
      <c r="BD2100" t="str">
        <f t="shared" si="1045"/>
        <v xml:space="preserve">N46PD   </v>
      </c>
      <c r="BE2100">
        <v>1</v>
      </c>
      <c r="BG2100">
        <v>0</v>
      </c>
      <c r="BH2100">
        <v>0</v>
      </c>
      <c r="BI2100">
        <v>0</v>
      </c>
      <c r="BJ2100">
        <v>1000</v>
      </c>
      <c r="BK2100">
        <v>-100</v>
      </c>
      <c r="BL2100" t="s">
        <v>239</v>
      </c>
      <c r="BM2100">
        <v>1</v>
      </c>
      <c r="BN2100">
        <v>1</v>
      </c>
      <c r="BO2100">
        <v>1</v>
      </c>
      <c r="BP2100">
        <v>0</v>
      </c>
      <c r="BS2100">
        <v>0.24</v>
      </c>
      <c r="BT2100">
        <v>0</v>
      </c>
      <c r="BU2100">
        <v>0</v>
      </c>
      <c r="CE2100" t="str">
        <f t="shared" si="1072"/>
        <v>16:26:02.248</v>
      </c>
      <c r="CF2100">
        <v>247593611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6</v>
      </c>
      <c r="CY2100">
        <v>7</v>
      </c>
      <c r="CZ2100" t="s">
        <v>131</v>
      </c>
      <c r="DA2100">
        <v>80</v>
      </c>
      <c r="DB2100">
        <v>1</v>
      </c>
      <c r="DC2100" t="s">
        <v>132</v>
      </c>
      <c r="DD2100" t="s">
        <v>133</v>
      </c>
      <c r="DG2100">
        <v>15499063</v>
      </c>
      <c r="DI2100">
        <v>1</v>
      </c>
      <c r="DJ2100">
        <v>0</v>
      </c>
      <c r="DK2100">
        <v>1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 t="shared" si="1069"/>
        <v>10/06/2022 16:26:02.554</v>
      </c>
      <c r="C2101" t="str">
        <f t="shared" si="1041"/>
        <v>FFDFD3C0</v>
      </c>
      <c r="D2101" t="s">
        <v>139</v>
      </c>
      <c r="E2101">
        <v>2</v>
      </c>
      <c r="F2101">
        <v>1002</v>
      </c>
      <c r="G2101" t="s">
        <v>124</v>
      </c>
      <c r="J2101" t="s">
        <v>141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1070"/>
        <v>16:26:02.242</v>
      </c>
      <c r="T2101" t="str">
        <f t="shared" si="1071"/>
        <v>16:26:01.842</v>
      </c>
      <c r="U2101" t="str">
        <f t="shared" si="1044"/>
        <v>A5988B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10</v>
      </c>
      <c r="AF2101" t="s">
        <v>125</v>
      </c>
      <c r="AG2101">
        <v>0</v>
      </c>
      <c r="AH2101">
        <v>3</v>
      </c>
      <c r="AI2101">
        <v>2</v>
      </c>
      <c r="AJ2101">
        <v>1</v>
      </c>
      <c r="AK2101" t="s">
        <v>713</v>
      </c>
      <c r="AL2101">
        <v>40.963211000000001</v>
      </c>
      <c r="AM2101" t="s">
        <v>714</v>
      </c>
      <c r="AN2101">
        <v>-72.160219999999995</v>
      </c>
      <c r="AO2101">
        <v>25</v>
      </c>
      <c r="AP2101">
        <v>1100</v>
      </c>
      <c r="AQ2101" t="s">
        <v>129</v>
      </c>
      <c r="AR2101">
        <v>-23</v>
      </c>
      <c r="AS2101">
        <v>54</v>
      </c>
      <c r="AT2101">
        <v>320</v>
      </c>
      <c r="BB2101">
        <v>1200</v>
      </c>
      <c r="BC2101">
        <v>1</v>
      </c>
      <c r="BD2101" t="str">
        <f t="shared" si="1045"/>
        <v xml:space="preserve">N46PD   </v>
      </c>
      <c r="BE2101">
        <v>1</v>
      </c>
      <c r="BG2101">
        <v>0</v>
      </c>
      <c r="BH2101">
        <v>0</v>
      </c>
      <c r="BI2101">
        <v>0</v>
      </c>
      <c r="BJ2101">
        <v>1000</v>
      </c>
      <c r="BK2101">
        <v>-100</v>
      </c>
      <c r="BL2101" t="s">
        <v>239</v>
      </c>
      <c r="BM2101">
        <v>1</v>
      </c>
      <c r="BN2101">
        <v>1</v>
      </c>
      <c r="BO2101">
        <v>1</v>
      </c>
      <c r="BP2101">
        <v>0</v>
      </c>
      <c r="BS2101">
        <v>0.24</v>
      </c>
      <c r="BT2101">
        <v>0</v>
      </c>
      <c r="BU2101">
        <v>0</v>
      </c>
      <c r="CE2101" t="str">
        <f t="shared" si="1072"/>
        <v>16:26:02.248</v>
      </c>
      <c r="CF2101">
        <v>247593611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6</v>
      </c>
      <c r="CY2101">
        <v>7</v>
      </c>
      <c r="CZ2101" t="s">
        <v>131</v>
      </c>
      <c r="DA2101">
        <v>80</v>
      </c>
      <c r="DB2101">
        <v>1</v>
      </c>
      <c r="DC2101" t="s">
        <v>132</v>
      </c>
      <c r="DD2101" t="s">
        <v>133</v>
      </c>
      <c r="DG2101">
        <v>15499063</v>
      </c>
      <c r="DI2101">
        <v>1</v>
      </c>
      <c r="DJ2101">
        <v>0</v>
      </c>
      <c r="DK2101">
        <v>1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 t="shared" si="1069"/>
        <v>10/06/2022 16:26:02.554</v>
      </c>
      <c r="C2102" t="str">
        <f t="shared" si="1041"/>
        <v>FFDFD3C0</v>
      </c>
      <c r="D2102" t="s">
        <v>143</v>
      </c>
      <c r="E2102">
        <v>1</v>
      </c>
      <c r="F2102">
        <v>2001</v>
      </c>
      <c r="G2102" t="s">
        <v>147</v>
      </c>
      <c r="J2102" t="s">
        <v>145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1070"/>
        <v>16:26:02.242</v>
      </c>
      <c r="T2102" t="str">
        <f t="shared" si="1071"/>
        <v>16:26:01.842</v>
      </c>
      <c r="U2102" t="str">
        <f t="shared" si="1044"/>
        <v>A5988B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10</v>
      </c>
      <c r="AF2102" t="s">
        <v>125</v>
      </c>
      <c r="AG2102">
        <v>0</v>
      </c>
      <c r="AH2102">
        <v>3</v>
      </c>
      <c r="AI2102">
        <v>2</v>
      </c>
      <c r="AJ2102">
        <v>1</v>
      </c>
      <c r="AK2102" t="s">
        <v>713</v>
      </c>
      <c r="AL2102">
        <v>40.963211000000001</v>
      </c>
      <c r="AM2102" t="s">
        <v>714</v>
      </c>
      <c r="AN2102">
        <v>-72.160219999999995</v>
      </c>
      <c r="AO2102">
        <v>25</v>
      </c>
      <c r="AP2102">
        <v>1100</v>
      </c>
      <c r="AQ2102" t="s">
        <v>129</v>
      </c>
      <c r="AR2102">
        <v>-23</v>
      </c>
      <c r="AS2102">
        <v>54</v>
      </c>
      <c r="AT2102">
        <v>320</v>
      </c>
      <c r="BB2102">
        <v>1200</v>
      </c>
      <c r="BC2102">
        <v>1</v>
      </c>
      <c r="BD2102" t="str">
        <f t="shared" si="1045"/>
        <v xml:space="preserve">N46PD   </v>
      </c>
      <c r="BE2102">
        <v>1</v>
      </c>
      <c r="BG2102">
        <v>0</v>
      </c>
      <c r="BH2102">
        <v>0</v>
      </c>
      <c r="BI2102">
        <v>0</v>
      </c>
      <c r="BJ2102">
        <v>1000</v>
      </c>
      <c r="BK2102">
        <v>-100</v>
      </c>
      <c r="BL2102" t="s">
        <v>239</v>
      </c>
      <c r="BM2102">
        <v>1</v>
      </c>
      <c r="BN2102">
        <v>1</v>
      </c>
      <c r="BO2102">
        <v>1</v>
      </c>
      <c r="BP2102">
        <v>0</v>
      </c>
      <c r="BS2102">
        <v>0.24</v>
      </c>
      <c r="BT2102">
        <v>0</v>
      </c>
      <c r="BU2102">
        <v>0</v>
      </c>
      <c r="CE2102" t="str">
        <f t="shared" si="1072"/>
        <v>16:26:02.248</v>
      </c>
      <c r="CF2102">
        <v>247593611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6</v>
      </c>
      <c r="CY2102">
        <v>7</v>
      </c>
      <c r="CZ2102" t="s">
        <v>131</v>
      </c>
      <c r="DA2102">
        <v>80</v>
      </c>
      <c r="DB2102">
        <v>1</v>
      </c>
      <c r="DC2102" t="s">
        <v>132</v>
      </c>
      <c r="DD2102" t="s">
        <v>133</v>
      </c>
      <c r="DG2102">
        <v>15499063</v>
      </c>
      <c r="DI2102">
        <v>1</v>
      </c>
      <c r="DJ2102">
        <v>0</v>
      </c>
      <c r="DK2102">
        <v>1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 t="shared" si="1069"/>
        <v>10/06/2022 16:26:02.554</v>
      </c>
      <c r="C2103" t="str">
        <f t="shared" si="1041"/>
        <v>FFDFD3C0</v>
      </c>
      <c r="D2103" t="s">
        <v>134</v>
      </c>
      <c r="E2103">
        <v>33</v>
      </c>
      <c r="H2103">
        <v>112</v>
      </c>
      <c r="I2103" t="s">
        <v>135</v>
      </c>
      <c r="J2103" t="s">
        <v>136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1070"/>
        <v>16:26:02.242</v>
      </c>
      <c r="T2103" t="str">
        <f t="shared" si="1071"/>
        <v>16:26:01.842</v>
      </c>
      <c r="U2103" t="str">
        <f t="shared" si="1044"/>
        <v>A5988B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10</v>
      </c>
      <c r="AF2103" t="s">
        <v>125</v>
      </c>
      <c r="AG2103">
        <v>0</v>
      </c>
      <c r="AH2103">
        <v>3</v>
      </c>
      <c r="AI2103">
        <v>2</v>
      </c>
      <c r="AJ2103">
        <v>1</v>
      </c>
      <c r="AK2103" t="s">
        <v>713</v>
      </c>
      <c r="AL2103">
        <v>40.963211000000001</v>
      </c>
      <c r="AM2103" t="s">
        <v>714</v>
      </c>
      <c r="AN2103">
        <v>-72.160219999999995</v>
      </c>
      <c r="AO2103">
        <v>25</v>
      </c>
      <c r="AP2103">
        <v>1100</v>
      </c>
      <c r="AQ2103" t="s">
        <v>129</v>
      </c>
      <c r="AR2103">
        <v>-23</v>
      </c>
      <c r="AS2103">
        <v>54</v>
      </c>
      <c r="AT2103">
        <v>320</v>
      </c>
      <c r="BB2103">
        <v>1200</v>
      </c>
      <c r="BC2103">
        <v>1</v>
      </c>
      <c r="BD2103" t="str">
        <f t="shared" si="1045"/>
        <v xml:space="preserve">N46PD   </v>
      </c>
      <c r="BE2103">
        <v>1</v>
      </c>
      <c r="BG2103">
        <v>0</v>
      </c>
      <c r="BH2103">
        <v>0</v>
      </c>
      <c r="BI2103">
        <v>0</v>
      </c>
      <c r="BJ2103">
        <v>1000</v>
      </c>
      <c r="BK2103">
        <v>-100</v>
      </c>
      <c r="BL2103" t="s">
        <v>239</v>
      </c>
      <c r="BM2103">
        <v>1</v>
      </c>
      <c r="BN2103">
        <v>1</v>
      </c>
      <c r="BO2103">
        <v>1</v>
      </c>
      <c r="BP2103">
        <v>0</v>
      </c>
      <c r="BS2103">
        <v>0.24</v>
      </c>
      <c r="BT2103">
        <v>0</v>
      </c>
      <c r="BU2103">
        <v>0</v>
      </c>
      <c r="CE2103" t="str">
        <f t="shared" si="1072"/>
        <v>16:26:02.248</v>
      </c>
      <c r="CF2103">
        <v>247593611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6</v>
      </c>
      <c r="CY2103">
        <v>7</v>
      </c>
      <c r="CZ2103" t="s">
        <v>131</v>
      </c>
      <c r="DA2103">
        <v>80</v>
      </c>
      <c r="DB2103">
        <v>1</v>
      </c>
      <c r="DC2103" t="s">
        <v>132</v>
      </c>
      <c r="DD2103" t="s">
        <v>133</v>
      </c>
      <c r="DG2103">
        <v>15499063</v>
      </c>
      <c r="DI2103">
        <v>1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 t="shared" si="1069"/>
        <v>10/06/2022 16:26:02.554</v>
      </c>
      <c r="C2104" t="str">
        <f t="shared" si="1041"/>
        <v>FFDFD3C0</v>
      </c>
      <c r="D2104" t="s">
        <v>143</v>
      </c>
      <c r="E2104">
        <v>15</v>
      </c>
      <c r="F2104">
        <v>2015</v>
      </c>
      <c r="G2104" t="s">
        <v>144</v>
      </c>
      <c r="J2104" t="s">
        <v>145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1070"/>
        <v>16:26:02.242</v>
      </c>
      <c r="T2104" t="str">
        <f t="shared" si="1071"/>
        <v>16:26:01.842</v>
      </c>
      <c r="U2104" t="str">
        <f t="shared" si="1044"/>
        <v>A5988B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10</v>
      </c>
      <c r="AF2104" t="s">
        <v>125</v>
      </c>
      <c r="AG2104">
        <v>0</v>
      </c>
      <c r="AH2104">
        <v>3</v>
      </c>
      <c r="AI2104">
        <v>2</v>
      </c>
      <c r="AJ2104">
        <v>1</v>
      </c>
      <c r="AK2104" t="s">
        <v>713</v>
      </c>
      <c r="AL2104">
        <v>40.963211000000001</v>
      </c>
      <c r="AM2104" t="s">
        <v>714</v>
      </c>
      <c r="AN2104">
        <v>-72.160219999999995</v>
      </c>
      <c r="AO2104">
        <v>25</v>
      </c>
      <c r="AP2104">
        <v>1100</v>
      </c>
      <c r="AQ2104" t="s">
        <v>129</v>
      </c>
      <c r="AR2104">
        <v>-23</v>
      </c>
      <c r="AS2104">
        <v>54</v>
      </c>
      <c r="AT2104">
        <v>320</v>
      </c>
      <c r="BB2104">
        <v>1200</v>
      </c>
      <c r="BC2104">
        <v>1</v>
      </c>
      <c r="BD2104" t="str">
        <f t="shared" si="1045"/>
        <v xml:space="preserve">N46PD   </v>
      </c>
      <c r="BE2104">
        <v>1</v>
      </c>
      <c r="BG2104">
        <v>0</v>
      </c>
      <c r="BH2104">
        <v>0</v>
      </c>
      <c r="BI2104">
        <v>0</v>
      </c>
      <c r="BJ2104">
        <v>1000</v>
      </c>
      <c r="BK2104">
        <v>-100</v>
      </c>
      <c r="BL2104" t="s">
        <v>239</v>
      </c>
      <c r="BM2104">
        <v>1</v>
      </c>
      <c r="BN2104">
        <v>1</v>
      </c>
      <c r="BO2104">
        <v>1</v>
      </c>
      <c r="BP2104">
        <v>0</v>
      </c>
      <c r="BS2104">
        <v>0.24</v>
      </c>
      <c r="BT2104">
        <v>0</v>
      </c>
      <c r="BU2104">
        <v>0</v>
      </c>
      <c r="CE2104" t="str">
        <f t="shared" si="1072"/>
        <v>16:26:02.248</v>
      </c>
      <c r="CF2104">
        <v>247593611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6</v>
      </c>
      <c r="CY2104">
        <v>7</v>
      </c>
      <c r="CZ2104" t="s">
        <v>131</v>
      </c>
      <c r="DA2104">
        <v>80</v>
      </c>
      <c r="DB2104">
        <v>1</v>
      </c>
      <c r="DC2104" t="s">
        <v>132</v>
      </c>
      <c r="DD2104" t="s">
        <v>133</v>
      </c>
      <c r="DG2104">
        <v>15499063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 t="shared" si="1069"/>
        <v>10/06/2022 16:26:02.554</v>
      </c>
      <c r="C2105" t="str">
        <f t="shared" si="1041"/>
        <v>FFDFD3C0</v>
      </c>
      <c r="D2105" t="s">
        <v>139</v>
      </c>
      <c r="E2105">
        <v>3</v>
      </c>
      <c r="F2105">
        <v>1003</v>
      </c>
      <c r="G2105" t="s">
        <v>146</v>
      </c>
      <c r="J2105" t="s">
        <v>141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1070"/>
        <v>16:26:02.242</v>
      </c>
      <c r="T2105" t="str">
        <f t="shared" si="1071"/>
        <v>16:26:01.842</v>
      </c>
      <c r="U2105" t="str">
        <f t="shared" si="1044"/>
        <v>A5988B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10</v>
      </c>
      <c r="AF2105" t="s">
        <v>125</v>
      </c>
      <c r="AG2105">
        <v>0</v>
      </c>
      <c r="AH2105">
        <v>3</v>
      </c>
      <c r="AI2105">
        <v>2</v>
      </c>
      <c r="AJ2105">
        <v>1</v>
      </c>
      <c r="AK2105" t="s">
        <v>713</v>
      </c>
      <c r="AL2105">
        <v>40.963211000000001</v>
      </c>
      <c r="AM2105" t="s">
        <v>714</v>
      </c>
      <c r="AN2105">
        <v>-72.160219999999995</v>
      </c>
      <c r="AO2105">
        <v>25</v>
      </c>
      <c r="AP2105">
        <v>1100</v>
      </c>
      <c r="AQ2105" t="s">
        <v>129</v>
      </c>
      <c r="AR2105">
        <v>-23</v>
      </c>
      <c r="AS2105">
        <v>54</v>
      </c>
      <c r="AT2105">
        <v>320</v>
      </c>
      <c r="BB2105">
        <v>1200</v>
      </c>
      <c r="BC2105">
        <v>1</v>
      </c>
      <c r="BD2105" t="str">
        <f t="shared" si="1045"/>
        <v xml:space="preserve">N46PD   </v>
      </c>
      <c r="BE2105">
        <v>1</v>
      </c>
      <c r="BG2105">
        <v>0</v>
      </c>
      <c r="BH2105">
        <v>0</v>
      </c>
      <c r="BI2105">
        <v>0</v>
      </c>
      <c r="BJ2105">
        <v>1000</v>
      </c>
      <c r="BK2105">
        <v>-100</v>
      </c>
      <c r="BL2105" t="s">
        <v>239</v>
      </c>
      <c r="BM2105">
        <v>1</v>
      </c>
      <c r="BN2105">
        <v>1</v>
      </c>
      <c r="BO2105">
        <v>1</v>
      </c>
      <c r="BP2105">
        <v>0</v>
      </c>
      <c r="BS2105">
        <v>0.24</v>
      </c>
      <c r="BT2105">
        <v>0</v>
      </c>
      <c r="BU2105">
        <v>0</v>
      </c>
      <c r="CE2105" t="str">
        <f t="shared" si="1072"/>
        <v>16:26:02.248</v>
      </c>
      <c r="CF2105">
        <v>247593611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6</v>
      </c>
      <c r="CY2105">
        <v>7</v>
      </c>
      <c r="CZ2105" t="s">
        <v>131</v>
      </c>
      <c r="DA2105">
        <v>80</v>
      </c>
      <c r="DB2105">
        <v>1</v>
      </c>
      <c r="DC2105" t="s">
        <v>132</v>
      </c>
      <c r="DD2105" t="s">
        <v>133</v>
      </c>
      <c r="DG2105">
        <v>15499063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 t="shared" ref="A2106:A2112" si="1073">"10/06/2022 16:26:03.539"</f>
        <v>10/06/2022 16:26:03.539</v>
      </c>
      <c r="C2106" t="str">
        <f t="shared" si="1041"/>
        <v>FFDFD3C0</v>
      </c>
      <c r="D2106" t="s">
        <v>143</v>
      </c>
      <c r="E2106">
        <v>15</v>
      </c>
      <c r="F2106">
        <v>2015</v>
      </c>
      <c r="G2106" t="s">
        <v>144</v>
      </c>
      <c r="J2106" t="s">
        <v>145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ref="S2106:S2112" si="1074">"16:26:03.273"</f>
        <v>16:26:03.273</v>
      </c>
      <c r="T2106" t="str">
        <f t="shared" ref="T2106:T2112" si="1075">"16:26:02.273"</f>
        <v>16:26:02.273</v>
      </c>
      <c r="U2106" t="str">
        <f t="shared" si="1044"/>
        <v>A5988B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10</v>
      </c>
      <c r="AF2106" t="s">
        <v>125</v>
      </c>
      <c r="AG2106">
        <v>0</v>
      </c>
      <c r="AH2106">
        <v>3</v>
      </c>
      <c r="AI2106">
        <v>2</v>
      </c>
      <c r="AJ2106">
        <v>1</v>
      </c>
      <c r="AK2106" t="s">
        <v>715</v>
      </c>
      <c r="AL2106">
        <v>40.96349</v>
      </c>
      <c r="AM2106" t="s">
        <v>716</v>
      </c>
      <c r="AN2106">
        <v>-72.160348999999997</v>
      </c>
      <c r="AO2106">
        <v>25</v>
      </c>
      <c r="AP2106">
        <v>1100</v>
      </c>
      <c r="AQ2106" t="s">
        <v>129</v>
      </c>
      <c r="AR2106">
        <v>-22</v>
      </c>
      <c r="AS2106">
        <v>55</v>
      </c>
      <c r="AT2106">
        <v>64</v>
      </c>
      <c r="BB2106">
        <v>1200</v>
      </c>
      <c r="BC2106">
        <v>1</v>
      </c>
      <c r="BD2106" t="str">
        <f t="shared" si="1045"/>
        <v xml:space="preserve">N46PD   </v>
      </c>
      <c r="BE2106">
        <v>1</v>
      </c>
      <c r="BG2106">
        <v>0</v>
      </c>
      <c r="BH2106">
        <v>0</v>
      </c>
      <c r="BI2106">
        <v>0</v>
      </c>
      <c r="BJ2106">
        <v>1000</v>
      </c>
      <c r="BK2106">
        <v>-100</v>
      </c>
      <c r="BL2106" t="s">
        <v>239</v>
      </c>
      <c r="BM2106">
        <v>1</v>
      </c>
      <c r="BN2106">
        <v>1</v>
      </c>
      <c r="BO2106">
        <v>1</v>
      </c>
      <c r="BP2106">
        <v>0</v>
      </c>
      <c r="BS2106">
        <v>0.24</v>
      </c>
      <c r="BT2106">
        <v>0</v>
      </c>
      <c r="BU2106">
        <v>0</v>
      </c>
      <c r="CE2106" t="str">
        <f t="shared" ref="CE2106:CE2112" si="1076">"16:26:03.278"</f>
        <v>16:26:03.278</v>
      </c>
      <c r="CF2106">
        <v>278166391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6</v>
      </c>
      <c r="CY2106">
        <v>7</v>
      </c>
      <c r="CZ2106" t="s">
        <v>131</v>
      </c>
      <c r="DA2106">
        <v>80</v>
      </c>
      <c r="DB2106">
        <v>1</v>
      </c>
      <c r="DC2106" t="s">
        <v>132</v>
      </c>
      <c r="DD2106" t="s">
        <v>133</v>
      </c>
      <c r="DG2106">
        <v>15500073</v>
      </c>
      <c r="DI2106">
        <v>1</v>
      </c>
      <c r="DJ2106">
        <v>0</v>
      </c>
      <c r="DK2106">
        <v>0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 t="shared" si="1073"/>
        <v>10/06/2022 16:26:03.539</v>
      </c>
      <c r="C2107" t="str">
        <f t="shared" si="1041"/>
        <v>FFDFD3C0</v>
      </c>
      <c r="D2107" t="s">
        <v>139</v>
      </c>
      <c r="E2107">
        <v>3</v>
      </c>
      <c r="F2107">
        <v>1003</v>
      </c>
      <c r="G2107" t="s">
        <v>146</v>
      </c>
      <c r="J2107" t="s">
        <v>141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1074"/>
        <v>16:26:03.273</v>
      </c>
      <c r="T2107" t="str">
        <f t="shared" si="1075"/>
        <v>16:26:02.273</v>
      </c>
      <c r="U2107" t="str">
        <f t="shared" si="1044"/>
        <v>A5988B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10</v>
      </c>
      <c r="AF2107" t="s">
        <v>125</v>
      </c>
      <c r="AG2107">
        <v>0</v>
      </c>
      <c r="AH2107">
        <v>3</v>
      </c>
      <c r="AI2107">
        <v>2</v>
      </c>
      <c r="AJ2107">
        <v>1</v>
      </c>
      <c r="AK2107" t="s">
        <v>715</v>
      </c>
      <c r="AL2107">
        <v>40.96349</v>
      </c>
      <c r="AM2107" t="s">
        <v>716</v>
      </c>
      <c r="AN2107">
        <v>-72.160348999999997</v>
      </c>
      <c r="AO2107">
        <v>25</v>
      </c>
      <c r="AP2107">
        <v>1100</v>
      </c>
      <c r="AQ2107" t="s">
        <v>129</v>
      </c>
      <c r="AR2107">
        <v>-22</v>
      </c>
      <c r="AS2107">
        <v>55</v>
      </c>
      <c r="AT2107">
        <v>64</v>
      </c>
      <c r="BB2107">
        <v>1200</v>
      </c>
      <c r="BC2107">
        <v>1</v>
      </c>
      <c r="BD2107" t="str">
        <f t="shared" si="1045"/>
        <v xml:space="preserve">N46PD   </v>
      </c>
      <c r="BE2107">
        <v>1</v>
      </c>
      <c r="BG2107">
        <v>0</v>
      </c>
      <c r="BH2107">
        <v>0</v>
      </c>
      <c r="BI2107">
        <v>0</v>
      </c>
      <c r="BJ2107">
        <v>1000</v>
      </c>
      <c r="BK2107">
        <v>-100</v>
      </c>
      <c r="BL2107" t="s">
        <v>239</v>
      </c>
      <c r="BM2107">
        <v>1</v>
      </c>
      <c r="BN2107">
        <v>1</v>
      </c>
      <c r="BO2107">
        <v>1</v>
      </c>
      <c r="BP2107">
        <v>0</v>
      </c>
      <c r="BS2107">
        <v>0.24</v>
      </c>
      <c r="BT2107">
        <v>0</v>
      </c>
      <c r="BU2107">
        <v>0</v>
      </c>
      <c r="CE2107" t="str">
        <f t="shared" si="1076"/>
        <v>16:26:03.278</v>
      </c>
      <c r="CF2107">
        <v>278166391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6</v>
      </c>
      <c r="CY2107">
        <v>7</v>
      </c>
      <c r="CZ2107" t="s">
        <v>131</v>
      </c>
      <c r="DA2107">
        <v>80</v>
      </c>
      <c r="DB2107">
        <v>1</v>
      </c>
      <c r="DC2107" t="s">
        <v>132</v>
      </c>
      <c r="DD2107" t="s">
        <v>133</v>
      </c>
      <c r="DG2107">
        <v>15500073</v>
      </c>
      <c r="DI2107">
        <v>1</v>
      </c>
      <c r="DJ2107">
        <v>0</v>
      </c>
      <c r="DK2107">
        <v>1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 t="shared" si="1073"/>
        <v>10/06/2022 16:26:03.539</v>
      </c>
      <c r="C2108" t="str">
        <f t="shared" si="1041"/>
        <v>FFDFD3C0</v>
      </c>
      <c r="D2108" t="s">
        <v>134</v>
      </c>
      <c r="E2108">
        <v>38</v>
      </c>
      <c r="H2108">
        <v>125</v>
      </c>
      <c r="I2108" t="s">
        <v>142</v>
      </c>
      <c r="J2108" t="s">
        <v>136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1074"/>
        <v>16:26:03.273</v>
      </c>
      <c r="T2108" t="str">
        <f t="shared" si="1075"/>
        <v>16:26:02.273</v>
      </c>
      <c r="U2108" t="str">
        <f t="shared" si="1044"/>
        <v>A5988B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10</v>
      </c>
      <c r="AF2108" t="s">
        <v>125</v>
      </c>
      <c r="AG2108">
        <v>0</v>
      </c>
      <c r="AH2108">
        <v>3</v>
      </c>
      <c r="AI2108">
        <v>2</v>
      </c>
      <c r="AJ2108">
        <v>1</v>
      </c>
      <c r="AK2108" t="s">
        <v>715</v>
      </c>
      <c r="AL2108">
        <v>40.96349</v>
      </c>
      <c r="AM2108" t="s">
        <v>716</v>
      </c>
      <c r="AN2108">
        <v>-72.160348999999997</v>
      </c>
      <c r="AO2108">
        <v>25</v>
      </c>
      <c r="AP2108">
        <v>1100</v>
      </c>
      <c r="AQ2108" t="s">
        <v>129</v>
      </c>
      <c r="AR2108">
        <v>-22</v>
      </c>
      <c r="AS2108">
        <v>55</v>
      </c>
      <c r="AT2108">
        <v>64</v>
      </c>
      <c r="BB2108">
        <v>1200</v>
      </c>
      <c r="BC2108">
        <v>1</v>
      </c>
      <c r="BD2108" t="str">
        <f t="shared" si="1045"/>
        <v xml:space="preserve">N46PD   </v>
      </c>
      <c r="BE2108">
        <v>1</v>
      </c>
      <c r="BG2108">
        <v>0</v>
      </c>
      <c r="BH2108">
        <v>0</v>
      </c>
      <c r="BI2108">
        <v>0</v>
      </c>
      <c r="BJ2108">
        <v>1000</v>
      </c>
      <c r="BK2108">
        <v>-100</v>
      </c>
      <c r="BL2108" t="s">
        <v>239</v>
      </c>
      <c r="BM2108">
        <v>1</v>
      </c>
      <c r="BN2108">
        <v>1</v>
      </c>
      <c r="BO2108">
        <v>1</v>
      </c>
      <c r="BP2108">
        <v>0</v>
      </c>
      <c r="BS2108">
        <v>0.24</v>
      </c>
      <c r="BT2108">
        <v>0</v>
      </c>
      <c r="BU2108">
        <v>0</v>
      </c>
      <c r="CE2108" t="str">
        <f t="shared" si="1076"/>
        <v>16:26:03.278</v>
      </c>
      <c r="CF2108">
        <v>278166391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6</v>
      </c>
      <c r="CY2108">
        <v>7</v>
      </c>
      <c r="CZ2108" t="s">
        <v>131</v>
      </c>
      <c r="DA2108">
        <v>80</v>
      </c>
      <c r="DB2108">
        <v>1</v>
      </c>
      <c r="DC2108" t="s">
        <v>132</v>
      </c>
      <c r="DD2108" t="s">
        <v>133</v>
      </c>
      <c r="DG2108">
        <v>15500073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 t="shared" si="1073"/>
        <v>10/06/2022 16:26:03.539</v>
      </c>
      <c r="C2109" t="str">
        <f t="shared" si="1041"/>
        <v>FFDFD3C0</v>
      </c>
      <c r="D2109" t="s">
        <v>139</v>
      </c>
      <c r="E2109">
        <v>2</v>
      </c>
      <c r="F2109">
        <v>1002</v>
      </c>
      <c r="G2109" t="s">
        <v>124</v>
      </c>
      <c r="J2109" t="s">
        <v>141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1074"/>
        <v>16:26:03.273</v>
      </c>
      <c r="T2109" t="str">
        <f t="shared" si="1075"/>
        <v>16:26:02.273</v>
      </c>
      <c r="U2109" t="str">
        <f t="shared" si="1044"/>
        <v>A5988B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10</v>
      </c>
      <c r="AF2109" t="s">
        <v>125</v>
      </c>
      <c r="AG2109">
        <v>0</v>
      </c>
      <c r="AH2109">
        <v>3</v>
      </c>
      <c r="AI2109">
        <v>2</v>
      </c>
      <c r="AJ2109">
        <v>1</v>
      </c>
      <c r="AK2109" t="s">
        <v>715</v>
      </c>
      <c r="AL2109">
        <v>40.96349</v>
      </c>
      <c r="AM2109" t="s">
        <v>716</v>
      </c>
      <c r="AN2109">
        <v>-72.160348999999997</v>
      </c>
      <c r="AO2109">
        <v>25</v>
      </c>
      <c r="AP2109">
        <v>1100</v>
      </c>
      <c r="AQ2109" t="s">
        <v>129</v>
      </c>
      <c r="AR2109">
        <v>-22</v>
      </c>
      <c r="AS2109">
        <v>55</v>
      </c>
      <c r="AT2109">
        <v>64</v>
      </c>
      <c r="BB2109">
        <v>1200</v>
      </c>
      <c r="BC2109">
        <v>1</v>
      </c>
      <c r="BD2109" t="str">
        <f t="shared" si="1045"/>
        <v xml:space="preserve">N46PD   </v>
      </c>
      <c r="BE2109">
        <v>1</v>
      </c>
      <c r="BG2109">
        <v>0</v>
      </c>
      <c r="BH2109">
        <v>0</v>
      </c>
      <c r="BI2109">
        <v>0</v>
      </c>
      <c r="BJ2109">
        <v>1000</v>
      </c>
      <c r="BK2109">
        <v>-100</v>
      </c>
      <c r="BL2109" t="s">
        <v>239</v>
      </c>
      <c r="BM2109">
        <v>1</v>
      </c>
      <c r="BN2109">
        <v>1</v>
      </c>
      <c r="BO2109">
        <v>1</v>
      </c>
      <c r="BP2109">
        <v>0</v>
      </c>
      <c r="BS2109">
        <v>0.24</v>
      </c>
      <c r="BT2109">
        <v>0</v>
      </c>
      <c r="BU2109">
        <v>0</v>
      </c>
      <c r="CE2109" t="str">
        <f t="shared" si="1076"/>
        <v>16:26:03.278</v>
      </c>
      <c r="CF2109">
        <v>278166391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6</v>
      </c>
      <c r="CY2109">
        <v>7</v>
      </c>
      <c r="CZ2109" t="s">
        <v>131</v>
      </c>
      <c r="DA2109">
        <v>80</v>
      </c>
      <c r="DB2109">
        <v>1</v>
      </c>
      <c r="DC2109" t="s">
        <v>132</v>
      </c>
      <c r="DD2109" t="s">
        <v>133</v>
      </c>
      <c r="DG2109">
        <v>15500073</v>
      </c>
      <c r="DI2109">
        <v>1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 t="shared" si="1073"/>
        <v>10/06/2022 16:26:03.539</v>
      </c>
      <c r="C2110" t="str">
        <f t="shared" si="1041"/>
        <v>FFDFD3C0</v>
      </c>
      <c r="D2110" t="s">
        <v>134</v>
      </c>
      <c r="E2110">
        <v>33</v>
      </c>
      <c r="H2110">
        <v>112</v>
      </c>
      <c r="I2110" t="s">
        <v>135</v>
      </c>
      <c r="J2110" t="s">
        <v>136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1074"/>
        <v>16:26:03.273</v>
      </c>
      <c r="T2110" t="str">
        <f t="shared" si="1075"/>
        <v>16:26:02.273</v>
      </c>
      <c r="U2110" t="str">
        <f t="shared" si="1044"/>
        <v>A5988B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10</v>
      </c>
      <c r="AF2110" t="s">
        <v>125</v>
      </c>
      <c r="AG2110">
        <v>0</v>
      </c>
      <c r="AH2110">
        <v>3</v>
      </c>
      <c r="AI2110">
        <v>2</v>
      </c>
      <c r="AJ2110">
        <v>1</v>
      </c>
      <c r="AK2110" t="s">
        <v>715</v>
      </c>
      <c r="AL2110">
        <v>40.96349</v>
      </c>
      <c r="AM2110" t="s">
        <v>716</v>
      </c>
      <c r="AN2110">
        <v>-72.160348999999997</v>
      </c>
      <c r="AO2110">
        <v>25</v>
      </c>
      <c r="AP2110">
        <v>1100</v>
      </c>
      <c r="AQ2110" t="s">
        <v>129</v>
      </c>
      <c r="AR2110">
        <v>-22</v>
      </c>
      <c r="AS2110">
        <v>55</v>
      </c>
      <c r="AT2110">
        <v>64</v>
      </c>
      <c r="BB2110">
        <v>1200</v>
      </c>
      <c r="BC2110">
        <v>1</v>
      </c>
      <c r="BD2110" t="str">
        <f t="shared" si="1045"/>
        <v xml:space="preserve">N46PD   </v>
      </c>
      <c r="BE2110">
        <v>1</v>
      </c>
      <c r="BG2110">
        <v>0</v>
      </c>
      <c r="BH2110">
        <v>0</v>
      </c>
      <c r="BI2110">
        <v>0</v>
      </c>
      <c r="BJ2110">
        <v>1000</v>
      </c>
      <c r="BK2110">
        <v>-100</v>
      </c>
      <c r="BL2110" t="s">
        <v>239</v>
      </c>
      <c r="BM2110">
        <v>1</v>
      </c>
      <c r="BN2110">
        <v>1</v>
      </c>
      <c r="BO2110">
        <v>1</v>
      </c>
      <c r="BP2110">
        <v>0</v>
      </c>
      <c r="BS2110">
        <v>0.24</v>
      </c>
      <c r="BT2110">
        <v>0</v>
      </c>
      <c r="BU2110">
        <v>0</v>
      </c>
      <c r="CE2110" t="str">
        <f t="shared" si="1076"/>
        <v>16:26:03.278</v>
      </c>
      <c r="CF2110">
        <v>278166391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6</v>
      </c>
      <c r="CY2110">
        <v>7</v>
      </c>
      <c r="CZ2110" t="s">
        <v>131</v>
      </c>
      <c r="DA2110">
        <v>80</v>
      </c>
      <c r="DB2110">
        <v>1</v>
      </c>
      <c r="DC2110" t="s">
        <v>132</v>
      </c>
      <c r="DD2110" t="s">
        <v>133</v>
      </c>
      <c r="DG2110">
        <v>15500073</v>
      </c>
      <c r="DI2110">
        <v>1</v>
      </c>
      <c r="DJ2110">
        <v>0</v>
      </c>
      <c r="DK2110">
        <v>1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 t="shared" si="1073"/>
        <v>10/06/2022 16:26:03.539</v>
      </c>
      <c r="C2111" t="str">
        <f t="shared" si="1041"/>
        <v>FFDFD3C0</v>
      </c>
      <c r="D2111" t="s">
        <v>143</v>
      </c>
      <c r="E2111">
        <v>1</v>
      </c>
      <c r="F2111">
        <v>2001</v>
      </c>
      <c r="G2111" t="s">
        <v>147</v>
      </c>
      <c r="J2111" t="s">
        <v>145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1074"/>
        <v>16:26:03.273</v>
      </c>
      <c r="T2111" t="str">
        <f t="shared" si="1075"/>
        <v>16:26:02.273</v>
      </c>
      <c r="U2111" t="str">
        <f t="shared" si="1044"/>
        <v>A5988B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10</v>
      </c>
      <c r="AF2111" t="s">
        <v>125</v>
      </c>
      <c r="AG2111">
        <v>0</v>
      </c>
      <c r="AH2111">
        <v>3</v>
      </c>
      <c r="AI2111">
        <v>2</v>
      </c>
      <c r="AJ2111">
        <v>1</v>
      </c>
      <c r="AK2111" t="s">
        <v>715</v>
      </c>
      <c r="AL2111">
        <v>40.96349</v>
      </c>
      <c r="AM2111" t="s">
        <v>716</v>
      </c>
      <c r="AN2111">
        <v>-72.160348999999997</v>
      </c>
      <c r="AO2111">
        <v>25</v>
      </c>
      <c r="AP2111">
        <v>1100</v>
      </c>
      <c r="AQ2111" t="s">
        <v>129</v>
      </c>
      <c r="AR2111">
        <v>-22</v>
      </c>
      <c r="AS2111">
        <v>55</v>
      </c>
      <c r="AT2111">
        <v>64</v>
      </c>
      <c r="BB2111">
        <v>1200</v>
      </c>
      <c r="BC2111">
        <v>1</v>
      </c>
      <c r="BD2111" t="str">
        <f t="shared" si="1045"/>
        <v xml:space="preserve">N46PD   </v>
      </c>
      <c r="BE2111">
        <v>1</v>
      </c>
      <c r="BG2111">
        <v>0</v>
      </c>
      <c r="BH2111">
        <v>0</v>
      </c>
      <c r="BI2111">
        <v>0</v>
      </c>
      <c r="BJ2111">
        <v>1000</v>
      </c>
      <c r="BK2111">
        <v>-100</v>
      </c>
      <c r="BL2111" t="s">
        <v>239</v>
      </c>
      <c r="BM2111">
        <v>1</v>
      </c>
      <c r="BN2111">
        <v>1</v>
      </c>
      <c r="BO2111">
        <v>1</v>
      </c>
      <c r="BP2111">
        <v>0</v>
      </c>
      <c r="BS2111">
        <v>0.24</v>
      </c>
      <c r="BT2111">
        <v>0</v>
      </c>
      <c r="BU2111">
        <v>0</v>
      </c>
      <c r="CE2111" t="str">
        <f t="shared" si="1076"/>
        <v>16:26:03.278</v>
      </c>
      <c r="CF2111">
        <v>278166391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6</v>
      </c>
      <c r="CY2111">
        <v>7</v>
      </c>
      <c r="CZ2111" t="s">
        <v>131</v>
      </c>
      <c r="DA2111">
        <v>80</v>
      </c>
      <c r="DB2111">
        <v>1</v>
      </c>
      <c r="DC2111" t="s">
        <v>132</v>
      </c>
      <c r="DD2111" t="s">
        <v>133</v>
      </c>
      <c r="DG2111">
        <v>15500073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 t="shared" si="1073"/>
        <v>10/06/2022 16:26:03.539</v>
      </c>
      <c r="C2112" t="str">
        <f t="shared" si="1041"/>
        <v>FFDFD3C0</v>
      </c>
      <c r="D2112" t="s">
        <v>123</v>
      </c>
      <c r="E2112">
        <v>1</v>
      </c>
      <c r="H2112">
        <v>157</v>
      </c>
      <c r="I2112" t="s">
        <v>124</v>
      </c>
      <c r="J2112" t="s">
        <v>125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1074"/>
        <v>16:26:03.273</v>
      </c>
      <c r="T2112" t="str">
        <f t="shared" si="1075"/>
        <v>16:26:02.273</v>
      </c>
      <c r="U2112" t="str">
        <f t="shared" si="1044"/>
        <v>A5988B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10</v>
      </c>
      <c r="AF2112" t="s">
        <v>125</v>
      </c>
      <c r="AG2112">
        <v>0</v>
      </c>
      <c r="AH2112">
        <v>3</v>
      </c>
      <c r="AI2112">
        <v>2</v>
      </c>
      <c r="AJ2112">
        <v>1</v>
      </c>
      <c r="AK2112" t="s">
        <v>715</v>
      </c>
      <c r="AL2112">
        <v>40.96349</v>
      </c>
      <c r="AM2112" t="s">
        <v>716</v>
      </c>
      <c r="AN2112">
        <v>-72.160348999999997</v>
      </c>
      <c r="AO2112">
        <v>25</v>
      </c>
      <c r="AP2112">
        <v>1100</v>
      </c>
      <c r="AQ2112" t="s">
        <v>129</v>
      </c>
      <c r="AR2112">
        <v>-22</v>
      </c>
      <c r="AS2112">
        <v>55</v>
      </c>
      <c r="AT2112">
        <v>64</v>
      </c>
      <c r="BB2112">
        <v>1200</v>
      </c>
      <c r="BC2112">
        <v>1</v>
      </c>
      <c r="BD2112" t="str">
        <f t="shared" si="1045"/>
        <v xml:space="preserve">N46PD   </v>
      </c>
      <c r="BE2112">
        <v>1</v>
      </c>
      <c r="BG2112">
        <v>0</v>
      </c>
      <c r="BH2112">
        <v>0</v>
      </c>
      <c r="BI2112">
        <v>0</v>
      </c>
      <c r="BJ2112">
        <v>1000</v>
      </c>
      <c r="BK2112">
        <v>-100</v>
      </c>
      <c r="BL2112" t="s">
        <v>239</v>
      </c>
      <c r="BM2112">
        <v>1</v>
      </c>
      <c r="BN2112">
        <v>1</v>
      </c>
      <c r="BO2112">
        <v>1</v>
      </c>
      <c r="BP2112">
        <v>0</v>
      </c>
      <c r="BS2112">
        <v>0.24</v>
      </c>
      <c r="BT2112">
        <v>0</v>
      </c>
      <c r="BU2112">
        <v>0</v>
      </c>
      <c r="CE2112" t="str">
        <f t="shared" si="1076"/>
        <v>16:26:03.278</v>
      </c>
      <c r="CF2112">
        <v>278166391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6</v>
      </c>
      <c r="CY2112">
        <v>7</v>
      </c>
      <c r="CZ2112" t="s">
        <v>131</v>
      </c>
      <c r="DA2112">
        <v>80</v>
      </c>
      <c r="DB2112">
        <v>1</v>
      </c>
      <c r="DC2112" t="s">
        <v>132</v>
      </c>
      <c r="DD2112" t="s">
        <v>133</v>
      </c>
      <c r="DG2112">
        <v>15500073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 t="shared" ref="A2113:A2119" si="1077">"10/06/2022 16:26:04.665"</f>
        <v>10/06/2022 16:26:04.665</v>
      </c>
      <c r="C2113" t="str">
        <f t="shared" si="1041"/>
        <v>FFDFD3C0</v>
      </c>
      <c r="D2113" t="s">
        <v>143</v>
      </c>
      <c r="E2113">
        <v>1</v>
      </c>
      <c r="F2113">
        <v>2001</v>
      </c>
      <c r="G2113" t="s">
        <v>147</v>
      </c>
      <c r="J2113" t="s">
        <v>145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ref="S2113:S2119" si="1078">"16:26:04.359"</f>
        <v>16:26:04.359</v>
      </c>
      <c r="T2113" t="str">
        <f t="shared" ref="T2113:T2119" si="1079">"16:26:03.859"</f>
        <v>16:26:03.859</v>
      </c>
      <c r="U2113" t="str">
        <f t="shared" si="1044"/>
        <v>A5988B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10</v>
      </c>
      <c r="AF2113" t="s">
        <v>125</v>
      </c>
      <c r="AG2113">
        <v>0</v>
      </c>
      <c r="AH2113">
        <v>3</v>
      </c>
      <c r="AI2113">
        <v>2</v>
      </c>
      <c r="AJ2113">
        <v>1</v>
      </c>
      <c r="AK2113" t="s">
        <v>717</v>
      </c>
      <c r="AL2113">
        <v>40.963726000000001</v>
      </c>
      <c r="AM2113" t="s">
        <v>718</v>
      </c>
      <c r="AN2113">
        <v>-72.160521000000003</v>
      </c>
      <c r="AO2113">
        <v>25</v>
      </c>
      <c r="AP2113">
        <v>1100</v>
      </c>
      <c r="AQ2113" t="s">
        <v>129</v>
      </c>
      <c r="AR2113">
        <v>-20</v>
      </c>
      <c r="AS2113">
        <v>55</v>
      </c>
      <c r="AT2113">
        <v>-64</v>
      </c>
      <c r="BB2113">
        <v>1200</v>
      </c>
      <c r="BC2113">
        <v>1</v>
      </c>
      <c r="BD2113" t="str">
        <f t="shared" si="1045"/>
        <v xml:space="preserve">N46PD   </v>
      </c>
      <c r="BE2113">
        <v>1</v>
      </c>
      <c r="BG2113">
        <v>0</v>
      </c>
      <c r="BH2113">
        <v>0</v>
      </c>
      <c r="BI2113">
        <v>0</v>
      </c>
      <c r="BJ2113">
        <v>1000</v>
      </c>
      <c r="BK2113">
        <v>-100</v>
      </c>
      <c r="BL2113" t="s">
        <v>239</v>
      </c>
      <c r="BM2113">
        <v>1</v>
      </c>
      <c r="BN2113">
        <v>1</v>
      </c>
      <c r="BO2113">
        <v>1</v>
      </c>
      <c r="BP2113">
        <v>0</v>
      </c>
      <c r="BS2113">
        <v>0.16</v>
      </c>
      <c r="BT2113">
        <v>0</v>
      </c>
      <c r="BU2113">
        <v>0</v>
      </c>
      <c r="CE2113" t="str">
        <f t="shared" ref="CE2113:CE2119" si="1080">"16:26:04.366"</f>
        <v>16:26:04.366</v>
      </c>
      <c r="CF2113">
        <v>366084233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6</v>
      </c>
      <c r="CY2113">
        <v>7</v>
      </c>
      <c r="CZ2113" t="s">
        <v>131</v>
      </c>
      <c r="DA2113">
        <v>80</v>
      </c>
      <c r="DB2113">
        <v>1</v>
      </c>
      <c r="DC2113" t="s">
        <v>132</v>
      </c>
      <c r="DD2113" t="s">
        <v>133</v>
      </c>
      <c r="DG2113">
        <v>15501124</v>
      </c>
      <c r="DI2113">
        <v>1</v>
      </c>
      <c r="DJ2113">
        <v>0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 t="shared" si="1077"/>
        <v>10/06/2022 16:26:04.665</v>
      </c>
      <c r="C2114" t="str">
        <f t="shared" ref="C2114:C2177" si="1081">"FFDFD3C0"</f>
        <v>FFDFD3C0</v>
      </c>
      <c r="D2114" t="s">
        <v>134</v>
      </c>
      <c r="E2114">
        <v>33</v>
      </c>
      <c r="H2114">
        <v>112</v>
      </c>
      <c r="I2114" t="s">
        <v>135</v>
      </c>
      <c r="J2114" t="s">
        <v>136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1078"/>
        <v>16:26:04.359</v>
      </c>
      <c r="T2114" t="str">
        <f t="shared" si="1079"/>
        <v>16:26:03.859</v>
      </c>
      <c r="U2114" t="str">
        <f t="shared" ref="U2114:U2177" si="1082">"A5988B"</f>
        <v>A5988B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10</v>
      </c>
      <c r="AF2114" t="s">
        <v>125</v>
      </c>
      <c r="AG2114">
        <v>0</v>
      </c>
      <c r="AH2114">
        <v>3</v>
      </c>
      <c r="AI2114">
        <v>2</v>
      </c>
      <c r="AJ2114">
        <v>1</v>
      </c>
      <c r="AK2114" t="s">
        <v>717</v>
      </c>
      <c r="AL2114">
        <v>40.963726000000001</v>
      </c>
      <c r="AM2114" t="s">
        <v>718</v>
      </c>
      <c r="AN2114">
        <v>-72.160521000000003</v>
      </c>
      <c r="AO2114">
        <v>25</v>
      </c>
      <c r="AP2114">
        <v>1100</v>
      </c>
      <c r="AQ2114" t="s">
        <v>129</v>
      </c>
      <c r="AR2114">
        <v>-20</v>
      </c>
      <c r="AS2114">
        <v>55</v>
      </c>
      <c r="AT2114">
        <v>-64</v>
      </c>
      <c r="BB2114">
        <v>1200</v>
      </c>
      <c r="BC2114">
        <v>1</v>
      </c>
      <c r="BD2114" t="str">
        <f t="shared" ref="BD2114:BD2177" si="1083">"N46PD   "</f>
        <v xml:space="preserve">N46PD   </v>
      </c>
      <c r="BE2114">
        <v>1</v>
      </c>
      <c r="BG2114">
        <v>0</v>
      </c>
      <c r="BH2114">
        <v>0</v>
      </c>
      <c r="BI2114">
        <v>0</v>
      </c>
      <c r="BJ2114">
        <v>1000</v>
      </c>
      <c r="BK2114">
        <v>-100</v>
      </c>
      <c r="BL2114" t="s">
        <v>239</v>
      </c>
      <c r="BM2114">
        <v>1</v>
      </c>
      <c r="BN2114">
        <v>1</v>
      </c>
      <c r="BO2114">
        <v>1</v>
      </c>
      <c r="BP2114">
        <v>0</v>
      </c>
      <c r="BS2114">
        <v>0.16</v>
      </c>
      <c r="BT2114">
        <v>0</v>
      </c>
      <c r="BU2114">
        <v>0</v>
      </c>
      <c r="CE2114" t="str">
        <f t="shared" si="1080"/>
        <v>16:26:04.366</v>
      </c>
      <c r="CF2114">
        <v>366084233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6</v>
      </c>
      <c r="CY2114">
        <v>7</v>
      </c>
      <c r="CZ2114" t="s">
        <v>131</v>
      </c>
      <c r="DA2114">
        <v>80</v>
      </c>
      <c r="DB2114">
        <v>1</v>
      </c>
      <c r="DC2114" t="s">
        <v>132</v>
      </c>
      <c r="DD2114" t="s">
        <v>133</v>
      </c>
      <c r="DG2114">
        <v>15501124</v>
      </c>
      <c r="DI2114">
        <v>1</v>
      </c>
      <c r="DJ2114">
        <v>0</v>
      </c>
      <c r="DK2114">
        <v>1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 t="shared" si="1077"/>
        <v>10/06/2022 16:26:04.665</v>
      </c>
      <c r="C2115" t="str">
        <f t="shared" si="1081"/>
        <v>FFDFD3C0</v>
      </c>
      <c r="D2115" t="s">
        <v>143</v>
      </c>
      <c r="E2115">
        <v>15</v>
      </c>
      <c r="F2115">
        <v>2015</v>
      </c>
      <c r="G2115" t="s">
        <v>144</v>
      </c>
      <c r="J2115" t="s">
        <v>145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1078"/>
        <v>16:26:04.359</v>
      </c>
      <c r="T2115" t="str">
        <f t="shared" si="1079"/>
        <v>16:26:03.859</v>
      </c>
      <c r="U2115" t="str">
        <f t="shared" si="1082"/>
        <v>A5988B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10</v>
      </c>
      <c r="AF2115" t="s">
        <v>125</v>
      </c>
      <c r="AG2115">
        <v>0</v>
      </c>
      <c r="AH2115">
        <v>3</v>
      </c>
      <c r="AI2115">
        <v>2</v>
      </c>
      <c r="AJ2115">
        <v>1</v>
      </c>
      <c r="AK2115" t="s">
        <v>717</v>
      </c>
      <c r="AL2115">
        <v>40.963726000000001</v>
      </c>
      <c r="AM2115" t="s">
        <v>718</v>
      </c>
      <c r="AN2115">
        <v>-72.160521000000003</v>
      </c>
      <c r="AO2115">
        <v>25</v>
      </c>
      <c r="AP2115">
        <v>1100</v>
      </c>
      <c r="AQ2115" t="s">
        <v>129</v>
      </c>
      <c r="AR2115">
        <v>-20</v>
      </c>
      <c r="AS2115">
        <v>55</v>
      </c>
      <c r="AT2115">
        <v>-64</v>
      </c>
      <c r="BB2115">
        <v>1200</v>
      </c>
      <c r="BC2115">
        <v>1</v>
      </c>
      <c r="BD2115" t="str">
        <f t="shared" si="1083"/>
        <v xml:space="preserve">N46PD   </v>
      </c>
      <c r="BE2115">
        <v>1</v>
      </c>
      <c r="BG2115">
        <v>0</v>
      </c>
      <c r="BH2115">
        <v>0</v>
      </c>
      <c r="BI2115">
        <v>0</v>
      </c>
      <c r="BJ2115">
        <v>1000</v>
      </c>
      <c r="BK2115">
        <v>-100</v>
      </c>
      <c r="BL2115" t="s">
        <v>239</v>
      </c>
      <c r="BM2115">
        <v>1</v>
      </c>
      <c r="BN2115">
        <v>1</v>
      </c>
      <c r="BO2115">
        <v>1</v>
      </c>
      <c r="BP2115">
        <v>0</v>
      </c>
      <c r="BS2115">
        <v>0.16</v>
      </c>
      <c r="BT2115">
        <v>0</v>
      </c>
      <c r="BU2115">
        <v>0</v>
      </c>
      <c r="CE2115" t="str">
        <f t="shared" si="1080"/>
        <v>16:26:04.366</v>
      </c>
      <c r="CF2115">
        <v>366084233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6</v>
      </c>
      <c r="CY2115">
        <v>7</v>
      </c>
      <c r="CZ2115" t="s">
        <v>131</v>
      </c>
      <c r="DA2115">
        <v>80</v>
      </c>
      <c r="DB2115">
        <v>1</v>
      </c>
      <c r="DC2115" t="s">
        <v>132</v>
      </c>
      <c r="DD2115" t="s">
        <v>133</v>
      </c>
      <c r="DG2115">
        <v>15501124</v>
      </c>
      <c r="DI2115">
        <v>1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 t="shared" si="1077"/>
        <v>10/06/2022 16:26:04.665</v>
      </c>
      <c r="C2116" t="str">
        <f t="shared" si="1081"/>
        <v>FFDFD3C0</v>
      </c>
      <c r="D2116" t="s">
        <v>139</v>
      </c>
      <c r="E2116">
        <v>3</v>
      </c>
      <c r="F2116">
        <v>1003</v>
      </c>
      <c r="G2116" t="s">
        <v>146</v>
      </c>
      <c r="J2116" t="s">
        <v>141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1078"/>
        <v>16:26:04.359</v>
      </c>
      <c r="T2116" t="str">
        <f t="shared" si="1079"/>
        <v>16:26:03.859</v>
      </c>
      <c r="U2116" t="str">
        <f t="shared" si="1082"/>
        <v>A5988B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10</v>
      </c>
      <c r="AF2116" t="s">
        <v>125</v>
      </c>
      <c r="AG2116">
        <v>0</v>
      </c>
      <c r="AH2116">
        <v>3</v>
      </c>
      <c r="AI2116">
        <v>2</v>
      </c>
      <c r="AJ2116">
        <v>1</v>
      </c>
      <c r="AK2116" t="s">
        <v>717</v>
      </c>
      <c r="AL2116">
        <v>40.963726000000001</v>
      </c>
      <c r="AM2116" t="s">
        <v>718</v>
      </c>
      <c r="AN2116">
        <v>-72.160521000000003</v>
      </c>
      <c r="AO2116">
        <v>25</v>
      </c>
      <c r="AP2116">
        <v>1100</v>
      </c>
      <c r="AQ2116" t="s">
        <v>129</v>
      </c>
      <c r="AR2116">
        <v>-20</v>
      </c>
      <c r="AS2116">
        <v>55</v>
      </c>
      <c r="AT2116">
        <v>-64</v>
      </c>
      <c r="BB2116">
        <v>1200</v>
      </c>
      <c r="BC2116">
        <v>1</v>
      </c>
      <c r="BD2116" t="str">
        <f t="shared" si="1083"/>
        <v xml:space="preserve">N46PD   </v>
      </c>
      <c r="BE2116">
        <v>1</v>
      </c>
      <c r="BG2116">
        <v>0</v>
      </c>
      <c r="BH2116">
        <v>0</v>
      </c>
      <c r="BI2116">
        <v>0</v>
      </c>
      <c r="BJ2116">
        <v>1000</v>
      </c>
      <c r="BK2116">
        <v>-100</v>
      </c>
      <c r="BL2116" t="s">
        <v>239</v>
      </c>
      <c r="BM2116">
        <v>1</v>
      </c>
      <c r="BN2116">
        <v>1</v>
      </c>
      <c r="BO2116">
        <v>1</v>
      </c>
      <c r="BP2116">
        <v>0</v>
      </c>
      <c r="BS2116">
        <v>0.16</v>
      </c>
      <c r="BT2116">
        <v>0</v>
      </c>
      <c r="BU2116">
        <v>0</v>
      </c>
      <c r="CE2116" t="str">
        <f t="shared" si="1080"/>
        <v>16:26:04.366</v>
      </c>
      <c r="CF2116">
        <v>366084233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6</v>
      </c>
      <c r="CY2116">
        <v>7</v>
      </c>
      <c r="CZ2116" t="s">
        <v>131</v>
      </c>
      <c r="DA2116">
        <v>80</v>
      </c>
      <c r="DB2116">
        <v>1</v>
      </c>
      <c r="DC2116" t="s">
        <v>132</v>
      </c>
      <c r="DD2116" t="s">
        <v>133</v>
      </c>
      <c r="DG2116">
        <v>15501124</v>
      </c>
      <c r="DI2116">
        <v>1</v>
      </c>
      <c r="DJ2116">
        <v>0</v>
      </c>
      <c r="DK2116">
        <v>1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 t="shared" si="1077"/>
        <v>10/06/2022 16:26:04.665</v>
      </c>
      <c r="C2117" t="str">
        <f t="shared" si="1081"/>
        <v>FFDFD3C0</v>
      </c>
      <c r="D2117" t="s">
        <v>134</v>
      </c>
      <c r="E2117">
        <v>38</v>
      </c>
      <c r="H2117">
        <v>125</v>
      </c>
      <c r="I2117" t="s">
        <v>142</v>
      </c>
      <c r="J2117" t="s">
        <v>136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1078"/>
        <v>16:26:04.359</v>
      </c>
      <c r="T2117" t="str">
        <f t="shared" si="1079"/>
        <v>16:26:03.859</v>
      </c>
      <c r="U2117" t="str">
        <f t="shared" si="1082"/>
        <v>A5988B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10</v>
      </c>
      <c r="AF2117" t="s">
        <v>125</v>
      </c>
      <c r="AG2117">
        <v>0</v>
      </c>
      <c r="AH2117">
        <v>3</v>
      </c>
      <c r="AI2117">
        <v>2</v>
      </c>
      <c r="AJ2117">
        <v>1</v>
      </c>
      <c r="AK2117" t="s">
        <v>717</v>
      </c>
      <c r="AL2117">
        <v>40.963726000000001</v>
      </c>
      <c r="AM2117" t="s">
        <v>718</v>
      </c>
      <c r="AN2117">
        <v>-72.160521000000003</v>
      </c>
      <c r="AO2117">
        <v>25</v>
      </c>
      <c r="AP2117">
        <v>1100</v>
      </c>
      <c r="AQ2117" t="s">
        <v>129</v>
      </c>
      <c r="AR2117">
        <v>-20</v>
      </c>
      <c r="AS2117">
        <v>55</v>
      </c>
      <c r="AT2117">
        <v>-64</v>
      </c>
      <c r="BB2117">
        <v>1200</v>
      </c>
      <c r="BC2117">
        <v>1</v>
      </c>
      <c r="BD2117" t="str">
        <f t="shared" si="1083"/>
        <v xml:space="preserve">N46PD   </v>
      </c>
      <c r="BE2117">
        <v>1</v>
      </c>
      <c r="BG2117">
        <v>0</v>
      </c>
      <c r="BH2117">
        <v>0</v>
      </c>
      <c r="BI2117">
        <v>0</v>
      </c>
      <c r="BJ2117">
        <v>1000</v>
      </c>
      <c r="BK2117">
        <v>-100</v>
      </c>
      <c r="BL2117" t="s">
        <v>239</v>
      </c>
      <c r="BM2117">
        <v>1</v>
      </c>
      <c r="BN2117">
        <v>1</v>
      </c>
      <c r="BO2117">
        <v>1</v>
      </c>
      <c r="BP2117">
        <v>0</v>
      </c>
      <c r="BS2117">
        <v>0.16</v>
      </c>
      <c r="BT2117">
        <v>0</v>
      </c>
      <c r="BU2117">
        <v>0</v>
      </c>
      <c r="CE2117" t="str">
        <f t="shared" si="1080"/>
        <v>16:26:04.366</v>
      </c>
      <c r="CF2117">
        <v>366084233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6</v>
      </c>
      <c r="CY2117">
        <v>7</v>
      </c>
      <c r="CZ2117" t="s">
        <v>131</v>
      </c>
      <c r="DA2117">
        <v>80</v>
      </c>
      <c r="DB2117">
        <v>1</v>
      </c>
      <c r="DC2117" t="s">
        <v>132</v>
      </c>
      <c r="DD2117" t="s">
        <v>133</v>
      </c>
      <c r="DG2117">
        <v>15501124</v>
      </c>
      <c r="DI2117">
        <v>1</v>
      </c>
      <c r="DJ2117">
        <v>0</v>
      </c>
      <c r="DK2117">
        <v>1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 t="shared" si="1077"/>
        <v>10/06/2022 16:26:04.665</v>
      </c>
      <c r="C2118" t="str">
        <f t="shared" si="1081"/>
        <v>FFDFD3C0</v>
      </c>
      <c r="D2118" t="s">
        <v>123</v>
      </c>
      <c r="E2118">
        <v>1</v>
      </c>
      <c r="H2118">
        <v>157</v>
      </c>
      <c r="I2118" t="s">
        <v>124</v>
      </c>
      <c r="J2118" t="s">
        <v>125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1078"/>
        <v>16:26:04.359</v>
      </c>
      <c r="T2118" t="str">
        <f t="shared" si="1079"/>
        <v>16:26:03.859</v>
      </c>
      <c r="U2118" t="str">
        <f t="shared" si="1082"/>
        <v>A5988B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10</v>
      </c>
      <c r="AF2118" t="s">
        <v>125</v>
      </c>
      <c r="AG2118">
        <v>0</v>
      </c>
      <c r="AH2118">
        <v>3</v>
      </c>
      <c r="AI2118">
        <v>2</v>
      </c>
      <c r="AJ2118">
        <v>1</v>
      </c>
      <c r="AK2118" t="s">
        <v>717</v>
      </c>
      <c r="AL2118">
        <v>40.963726000000001</v>
      </c>
      <c r="AM2118" t="s">
        <v>718</v>
      </c>
      <c r="AN2118">
        <v>-72.160521000000003</v>
      </c>
      <c r="AO2118">
        <v>25</v>
      </c>
      <c r="AP2118">
        <v>1100</v>
      </c>
      <c r="AQ2118" t="s">
        <v>129</v>
      </c>
      <c r="AR2118">
        <v>-20</v>
      </c>
      <c r="AS2118">
        <v>55</v>
      </c>
      <c r="AT2118">
        <v>-64</v>
      </c>
      <c r="BB2118">
        <v>1200</v>
      </c>
      <c r="BC2118">
        <v>1</v>
      </c>
      <c r="BD2118" t="str">
        <f t="shared" si="1083"/>
        <v xml:space="preserve">N46PD   </v>
      </c>
      <c r="BE2118">
        <v>1</v>
      </c>
      <c r="BG2118">
        <v>0</v>
      </c>
      <c r="BH2118">
        <v>0</v>
      </c>
      <c r="BI2118">
        <v>0</v>
      </c>
      <c r="BJ2118">
        <v>1000</v>
      </c>
      <c r="BK2118">
        <v>-100</v>
      </c>
      <c r="BL2118" t="s">
        <v>239</v>
      </c>
      <c r="BM2118">
        <v>1</v>
      </c>
      <c r="BN2118">
        <v>1</v>
      </c>
      <c r="BO2118">
        <v>1</v>
      </c>
      <c r="BP2118">
        <v>0</v>
      </c>
      <c r="BS2118">
        <v>0.16</v>
      </c>
      <c r="BT2118">
        <v>0</v>
      </c>
      <c r="BU2118">
        <v>0</v>
      </c>
      <c r="CE2118" t="str">
        <f t="shared" si="1080"/>
        <v>16:26:04.366</v>
      </c>
      <c r="CF2118">
        <v>366084233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6</v>
      </c>
      <c r="CY2118">
        <v>7</v>
      </c>
      <c r="CZ2118" t="s">
        <v>131</v>
      </c>
      <c r="DA2118">
        <v>80</v>
      </c>
      <c r="DB2118">
        <v>1</v>
      </c>
      <c r="DC2118" t="s">
        <v>132</v>
      </c>
      <c r="DD2118" t="s">
        <v>133</v>
      </c>
      <c r="DG2118">
        <v>15501124</v>
      </c>
      <c r="DI2118">
        <v>1</v>
      </c>
      <c r="DJ2118">
        <v>0</v>
      </c>
      <c r="DK2118">
        <v>0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 t="shared" si="1077"/>
        <v>10/06/2022 16:26:04.665</v>
      </c>
      <c r="C2119" t="str">
        <f t="shared" si="1081"/>
        <v>FFDFD3C0</v>
      </c>
      <c r="D2119" t="s">
        <v>139</v>
      </c>
      <c r="E2119">
        <v>2</v>
      </c>
      <c r="F2119">
        <v>1002</v>
      </c>
      <c r="G2119" t="s">
        <v>124</v>
      </c>
      <c r="J2119" t="s">
        <v>141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1078"/>
        <v>16:26:04.359</v>
      </c>
      <c r="T2119" t="str">
        <f t="shared" si="1079"/>
        <v>16:26:03.859</v>
      </c>
      <c r="U2119" t="str">
        <f t="shared" si="1082"/>
        <v>A5988B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10</v>
      </c>
      <c r="AF2119" t="s">
        <v>125</v>
      </c>
      <c r="AG2119">
        <v>0</v>
      </c>
      <c r="AH2119">
        <v>3</v>
      </c>
      <c r="AI2119">
        <v>2</v>
      </c>
      <c r="AJ2119">
        <v>1</v>
      </c>
      <c r="AK2119" t="s">
        <v>717</v>
      </c>
      <c r="AL2119">
        <v>40.963726000000001</v>
      </c>
      <c r="AM2119" t="s">
        <v>718</v>
      </c>
      <c r="AN2119">
        <v>-72.160521000000003</v>
      </c>
      <c r="AO2119">
        <v>25</v>
      </c>
      <c r="AP2119">
        <v>1100</v>
      </c>
      <c r="AQ2119" t="s">
        <v>129</v>
      </c>
      <c r="AR2119">
        <v>-20</v>
      </c>
      <c r="AS2119">
        <v>55</v>
      </c>
      <c r="AT2119">
        <v>-64</v>
      </c>
      <c r="BB2119">
        <v>1200</v>
      </c>
      <c r="BC2119">
        <v>1</v>
      </c>
      <c r="BD2119" t="str">
        <f t="shared" si="1083"/>
        <v xml:space="preserve">N46PD   </v>
      </c>
      <c r="BE2119">
        <v>1</v>
      </c>
      <c r="BG2119">
        <v>0</v>
      </c>
      <c r="BH2119">
        <v>0</v>
      </c>
      <c r="BI2119">
        <v>0</v>
      </c>
      <c r="BJ2119">
        <v>1000</v>
      </c>
      <c r="BK2119">
        <v>-100</v>
      </c>
      <c r="BL2119" t="s">
        <v>239</v>
      </c>
      <c r="BM2119">
        <v>1</v>
      </c>
      <c r="BN2119">
        <v>1</v>
      </c>
      <c r="BO2119">
        <v>1</v>
      </c>
      <c r="BP2119">
        <v>0</v>
      </c>
      <c r="BS2119">
        <v>0.16</v>
      </c>
      <c r="BT2119">
        <v>0</v>
      </c>
      <c r="BU2119">
        <v>0</v>
      </c>
      <c r="CE2119" t="str">
        <f t="shared" si="1080"/>
        <v>16:26:04.366</v>
      </c>
      <c r="CF2119">
        <v>366084233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6</v>
      </c>
      <c r="CY2119">
        <v>7</v>
      </c>
      <c r="CZ2119" t="s">
        <v>131</v>
      </c>
      <c r="DA2119">
        <v>80</v>
      </c>
      <c r="DB2119">
        <v>1</v>
      </c>
      <c r="DC2119" t="s">
        <v>132</v>
      </c>
      <c r="DD2119" t="s">
        <v>133</v>
      </c>
      <c r="DG2119">
        <v>15501124</v>
      </c>
      <c r="DI2119">
        <v>1</v>
      </c>
      <c r="DJ2119">
        <v>0</v>
      </c>
      <c r="DK2119">
        <v>1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 t="shared" ref="A2120:A2125" si="1084">"10/06/2022 16:26:05.638"</f>
        <v>10/06/2022 16:26:05.638</v>
      </c>
      <c r="C2120" t="str">
        <f t="shared" si="1081"/>
        <v>FFDFD3C0</v>
      </c>
      <c r="D2120" t="s">
        <v>143</v>
      </c>
      <c r="E2120">
        <v>1</v>
      </c>
      <c r="F2120">
        <v>2001</v>
      </c>
      <c r="G2120" t="s">
        <v>147</v>
      </c>
      <c r="J2120" t="s">
        <v>145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ref="S2120:S2126" si="1085">"16:26:05.422"</f>
        <v>16:26:05.422</v>
      </c>
      <c r="T2120" t="str">
        <f t="shared" ref="T2120:T2126" si="1086">"16:26:04.922"</f>
        <v>16:26:04.922</v>
      </c>
      <c r="U2120" t="str">
        <f t="shared" si="1082"/>
        <v>A5988B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10</v>
      </c>
      <c r="AF2120" t="s">
        <v>125</v>
      </c>
      <c r="AG2120">
        <v>0</v>
      </c>
      <c r="AH2120">
        <v>3</v>
      </c>
      <c r="AI2120">
        <v>2</v>
      </c>
      <c r="AJ2120">
        <v>1</v>
      </c>
      <c r="AK2120" t="s">
        <v>719</v>
      </c>
      <c r="AL2120">
        <v>40.964005</v>
      </c>
      <c r="AM2120" t="s">
        <v>638</v>
      </c>
      <c r="AN2120">
        <v>-72.160628000000003</v>
      </c>
      <c r="AO2120">
        <v>25</v>
      </c>
      <c r="AP2120">
        <v>1100</v>
      </c>
      <c r="AQ2120" t="s">
        <v>129</v>
      </c>
      <c r="AR2120">
        <v>-21</v>
      </c>
      <c r="AS2120">
        <v>55</v>
      </c>
      <c r="AT2120">
        <v>-256</v>
      </c>
      <c r="BB2120">
        <v>1200</v>
      </c>
      <c r="BC2120">
        <v>1</v>
      </c>
      <c r="BD2120" t="str">
        <f t="shared" si="1083"/>
        <v xml:space="preserve">N46PD   </v>
      </c>
      <c r="BE2120">
        <v>1</v>
      </c>
      <c r="BG2120">
        <v>0</v>
      </c>
      <c r="BH2120">
        <v>0</v>
      </c>
      <c r="BI2120">
        <v>0</v>
      </c>
      <c r="BJ2120">
        <v>1000</v>
      </c>
      <c r="BK2120">
        <v>-100</v>
      </c>
      <c r="BL2120" t="s">
        <v>239</v>
      </c>
      <c r="BM2120">
        <v>1</v>
      </c>
      <c r="BN2120">
        <v>1</v>
      </c>
      <c r="BO2120">
        <v>1</v>
      </c>
      <c r="BP2120">
        <v>0</v>
      </c>
      <c r="BS2120">
        <v>0.16</v>
      </c>
      <c r="BT2120">
        <v>0</v>
      </c>
      <c r="BU2120">
        <v>0</v>
      </c>
      <c r="CE2120" t="str">
        <f t="shared" ref="CE2120:CE2126" si="1087">"16:26:05.429"</f>
        <v>16:26:05.429</v>
      </c>
      <c r="CF2120">
        <v>429425630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6</v>
      </c>
      <c r="CY2120">
        <v>7</v>
      </c>
      <c r="CZ2120" t="s">
        <v>131</v>
      </c>
      <c r="DA2120">
        <v>80</v>
      </c>
      <c r="DB2120">
        <v>1</v>
      </c>
      <c r="DC2120" t="s">
        <v>132</v>
      </c>
      <c r="DD2120" t="s">
        <v>133</v>
      </c>
      <c r="DG2120">
        <v>15502078</v>
      </c>
      <c r="DI2120">
        <v>1</v>
      </c>
      <c r="DJ2120">
        <v>0</v>
      </c>
      <c r="DK2120">
        <v>0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 t="shared" si="1084"/>
        <v>10/06/2022 16:26:05.638</v>
      </c>
      <c r="C2121" t="str">
        <f t="shared" si="1081"/>
        <v>FFDFD3C0</v>
      </c>
      <c r="D2121" t="s">
        <v>134</v>
      </c>
      <c r="E2121">
        <v>33</v>
      </c>
      <c r="H2121">
        <v>112</v>
      </c>
      <c r="I2121" t="s">
        <v>135</v>
      </c>
      <c r="J2121" t="s">
        <v>136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1085"/>
        <v>16:26:05.422</v>
      </c>
      <c r="T2121" t="str">
        <f t="shared" si="1086"/>
        <v>16:26:04.922</v>
      </c>
      <c r="U2121" t="str">
        <f t="shared" si="1082"/>
        <v>A5988B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10</v>
      </c>
      <c r="AF2121" t="s">
        <v>125</v>
      </c>
      <c r="AG2121">
        <v>0</v>
      </c>
      <c r="AH2121">
        <v>3</v>
      </c>
      <c r="AI2121">
        <v>2</v>
      </c>
      <c r="AJ2121">
        <v>1</v>
      </c>
      <c r="AK2121" t="s">
        <v>719</v>
      </c>
      <c r="AL2121">
        <v>40.964005</v>
      </c>
      <c r="AM2121" t="s">
        <v>638</v>
      </c>
      <c r="AN2121">
        <v>-72.160628000000003</v>
      </c>
      <c r="AO2121">
        <v>25</v>
      </c>
      <c r="AP2121">
        <v>1100</v>
      </c>
      <c r="AQ2121" t="s">
        <v>129</v>
      </c>
      <c r="AR2121">
        <v>-21</v>
      </c>
      <c r="AS2121">
        <v>55</v>
      </c>
      <c r="AT2121">
        <v>-256</v>
      </c>
      <c r="BB2121">
        <v>1200</v>
      </c>
      <c r="BC2121">
        <v>1</v>
      </c>
      <c r="BD2121" t="str">
        <f t="shared" si="1083"/>
        <v xml:space="preserve">N46PD   </v>
      </c>
      <c r="BE2121">
        <v>1</v>
      </c>
      <c r="BG2121">
        <v>0</v>
      </c>
      <c r="BH2121">
        <v>0</v>
      </c>
      <c r="BI2121">
        <v>0</v>
      </c>
      <c r="BJ2121">
        <v>1000</v>
      </c>
      <c r="BK2121">
        <v>-100</v>
      </c>
      <c r="BL2121" t="s">
        <v>239</v>
      </c>
      <c r="BM2121">
        <v>1</v>
      </c>
      <c r="BN2121">
        <v>1</v>
      </c>
      <c r="BO2121">
        <v>1</v>
      </c>
      <c r="BP2121">
        <v>0</v>
      </c>
      <c r="BS2121">
        <v>0.16</v>
      </c>
      <c r="BT2121">
        <v>0</v>
      </c>
      <c r="BU2121">
        <v>0</v>
      </c>
      <c r="CE2121" t="str">
        <f t="shared" si="1087"/>
        <v>16:26:05.429</v>
      </c>
      <c r="CF2121">
        <v>429425630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6</v>
      </c>
      <c r="CY2121">
        <v>7</v>
      </c>
      <c r="CZ2121" t="s">
        <v>131</v>
      </c>
      <c r="DA2121">
        <v>80</v>
      </c>
      <c r="DB2121">
        <v>1</v>
      </c>
      <c r="DC2121" t="s">
        <v>132</v>
      </c>
      <c r="DD2121" t="s">
        <v>133</v>
      </c>
      <c r="DG2121">
        <v>15502078</v>
      </c>
      <c r="DI2121">
        <v>1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 t="shared" si="1084"/>
        <v>10/06/2022 16:26:05.638</v>
      </c>
      <c r="C2122" t="str">
        <f t="shared" si="1081"/>
        <v>FFDFD3C0</v>
      </c>
      <c r="D2122" t="s">
        <v>139</v>
      </c>
      <c r="E2122">
        <v>3</v>
      </c>
      <c r="F2122">
        <v>1003</v>
      </c>
      <c r="G2122" t="s">
        <v>146</v>
      </c>
      <c r="J2122" t="s">
        <v>141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1085"/>
        <v>16:26:05.422</v>
      </c>
      <c r="T2122" t="str">
        <f t="shared" si="1086"/>
        <v>16:26:04.922</v>
      </c>
      <c r="U2122" t="str">
        <f t="shared" si="1082"/>
        <v>A5988B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10</v>
      </c>
      <c r="AF2122" t="s">
        <v>125</v>
      </c>
      <c r="AG2122">
        <v>0</v>
      </c>
      <c r="AH2122">
        <v>3</v>
      </c>
      <c r="AI2122">
        <v>2</v>
      </c>
      <c r="AJ2122">
        <v>1</v>
      </c>
      <c r="AK2122" t="s">
        <v>719</v>
      </c>
      <c r="AL2122">
        <v>40.964005</v>
      </c>
      <c r="AM2122" t="s">
        <v>638</v>
      </c>
      <c r="AN2122">
        <v>-72.160628000000003</v>
      </c>
      <c r="AO2122">
        <v>25</v>
      </c>
      <c r="AP2122">
        <v>1100</v>
      </c>
      <c r="AQ2122" t="s">
        <v>129</v>
      </c>
      <c r="AR2122">
        <v>-21</v>
      </c>
      <c r="AS2122">
        <v>55</v>
      </c>
      <c r="AT2122">
        <v>-256</v>
      </c>
      <c r="BB2122">
        <v>1200</v>
      </c>
      <c r="BC2122">
        <v>1</v>
      </c>
      <c r="BD2122" t="str">
        <f t="shared" si="1083"/>
        <v xml:space="preserve">N46PD   </v>
      </c>
      <c r="BE2122">
        <v>1</v>
      </c>
      <c r="BG2122">
        <v>0</v>
      </c>
      <c r="BH2122">
        <v>0</v>
      </c>
      <c r="BI2122">
        <v>0</v>
      </c>
      <c r="BJ2122">
        <v>1000</v>
      </c>
      <c r="BK2122">
        <v>-100</v>
      </c>
      <c r="BL2122" t="s">
        <v>239</v>
      </c>
      <c r="BM2122">
        <v>1</v>
      </c>
      <c r="BN2122">
        <v>1</v>
      </c>
      <c r="BO2122">
        <v>1</v>
      </c>
      <c r="BP2122">
        <v>0</v>
      </c>
      <c r="BS2122">
        <v>0.16</v>
      </c>
      <c r="BT2122">
        <v>0</v>
      </c>
      <c r="BU2122">
        <v>0</v>
      </c>
      <c r="CE2122" t="str">
        <f t="shared" si="1087"/>
        <v>16:26:05.429</v>
      </c>
      <c r="CF2122">
        <v>429425630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6</v>
      </c>
      <c r="CY2122">
        <v>7</v>
      </c>
      <c r="CZ2122" t="s">
        <v>131</v>
      </c>
      <c r="DA2122">
        <v>80</v>
      </c>
      <c r="DB2122">
        <v>1</v>
      </c>
      <c r="DC2122" t="s">
        <v>132</v>
      </c>
      <c r="DD2122" t="s">
        <v>133</v>
      </c>
      <c r="DG2122">
        <v>15502078</v>
      </c>
      <c r="DI2122">
        <v>1</v>
      </c>
      <c r="DJ2122">
        <v>0</v>
      </c>
      <c r="DK2122">
        <v>1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 t="shared" si="1084"/>
        <v>10/06/2022 16:26:05.638</v>
      </c>
      <c r="C2123" t="str">
        <f t="shared" si="1081"/>
        <v>FFDFD3C0</v>
      </c>
      <c r="D2123" t="s">
        <v>143</v>
      </c>
      <c r="E2123">
        <v>15</v>
      </c>
      <c r="F2123">
        <v>2015</v>
      </c>
      <c r="G2123" t="s">
        <v>144</v>
      </c>
      <c r="J2123" t="s">
        <v>145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1085"/>
        <v>16:26:05.422</v>
      </c>
      <c r="T2123" t="str">
        <f t="shared" si="1086"/>
        <v>16:26:04.922</v>
      </c>
      <c r="U2123" t="str">
        <f t="shared" si="1082"/>
        <v>A5988B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10</v>
      </c>
      <c r="AF2123" t="s">
        <v>125</v>
      </c>
      <c r="AG2123">
        <v>0</v>
      </c>
      <c r="AH2123">
        <v>3</v>
      </c>
      <c r="AI2123">
        <v>2</v>
      </c>
      <c r="AJ2123">
        <v>1</v>
      </c>
      <c r="AK2123" t="s">
        <v>719</v>
      </c>
      <c r="AL2123">
        <v>40.964005</v>
      </c>
      <c r="AM2123" t="s">
        <v>638</v>
      </c>
      <c r="AN2123">
        <v>-72.160628000000003</v>
      </c>
      <c r="AO2123">
        <v>25</v>
      </c>
      <c r="AP2123">
        <v>1100</v>
      </c>
      <c r="AQ2123" t="s">
        <v>129</v>
      </c>
      <c r="AR2123">
        <v>-21</v>
      </c>
      <c r="AS2123">
        <v>55</v>
      </c>
      <c r="AT2123">
        <v>-256</v>
      </c>
      <c r="BB2123">
        <v>1200</v>
      </c>
      <c r="BC2123">
        <v>1</v>
      </c>
      <c r="BD2123" t="str">
        <f t="shared" si="1083"/>
        <v xml:space="preserve">N46PD   </v>
      </c>
      <c r="BE2123">
        <v>1</v>
      </c>
      <c r="BG2123">
        <v>0</v>
      </c>
      <c r="BH2123">
        <v>0</v>
      </c>
      <c r="BI2123">
        <v>0</v>
      </c>
      <c r="BJ2123">
        <v>1000</v>
      </c>
      <c r="BK2123">
        <v>-100</v>
      </c>
      <c r="BL2123" t="s">
        <v>239</v>
      </c>
      <c r="BM2123">
        <v>1</v>
      </c>
      <c r="BN2123">
        <v>1</v>
      </c>
      <c r="BO2123">
        <v>1</v>
      </c>
      <c r="BP2123">
        <v>0</v>
      </c>
      <c r="BS2123">
        <v>0.16</v>
      </c>
      <c r="BT2123">
        <v>0</v>
      </c>
      <c r="BU2123">
        <v>0</v>
      </c>
      <c r="CE2123" t="str">
        <f t="shared" si="1087"/>
        <v>16:26:05.429</v>
      </c>
      <c r="CF2123">
        <v>429425630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6</v>
      </c>
      <c r="CY2123">
        <v>7</v>
      </c>
      <c r="CZ2123" t="s">
        <v>131</v>
      </c>
      <c r="DA2123">
        <v>80</v>
      </c>
      <c r="DB2123">
        <v>1</v>
      </c>
      <c r="DC2123" t="s">
        <v>132</v>
      </c>
      <c r="DD2123" t="s">
        <v>133</v>
      </c>
      <c r="DG2123">
        <v>15502078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 t="shared" si="1084"/>
        <v>10/06/2022 16:26:05.638</v>
      </c>
      <c r="C2124" t="str">
        <f t="shared" si="1081"/>
        <v>FFDFD3C0</v>
      </c>
      <c r="D2124" t="s">
        <v>134</v>
      </c>
      <c r="E2124">
        <v>38</v>
      </c>
      <c r="H2124">
        <v>125</v>
      </c>
      <c r="I2124" t="s">
        <v>142</v>
      </c>
      <c r="J2124" t="s">
        <v>136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1085"/>
        <v>16:26:05.422</v>
      </c>
      <c r="T2124" t="str">
        <f t="shared" si="1086"/>
        <v>16:26:04.922</v>
      </c>
      <c r="U2124" t="str">
        <f t="shared" si="1082"/>
        <v>A5988B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10</v>
      </c>
      <c r="AF2124" t="s">
        <v>125</v>
      </c>
      <c r="AG2124">
        <v>0</v>
      </c>
      <c r="AH2124">
        <v>3</v>
      </c>
      <c r="AI2124">
        <v>2</v>
      </c>
      <c r="AJ2124">
        <v>1</v>
      </c>
      <c r="AK2124" t="s">
        <v>719</v>
      </c>
      <c r="AL2124">
        <v>40.964005</v>
      </c>
      <c r="AM2124" t="s">
        <v>638</v>
      </c>
      <c r="AN2124">
        <v>-72.160628000000003</v>
      </c>
      <c r="AO2124">
        <v>25</v>
      </c>
      <c r="AP2124">
        <v>1100</v>
      </c>
      <c r="AQ2124" t="s">
        <v>129</v>
      </c>
      <c r="AR2124">
        <v>-21</v>
      </c>
      <c r="AS2124">
        <v>55</v>
      </c>
      <c r="AT2124">
        <v>-256</v>
      </c>
      <c r="BB2124">
        <v>1200</v>
      </c>
      <c r="BC2124">
        <v>1</v>
      </c>
      <c r="BD2124" t="str">
        <f t="shared" si="1083"/>
        <v xml:space="preserve">N46PD   </v>
      </c>
      <c r="BE2124">
        <v>1</v>
      </c>
      <c r="BG2124">
        <v>0</v>
      </c>
      <c r="BH2124">
        <v>0</v>
      </c>
      <c r="BI2124">
        <v>0</v>
      </c>
      <c r="BJ2124">
        <v>1000</v>
      </c>
      <c r="BK2124">
        <v>-100</v>
      </c>
      <c r="BL2124" t="s">
        <v>239</v>
      </c>
      <c r="BM2124">
        <v>1</v>
      </c>
      <c r="BN2124">
        <v>1</v>
      </c>
      <c r="BO2124">
        <v>1</v>
      </c>
      <c r="BP2124">
        <v>0</v>
      </c>
      <c r="BS2124">
        <v>0.16</v>
      </c>
      <c r="BT2124">
        <v>0</v>
      </c>
      <c r="BU2124">
        <v>0</v>
      </c>
      <c r="CE2124" t="str">
        <f t="shared" si="1087"/>
        <v>16:26:05.429</v>
      </c>
      <c r="CF2124">
        <v>429425630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6</v>
      </c>
      <c r="CY2124">
        <v>7</v>
      </c>
      <c r="CZ2124" t="s">
        <v>131</v>
      </c>
      <c r="DA2124">
        <v>80</v>
      </c>
      <c r="DB2124">
        <v>1</v>
      </c>
      <c r="DC2124" t="s">
        <v>132</v>
      </c>
      <c r="DD2124" t="s">
        <v>133</v>
      </c>
      <c r="DG2124">
        <v>15502078</v>
      </c>
      <c r="DI2124">
        <v>1</v>
      </c>
      <c r="DJ2124">
        <v>0</v>
      </c>
      <c r="DK2124">
        <v>1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 t="shared" si="1084"/>
        <v>10/06/2022 16:26:05.638</v>
      </c>
      <c r="C2125" t="str">
        <f t="shared" si="1081"/>
        <v>FFDFD3C0</v>
      </c>
      <c r="D2125" t="s">
        <v>123</v>
      </c>
      <c r="E2125">
        <v>1</v>
      </c>
      <c r="H2125">
        <v>157</v>
      </c>
      <c r="I2125" t="s">
        <v>124</v>
      </c>
      <c r="J2125" t="s">
        <v>125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1085"/>
        <v>16:26:05.422</v>
      </c>
      <c r="T2125" t="str">
        <f t="shared" si="1086"/>
        <v>16:26:04.922</v>
      </c>
      <c r="U2125" t="str">
        <f t="shared" si="1082"/>
        <v>A5988B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10</v>
      </c>
      <c r="AF2125" t="s">
        <v>125</v>
      </c>
      <c r="AG2125">
        <v>0</v>
      </c>
      <c r="AH2125">
        <v>3</v>
      </c>
      <c r="AI2125">
        <v>2</v>
      </c>
      <c r="AJ2125">
        <v>1</v>
      </c>
      <c r="AK2125" t="s">
        <v>719</v>
      </c>
      <c r="AL2125">
        <v>40.964005</v>
      </c>
      <c r="AM2125" t="s">
        <v>638</v>
      </c>
      <c r="AN2125">
        <v>-72.160628000000003</v>
      </c>
      <c r="AO2125">
        <v>25</v>
      </c>
      <c r="AP2125">
        <v>1100</v>
      </c>
      <c r="AQ2125" t="s">
        <v>129</v>
      </c>
      <c r="AR2125">
        <v>-21</v>
      </c>
      <c r="AS2125">
        <v>55</v>
      </c>
      <c r="AT2125">
        <v>-256</v>
      </c>
      <c r="BB2125">
        <v>1200</v>
      </c>
      <c r="BC2125">
        <v>1</v>
      </c>
      <c r="BD2125" t="str">
        <f t="shared" si="1083"/>
        <v xml:space="preserve">N46PD   </v>
      </c>
      <c r="BE2125">
        <v>1</v>
      </c>
      <c r="BG2125">
        <v>0</v>
      </c>
      <c r="BH2125">
        <v>0</v>
      </c>
      <c r="BI2125">
        <v>0</v>
      </c>
      <c r="BJ2125">
        <v>1000</v>
      </c>
      <c r="BK2125">
        <v>-100</v>
      </c>
      <c r="BL2125" t="s">
        <v>239</v>
      </c>
      <c r="BM2125">
        <v>1</v>
      </c>
      <c r="BN2125">
        <v>1</v>
      </c>
      <c r="BO2125">
        <v>1</v>
      </c>
      <c r="BP2125">
        <v>0</v>
      </c>
      <c r="BS2125">
        <v>0.16</v>
      </c>
      <c r="BT2125">
        <v>0</v>
      </c>
      <c r="BU2125">
        <v>0</v>
      </c>
      <c r="CE2125" t="str">
        <f t="shared" si="1087"/>
        <v>16:26:05.429</v>
      </c>
      <c r="CF2125">
        <v>429425630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6</v>
      </c>
      <c r="CY2125">
        <v>7</v>
      </c>
      <c r="CZ2125" t="s">
        <v>131</v>
      </c>
      <c r="DA2125">
        <v>80</v>
      </c>
      <c r="DB2125">
        <v>1</v>
      </c>
      <c r="DC2125" t="s">
        <v>132</v>
      </c>
      <c r="DD2125" t="s">
        <v>133</v>
      </c>
      <c r="DG2125">
        <v>15502078</v>
      </c>
      <c r="DI2125">
        <v>1</v>
      </c>
      <c r="DJ2125">
        <v>0</v>
      </c>
      <c r="DK2125">
        <v>1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>"10/06/2022 16:26:05.701"</f>
        <v>10/06/2022 16:26:05.701</v>
      </c>
      <c r="C2126" t="str">
        <f t="shared" si="1081"/>
        <v>FFDFD3C0</v>
      </c>
      <c r="D2126" t="s">
        <v>139</v>
      </c>
      <c r="E2126">
        <v>2</v>
      </c>
      <c r="F2126">
        <v>1002</v>
      </c>
      <c r="G2126" t="s">
        <v>124</v>
      </c>
      <c r="J2126" t="s">
        <v>141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1085"/>
        <v>16:26:05.422</v>
      </c>
      <c r="T2126" t="str">
        <f t="shared" si="1086"/>
        <v>16:26:04.922</v>
      </c>
      <c r="U2126" t="str">
        <f t="shared" si="1082"/>
        <v>A5988B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10</v>
      </c>
      <c r="AF2126" t="s">
        <v>125</v>
      </c>
      <c r="AG2126">
        <v>0</v>
      </c>
      <c r="AH2126">
        <v>3</v>
      </c>
      <c r="AI2126">
        <v>2</v>
      </c>
      <c r="AJ2126">
        <v>1</v>
      </c>
      <c r="AK2126" t="s">
        <v>719</v>
      </c>
      <c r="AL2126">
        <v>40.964005</v>
      </c>
      <c r="AM2126" t="s">
        <v>638</v>
      </c>
      <c r="AN2126">
        <v>-72.160628000000003</v>
      </c>
      <c r="AO2126">
        <v>25</v>
      </c>
      <c r="AP2126">
        <v>1100</v>
      </c>
      <c r="AQ2126" t="s">
        <v>129</v>
      </c>
      <c r="AR2126">
        <v>-21</v>
      </c>
      <c r="AS2126">
        <v>55</v>
      </c>
      <c r="AT2126">
        <v>-256</v>
      </c>
      <c r="BB2126">
        <v>1200</v>
      </c>
      <c r="BC2126">
        <v>1</v>
      </c>
      <c r="BD2126" t="str">
        <f t="shared" si="1083"/>
        <v xml:space="preserve">N46PD   </v>
      </c>
      <c r="BE2126">
        <v>1</v>
      </c>
      <c r="BG2126">
        <v>0</v>
      </c>
      <c r="BH2126">
        <v>0</v>
      </c>
      <c r="BI2126">
        <v>0</v>
      </c>
      <c r="BJ2126">
        <v>1000</v>
      </c>
      <c r="BK2126">
        <v>-100</v>
      </c>
      <c r="BL2126" t="s">
        <v>239</v>
      </c>
      <c r="BM2126">
        <v>1</v>
      </c>
      <c r="BN2126">
        <v>1</v>
      </c>
      <c r="BO2126">
        <v>1</v>
      </c>
      <c r="BP2126">
        <v>0</v>
      </c>
      <c r="BS2126">
        <v>0.16</v>
      </c>
      <c r="BT2126">
        <v>0</v>
      </c>
      <c r="BU2126">
        <v>0</v>
      </c>
      <c r="CE2126" t="str">
        <f t="shared" si="1087"/>
        <v>16:26:05.429</v>
      </c>
      <c r="CF2126">
        <v>429425630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6</v>
      </c>
      <c r="CY2126">
        <v>7</v>
      </c>
      <c r="CZ2126" t="s">
        <v>131</v>
      </c>
      <c r="DA2126">
        <v>80</v>
      </c>
      <c r="DB2126">
        <v>1</v>
      </c>
      <c r="DC2126" t="s">
        <v>132</v>
      </c>
      <c r="DD2126" t="s">
        <v>133</v>
      </c>
      <c r="DG2126">
        <v>15502078</v>
      </c>
      <c r="DI2126">
        <v>1</v>
      </c>
      <c r="DJ2126">
        <v>0</v>
      </c>
      <c r="DK2126">
        <v>1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>"10/06/2022 16:26:06.482"</f>
        <v>10/06/2022 16:26:06.482</v>
      </c>
      <c r="C2127" t="str">
        <f t="shared" si="1081"/>
        <v>FFDFD3C0</v>
      </c>
      <c r="D2127" t="s">
        <v>134</v>
      </c>
      <c r="E2127">
        <v>33</v>
      </c>
      <c r="H2127">
        <v>112</v>
      </c>
      <c r="I2127" t="s">
        <v>135</v>
      </c>
      <c r="J2127" t="s">
        <v>136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ref="S2127:S2133" si="1088">"16:26:06.297"</f>
        <v>16:26:06.297</v>
      </c>
      <c r="T2127" t="str">
        <f t="shared" ref="T2127:T2133" si="1089">"16:26:05.897"</f>
        <v>16:26:05.897</v>
      </c>
      <c r="U2127" t="str">
        <f t="shared" si="1082"/>
        <v>A5988B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10</v>
      </c>
      <c r="AF2127" t="s">
        <v>125</v>
      </c>
      <c r="AG2127">
        <v>0</v>
      </c>
      <c r="AH2127">
        <v>3</v>
      </c>
      <c r="AI2127">
        <v>2</v>
      </c>
      <c r="AJ2127">
        <v>1</v>
      </c>
      <c r="AK2127" t="s">
        <v>720</v>
      </c>
      <c r="AL2127">
        <v>40.964219999999997</v>
      </c>
      <c r="AM2127" t="s">
        <v>721</v>
      </c>
      <c r="AN2127">
        <v>-72.160757000000004</v>
      </c>
      <c r="AO2127">
        <v>25</v>
      </c>
      <c r="AP2127">
        <v>1100</v>
      </c>
      <c r="AQ2127" t="s">
        <v>129</v>
      </c>
      <c r="AR2127">
        <v>-22</v>
      </c>
      <c r="AS2127">
        <v>55</v>
      </c>
      <c r="AT2127">
        <v>128</v>
      </c>
      <c r="BB2127">
        <v>1200</v>
      </c>
      <c r="BC2127">
        <v>1</v>
      </c>
      <c r="BD2127" t="str">
        <f t="shared" si="1083"/>
        <v xml:space="preserve">N46PD   </v>
      </c>
      <c r="BE2127">
        <v>1</v>
      </c>
      <c r="BG2127">
        <v>0</v>
      </c>
      <c r="BH2127">
        <v>0</v>
      </c>
      <c r="BI2127">
        <v>0</v>
      </c>
      <c r="BJ2127">
        <v>1000</v>
      </c>
      <c r="BK2127">
        <v>-100</v>
      </c>
      <c r="BL2127" t="s">
        <v>239</v>
      </c>
      <c r="BM2127">
        <v>1</v>
      </c>
      <c r="BN2127">
        <v>1</v>
      </c>
      <c r="BO2127">
        <v>1</v>
      </c>
      <c r="BP2127">
        <v>0</v>
      </c>
      <c r="BS2127">
        <v>0.16</v>
      </c>
      <c r="BT2127">
        <v>0</v>
      </c>
      <c r="BU2127">
        <v>0</v>
      </c>
      <c r="CE2127" t="str">
        <f t="shared" ref="CE2127:CE2133" si="1090">"16:26:06.304"</f>
        <v>16:26:06.304</v>
      </c>
      <c r="CF2127">
        <v>304347513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6</v>
      </c>
      <c r="CY2127">
        <v>7</v>
      </c>
      <c r="CZ2127" t="s">
        <v>131</v>
      </c>
      <c r="DA2127">
        <v>80</v>
      </c>
      <c r="DB2127">
        <v>1</v>
      </c>
      <c r="DC2127" t="s">
        <v>132</v>
      </c>
      <c r="DD2127" t="s">
        <v>133</v>
      </c>
      <c r="DG2127">
        <v>15503036</v>
      </c>
      <c r="DI2127">
        <v>1</v>
      </c>
      <c r="DJ2127">
        <v>0</v>
      </c>
      <c r="DK2127">
        <v>0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>"10/06/2022 16:26:06.482"</f>
        <v>10/06/2022 16:26:06.482</v>
      </c>
      <c r="C2128" t="str">
        <f t="shared" si="1081"/>
        <v>FFDFD3C0</v>
      </c>
      <c r="D2128" t="s">
        <v>143</v>
      </c>
      <c r="E2128">
        <v>1</v>
      </c>
      <c r="F2128">
        <v>2001</v>
      </c>
      <c r="G2128" t="s">
        <v>147</v>
      </c>
      <c r="J2128" t="s">
        <v>145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1088"/>
        <v>16:26:06.297</v>
      </c>
      <c r="T2128" t="str">
        <f t="shared" si="1089"/>
        <v>16:26:05.897</v>
      </c>
      <c r="U2128" t="str">
        <f t="shared" si="1082"/>
        <v>A5988B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10</v>
      </c>
      <c r="AF2128" t="s">
        <v>125</v>
      </c>
      <c r="AG2128">
        <v>0</v>
      </c>
      <c r="AH2128">
        <v>3</v>
      </c>
      <c r="AI2128">
        <v>2</v>
      </c>
      <c r="AJ2128">
        <v>1</v>
      </c>
      <c r="AK2128" t="s">
        <v>720</v>
      </c>
      <c r="AL2128">
        <v>40.964219999999997</v>
      </c>
      <c r="AM2128" t="s">
        <v>721</v>
      </c>
      <c r="AN2128">
        <v>-72.160757000000004</v>
      </c>
      <c r="AO2128">
        <v>25</v>
      </c>
      <c r="AP2128">
        <v>1100</v>
      </c>
      <c r="AQ2128" t="s">
        <v>129</v>
      </c>
      <c r="AR2128">
        <v>-22</v>
      </c>
      <c r="AS2128">
        <v>55</v>
      </c>
      <c r="AT2128">
        <v>128</v>
      </c>
      <c r="BB2128">
        <v>1200</v>
      </c>
      <c r="BC2128">
        <v>1</v>
      </c>
      <c r="BD2128" t="str">
        <f t="shared" si="1083"/>
        <v xml:space="preserve">N46PD   </v>
      </c>
      <c r="BE2128">
        <v>1</v>
      </c>
      <c r="BG2128">
        <v>0</v>
      </c>
      <c r="BH2128">
        <v>0</v>
      </c>
      <c r="BI2128">
        <v>0</v>
      </c>
      <c r="BJ2128">
        <v>1000</v>
      </c>
      <c r="BK2128">
        <v>-100</v>
      </c>
      <c r="BL2128" t="s">
        <v>239</v>
      </c>
      <c r="BM2128">
        <v>1</v>
      </c>
      <c r="BN2128">
        <v>1</v>
      </c>
      <c r="BO2128">
        <v>1</v>
      </c>
      <c r="BP2128">
        <v>0</v>
      </c>
      <c r="BS2128">
        <v>0.16</v>
      </c>
      <c r="BT2128">
        <v>0</v>
      </c>
      <c r="BU2128">
        <v>0</v>
      </c>
      <c r="CE2128" t="str">
        <f t="shared" si="1090"/>
        <v>16:26:06.304</v>
      </c>
      <c r="CF2128">
        <v>304347513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6</v>
      </c>
      <c r="CY2128">
        <v>7</v>
      </c>
      <c r="CZ2128" t="s">
        <v>131</v>
      </c>
      <c r="DA2128">
        <v>80</v>
      </c>
      <c r="DB2128">
        <v>1</v>
      </c>
      <c r="DC2128" t="s">
        <v>132</v>
      </c>
      <c r="DD2128" t="s">
        <v>133</v>
      </c>
      <c r="DG2128">
        <v>15503036</v>
      </c>
      <c r="DI2128">
        <v>1</v>
      </c>
      <c r="DJ2128">
        <v>0</v>
      </c>
      <c r="DK2128">
        <v>1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>"10/06/2022 16:26:06.482"</f>
        <v>10/06/2022 16:26:06.482</v>
      </c>
      <c r="C2129" t="str">
        <f t="shared" si="1081"/>
        <v>FFDFD3C0</v>
      </c>
      <c r="D2129" t="s">
        <v>139</v>
      </c>
      <c r="E2129">
        <v>3</v>
      </c>
      <c r="F2129">
        <v>1003</v>
      </c>
      <c r="G2129" t="s">
        <v>146</v>
      </c>
      <c r="J2129" t="s">
        <v>141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1088"/>
        <v>16:26:06.297</v>
      </c>
      <c r="T2129" t="str">
        <f t="shared" si="1089"/>
        <v>16:26:05.897</v>
      </c>
      <c r="U2129" t="str">
        <f t="shared" si="1082"/>
        <v>A5988B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10</v>
      </c>
      <c r="AF2129" t="s">
        <v>125</v>
      </c>
      <c r="AG2129">
        <v>0</v>
      </c>
      <c r="AH2129">
        <v>3</v>
      </c>
      <c r="AI2129">
        <v>2</v>
      </c>
      <c r="AJ2129">
        <v>1</v>
      </c>
      <c r="AK2129" t="s">
        <v>720</v>
      </c>
      <c r="AL2129">
        <v>40.964219999999997</v>
      </c>
      <c r="AM2129" t="s">
        <v>721</v>
      </c>
      <c r="AN2129">
        <v>-72.160757000000004</v>
      </c>
      <c r="AO2129">
        <v>25</v>
      </c>
      <c r="AP2129">
        <v>1100</v>
      </c>
      <c r="AQ2129" t="s">
        <v>129</v>
      </c>
      <c r="AR2129">
        <v>-22</v>
      </c>
      <c r="AS2129">
        <v>55</v>
      </c>
      <c r="AT2129">
        <v>128</v>
      </c>
      <c r="BB2129">
        <v>1200</v>
      </c>
      <c r="BC2129">
        <v>1</v>
      </c>
      <c r="BD2129" t="str">
        <f t="shared" si="1083"/>
        <v xml:space="preserve">N46PD   </v>
      </c>
      <c r="BE2129">
        <v>1</v>
      </c>
      <c r="BG2129">
        <v>0</v>
      </c>
      <c r="BH2129">
        <v>0</v>
      </c>
      <c r="BI2129">
        <v>0</v>
      </c>
      <c r="BJ2129">
        <v>1000</v>
      </c>
      <c r="BK2129">
        <v>-100</v>
      </c>
      <c r="BL2129" t="s">
        <v>239</v>
      </c>
      <c r="BM2129">
        <v>1</v>
      </c>
      <c r="BN2129">
        <v>1</v>
      </c>
      <c r="BO2129">
        <v>1</v>
      </c>
      <c r="BP2129">
        <v>0</v>
      </c>
      <c r="BS2129">
        <v>0.16</v>
      </c>
      <c r="BT2129">
        <v>0</v>
      </c>
      <c r="BU2129">
        <v>0</v>
      </c>
      <c r="CE2129" t="str">
        <f t="shared" si="1090"/>
        <v>16:26:06.304</v>
      </c>
      <c r="CF2129">
        <v>304347513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6</v>
      </c>
      <c r="CY2129">
        <v>7</v>
      </c>
      <c r="CZ2129" t="s">
        <v>131</v>
      </c>
      <c r="DA2129">
        <v>80</v>
      </c>
      <c r="DB2129">
        <v>1</v>
      </c>
      <c r="DC2129" t="s">
        <v>132</v>
      </c>
      <c r="DD2129" t="s">
        <v>133</v>
      </c>
      <c r="DG2129">
        <v>15503036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>"10/06/2022 16:26:06.482"</f>
        <v>10/06/2022 16:26:06.482</v>
      </c>
      <c r="C2130" t="str">
        <f t="shared" si="1081"/>
        <v>FFDFD3C0</v>
      </c>
      <c r="D2130" t="s">
        <v>143</v>
      </c>
      <c r="E2130">
        <v>15</v>
      </c>
      <c r="F2130">
        <v>2015</v>
      </c>
      <c r="G2130" t="s">
        <v>144</v>
      </c>
      <c r="J2130" t="s">
        <v>145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si="1088"/>
        <v>16:26:06.297</v>
      </c>
      <c r="T2130" t="str">
        <f t="shared" si="1089"/>
        <v>16:26:05.897</v>
      </c>
      <c r="U2130" t="str">
        <f t="shared" si="1082"/>
        <v>A5988B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10</v>
      </c>
      <c r="AF2130" t="s">
        <v>125</v>
      </c>
      <c r="AG2130">
        <v>0</v>
      </c>
      <c r="AH2130">
        <v>3</v>
      </c>
      <c r="AI2130">
        <v>2</v>
      </c>
      <c r="AJ2130">
        <v>1</v>
      </c>
      <c r="AK2130" t="s">
        <v>720</v>
      </c>
      <c r="AL2130">
        <v>40.964219999999997</v>
      </c>
      <c r="AM2130" t="s">
        <v>721</v>
      </c>
      <c r="AN2130">
        <v>-72.160757000000004</v>
      </c>
      <c r="AO2130">
        <v>25</v>
      </c>
      <c r="AP2130">
        <v>1100</v>
      </c>
      <c r="AQ2130" t="s">
        <v>129</v>
      </c>
      <c r="AR2130">
        <v>-22</v>
      </c>
      <c r="AS2130">
        <v>55</v>
      </c>
      <c r="AT2130">
        <v>128</v>
      </c>
      <c r="BB2130">
        <v>1200</v>
      </c>
      <c r="BC2130">
        <v>1</v>
      </c>
      <c r="BD2130" t="str">
        <f t="shared" si="1083"/>
        <v xml:space="preserve">N46PD   </v>
      </c>
      <c r="BE2130">
        <v>1</v>
      </c>
      <c r="BG2130">
        <v>0</v>
      </c>
      <c r="BH2130">
        <v>0</v>
      </c>
      <c r="BI2130">
        <v>0</v>
      </c>
      <c r="BJ2130">
        <v>1000</v>
      </c>
      <c r="BK2130">
        <v>-100</v>
      </c>
      <c r="BL2130" t="s">
        <v>239</v>
      </c>
      <c r="BM2130">
        <v>1</v>
      </c>
      <c r="BN2130">
        <v>1</v>
      </c>
      <c r="BO2130">
        <v>1</v>
      </c>
      <c r="BP2130">
        <v>0</v>
      </c>
      <c r="BS2130">
        <v>0.16</v>
      </c>
      <c r="BT2130">
        <v>0</v>
      </c>
      <c r="BU2130">
        <v>0</v>
      </c>
      <c r="CE2130" t="str">
        <f t="shared" si="1090"/>
        <v>16:26:06.304</v>
      </c>
      <c r="CF2130">
        <v>304347513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6</v>
      </c>
      <c r="CY2130">
        <v>7</v>
      </c>
      <c r="CZ2130" t="s">
        <v>131</v>
      </c>
      <c r="DA2130">
        <v>80</v>
      </c>
      <c r="DB2130">
        <v>1</v>
      </c>
      <c r="DC2130" t="s">
        <v>132</v>
      </c>
      <c r="DD2130" t="s">
        <v>133</v>
      </c>
      <c r="DG2130">
        <v>15503036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>"10/06/2022 16:26:06.592"</f>
        <v>10/06/2022 16:26:06.592</v>
      </c>
      <c r="C2131" t="str">
        <f t="shared" si="1081"/>
        <v>FFDFD3C0</v>
      </c>
      <c r="D2131" t="s">
        <v>134</v>
      </c>
      <c r="E2131">
        <v>38</v>
      </c>
      <c r="H2131">
        <v>125</v>
      </c>
      <c r="I2131" t="s">
        <v>142</v>
      </c>
      <c r="J2131" t="s">
        <v>136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1088"/>
        <v>16:26:06.297</v>
      </c>
      <c r="T2131" t="str">
        <f t="shared" si="1089"/>
        <v>16:26:05.897</v>
      </c>
      <c r="U2131" t="str">
        <f t="shared" si="1082"/>
        <v>A5988B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10</v>
      </c>
      <c r="AF2131" t="s">
        <v>125</v>
      </c>
      <c r="AG2131">
        <v>0</v>
      </c>
      <c r="AH2131">
        <v>3</v>
      </c>
      <c r="AI2131">
        <v>2</v>
      </c>
      <c r="AJ2131">
        <v>1</v>
      </c>
      <c r="AK2131" t="s">
        <v>720</v>
      </c>
      <c r="AL2131">
        <v>40.964219999999997</v>
      </c>
      <c r="AM2131" t="s">
        <v>721</v>
      </c>
      <c r="AN2131">
        <v>-72.160757000000004</v>
      </c>
      <c r="AO2131">
        <v>25</v>
      </c>
      <c r="AP2131">
        <v>1100</v>
      </c>
      <c r="AQ2131" t="s">
        <v>129</v>
      </c>
      <c r="AR2131">
        <v>-22</v>
      </c>
      <c r="AS2131">
        <v>55</v>
      </c>
      <c r="AT2131">
        <v>128</v>
      </c>
      <c r="BB2131">
        <v>1200</v>
      </c>
      <c r="BC2131">
        <v>1</v>
      </c>
      <c r="BD2131" t="str">
        <f t="shared" si="1083"/>
        <v xml:space="preserve">N46PD   </v>
      </c>
      <c r="BE2131">
        <v>1</v>
      </c>
      <c r="BG2131">
        <v>0</v>
      </c>
      <c r="BH2131">
        <v>0</v>
      </c>
      <c r="BI2131">
        <v>0</v>
      </c>
      <c r="BJ2131">
        <v>1000</v>
      </c>
      <c r="BK2131">
        <v>-100</v>
      </c>
      <c r="BL2131" t="s">
        <v>239</v>
      </c>
      <c r="BM2131">
        <v>1</v>
      </c>
      <c r="BN2131">
        <v>1</v>
      </c>
      <c r="BO2131">
        <v>1</v>
      </c>
      <c r="BP2131">
        <v>0</v>
      </c>
      <c r="BS2131">
        <v>0.16</v>
      </c>
      <c r="BT2131">
        <v>0</v>
      </c>
      <c r="BU2131">
        <v>0</v>
      </c>
      <c r="CE2131" t="str">
        <f t="shared" si="1090"/>
        <v>16:26:06.304</v>
      </c>
      <c r="CF2131">
        <v>304347513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6</v>
      </c>
      <c r="CY2131">
        <v>7</v>
      </c>
      <c r="CZ2131" t="s">
        <v>131</v>
      </c>
      <c r="DA2131">
        <v>80</v>
      </c>
      <c r="DB2131">
        <v>1</v>
      </c>
      <c r="DC2131" t="s">
        <v>132</v>
      </c>
      <c r="DD2131" t="s">
        <v>133</v>
      </c>
      <c r="DG2131">
        <v>15503036</v>
      </c>
      <c r="DI2131">
        <v>1</v>
      </c>
      <c r="DJ2131">
        <v>0</v>
      </c>
      <c r="DK2131">
        <v>1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>"10/06/2022 16:26:06.592"</f>
        <v>10/06/2022 16:26:06.592</v>
      </c>
      <c r="C2132" t="str">
        <f t="shared" si="1081"/>
        <v>FFDFD3C0</v>
      </c>
      <c r="D2132" t="s">
        <v>123</v>
      </c>
      <c r="E2132">
        <v>1</v>
      </c>
      <c r="H2132">
        <v>157</v>
      </c>
      <c r="I2132" t="s">
        <v>124</v>
      </c>
      <c r="J2132" t="s">
        <v>125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088"/>
        <v>16:26:06.297</v>
      </c>
      <c r="T2132" t="str">
        <f t="shared" si="1089"/>
        <v>16:26:05.897</v>
      </c>
      <c r="U2132" t="str">
        <f t="shared" si="1082"/>
        <v>A5988B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10</v>
      </c>
      <c r="AF2132" t="s">
        <v>125</v>
      </c>
      <c r="AG2132">
        <v>0</v>
      </c>
      <c r="AH2132">
        <v>3</v>
      </c>
      <c r="AI2132">
        <v>2</v>
      </c>
      <c r="AJ2132">
        <v>1</v>
      </c>
      <c r="AK2132" t="s">
        <v>720</v>
      </c>
      <c r="AL2132">
        <v>40.964219999999997</v>
      </c>
      <c r="AM2132" t="s">
        <v>721</v>
      </c>
      <c r="AN2132">
        <v>-72.160757000000004</v>
      </c>
      <c r="AO2132">
        <v>25</v>
      </c>
      <c r="AP2132">
        <v>1100</v>
      </c>
      <c r="AQ2132" t="s">
        <v>129</v>
      </c>
      <c r="AR2132">
        <v>-22</v>
      </c>
      <c r="AS2132">
        <v>55</v>
      </c>
      <c r="AT2132">
        <v>128</v>
      </c>
      <c r="BB2132">
        <v>1200</v>
      </c>
      <c r="BC2132">
        <v>1</v>
      </c>
      <c r="BD2132" t="str">
        <f t="shared" si="1083"/>
        <v xml:space="preserve">N46PD   </v>
      </c>
      <c r="BE2132">
        <v>1</v>
      </c>
      <c r="BG2132">
        <v>0</v>
      </c>
      <c r="BH2132">
        <v>0</v>
      </c>
      <c r="BI2132">
        <v>0</v>
      </c>
      <c r="BJ2132">
        <v>1000</v>
      </c>
      <c r="BK2132">
        <v>-100</v>
      </c>
      <c r="BL2132" t="s">
        <v>239</v>
      </c>
      <c r="BM2132">
        <v>1</v>
      </c>
      <c r="BN2132">
        <v>1</v>
      </c>
      <c r="BO2132">
        <v>1</v>
      </c>
      <c r="BP2132">
        <v>0</v>
      </c>
      <c r="BS2132">
        <v>0.16</v>
      </c>
      <c r="BT2132">
        <v>0</v>
      </c>
      <c r="BU2132">
        <v>0</v>
      </c>
      <c r="CE2132" t="str">
        <f t="shared" si="1090"/>
        <v>16:26:06.304</v>
      </c>
      <c r="CF2132">
        <v>304347513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6</v>
      </c>
      <c r="CY2132">
        <v>7</v>
      </c>
      <c r="CZ2132" t="s">
        <v>131</v>
      </c>
      <c r="DA2132">
        <v>80</v>
      </c>
      <c r="DB2132">
        <v>1</v>
      </c>
      <c r="DC2132" t="s">
        <v>132</v>
      </c>
      <c r="DD2132" t="s">
        <v>133</v>
      </c>
      <c r="DG2132">
        <v>15503036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>"10/06/2022 16:26:06.592"</f>
        <v>10/06/2022 16:26:06.592</v>
      </c>
      <c r="C2133" t="str">
        <f t="shared" si="1081"/>
        <v>FFDFD3C0</v>
      </c>
      <c r="D2133" t="s">
        <v>139</v>
      </c>
      <c r="E2133">
        <v>2</v>
      </c>
      <c r="F2133">
        <v>1002</v>
      </c>
      <c r="G2133" t="s">
        <v>124</v>
      </c>
      <c r="J2133" t="s">
        <v>141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1088"/>
        <v>16:26:06.297</v>
      </c>
      <c r="T2133" t="str">
        <f t="shared" si="1089"/>
        <v>16:26:05.897</v>
      </c>
      <c r="U2133" t="str">
        <f t="shared" si="1082"/>
        <v>A5988B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10</v>
      </c>
      <c r="AF2133" t="s">
        <v>125</v>
      </c>
      <c r="AG2133">
        <v>0</v>
      </c>
      <c r="AH2133">
        <v>3</v>
      </c>
      <c r="AI2133">
        <v>2</v>
      </c>
      <c r="AJ2133">
        <v>1</v>
      </c>
      <c r="AK2133" t="s">
        <v>720</v>
      </c>
      <c r="AL2133">
        <v>40.964219999999997</v>
      </c>
      <c r="AM2133" t="s">
        <v>721</v>
      </c>
      <c r="AN2133">
        <v>-72.160757000000004</v>
      </c>
      <c r="AO2133">
        <v>25</v>
      </c>
      <c r="AP2133">
        <v>1100</v>
      </c>
      <c r="AQ2133" t="s">
        <v>129</v>
      </c>
      <c r="AR2133">
        <v>-22</v>
      </c>
      <c r="AS2133">
        <v>55</v>
      </c>
      <c r="AT2133">
        <v>128</v>
      </c>
      <c r="BB2133">
        <v>1200</v>
      </c>
      <c r="BC2133">
        <v>1</v>
      </c>
      <c r="BD2133" t="str">
        <f t="shared" si="1083"/>
        <v xml:space="preserve">N46PD   </v>
      </c>
      <c r="BE2133">
        <v>1</v>
      </c>
      <c r="BG2133">
        <v>0</v>
      </c>
      <c r="BH2133">
        <v>0</v>
      </c>
      <c r="BI2133">
        <v>0</v>
      </c>
      <c r="BJ2133">
        <v>1000</v>
      </c>
      <c r="BK2133">
        <v>-100</v>
      </c>
      <c r="BL2133" t="s">
        <v>239</v>
      </c>
      <c r="BM2133">
        <v>1</v>
      </c>
      <c r="BN2133">
        <v>1</v>
      </c>
      <c r="BO2133">
        <v>1</v>
      </c>
      <c r="BP2133">
        <v>0</v>
      </c>
      <c r="BS2133">
        <v>0.16</v>
      </c>
      <c r="BT2133">
        <v>0</v>
      </c>
      <c r="BU2133">
        <v>0</v>
      </c>
      <c r="CE2133" t="str">
        <f t="shared" si="1090"/>
        <v>16:26:06.304</v>
      </c>
      <c r="CF2133">
        <v>304347513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6</v>
      </c>
      <c r="CY2133">
        <v>7</v>
      </c>
      <c r="CZ2133" t="s">
        <v>131</v>
      </c>
      <c r="DA2133">
        <v>80</v>
      </c>
      <c r="DB2133">
        <v>1</v>
      </c>
      <c r="DC2133" t="s">
        <v>132</v>
      </c>
      <c r="DD2133" t="s">
        <v>133</v>
      </c>
      <c r="DG2133">
        <v>15503036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 t="shared" ref="A2134:A2139" si="1091">"10/06/2022 16:26:07.601"</f>
        <v>10/06/2022 16:26:07.601</v>
      </c>
      <c r="C2134" t="str">
        <f t="shared" si="1081"/>
        <v>FFDFD3C0</v>
      </c>
      <c r="D2134" t="s">
        <v>143</v>
      </c>
      <c r="E2134">
        <v>1</v>
      </c>
      <c r="F2134">
        <v>2001</v>
      </c>
      <c r="G2134" t="s">
        <v>147</v>
      </c>
      <c r="J2134" t="s">
        <v>145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ref="S2134:S2140" si="1092">"16:26:07.289"</f>
        <v>16:26:07.289</v>
      </c>
      <c r="T2134" t="str">
        <f t="shared" ref="T2134:T2140" si="1093">"16:26:06.889"</f>
        <v>16:26:06.889</v>
      </c>
      <c r="U2134" t="str">
        <f t="shared" si="1082"/>
        <v>A5988B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10</v>
      </c>
      <c r="AF2134" t="s">
        <v>125</v>
      </c>
      <c r="AG2134">
        <v>0</v>
      </c>
      <c r="AH2134">
        <v>3</v>
      </c>
      <c r="AI2134">
        <v>2</v>
      </c>
      <c r="AJ2134">
        <v>1</v>
      </c>
      <c r="AK2134" t="s">
        <v>722</v>
      </c>
      <c r="AL2134">
        <v>40.964499000000004</v>
      </c>
      <c r="AM2134" t="s">
        <v>636</v>
      </c>
      <c r="AN2134">
        <v>-72.160884999999993</v>
      </c>
      <c r="AO2134">
        <v>25</v>
      </c>
      <c r="AP2134">
        <v>1100</v>
      </c>
      <c r="AQ2134" t="s">
        <v>129</v>
      </c>
      <c r="AR2134">
        <v>-23</v>
      </c>
      <c r="AS2134">
        <v>54</v>
      </c>
      <c r="AT2134">
        <v>64</v>
      </c>
      <c r="BB2134">
        <v>1200</v>
      </c>
      <c r="BC2134">
        <v>1</v>
      </c>
      <c r="BD2134" t="str">
        <f t="shared" si="1083"/>
        <v xml:space="preserve">N46PD   </v>
      </c>
      <c r="BE2134">
        <v>1</v>
      </c>
      <c r="BG2134">
        <v>0</v>
      </c>
      <c r="BH2134">
        <v>0</v>
      </c>
      <c r="BI2134">
        <v>0</v>
      </c>
      <c r="BJ2134">
        <v>1000</v>
      </c>
      <c r="BK2134">
        <v>-100</v>
      </c>
      <c r="BL2134" t="s">
        <v>239</v>
      </c>
      <c r="BM2134">
        <v>1</v>
      </c>
      <c r="BN2134">
        <v>1</v>
      </c>
      <c r="BO2134">
        <v>1</v>
      </c>
      <c r="BP2134">
        <v>0</v>
      </c>
      <c r="BS2134">
        <v>0.16</v>
      </c>
      <c r="BT2134">
        <v>0</v>
      </c>
      <c r="BU2134">
        <v>0</v>
      </c>
      <c r="CE2134" t="str">
        <f t="shared" ref="CE2134:CE2140" si="1094">"16:26:07.294"</f>
        <v>16:26:07.294</v>
      </c>
      <c r="CF2134">
        <v>293959382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7</v>
      </c>
      <c r="CY2134">
        <v>7</v>
      </c>
      <c r="CZ2134" t="s">
        <v>131</v>
      </c>
      <c r="DA2134">
        <v>80</v>
      </c>
      <c r="DB2134">
        <v>1</v>
      </c>
      <c r="DC2134" t="s">
        <v>132</v>
      </c>
      <c r="DD2134" t="s">
        <v>133</v>
      </c>
      <c r="DG2134">
        <v>15503999</v>
      </c>
      <c r="DI2134">
        <v>1</v>
      </c>
      <c r="DJ2134">
        <v>0</v>
      </c>
      <c r="DK2134">
        <v>0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 t="shared" si="1091"/>
        <v>10/06/2022 16:26:07.601</v>
      </c>
      <c r="C2135" t="str">
        <f t="shared" si="1081"/>
        <v>FFDFD3C0</v>
      </c>
      <c r="D2135" t="s">
        <v>139</v>
      </c>
      <c r="E2135">
        <v>3</v>
      </c>
      <c r="F2135">
        <v>1003</v>
      </c>
      <c r="G2135" t="s">
        <v>146</v>
      </c>
      <c r="J2135" t="s">
        <v>141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1092"/>
        <v>16:26:07.289</v>
      </c>
      <c r="T2135" t="str">
        <f t="shared" si="1093"/>
        <v>16:26:06.889</v>
      </c>
      <c r="U2135" t="str">
        <f t="shared" si="1082"/>
        <v>A5988B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10</v>
      </c>
      <c r="AF2135" t="s">
        <v>125</v>
      </c>
      <c r="AG2135">
        <v>0</v>
      </c>
      <c r="AH2135">
        <v>3</v>
      </c>
      <c r="AI2135">
        <v>2</v>
      </c>
      <c r="AJ2135">
        <v>1</v>
      </c>
      <c r="AK2135" t="s">
        <v>722</v>
      </c>
      <c r="AL2135">
        <v>40.964499000000004</v>
      </c>
      <c r="AM2135" t="s">
        <v>636</v>
      </c>
      <c r="AN2135">
        <v>-72.160884999999993</v>
      </c>
      <c r="AO2135">
        <v>25</v>
      </c>
      <c r="AP2135">
        <v>1100</v>
      </c>
      <c r="AQ2135" t="s">
        <v>129</v>
      </c>
      <c r="AR2135">
        <v>-23</v>
      </c>
      <c r="AS2135">
        <v>54</v>
      </c>
      <c r="AT2135">
        <v>64</v>
      </c>
      <c r="BB2135">
        <v>1200</v>
      </c>
      <c r="BC2135">
        <v>1</v>
      </c>
      <c r="BD2135" t="str">
        <f t="shared" si="1083"/>
        <v xml:space="preserve">N46PD   </v>
      </c>
      <c r="BE2135">
        <v>1</v>
      </c>
      <c r="BG2135">
        <v>0</v>
      </c>
      <c r="BH2135">
        <v>0</v>
      </c>
      <c r="BI2135">
        <v>0</v>
      </c>
      <c r="BJ2135">
        <v>1000</v>
      </c>
      <c r="BK2135">
        <v>-100</v>
      </c>
      <c r="BL2135" t="s">
        <v>239</v>
      </c>
      <c r="BM2135">
        <v>1</v>
      </c>
      <c r="BN2135">
        <v>1</v>
      </c>
      <c r="BO2135">
        <v>1</v>
      </c>
      <c r="BP2135">
        <v>0</v>
      </c>
      <c r="BS2135">
        <v>0.16</v>
      </c>
      <c r="BT2135">
        <v>0</v>
      </c>
      <c r="BU2135">
        <v>0</v>
      </c>
      <c r="CE2135" t="str">
        <f t="shared" si="1094"/>
        <v>16:26:07.294</v>
      </c>
      <c r="CF2135">
        <v>293959382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7</v>
      </c>
      <c r="CY2135">
        <v>7</v>
      </c>
      <c r="CZ2135" t="s">
        <v>131</v>
      </c>
      <c r="DA2135">
        <v>80</v>
      </c>
      <c r="DB2135">
        <v>1</v>
      </c>
      <c r="DC2135" t="s">
        <v>132</v>
      </c>
      <c r="DD2135" t="s">
        <v>133</v>
      </c>
      <c r="DG2135">
        <v>15503999</v>
      </c>
      <c r="DI2135">
        <v>1</v>
      </c>
      <c r="DJ2135">
        <v>0</v>
      </c>
      <c r="DK2135">
        <v>1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 t="shared" si="1091"/>
        <v>10/06/2022 16:26:07.601</v>
      </c>
      <c r="C2136" t="str">
        <f t="shared" si="1081"/>
        <v>FFDFD3C0</v>
      </c>
      <c r="D2136" t="s">
        <v>134</v>
      </c>
      <c r="E2136">
        <v>33</v>
      </c>
      <c r="H2136">
        <v>112</v>
      </c>
      <c r="I2136" t="s">
        <v>135</v>
      </c>
      <c r="J2136" t="s">
        <v>136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1092"/>
        <v>16:26:07.289</v>
      </c>
      <c r="T2136" t="str">
        <f t="shared" si="1093"/>
        <v>16:26:06.889</v>
      </c>
      <c r="U2136" t="str">
        <f t="shared" si="1082"/>
        <v>A5988B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10</v>
      </c>
      <c r="AF2136" t="s">
        <v>125</v>
      </c>
      <c r="AG2136">
        <v>0</v>
      </c>
      <c r="AH2136">
        <v>3</v>
      </c>
      <c r="AI2136">
        <v>2</v>
      </c>
      <c r="AJ2136">
        <v>1</v>
      </c>
      <c r="AK2136" t="s">
        <v>722</v>
      </c>
      <c r="AL2136">
        <v>40.964499000000004</v>
      </c>
      <c r="AM2136" t="s">
        <v>636</v>
      </c>
      <c r="AN2136">
        <v>-72.160884999999993</v>
      </c>
      <c r="AO2136">
        <v>25</v>
      </c>
      <c r="AP2136">
        <v>1100</v>
      </c>
      <c r="AQ2136" t="s">
        <v>129</v>
      </c>
      <c r="AR2136">
        <v>-23</v>
      </c>
      <c r="AS2136">
        <v>54</v>
      </c>
      <c r="AT2136">
        <v>64</v>
      </c>
      <c r="BB2136">
        <v>1200</v>
      </c>
      <c r="BC2136">
        <v>1</v>
      </c>
      <c r="BD2136" t="str">
        <f t="shared" si="1083"/>
        <v xml:space="preserve">N46PD   </v>
      </c>
      <c r="BE2136">
        <v>1</v>
      </c>
      <c r="BG2136">
        <v>0</v>
      </c>
      <c r="BH2136">
        <v>0</v>
      </c>
      <c r="BI2136">
        <v>0</v>
      </c>
      <c r="BJ2136">
        <v>1000</v>
      </c>
      <c r="BK2136">
        <v>-100</v>
      </c>
      <c r="BL2136" t="s">
        <v>239</v>
      </c>
      <c r="BM2136">
        <v>1</v>
      </c>
      <c r="BN2136">
        <v>1</v>
      </c>
      <c r="BO2136">
        <v>1</v>
      </c>
      <c r="BP2136">
        <v>0</v>
      </c>
      <c r="BS2136">
        <v>0.16</v>
      </c>
      <c r="BT2136">
        <v>0</v>
      </c>
      <c r="BU2136">
        <v>0</v>
      </c>
      <c r="CE2136" t="str">
        <f t="shared" si="1094"/>
        <v>16:26:07.294</v>
      </c>
      <c r="CF2136">
        <v>293959382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7</v>
      </c>
      <c r="CY2136">
        <v>7</v>
      </c>
      <c r="CZ2136" t="s">
        <v>131</v>
      </c>
      <c r="DA2136">
        <v>80</v>
      </c>
      <c r="DB2136">
        <v>1</v>
      </c>
      <c r="DC2136" t="s">
        <v>132</v>
      </c>
      <c r="DD2136" t="s">
        <v>133</v>
      </c>
      <c r="DG2136">
        <v>15503999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 t="shared" si="1091"/>
        <v>10/06/2022 16:26:07.601</v>
      </c>
      <c r="C2137" t="str">
        <f t="shared" si="1081"/>
        <v>FFDFD3C0</v>
      </c>
      <c r="D2137" t="s">
        <v>143</v>
      </c>
      <c r="E2137">
        <v>15</v>
      </c>
      <c r="F2137">
        <v>2015</v>
      </c>
      <c r="G2137" t="s">
        <v>144</v>
      </c>
      <c r="J2137" t="s">
        <v>145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1092"/>
        <v>16:26:07.289</v>
      </c>
      <c r="T2137" t="str">
        <f t="shared" si="1093"/>
        <v>16:26:06.889</v>
      </c>
      <c r="U2137" t="str">
        <f t="shared" si="1082"/>
        <v>A5988B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10</v>
      </c>
      <c r="AF2137" t="s">
        <v>125</v>
      </c>
      <c r="AG2137">
        <v>0</v>
      </c>
      <c r="AH2137">
        <v>3</v>
      </c>
      <c r="AI2137">
        <v>2</v>
      </c>
      <c r="AJ2137">
        <v>1</v>
      </c>
      <c r="AK2137" t="s">
        <v>722</v>
      </c>
      <c r="AL2137">
        <v>40.964499000000004</v>
      </c>
      <c r="AM2137" t="s">
        <v>636</v>
      </c>
      <c r="AN2137">
        <v>-72.160884999999993</v>
      </c>
      <c r="AO2137">
        <v>25</v>
      </c>
      <c r="AP2137">
        <v>1100</v>
      </c>
      <c r="AQ2137" t="s">
        <v>129</v>
      </c>
      <c r="AR2137">
        <v>-23</v>
      </c>
      <c r="AS2137">
        <v>54</v>
      </c>
      <c r="AT2137">
        <v>64</v>
      </c>
      <c r="BB2137">
        <v>1200</v>
      </c>
      <c r="BC2137">
        <v>1</v>
      </c>
      <c r="BD2137" t="str">
        <f t="shared" si="1083"/>
        <v xml:space="preserve">N46PD   </v>
      </c>
      <c r="BE2137">
        <v>1</v>
      </c>
      <c r="BG2137">
        <v>0</v>
      </c>
      <c r="BH2137">
        <v>0</v>
      </c>
      <c r="BI2137">
        <v>0</v>
      </c>
      <c r="BJ2137">
        <v>1000</v>
      </c>
      <c r="BK2137">
        <v>-100</v>
      </c>
      <c r="BL2137" t="s">
        <v>239</v>
      </c>
      <c r="BM2137">
        <v>1</v>
      </c>
      <c r="BN2137">
        <v>1</v>
      </c>
      <c r="BO2137">
        <v>1</v>
      </c>
      <c r="BP2137">
        <v>0</v>
      </c>
      <c r="BS2137">
        <v>0.16</v>
      </c>
      <c r="BT2137">
        <v>0</v>
      </c>
      <c r="BU2137">
        <v>0</v>
      </c>
      <c r="CE2137" t="str">
        <f t="shared" si="1094"/>
        <v>16:26:07.294</v>
      </c>
      <c r="CF2137">
        <v>293959382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7</v>
      </c>
      <c r="CY2137">
        <v>7</v>
      </c>
      <c r="CZ2137" t="s">
        <v>131</v>
      </c>
      <c r="DA2137">
        <v>80</v>
      </c>
      <c r="DB2137">
        <v>1</v>
      </c>
      <c r="DC2137" t="s">
        <v>132</v>
      </c>
      <c r="DD2137" t="s">
        <v>133</v>
      </c>
      <c r="DG2137">
        <v>15503999</v>
      </c>
      <c r="DI2137">
        <v>1</v>
      </c>
      <c r="DJ2137">
        <v>0</v>
      </c>
      <c r="DK2137">
        <v>1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 t="shared" si="1091"/>
        <v>10/06/2022 16:26:07.601</v>
      </c>
      <c r="C2138" t="str">
        <f t="shared" si="1081"/>
        <v>FFDFD3C0</v>
      </c>
      <c r="D2138" t="s">
        <v>134</v>
      </c>
      <c r="E2138">
        <v>38</v>
      </c>
      <c r="H2138">
        <v>125</v>
      </c>
      <c r="I2138" t="s">
        <v>142</v>
      </c>
      <c r="J2138" t="s">
        <v>136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1092"/>
        <v>16:26:07.289</v>
      </c>
      <c r="T2138" t="str">
        <f t="shared" si="1093"/>
        <v>16:26:06.889</v>
      </c>
      <c r="U2138" t="str">
        <f t="shared" si="1082"/>
        <v>A5988B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9</v>
      </c>
      <c r="AC2138">
        <v>3</v>
      </c>
      <c r="AD2138">
        <v>0</v>
      </c>
      <c r="AE2138">
        <v>10</v>
      </c>
      <c r="AF2138" t="s">
        <v>125</v>
      </c>
      <c r="AG2138">
        <v>0</v>
      </c>
      <c r="AH2138">
        <v>3</v>
      </c>
      <c r="AI2138">
        <v>2</v>
      </c>
      <c r="AJ2138">
        <v>1</v>
      </c>
      <c r="AK2138" t="s">
        <v>722</v>
      </c>
      <c r="AL2138">
        <v>40.964499000000004</v>
      </c>
      <c r="AM2138" t="s">
        <v>636</v>
      </c>
      <c r="AN2138">
        <v>-72.160884999999993</v>
      </c>
      <c r="AO2138">
        <v>25</v>
      </c>
      <c r="AP2138">
        <v>1100</v>
      </c>
      <c r="AQ2138" t="s">
        <v>129</v>
      </c>
      <c r="AR2138">
        <v>-23</v>
      </c>
      <c r="AS2138">
        <v>54</v>
      </c>
      <c r="AT2138">
        <v>64</v>
      </c>
      <c r="BB2138">
        <v>1200</v>
      </c>
      <c r="BC2138">
        <v>1</v>
      </c>
      <c r="BD2138" t="str">
        <f t="shared" si="1083"/>
        <v xml:space="preserve">N46PD   </v>
      </c>
      <c r="BE2138">
        <v>1</v>
      </c>
      <c r="BG2138">
        <v>0</v>
      </c>
      <c r="BH2138">
        <v>0</v>
      </c>
      <c r="BI2138">
        <v>0</v>
      </c>
      <c r="BJ2138">
        <v>1000</v>
      </c>
      <c r="BK2138">
        <v>-100</v>
      </c>
      <c r="BL2138" t="s">
        <v>239</v>
      </c>
      <c r="BM2138">
        <v>1</v>
      </c>
      <c r="BN2138">
        <v>1</v>
      </c>
      <c r="BO2138">
        <v>1</v>
      </c>
      <c r="BP2138">
        <v>0</v>
      </c>
      <c r="BS2138">
        <v>0.16</v>
      </c>
      <c r="BT2138">
        <v>0</v>
      </c>
      <c r="BU2138">
        <v>0</v>
      </c>
      <c r="CE2138" t="str">
        <f t="shared" si="1094"/>
        <v>16:26:07.294</v>
      </c>
      <c r="CF2138">
        <v>293959382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7</v>
      </c>
      <c r="CY2138">
        <v>7</v>
      </c>
      <c r="CZ2138" t="s">
        <v>131</v>
      </c>
      <c r="DA2138">
        <v>80</v>
      </c>
      <c r="DB2138">
        <v>1</v>
      </c>
      <c r="DC2138" t="s">
        <v>132</v>
      </c>
      <c r="DD2138" t="s">
        <v>133</v>
      </c>
      <c r="DG2138">
        <v>15503999</v>
      </c>
      <c r="DI2138">
        <v>1</v>
      </c>
      <c r="DJ2138">
        <v>0</v>
      </c>
      <c r="DK2138">
        <v>1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 t="shared" si="1091"/>
        <v>10/06/2022 16:26:07.601</v>
      </c>
      <c r="C2139" t="str">
        <f t="shared" si="1081"/>
        <v>FFDFD3C0</v>
      </c>
      <c r="D2139" t="s">
        <v>123</v>
      </c>
      <c r="E2139">
        <v>1</v>
      </c>
      <c r="H2139">
        <v>157</v>
      </c>
      <c r="I2139" t="s">
        <v>124</v>
      </c>
      <c r="J2139" t="s">
        <v>125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092"/>
        <v>16:26:07.289</v>
      </c>
      <c r="T2139" t="str">
        <f t="shared" si="1093"/>
        <v>16:26:06.889</v>
      </c>
      <c r="U2139" t="str">
        <f t="shared" si="1082"/>
        <v>A5988B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10</v>
      </c>
      <c r="AF2139" t="s">
        <v>125</v>
      </c>
      <c r="AG2139">
        <v>0</v>
      </c>
      <c r="AH2139">
        <v>3</v>
      </c>
      <c r="AI2139">
        <v>2</v>
      </c>
      <c r="AJ2139">
        <v>1</v>
      </c>
      <c r="AK2139" t="s">
        <v>722</v>
      </c>
      <c r="AL2139">
        <v>40.964499000000004</v>
      </c>
      <c r="AM2139" t="s">
        <v>636</v>
      </c>
      <c r="AN2139">
        <v>-72.160884999999993</v>
      </c>
      <c r="AO2139">
        <v>25</v>
      </c>
      <c r="AP2139">
        <v>1100</v>
      </c>
      <c r="AQ2139" t="s">
        <v>129</v>
      </c>
      <c r="AR2139">
        <v>-23</v>
      </c>
      <c r="AS2139">
        <v>54</v>
      </c>
      <c r="AT2139">
        <v>64</v>
      </c>
      <c r="BB2139">
        <v>1200</v>
      </c>
      <c r="BC2139">
        <v>1</v>
      </c>
      <c r="BD2139" t="str">
        <f t="shared" si="1083"/>
        <v xml:space="preserve">N46PD   </v>
      </c>
      <c r="BE2139">
        <v>1</v>
      </c>
      <c r="BG2139">
        <v>0</v>
      </c>
      <c r="BH2139">
        <v>0</v>
      </c>
      <c r="BI2139">
        <v>0</v>
      </c>
      <c r="BJ2139">
        <v>1000</v>
      </c>
      <c r="BK2139">
        <v>-100</v>
      </c>
      <c r="BL2139" t="s">
        <v>239</v>
      </c>
      <c r="BM2139">
        <v>1</v>
      </c>
      <c r="BN2139">
        <v>1</v>
      </c>
      <c r="BO2139">
        <v>1</v>
      </c>
      <c r="BP2139">
        <v>0</v>
      </c>
      <c r="BS2139">
        <v>0.16</v>
      </c>
      <c r="BT2139">
        <v>0</v>
      </c>
      <c r="BU2139">
        <v>0</v>
      </c>
      <c r="CE2139" t="str">
        <f t="shared" si="1094"/>
        <v>16:26:07.294</v>
      </c>
      <c r="CF2139">
        <v>293959382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7</v>
      </c>
      <c r="CY2139">
        <v>7</v>
      </c>
      <c r="CZ2139" t="s">
        <v>131</v>
      </c>
      <c r="DA2139">
        <v>80</v>
      </c>
      <c r="DB2139">
        <v>1</v>
      </c>
      <c r="DC2139" t="s">
        <v>132</v>
      </c>
      <c r="DD2139" t="s">
        <v>133</v>
      </c>
      <c r="DG2139">
        <v>15503999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>"10/06/2022 16:26:07.632"</f>
        <v>10/06/2022 16:26:07.632</v>
      </c>
      <c r="C2140" t="str">
        <f t="shared" si="1081"/>
        <v>FFDFD3C0</v>
      </c>
      <c r="D2140" t="s">
        <v>139</v>
      </c>
      <c r="E2140">
        <v>2</v>
      </c>
      <c r="F2140">
        <v>1002</v>
      </c>
      <c r="G2140" t="s">
        <v>124</v>
      </c>
      <c r="J2140" t="s">
        <v>141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1092"/>
        <v>16:26:07.289</v>
      </c>
      <c r="T2140" t="str">
        <f t="shared" si="1093"/>
        <v>16:26:06.889</v>
      </c>
      <c r="U2140" t="str">
        <f t="shared" si="1082"/>
        <v>A5988B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9</v>
      </c>
      <c r="AC2140">
        <v>3</v>
      </c>
      <c r="AD2140">
        <v>0</v>
      </c>
      <c r="AE2140">
        <v>10</v>
      </c>
      <c r="AF2140" t="s">
        <v>125</v>
      </c>
      <c r="AG2140">
        <v>0</v>
      </c>
      <c r="AH2140">
        <v>3</v>
      </c>
      <c r="AI2140">
        <v>2</v>
      </c>
      <c r="AJ2140">
        <v>1</v>
      </c>
      <c r="AK2140" t="s">
        <v>722</v>
      </c>
      <c r="AL2140">
        <v>40.964499000000004</v>
      </c>
      <c r="AM2140" t="s">
        <v>636</v>
      </c>
      <c r="AN2140">
        <v>-72.160884999999993</v>
      </c>
      <c r="AO2140">
        <v>25</v>
      </c>
      <c r="AP2140">
        <v>1100</v>
      </c>
      <c r="AQ2140" t="s">
        <v>129</v>
      </c>
      <c r="AR2140">
        <v>-23</v>
      </c>
      <c r="AS2140">
        <v>54</v>
      </c>
      <c r="AT2140">
        <v>64</v>
      </c>
      <c r="BB2140">
        <v>1200</v>
      </c>
      <c r="BC2140">
        <v>1</v>
      </c>
      <c r="BD2140" t="str">
        <f t="shared" si="1083"/>
        <v xml:space="preserve">N46PD   </v>
      </c>
      <c r="BE2140">
        <v>1</v>
      </c>
      <c r="BG2140">
        <v>0</v>
      </c>
      <c r="BH2140">
        <v>0</v>
      </c>
      <c r="BI2140">
        <v>0</v>
      </c>
      <c r="BJ2140">
        <v>1000</v>
      </c>
      <c r="BK2140">
        <v>-100</v>
      </c>
      <c r="BL2140" t="s">
        <v>239</v>
      </c>
      <c r="BM2140">
        <v>1</v>
      </c>
      <c r="BN2140">
        <v>1</v>
      </c>
      <c r="BO2140">
        <v>1</v>
      </c>
      <c r="BP2140">
        <v>0</v>
      </c>
      <c r="BS2140">
        <v>0.16</v>
      </c>
      <c r="BT2140">
        <v>0</v>
      </c>
      <c r="BU2140">
        <v>0</v>
      </c>
      <c r="CE2140" t="str">
        <f t="shared" si="1094"/>
        <v>16:26:07.294</v>
      </c>
      <c r="CF2140">
        <v>293959382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7</v>
      </c>
      <c r="CY2140">
        <v>7</v>
      </c>
      <c r="CZ2140" t="s">
        <v>131</v>
      </c>
      <c r="DA2140">
        <v>80</v>
      </c>
      <c r="DB2140">
        <v>1</v>
      </c>
      <c r="DC2140" t="s">
        <v>132</v>
      </c>
      <c r="DD2140" t="s">
        <v>133</v>
      </c>
      <c r="DG2140">
        <v>15503999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"10/06/2022 16:26:08.382"</f>
        <v>10/06/2022 16:26:08.382</v>
      </c>
      <c r="C2141" t="str">
        <f t="shared" si="1081"/>
        <v>FFDFD3C0</v>
      </c>
      <c r="D2141" t="s">
        <v>139</v>
      </c>
      <c r="E2141">
        <v>2</v>
      </c>
      <c r="F2141">
        <v>1002</v>
      </c>
      <c r="G2141" t="s">
        <v>124</v>
      </c>
      <c r="J2141" t="s">
        <v>141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ref="S2141:S2147" si="1095">"16:26:08.188"</f>
        <v>16:26:08.188</v>
      </c>
      <c r="T2141" t="str">
        <f t="shared" ref="T2141:T2147" si="1096">"16:26:07.788"</f>
        <v>16:26:07.788</v>
      </c>
      <c r="U2141" t="str">
        <f t="shared" si="1082"/>
        <v>A5988B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10</v>
      </c>
      <c r="AF2141" t="s">
        <v>125</v>
      </c>
      <c r="AG2141">
        <v>0</v>
      </c>
      <c r="AH2141">
        <v>3</v>
      </c>
      <c r="AI2141">
        <v>2</v>
      </c>
      <c r="AJ2141">
        <v>1</v>
      </c>
      <c r="AK2141" t="s">
        <v>723</v>
      </c>
      <c r="AL2141">
        <v>40.964713000000003</v>
      </c>
      <c r="AM2141" t="s">
        <v>724</v>
      </c>
      <c r="AN2141">
        <v>-72.161013999999994</v>
      </c>
      <c r="AO2141">
        <v>25</v>
      </c>
      <c r="AP2141">
        <v>1100</v>
      </c>
      <c r="AQ2141" t="s">
        <v>129</v>
      </c>
      <c r="AR2141">
        <v>-24</v>
      </c>
      <c r="AS2141">
        <v>54</v>
      </c>
      <c r="AT2141">
        <v>-64</v>
      </c>
      <c r="BB2141">
        <v>1200</v>
      </c>
      <c r="BC2141">
        <v>1</v>
      </c>
      <c r="BD2141" t="str">
        <f t="shared" si="1083"/>
        <v xml:space="preserve">N46PD   </v>
      </c>
      <c r="BE2141">
        <v>1</v>
      </c>
      <c r="BG2141">
        <v>0</v>
      </c>
      <c r="BH2141">
        <v>0</v>
      </c>
      <c r="BI2141">
        <v>0</v>
      </c>
      <c r="BJ2141">
        <v>1000</v>
      </c>
      <c r="BK2141">
        <v>-100</v>
      </c>
      <c r="BL2141" t="s">
        <v>239</v>
      </c>
      <c r="BM2141">
        <v>1</v>
      </c>
      <c r="BN2141">
        <v>1</v>
      </c>
      <c r="BO2141">
        <v>1</v>
      </c>
      <c r="BP2141">
        <v>0</v>
      </c>
      <c r="BS2141">
        <v>0.16</v>
      </c>
      <c r="BT2141">
        <v>0</v>
      </c>
      <c r="BU2141">
        <v>0</v>
      </c>
      <c r="CE2141" t="str">
        <f t="shared" ref="CE2141:CE2147" si="1097">"16:26:08.189"</f>
        <v>16:26:08.189</v>
      </c>
      <c r="CF2141">
        <v>188542601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6</v>
      </c>
      <c r="CY2141">
        <v>7</v>
      </c>
      <c r="CZ2141" t="s">
        <v>131</v>
      </c>
      <c r="DA2141">
        <v>80</v>
      </c>
      <c r="DB2141">
        <v>0</v>
      </c>
      <c r="DC2141" t="s">
        <v>132</v>
      </c>
      <c r="DD2141" t="s">
        <v>133</v>
      </c>
      <c r="DG2141">
        <v>15496530</v>
      </c>
      <c r="DI2141">
        <v>1</v>
      </c>
      <c r="DJ2141">
        <v>0</v>
      </c>
      <c r="DK2141">
        <v>0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>"10/06/2022 16:26:08.461"</f>
        <v>10/06/2022 16:26:08.461</v>
      </c>
      <c r="C2142" t="str">
        <f t="shared" si="1081"/>
        <v>FFDFD3C0</v>
      </c>
      <c r="D2142" t="s">
        <v>143</v>
      </c>
      <c r="E2142">
        <v>1</v>
      </c>
      <c r="F2142">
        <v>2001</v>
      </c>
      <c r="G2142" t="s">
        <v>147</v>
      </c>
      <c r="J2142" t="s">
        <v>145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si="1095"/>
        <v>16:26:08.188</v>
      </c>
      <c r="T2142" t="str">
        <f t="shared" si="1096"/>
        <v>16:26:07.788</v>
      </c>
      <c r="U2142" t="str">
        <f t="shared" si="1082"/>
        <v>A5988B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10</v>
      </c>
      <c r="AF2142" t="s">
        <v>125</v>
      </c>
      <c r="AG2142">
        <v>0</v>
      </c>
      <c r="AH2142">
        <v>3</v>
      </c>
      <c r="AI2142">
        <v>2</v>
      </c>
      <c r="AJ2142">
        <v>1</v>
      </c>
      <c r="AK2142" t="s">
        <v>723</v>
      </c>
      <c r="AL2142">
        <v>40.964713000000003</v>
      </c>
      <c r="AM2142" t="s">
        <v>724</v>
      </c>
      <c r="AN2142">
        <v>-72.161013999999994</v>
      </c>
      <c r="AO2142">
        <v>25</v>
      </c>
      <c r="AP2142">
        <v>1100</v>
      </c>
      <c r="AQ2142" t="s">
        <v>129</v>
      </c>
      <c r="AR2142">
        <v>-24</v>
      </c>
      <c r="AS2142">
        <v>54</v>
      </c>
      <c r="AT2142">
        <v>-64</v>
      </c>
      <c r="BB2142">
        <v>1200</v>
      </c>
      <c r="BC2142">
        <v>1</v>
      </c>
      <c r="BD2142" t="str">
        <f t="shared" si="1083"/>
        <v xml:space="preserve">N46PD   </v>
      </c>
      <c r="BE2142">
        <v>1</v>
      </c>
      <c r="BG2142">
        <v>0</v>
      </c>
      <c r="BH2142">
        <v>0</v>
      </c>
      <c r="BI2142">
        <v>0</v>
      </c>
      <c r="BJ2142">
        <v>1000</v>
      </c>
      <c r="BK2142">
        <v>-100</v>
      </c>
      <c r="BL2142" t="s">
        <v>239</v>
      </c>
      <c r="BM2142">
        <v>1</v>
      </c>
      <c r="BN2142">
        <v>1</v>
      </c>
      <c r="BO2142">
        <v>1</v>
      </c>
      <c r="BP2142">
        <v>0</v>
      </c>
      <c r="BS2142">
        <v>0.16</v>
      </c>
      <c r="BT2142">
        <v>0</v>
      </c>
      <c r="BU2142">
        <v>0</v>
      </c>
      <c r="CE2142" t="str">
        <f t="shared" si="1097"/>
        <v>16:26:08.189</v>
      </c>
      <c r="CF2142">
        <v>188542601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6</v>
      </c>
      <c r="CY2142">
        <v>7</v>
      </c>
      <c r="CZ2142" t="s">
        <v>131</v>
      </c>
      <c r="DA2142">
        <v>80</v>
      </c>
      <c r="DB2142">
        <v>0</v>
      </c>
      <c r="DC2142" t="s">
        <v>132</v>
      </c>
      <c r="DD2142" t="s">
        <v>133</v>
      </c>
      <c r="DG2142">
        <v>15496530</v>
      </c>
      <c r="DI2142">
        <v>1</v>
      </c>
      <c r="DJ2142">
        <v>0</v>
      </c>
      <c r="DK2142">
        <v>1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>"10/06/2022 16:26:08.461"</f>
        <v>10/06/2022 16:26:08.461</v>
      </c>
      <c r="C2143" t="str">
        <f t="shared" si="1081"/>
        <v>FFDFD3C0</v>
      </c>
      <c r="D2143" t="s">
        <v>139</v>
      </c>
      <c r="E2143">
        <v>3</v>
      </c>
      <c r="F2143">
        <v>1003</v>
      </c>
      <c r="G2143" t="s">
        <v>146</v>
      </c>
      <c r="J2143" t="s">
        <v>141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1095"/>
        <v>16:26:08.188</v>
      </c>
      <c r="T2143" t="str">
        <f t="shared" si="1096"/>
        <v>16:26:07.788</v>
      </c>
      <c r="U2143" t="str">
        <f t="shared" si="1082"/>
        <v>A5988B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10</v>
      </c>
      <c r="AF2143" t="s">
        <v>125</v>
      </c>
      <c r="AG2143">
        <v>0</v>
      </c>
      <c r="AH2143">
        <v>3</v>
      </c>
      <c r="AI2143">
        <v>2</v>
      </c>
      <c r="AJ2143">
        <v>1</v>
      </c>
      <c r="AK2143" t="s">
        <v>723</v>
      </c>
      <c r="AL2143">
        <v>40.964713000000003</v>
      </c>
      <c r="AM2143" t="s">
        <v>724</v>
      </c>
      <c r="AN2143">
        <v>-72.161013999999994</v>
      </c>
      <c r="AO2143">
        <v>25</v>
      </c>
      <c r="AP2143">
        <v>1100</v>
      </c>
      <c r="AQ2143" t="s">
        <v>129</v>
      </c>
      <c r="AR2143">
        <v>-24</v>
      </c>
      <c r="AS2143">
        <v>54</v>
      </c>
      <c r="AT2143">
        <v>-64</v>
      </c>
      <c r="BB2143">
        <v>1200</v>
      </c>
      <c r="BC2143">
        <v>1</v>
      </c>
      <c r="BD2143" t="str">
        <f t="shared" si="1083"/>
        <v xml:space="preserve">N46PD   </v>
      </c>
      <c r="BE2143">
        <v>1</v>
      </c>
      <c r="BG2143">
        <v>0</v>
      </c>
      <c r="BH2143">
        <v>0</v>
      </c>
      <c r="BI2143">
        <v>0</v>
      </c>
      <c r="BJ2143">
        <v>1000</v>
      </c>
      <c r="BK2143">
        <v>-100</v>
      </c>
      <c r="BL2143" t="s">
        <v>239</v>
      </c>
      <c r="BM2143">
        <v>1</v>
      </c>
      <c r="BN2143">
        <v>1</v>
      </c>
      <c r="BO2143">
        <v>1</v>
      </c>
      <c r="BP2143">
        <v>0</v>
      </c>
      <c r="BS2143">
        <v>0.16</v>
      </c>
      <c r="BT2143">
        <v>0</v>
      </c>
      <c r="BU2143">
        <v>0</v>
      </c>
      <c r="CE2143" t="str">
        <f t="shared" si="1097"/>
        <v>16:26:08.189</v>
      </c>
      <c r="CF2143">
        <v>188542601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6</v>
      </c>
      <c r="CY2143">
        <v>7</v>
      </c>
      <c r="CZ2143" t="s">
        <v>131</v>
      </c>
      <c r="DA2143">
        <v>80</v>
      </c>
      <c r="DB2143">
        <v>0</v>
      </c>
      <c r="DC2143" t="s">
        <v>132</v>
      </c>
      <c r="DD2143" t="s">
        <v>133</v>
      </c>
      <c r="DG2143">
        <v>15496530</v>
      </c>
      <c r="DI2143">
        <v>1</v>
      </c>
      <c r="DJ2143">
        <v>0</v>
      </c>
      <c r="DK2143">
        <v>1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>"10/06/2022 16:26:08.461"</f>
        <v>10/06/2022 16:26:08.461</v>
      </c>
      <c r="C2144" t="str">
        <f t="shared" si="1081"/>
        <v>FFDFD3C0</v>
      </c>
      <c r="D2144" t="s">
        <v>143</v>
      </c>
      <c r="E2144">
        <v>15</v>
      </c>
      <c r="F2144">
        <v>2015</v>
      </c>
      <c r="G2144" t="s">
        <v>144</v>
      </c>
      <c r="J2144" t="s">
        <v>145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si="1095"/>
        <v>16:26:08.188</v>
      </c>
      <c r="T2144" t="str">
        <f t="shared" si="1096"/>
        <v>16:26:07.788</v>
      </c>
      <c r="U2144" t="str">
        <f t="shared" si="1082"/>
        <v>A5988B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10</v>
      </c>
      <c r="AF2144" t="s">
        <v>125</v>
      </c>
      <c r="AG2144">
        <v>0</v>
      </c>
      <c r="AH2144">
        <v>3</v>
      </c>
      <c r="AI2144">
        <v>2</v>
      </c>
      <c r="AJ2144">
        <v>1</v>
      </c>
      <c r="AK2144" t="s">
        <v>723</v>
      </c>
      <c r="AL2144">
        <v>40.964713000000003</v>
      </c>
      <c r="AM2144" t="s">
        <v>724</v>
      </c>
      <c r="AN2144">
        <v>-72.161013999999994</v>
      </c>
      <c r="AO2144">
        <v>25</v>
      </c>
      <c r="AP2144">
        <v>1100</v>
      </c>
      <c r="AQ2144" t="s">
        <v>129</v>
      </c>
      <c r="AR2144">
        <v>-24</v>
      </c>
      <c r="AS2144">
        <v>54</v>
      </c>
      <c r="AT2144">
        <v>-64</v>
      </c>
      <c r="BB2144">
        <v>1200</v>
      </c>
      <c r="BC2144">
        <v>1</v>
      </c>
      <c r="BD2144" t="str">
        <f t="shared" si="1083"/>
        <v xml:space="preserve">N46PD   </v>
      </c>
      <c r="BE2144">
        <v>1</v>
      </c>
      <c r="BG2144">
        <v>0</v>
      </c>
      <c r="BH2144">
        <v>0</v>
      </c>
      <c r="BI2144">
        <v>0</v>
      </c>
      <c r="BJ2144">
        <v>1000</v>
      </c>
      <c r="BK2144">
        <v>-100</v>
      </c>
      <c r="BL2144" t="s">
        <v>239</v>
      </c>
      <c r="BM2144">
        <v>1</v>
      </c>
      <c r="BN2144">
        <v>1</v>
      </c>
      <c r="BO2144">
        <v>1</v>
      </c>
      <c r="BP2144">
        <v>0</v>
      </c>
      <c r="BS2144">
        <v>0.16</v>
      </c>
      <c r="BT2144">
        <v>0</v>
      </c>
      <c r="BU2144">
        <v>0</v>
      </c>
      <c r="CE2144" t="str">
        <f t="shared" si="1097"/>
        <v>16:26:08.189</v>
      </c>
      <c r="CF2144">
        <v>188542601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6</v>
      </c>
      <c r="CY2144">
        <v>7</v>
      </c>
      <c r="CZ2144" t="s">
        <v>131</v>
      </c>
      <c r="DA2144">
        <v>80</v>
      </c>
      <c r="DB2144">
        <v>0</v>
      </c>
      <c r="DC2144" t="s">
        <v>132</v>
      </c>
      <c r="DD2144" t="s">
        <v>133</v>
      </c>
      <c r="DG2144">
        <v>15496530</v>
      </c>
      <c r="DI2144">
        <v>1</v>
      </c>
      <c r="DJ2144">
        <v>0</v>
      </c>
      <c r="DK2144">
        <v>0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>"10/06/2022 16:26:08.461"</f>
        <v>10/06/2022 16:26:08.461</v>
      </c>
      <c r="C2145" t="str">
        <f t="shared" si="1081"/>
        <v>FFDFD3C0</v>
      </c>
      <c r="D2145" t="s">
        <v>134</v>
      </c>
      <c r="E2145">
        <v>33</v>
      </c>
      <c r="H2145">
        <v>112</v>
      </c>
      <c r="I2145" t="s">
        <v>135</v>
      </c>
      <c r="J2145" t="s">
        <v>136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1095"/>
        <v>16:26:08.188</v>
      </c>
      <c r="T2145" t="str">
        <f t="shared" si="1096"/>
        <v>16:26:07.788</v>
      </c>
      <c r="U2145" t="str">
        <f t="shared" si="1082"/>
        <v>A5988B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10</v>
      </c>
      <c r="AF2145" t="s">
        <v>125</v>
      </c>
      <c r="AG2145">
        <v>0</v>
      </c>
      <c r="AH2145">
        <v>3</v>
      </c>
      <c r="AI2145">
        <v>2</v>
      </c>
      <c r="AJ2145">
        <v>1</v>
      </c>
      <c r="AK2145" t="s">
        <v>723</v>
      </c>
      <c r="AL2145">
        <v>40.964713000000003</v>
      </c>
      <c r="AM2145" t="s">
        <v>724</v>
      </c>
      <c r="AN2145">
        <v>-72.161013999999994</v>
      </c>
      <c r="AO2145">
        <v>25</v>
      </c>
      <c r="AP2145">
        <v>1100</v>
      </c>
      <c r="AQ2145" t="s">
        <v>129</v>
      </c>
      <c r="AR2145">
        <v>-24</v>
      </c>
      <c r="AS2145">
        <v>54</v>
      </c>
      <c r="AT2145">
        <v>-64</v>
      </c>
      <c r="BB2145">
        <v>1200</v>
      </c>
      <c r="BC2145">
        <v>1</v>
      </c>
      <c r="BD2145" t="str">
        <f t="shared" si="1083"/>
        <v xml:space="preserve">N46PD   </v>
      </c>
      <c r="BE2145">
        <v>1</v>
      </c>
      <c r="BG2145">
        <v>0</v>
      </c>
      <c r="BH2145">
        <v>0</v>
      </c>
      <c r="BI2145">
        <v>0</v>
      </c>
      <c r="BJ2145">
        <v>1000</v>
      </c>
      <c r="BK2145">
        <v>-100</v>
      </c>
      <c r="BL2145" t="s">
        <v>239</v>
      </c>
      <c r="BM2145">
        <v>1</v>
      </c>
      <c r="BN2145">
        <v>1</v>
      </c>
      <c r="BO2145">
        <v>1</v>
      </c>
      <c r="BP2145">
        <v>0</v>
      </c>
      <c r="BS2145">
        <v>0.16</v>
      </c>
      <c r="BT2145">
        <v>0</v>
      </c>
      <c r="BU2145">
        <v>0</v>
      </c>
      <c r="CE2145" t="str">
        <f t="shared" si="1097"/>
        <v>16:26:08.189</v>
      </c>
      <c r="CF2145">
        <v>188542601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6</v>
      </c>
      <c r="CY2145">
        <v>7</v>
      </c>
      <c r="CZ2145" t="s">
        <v>131</v>
      </c>
      <c r="DA2145">
        <v>80</v>
      </c>
      <c r="DB2145">
        <v>0</v>
      </c>
      <c r="DC2145" t="s">
        <v>132</v>
      </c>
      <c r="DD2145" t="s">
        <v>133</v>
      </c>
      <c r="DG2145">
        <v>15496530</v>
      </c>
      <c r="DI2145">
        <v>1</v>
      </c>
      <c r="DJ2145">
        <v>0</v>
      </c>
      <c r="DK2145">
        <v>1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>"10/06/2022 16:26:08.492"</f>
        <v>10/06/2022 16:26:08.492</v>
      </c>
      <c r="C2146" t="str">
        <f t="shared" si="1081"/>
        <v>FFDFD3C0</v>
      </c>
      <c r="D2146" t="s">
        <v>134</v>
      </c>
      <c r="E2146">
        <v>38</v>
      </c>
      <c r="H2146">
        <v>125</v>
      </c>
      <c r="I2146" t="s">
        <v>142</v>
      </c>
      <c r="J2146" t="s">
        <v>136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1095"/>
        <v>16:26:08.188</v>
      </c>
      <c r="T2146" t="str">
        <f t="shared" si="1096"/>
        <v>16:26:07.788</v>
      </c>
      <c r="U2146" t="str">
        <f t="shared" si="1082"/>
        <v>A5988B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10</v>
      </c>
      <c r="AF2146" t="s">
        <v>125</v>
      </c>
      <c r="AG2146">
        <v>0</v>
      </c>
      <c r="AH2146">
        <v>3</v>
      </c>
      <c r="AI2146">
        <v>2</v>
      </c>
      <c r="AJ2146">
        <v>1</v>
      </c>
      <c r="AK2146" t="s">
        <v>723</v>
      </c>
      <c r="AL2146">
        <v>40.964713000000003</v>
      </c>
      <c r="AM2146" t="s">
        <v>724</v>
      </c>
      <c r="AN2146">
        <v>-72.161013999999994</v>
      </c>
      <c r="AO2146">
        <v>25</v>
      </c>
      <c r="AP2146">
        <v>1100</v>
      </c>
      <c r="AQ2146" t="s">
        <v>129</v>
      </c>
      <c r="AR2146">
        <v>-24</v>
      </c>
      <c r="AS2146">
        <v>54</v>
      </c>
      <c r="AT2146">
        <v>-64</v>
      </c>
      <c r="BB2146">
        <v>1200</v>
      </c>
      <c r="BC2146">
        <v>1</v>
      </c>
      <c r="BD2146" t="str">
        <f t="shared" si="1083"/>
        <v xml:space="preserve">N46PD   </v>
      </c>
      <c r="BE2146">
        <v>1</v>
      </c>
      <c r="BG2146">
        <v>0</v>
      </c>
      <c r="BH2146">
        <v>0</v>
      </c>
      <c r="BI2146">
        <v>0</v>
      </c>
      <c r="BJ2146">
        <v>1000</v>
      </c>
      <c r="BK2146">
        <v>-100</v>
      </c>
      <c r="BL2146" t="s">
        <v>239</v>
      </c>
      <c r="BM2146">
        <v>1</v>
      </c>
      <c r="BN2146">
        <v>1</v>
      </c>
      <c r="BO2146">
        <v>1</v>
      </c>
      <c r="BP2146">
        <v>0</v>
      </c>
      <c r="BS2146">
        <v>0.16</v>
      </c>
      <c r="BT2146">
        <v>0</v>
      </c>
      <c r="BU2146">
        <v>0</v>
      </c>
      <c r="CE2146" t="str">
        <f t="shared" si="1097"/>
        <v>16:26:08.189</v>
      </c>
      <c r="CF2146">
        <v>188542601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6</v>
      </c>
      <c r="CY2146">
        <v>7</v>
      </c>
      <c r="CZ2146" t="s">
        <v>131</v>
      </c>
      <c r="DA2146">
        <v>80</v>
      </c>
      <c r="DB2146">
        <v>0</v>
      </c>
      <c r="DC2146" t="s">
        <v>132</v>
      </c>
      <c r="DD2146" t="s">
        <v>133</v>
      </c>
      <c r="DG2146">
        <v>15496530</v>
      </c>
      <c r="DI2146">
        <v>1</v>
      </c>
      <c r="DJ2146">
        <v>0</v>
      </c>
      <c r="DK2146">
        <v>1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>"10/06/2022 16:26:08.492"</f>
        <v>10/06/2022 16:26:08.492</v>
      </c>
      <c r="C2147" t="str">
        <f t="shared" si="1081"/>
        <v>FFDFD3C0</v>
      </c>
      <c r="D2147" t="s">
        <v>123</v>
      </c>
      <c r="E2147">
        <v>1</v>
      </c>
      <c r="H2147">
        <v>157</v>
      </c>
      <c r="I2147" t="s">
        <v>124</v>
      </c>
      <c r="J2147" t="s">
        <v>125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1095"/>
        <v>16:26:08.188</v>
      </c>
      <c r="T2147" t="str">
        <f t="shared" si="1096"/>
        <v>16:26:07.788</v>
      </c>
      <c r="U2147" t="str">
        <f t="shared" si="1082"/>
        <v>A5988B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10</v>
      </c>
      <c r="AF2147" t="s">
        <v>125</v>
      </c>
      <c r="AG2147">
        <v>0</v>
      </c>
      <c r="AH2147">
        <v>3</v>
      </c>
      <c r="AI2147">
        <v>2</v>
      </c>
      <c r="AJ2147">
        <v>1</v>
      </c>
      <c r="AK2147" t="s">
        <v>723</v>
      </c>
      <c r="AL2147">
        <v>40.964713000000003</v>
      </c>
      <c r="AM2147" t="s">
        <v>724</v>
      </c>
      <c r="AN2147">
        <v>-72.161013999999994</v>
      </c>
      <c r="AO2147">
        <v>25</v>
      </c>
      <c r="AP2147">
        <v>1100</v>
      </c>
      <c r="AQ2147" t="s">
        <v>129</v>
      </c>
      <c r="AR2147">
        <v>-24</v>
      </c>
      <c r="AS2147">
        <v>54</v>
      </c>
      <c r="AT2147">
        <v>-64</v>
      </c>
      <c r="BB2147">
        <v>1200</v>
      </c>
      <c r="BC2147">
        <v>1</v>
      </c>
      <c r="BD2147" t="str">
        <f t="shared" si="1083"/>
        <v xml:space="preserve">N46PD   </v>
      </c>
      <c r="BE2147">
        <v>1</v>
      </c>
      <c r="BG2147">
        <v>0</v>
      </c>
      <c r="BH2147">
        <v>0</v>
      </c>
      <c r="BI2147">
        <v>0</v>
      </c>
      <c r="BJ2147">
        <v>1000</v>
      </c>
      <c r="BK2147">
        <v>-100</v>
      </c>
      <c r="BL2147" t="s">
        <v>239</v>
      </c>
      <c r="BM2147">
        <v>1</v>
      </c>
      <c r="BN2147">
        <v>1</v>
      </c>
      <c r="BO2147">
        <v>1</v>
      </c>
      <c r="BP2147">
        <v>0</v>
      </c>
      <c r="BS2147">
        <v>0.16</v>
      </c>
      <c r="BT2147">
        <v>0</v>
      </c>
      <c r="BU2147">
        <v>0</v>
      </c>
      <c r="CE2147" t="str">
        <f t="shared" si="1097"/>
        <v>16:26:08.189</v>
      </c>
      <c r="CF2147">
        <v>188542601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6</v>
      </c>
      <c r="CY2147">
        <v>7</v>
      </c>
      <c r="CZ2147" t="s">
        <v>131</v>
      </c>
      <c r="DA2147">
        <v>80</v>
      </c>
      <c r="DB2147">
        <v>0</v>
      </c>
      <c r="DC2147" t="s">
        <v>132</v>
      </c>
      <c r="DD2147" t="s">
        <v>133</v>
      </c>
      <c r="DG2147">
        <v>15496530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>"10/06/2022 16:26:10.524"</f>
        <v>10/06/2022 16:26:10.524</v>
      </c>
      <c r="C2148" t="str">
        <f t="shared" si="1081"/>
        <v>FFDFD3C0</v>
      </c>
      <c r="D2148" t="s">
        <v>123</v>
      </c>
      <c r="E2148">
        <v>1</v>
      </c>
      <c r="H2148">
        <v>157</v>
      </c>
      <c r="I2148" t="s">
        <v>124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ref="S2148:S2154" si="1098">"16:26:10.203"</f>
        <v>16:26:10.203</v>
      </c>
      <c r="T2148" t="str">
        <f t="shared" ref="T2148:T2154" si="1099">"16:26:09.703"</f>
        <v>16:26:09.703</v>
      </c>
      <c r="U2148" t="str">
        <f t="shared" si="1082"/>
        <v>A5988B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10</v>
      </c>
      <c r="AF2148" t="s">
        <v>125</v>
      </c>
      <c r="AG2148">
        <v>0</v>
      </c>
      <c r="AH2148">
        <v>3</v>
      </c>
      <c r="AI2148">
        <v>2</v>
      </c>
      <c r="AJ2148">
        <v>1</v>
      </c>
      <c r="AK2148" t="s">
        <v>725</v>
      </c>
      <c r="AL2148">
        <v>40.965228000000003</v>
      </c>
      <c r="AM2148" t="s">
        <v>726</v>
      </c>
      <c r="AN2148">
        <v>-72.161314000000004</v>
      </c>
      <c r="AO2148">
        <v>25</v>
      </c>
      <c r="AP2148">
        <v>1100</v>
      </c>
      <c r="AQ2148" t="s">
        <v>129</v>
      </c>
      <c r="AR2148">
        <v>-25</v>
      </c>
      <c r="AS2148">
        <v>54</v>
      </c>
      <c r="AT2148">
        <v>0</v>
      </c>
      <c r="BB2148">
        <v>1200</v>
      </c>
      <c r="BC2148">
        <v>1</v>
      </c>
      <c r="BD2148" t="str">
        <f t="shared" si="1083"/>
        <v xml:space="preserve">N46PD   </v>
      </c>
      <c r="BE2148">
        <v>1</v>
      </c>
      <c r="BG2148">
        <v>0</v>
      </c>
      <c r="BH2148">
        <v>0</v>
      </c>
      <c r="BI2148">
        <v>0</v>
      </c>
      <c r="BJ2148">
        <v>1000</v>
      </c>
      <c r="BK2148">
        <v>-100</v>
      </c>
      <c r="BL2148" t="s">
        <v>239</v>
      </c>
      <c r="BM2148">
        <v>1</v>
      </c>
      <c r="BN2148">
        <v>1</v>
      </c>
      <c r="BO2148">
        <v>1</v>
      </c>
      <c r="BP2148">
        <v>0</v>
      </c>
      <c r="BS2148">
        <v>0.16</v>
      </c>
      <c r="BT2148">
        <v>0</v>
      </c>
      <c r="BU2148">
        <v>0</v>
      </c>
      <c r="CE2148" t="str">
        <f t="shared" ref="CE2148:CE2154" si="1100">"16:26:10.210"</f>
        <v>16:26:10.210</v>
      </c>
      <c r="CF2148">
        <v>210365810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6</v>
      </c>
      <c r="CY2148">
        <v>7</v>
      </c>
      <c r="CZ2148" t="s">
        <v>131</v>
      </c>
      <c r="DA2148">
        <v>80</v>
      </c>
      <c r="DB2148">
        <v>0</v>
      </c>
      <c r="DC2148" t="s">
        <v>132</v>
      </c>
      <c r="DD2148" t="s">
        <v>133</v>
      </c>
      <c r="DG2148">
        <v>15500350</v>
      </c>
      <c r="DI2148">
        <v>1</v>
      </c>
      <c r="DJ2148">
        <v>0</v>
      </c>
      <c r="DK2148">
        <v>0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 t="shared" ref="A2149:A2154" si="1101">"10/06/2022 16:26:10.540"</f>
        <v>10/06/2022 16:26:10.540</v>
      </c>
      <c r="C2149" t="str">
        <f t="shared" si="1081"/>
        <v>FFDFD3C0</v>
      </c>
      <c r="D2149" t="s">
        <v>143</v>
      </c>
      <c r="E2149">
        <v>1</v>
      </c>
      <c r="F2149">
        <v>2001</v>
      </c>
      <c r="G2149" t="s">
        <v>147</v>
      </c>
      <c r="J2149" t="s">
        <v>145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1098"/>
        <v>16:26:10.203</v>
      </c>
      <c r="T2149" t="str">
        <f t="shared" si="1099"/>
        <v>16:26:09.703</v>
      </c>
      <c r="U2149" t="str">
        <f t="shared" si="1082"/>
        <v>A5988B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10</v>
      </c>
      <c r="AF2149" t="s">
        <v>125</v>
      </c>
      <c r="AG2149">
        <v>0</v>
      </c>
      <c r="AH2149">
        <v>3</v>
      </c>
      <c r="AI2149">
        <v>2</v>
      </c>
      <c r="AJ2149">
        <v>1</v>
      </c>
      <c r="AK2149" t="s">
        <v>725</v>
      </c>
      <c r="AL2149">
        <v>40.965228000000003</v>
      </c>
      <c r="AM2149" t="s">
        <v>726</v>
      </c>
      <c r="AN2149">
        <v>-72.161314000000004</v>
      </c>
      <c r="AO2149">
        <v>25</v>
      </c>
      <c r="AP2149">
        <v>1100</v>
      </c>
      <c r="AQ2149" t="s">
        <v>129</v>
      </c>
      <c r="AR2149">
        <v>-25</v>
      </c>
      <c r="AS2149">
        <v>54</v>
      </c>
      <c r="AT2149">
        <v>0</v>
      </c>
      <c r="BB2149">
        <v>1200</v>
      </c>
      <c r="BC2149">
        <v>1</v>
      </c>
      <c r="BD2149" t="str">
        <f t="shared" si="1083"/>
        <v xml:space="preserve">N46PD   </v>
      </c>
      <c r="BE2149">
        <v>1</v>
      </c>
      <c r="BG2149">
        <v>0</v>
      </c>
      <c r="BH2149">
        <v>0</v>
      </c>
      <c r="BI2149">
        <v>0</v>
      </c>
      <c r="BJ2149">
        <v>1000</v>
      </c>
      <c r="BK2149">
        <v>-100</v>
      </c>
      <c r="BL2149" t="s">
        <v>239</v>
      </c>
      <c r="BM2149">
        <v>1</v>
      </c>
      <c r="BN2149">
        <v>1</v>
      </c>
      <c r="BO2149">
        <v>1</v>
      </c>
      <c r="BP2149">
        <v>0</v>
      </c>
      <c r="BS2149">
        <v>0.16</v>
      </c>
      <c r="BT2149">
        <v>0</v>
      </c>
      <c r="BU2149">
        <v>0</v>
      </c>
      <c r="CE2149" t="str">
        <f t="shared" si="1100"/>
        <v>16:26:10.210</v>
      </c>
      <c r="CF2149">
        <v>210365810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6</v>
      </c>
      <c r="CY2149">
        <v>7</v>
      </c>
      <c r="CZ2149" t="s">
        <v>131</v>
      </c>
      <c r="DA2149">
        <v>80</v>
      </c>
      <c r="DB2149">
        <v>0</v>
      </c>
      <c r="DC2149" t="s">
        <v>132</v>
      </c>
      <c r="DD2149" t="s">
        <v>133</v>
      </c>
      <c r="DG2149">
        <v>15500350</v>
      </c>
      <c r="DI2149">
        <v>1</v>
      </c>
      <c r="DJ2149">
        <v>0</v>
      </c>
      <c r="DK2149">
        <v>1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 t="shared" si="1101"/>
        <v>10/06/2022 16:26:10.540</v>
      </c>
      <c r="C2150" t="str">
        <f t="shared" si="1081"/>
        <v>FFDFD3C0</v>
      </c>
      <c r="D2150" t="s">
        <v>139</v>
      </c>
      <c r="E2150">
        <v>2</v>
      </c>
      <c r="F2150">
        <v>1002</v>
      </c>
      <c r="G2150" t="s">
        <v>124</v>
      </c>
      <c r="J2150" t="s">
        <v>141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098"/>
        <v>16:26:10.203</v>
      </c>
      <c r="T2150" t="str">
        <f t="shared" si="1099"/>
        <v>16:26:09.703</v>
      </c>
      <c r="U2150" t="str">
        <f t="shared" si="1082"/>
        <v>A5988B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10</v>
      </c>
      <c r="AF2150" t="s">
        <v>125</v>
      </c>
      <c r="AG2150">
        <v>0</v>
      </c>
      <c r="AH2150">
        <v>3</v>
      </c>
      <c r="AI2150">
        <v>2</v>
      </c>
      <c r="AJ2150">
        <v>1</v>
      </c>
      <c r="AK2150" t="s">
        <v>725</v>
      </c>
      <c r="AL2150">
        <v>40.965228000000003</v>
      </c>
      <c r="AM2150" t="s">
        <v>726</v>
      </c>
      <c r="AN2150">
        <v>-72.161314000000004</v>
      </c>
      <c r="AO2150">
        <v>25</v>
      </c>
      <c r="AP2150">
        <v>1100</v>
      </c>
      <c r="AQ2150" t="s">
        <v>129</v>
      </c>
      <c r="AR2150">
        <v>-25</v>
      </c>
      <c r="AS2150">
        <v>54</v>
      </c>
      <c r="AT2150">
        <v>0</v>
      </c>
      <c r="BB2150">
        <v>1200</v>
      </c>
      <c r="BC2150">
        <v>1</v>
      </c>
      <c r="BD2150" t="str">
        <f t="shared" si="1083"/>
        <v xml:space="preserve">N46PD   </v>
      </c>
      <c r="BE2150">
        <v>1</v>
      </c>
      <c r="BG2150">
        <v>0</v>
      </c>
      <c r="BH2150">
        <v>0</v>
      </c>
      <c r="BI2150">
        <v>0</v>
      </c>
      <c r="BJ2150">
        <v>1000</v>
      </c>
      <c r="BK2150">
        <v>-100</v>
      </c>
      <c r="BL2150" t="s">
        <v>239</v>
      </c>
      <c r="BM2150">
        <v>1</v>
      </c>
      <c r="BN2150">
        <v>1</v>
      </c>
      <c r="BO2150">
        <v>1</v>
      </c>
      <c r="BP2150">
        <v>0</v>
      </c>
      <c r="BS2150">
        <v>0.16</v>
      </c>
      <c r="BT2150">
        <v>0</v>
      </c>
      <c r="BU2150">
        <v>0</v>
      </c>
      <c r="CE2150" t="str">
        <f t="shared" si="1100"/>
        <v>16:26:10.210</v>
      </c>
      <c r="CF2150">
        <v>210365810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6</v>
      </c>
      <c r="CY2150">
        <v>7</v>
      </c>
      <c r="CZ2150" t="s">
        <v>131</v>
      </c>
      <c r="DA2150">
        <v>80</v>
      </c>
      <c r="DB2150">
        <v>0</v>
      </c>
      <c r="DC2150" t="s">
        <v>132</v>
      </c>
      <c r="DD2150" t="s">
        <v>133</v>
      </c>
      <c r="DG2150">
        <v>15500350</v>
      </c>
      <c r="DI2150">
        <v>1</v>
      </c>
      <c r="DJ2150">
        <v>0</v>
      </c>
      <c r="DK2150">
        <v>1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 t="shared" si="1101"/>
        <v>10/06/2022 16:26:10.540</v>
      </c>
      <c r="C2151" t="str">
        <f t="shared" si="1081"/>
        <v>FFDFD3C0</v>
      </c>
      <c r="D2151" t="s">
        <v>143</v>
      </c>
      <c r="E2151">
        <v>15</v>
      </c>
      <c r="F2151">
        <v>2015</v>
      </c>
      <c r="G2151" t="s">
        <v>144</v>
      </c>
      <c r="J2151" t="s">
        <v>145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si="1098"/>
        <v>16:26:10.203</v>
      </c>
      <c r="T2151" t="str">
        <f t="shared" si="1099"/>
        <v>16:26:09.703</v>
      </c>
      <c r="U2151" t="str">
        <f t="shared" si="1082"/>
        <v>A5988B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10</v>
      </c>
      <c r="AF2151" t="s">
        <v>125</v>
      </c>
      <c r="AG2151">
        <v>0</v>
      </c>
      <c r="AH2151">
        <v>3</v>
      </c>
      <c r="AI2151">
        <v>2</v>
      </c>
      <c r="AJ2151">
        <v>1</v>
      </c>
      <c r="AK2151" t="s">
        <v>725</v>
      </c>
      <c r="AL2151">
        <v>40.965228000000003</v>
      </c>
      <c r="AM2151" t="s">
        <v>726</v>
      </c>
      <c r="AN2151">
        <v>-72.161314000000004</v>
      </c>
      <c r="AO2151">
        <v>25</v>
      </c>
      <c r="AP2151">
        <v>1100</v>
      </c>
      <c r="AQ2151" t="s">
        <v>129</v>
      </c>
      <c r="AR2151">
        <v>-25</v>
      </c>
      <c r="AS2151">
        <v>54</v>
      </c>
      <c r="AT2151">
        <v>0</v>
      </c>
      <c r="BB2151">
        <v>1200</v>
      </c>
      <c r="BC2151">
        <v>1</v>
      </c>
      <c r="BD2151" t="str">
        <f t="shared" si="1083"/>
        <v xml:space="preserve">N46PD   </v>
      </c>
      <c r="BE2151">
        <v>1</v>
      </c>
      <c r="BG2151">
        <v>0</v>
      </c>
      <c r="BH2151">
        <v>0</v>
      </c>
      <c r="BI2151">
        <v>0</v>
      </c>
      <c r="BJ2151">
        <v>1000</v>
      </c>
      <c r="BK2151">
        <v>-100</v>
      </c>
      <c r="BL2151" t="s">
        <v>239</v>
      </c>
      <c r="BM2151">
        <v>1</v>
      </c>
      <c r="BN2151">
        <v>1</v>
      </c>
      <c r="BO2151">
        <v>1</v>
      </c>
      <c r="BP2151">
        <v>0</v>
      </c>
      <c r="BS2151">
        <v>0.16</v>
      </c>
      <c r="BT2151">
        <v>0</v>
      </c>
      <c r="BU2151">
        <v>0</v>
      </c>
      <c r="CE2151" t="str">
        <f t="shared" si="1100"/>
        <v>16:26:10.210</v>
      </c>
      <c r="CF2151">
        <v>210365810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6</v>
      </c>
      <c r="CY2151">
        <v>7</v>
      </c>
      <c r="CZ2151" t="s">
        <v>131</v>
      </c>
      <c r="DA2151">
        <v>80</v>
      </c>
      <c r="DB2151">
        <v>0</v>
      </c>
      <c r="DC2151" t="s">
        <v>132</v>
      </c>
      <c r="DD2151" t="s">
        <v>133</v>
      </c>
      <c r="DG2151">
        <v>15500350</v>
      </c>
      <c r="DI2151">
        <v>1</v>
      </c>
      <c r="DJ2151">
        <v>0</v>
      </c>
      <c r="DK2151">
        <v>1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 t="shared" si="1101"/>
        <v>10/06/2022 16:26:10.540</v>
      </c>
      <c r="C2152" t="str">
        <f t="shared" si="1081"/>
        <v>FFDFD3C0</v>
      </c>
      <c r="D2152" t="s">
        <v>139</v>
      </c>
      <c r="E2152">
        <v>3</v>
      </c>
      <c r="F2152">
        <v>1003</v>
      </c>
      <c r="G2152" t="s">
        <v>146</v>
      </c>
      <c r="J2152" t="s">
        <v>141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1098"/>
        <v>16:26:10.203</v>
      </c>
      <c r="T2152" t="str">
        <f t="shared" si="1099"/>
        <v>16:26:09.703</v>
      </c>
      <c r="U2152" t="str">
        <f t="shared" si="1082"/>
        <v>A5988B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10</v>
      </c>
      <c r="AF2152" t="s">
        <v>125</v>
      </c>
      <c r="AG2152">
        <v>0</v>
      </c>
      <c r="AH2152">
        <v>3</v>
      </c>
      <c r="AI2152">
        <v>2</v>
      </c>
      <c r="AJ2152">
        <v>1</v>
      </c>
      <c r="AK2152" t="s">
        <v>725</v>
      </c>
      <c r="AL2152">
        <v>40.965228000000003</v>
      </c>
      <c r="AM2152" t="s">
        <v>726</v>
      </c>
      <c r="AN2152">
        <v>-72.161314000000004</v>
      </c>
      <c r="AO2152">
        <v>25</v>
      </c>
      <c r="AP2152">
        <v>1100</v>
      </c>
      <c r="AQ2152" t="s">
        <v>129</v>
      </c>
      <c r="AR2152">
        <v>-25</v>
      </c>
      <c r="AS2152">
        <v>54</v>
      </c>
      <c r="AT2152">
        <v>0</v>
      </c>
      <c r="BB2152">
        <v>1200</v>
      </c>
      <c r="BC2152">
        <v>1</v>
      </c>
      <c r="BD2152" t="str">
        <f t="shared" si="1083"/>
        <v xml:space="preserve">N46PD   </v>
      </c>
      <c r="BE2152">
        <v>1</v>
      </c>
      <c r="BG2152">
        <v>0</v>
      </c>
      <c r="BH2152">
        <v>0</v>
      </c>
      <c r="BI2152">
        <v>0</v>
      </c>
      <c r="BJ2152">
        <v>1000</v>
      </c>
      <c r="BK2152">
        <v>-100</v>
      </c>
      <c r="BL2152" t="s">
        <v>239</v>
      </c>
      <c r="BM2152">
        <v>1</v>
      </c>
      <c r="BN2152">
        <v>1</v>
      </c>
      <c r="BO2152">
        <v>1</v>
      </c>
      <c r="BP2152">
        <v>0</v>
      </c>
      <c r="BS2152">
        <v>0.16</v>
      </c>
      <c r="BT2152">
        <v>0</v>
      </c>
      <c r="BU2152">
        <v>0</v>
      </c>
      <c r="CE2152" t="str">
        <f t="shared" si="1100"/>
        <v>16:26:10.210</v>
      </c>
      <c r="CF2152">
        <v>210365810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6</v>
      </c>
      <c r="CY2152">
        <v>7</v>
      </c>
      <c r="CZ2152" t="s">
        <v>131</v>
      </c>
      <c r="DA2152">
        <v>80</v>
      </c>
      <c r="DB2152">
        <v>0</v>
      </c>
      <c r="DC2152" t="s">
        <v>132</v>
      </c>
      <c r="DD2152" t="s">
        <v>133</v>
      </c>
      <c r="DG2152">
        <v>15500350</v>
      </c>
      <c r="DI2152">
        <v>1</v>
      </c>
      <c r="DJ2152">
        <v>0</v>
      </c>
      <c r="DK2152">
        <v>1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 t="shared" si="1101"/>
        <v>10/06/2022 16:26:10.540</v>
      </c>
      <c r="C2153" t="str">
        <f t="shared" si="1081"/>
        <v>FFDFD3C0</v>
      </c>
      <c r="D2153" t="s">
        <v>134</v>
      </c>
      <c r="E2153">
        <v>33</v>
      </c>
      <c r="H2153">
        <v>112</v>
      </c>
      <c r="I2153" t="s">
        <v>135</v>
      </c>
      <c r="J2153" t="s">
        <v>136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098"/>
        <v>16:26:10.203</v>
      </c>
      <c r="T2153" t="str">
        <f t="shared" si="1099"/>
        <v>16:26:09.703</v>
      </c>
      <c r="U2153" t="str">
        <f t="shared" si="1082"/>
        <v>A5988B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10</v>
      </c>
      <c r="AF2153" t="s">
        <v>125</v>
      </c>
      <c r="AG2153">
        <v>0</v>
      </c>
      <c r="AH2153">
        <v>3</v>
      </c>
      <c r="AI2153">
        <v>2</v>
      </c>
      <c r="AJ2153">
        <v>1</v>
      </c>
      <c r="AK2153" t="s">
        <v>725</v>
      </c>
      <c r="AL2153">
        <v>40.965228000000003</v>
      </c>
      <c r="AM2153" t="s">
        <v>726</v>
      </c>
      <c r="AN2153">
        <v>-72.161314000000004</v>
      </c>
      <c r="AO2153">
        <v>25</v>
      </c>
      <c r="AP2153">
        <v>1100</v>
      </c>
      <c r="AQ2153" t="s">
        <v>129</v>
      </c>
      <c r="AR2153">
        <v>-25</v>
      </c>
      <c r="AS2153">
        <v>54</v>
      </c>
      <c r="AT2153">
        <v>0</v>
      </c>
      <c r="BB2153">
        <v>1200</v>
      </c>
      <c r="BC2153">
        <v>1</v>
      </c>
      <c r="BD2153" t="str">
        <f t="shared" si="1083"/>
        <v xml:space="preserve">N46PD   </v>
      </c>
      <c r="BE2153">
        <v>1</v>
      </c>
      <c r="BG2153">
        <v>0</v>
      </c>
      <c r="BH2153">
        <v>0</v>
      </c>
      <c r="BI2153">
        <v>0</v>
      </c>
      <c r="BJ2153">
        <v>1000</v>
      </c>
      <c r="BK2153">
        <v>-100</v>
      </c>
      <c r="BL2153" t="s">
        <v>239</v>
      </c>
      <c r="BM2153">
        <v>1</v>
      </c>
      <c r="BN2153">
        <v>1</v>
      </c>
      <c r="BO2153">
        <v>1</v>
      </c>
      <c r="BP2153">
        <v>0</v>
      </c>
      <c r="BS2153">
        <v>0.16</v>
      </c>
      <c r="BT2153">
        <v>0</v>
      </c>
      <c r="BU2153">
        <v>0</v>
      </c>
      <c r="CE2153" t="str">
        <f t="shared" si="1100"/>
        <v>16:26:10.210</v>
      </c>
      <c r="CF2153">
        <v>210365810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6</v>
      </c>
      <c r="CY2153">
        <v>7</v>
      </c>
      <c r="CZ2153" t="s">
        <v>131</v>
      </c>
      <c r="DA2153">
        <v>80</v>
      </c>
      <c r="DB2153">
        <v>0</v>
      </c>
      <c r="DC2153" t="s">
        <v>132</v>
      </c>
      <c r="DD2153" t="s">
        <v>133</v>
      </c>
      <c r="DG2153">
        <v>15500350</v>
      </c>
      <c r="DI2153">
        <v>1</v>
      </c>
      <c r="DJ2153">
        <v>0</v>
      </c>
      <c r="DK2153">
        <v>1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 t="shared" si="1101"/>
        <v>10/06/2022 16:26:10.540</v>
      </c>
      <c r="C2154" t="str">
        <f t="shared" si="1081"/>
        <v>FFDFD3C0</v>
      </c>
      <c r="D2154" t="s">
        <v>134</v>
      </c>
      <c r="E2154">
        <v>38</v>
      </c>
      <c r="H2154">
        <v>125</v>
      </c>
      <c r="I2154" t="s">
        <v>142</v>
      </c>
      <c r="J2154" t="s">
        <v>136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1098"/>
        <v>16:26:10.203</v>
      </c>
      <c r="T2154" t="str">
        <f t="shared" si="1099"/>
        <v>16:26:09.703</v>
      </c>
      <c r="U2154" t="str">
        <f t="shared" si="1082"/>
        <v>A5988B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10</v>
      </c>
      <c r="AF2154" t="s">
        <v>125</v>
      </c>
      <c r="AG2154">
        <v>0</v>
      </c>
      <c r="AH2154">
        <v>3</v>
      </c>
      <c r="AI2154">
        <v>2</v>
      </c>
      <c r="AJ2154">
        <v>1</v>
      </c>
      <c r="AK2154" t="s">
        <v>725</v>
      </c>
      <c r="AL2154">
        <v>40.965228000000003</v>
      </c>
      <c r="AM2154" t="s">
        <v>726</v>
      </c>
      <c r="AN2154">
        <v>-72.161314000000004</v>
      </c>
      <c r="AO2154">
        <v>25</v>
      </c>
      <c r="AP2154">
        <v>1100</v>
      </c>
      <c r="AQ2154" t="s">
        <v>129</v>
      </c>
      <c r="AR2154">
        <v>-25</v>
      </c>
      <c r="AS2154">
        <v>54</v>
      </c>
      <c r="AT2154">
        <v>0</v>
      </c>
      <c r="BB2154">
        <v>1200</v>
      </c>
      <c r="BC2154">
        <v>1</v>
      </c>
      <c r="BD2154" t="str">
        <f t="shared" si="1083"/>
        <v xml:space="preserve">N46PD   </v>
      </c>
      <c r="BE2154">
        <v>1</v>
      </c>
      <c r="BG2154">
        <v>0</v>
      </c>
      <c r="BH2154">
        <v>0</v>
      </c>
      <c r="BI2154">
        <v>0</v>
      </c>
      <c r="BJ2154">
        <v>1000</v>
      </c>
      <c r="BK2154">
        <v>-100</v>
      </c>
      <c r="BL2154" t="s">
        <v>239</v>
      </c>
      <c r="BM2154">
        <v>1</v>
      </c>
      <c r="BN2154">
        <v>1</v>
      </c>
      <c r="BO2154">
        <v>1</v>
      </c>
      <c r="BP2154">
        <v>0</v>
      </c>
      <c r="BS2154">
        <v>0.16</v>
      </c>
      <c r="BT2154">
        <v>0</v>
      </c>
      <c r="BU2154">
        <v>0</v>
      </c>
      <c r="CE2154" t="str">
        <f t="shared" si="1100"/>
        <v>16:26:10.210</v>
      </c>
      <c r="CF2154">
        <v>210365810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6</v>
      </c>
      <c r="CY2154">
        <v>7</v>
      </c>
      <c r="CZ2154" t="s">
        <v>131</v>
      </c>
      <c r="DA2154">
        <v>80</v>
      </c>
      <c r="DB2154">
        <v>0</v>
      </c>
      <c r="DC2154" t="s">
        <v>132</v>
      </c>
      <c r="DD2154" t="s">
        <v>133</v>
      </c>
      <c r="DG2154">
        <v>15500350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"10/06/2022 16:26:11.415"</f>
        <v>10/06/2022 16:26:11.415</v>
      </c>
      <c r="C2155" t="str">
        <f t="shared" si="1081"/>
        <v>FFDFD3C0</v>
      </c>
      <c r="D2155" t="s">
        <v>139</v>
      </c>
      <c r="E2155">
        <v>3</v>
      </c>
      <c r="F2155">
        <v>1003</v>
      </c>
      <c r="G2155" t="s">
        <v>146</v>
      </c>
      <c r="J2155" t="s">
        <v>141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ref="S2155:S2161" si="1102">"16:26:11.180"</f>
        <v>16:26:11.180</v>
      </c>
      <c r="T2155" t="str">
        <f t="shared" ref="T2155:T2161" si="1103">"16:26:10.780"</f>
        <v>16:26:10.780</v>
      </c>
      <c r="U2155" t="str">
        <f t="shared" si="1082"/>
        <v>A5988B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10</v>
      </c>
      <c r="AF2155" t="s">
        <v>125</v>
      </c>
      <c r="AG2155">
        <v>0</v>
      </c>
      <c r="AH2155">
        <v>3</v>
      </c>
      <c r="AI2155">
        <v>2</v>
      </c>
      <c r="AJ2155">
        <v>1</v>
      </c>
      <c r="AK2155" t="s">
        <v>727</v>
      </c>
      <c r="AL2155">
        <v>40.965463999999997</v>
      </c>
      <c r="AM2155" t="s">
        <v>728</v>
      </c>
      <c r="AN2155">
        <v>-72.161443000000006</v>
      </c>
      <c r="AO2155">
        <v>25</v>
      </c>
      <c r="AP2155">
        <v>1100</v>
      </c>
      <c r="AQ2155" t="s">
        <v>129</v>
      </c>
      <c r="AR2155">
        <v>-25</v>
      </c>
      <c r="AS2155">
        <v>54</v>
      </c>
      <c r="AT2155">
        <v>-64</v>
      </c>
      <c r="BB2155">
        <v>1200</v>
      </c>
      <c r="BC2155">
        <v>1</v>
      </c>
      <c r="BD2155" t="str">
        <f t="shared" si="1083"/>
        <v xml:space="preserve">N46PD   </v>
      </c>
      <c r="BE2155">
        <v>1</v>
      </c>
      <c r="BG2155">
        <v>0</v>
      </c>
      <c r="BH2155">
        <v>0</v>
      </c>
      <c r="BI2155">
        <v>0</v>
      </c>
      <c r="BJ2155">
        <v>1000</v>
      </c>
      <c r="BK2155">
        <v>-100</v>
      </c>
      <c r="BL2155" t="s">
        <v>239</v>
      </c>
      <c r="BM2155">
        <v>1</v>
      </c>
      <c r="BN2155">
        <v>1</v>
      </c>
      <c r="BO2155">
        <v>1</v>
      </c>
      <c r="BP2155">
        <v>0</v>
      </c>
      <c r="BS2155">
        <v>0.16</v>
      </c>
      <c r="BT2155">
        <v>0</v>
      </c>
      <c r="BU2155">
        <v>0</v>
      </c>
      <c r="CE2155" t="str">
        <f t="shared" ref="CE2155:CE2161" si="1104">"16:26:11.187"</f>
        <v>16:26:11.187</v>
      </c>
      <c r="CF2155">
        <v>186870364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7</v>
      </c>
      <c r="CY2155">
        <v>7</v>
      </c>
      <c r="CZ2155" t="s">
        <v>131</v>
      </c>
      <c r="DA2155">
        <v>80</v>
      </c>
      <c r="DB2155">
        <v>1</v>
      </c>
      <c r="DC2155" t="s">
        <v>132</v>
      </c>
      <c r="DD2155" t="s">
        <v>133</v>
      </c>
      <c r="DG2155">
        <v>15507809</v>
      </c>
      <c r="DI2155">
        <v>1</v>
      </c>
      <c r="DJ2155">
        <v>0</v>
      </c>
      <c r="DK2155">
        <v>0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"10/06/2022 16:26:11.415"</f>
        <v>10/06/2022 16:26:11.415</v>
      </c>
      <c r="C2156" t="str">
        <f t="shared" si="1081"/>
        <v>FFDFD3C0</v>
      </c>
      <c r="D2156" t="s">
        <v>134</v>
      </c>
      <c r="E2156">
        <v>33</v>
      </c>
      <c r="H2156">
        <v>112</v>
      </c>
      <c r="I2156" t="s">
        <v>135</v>
      </c>
      <c r="J2156" t="s">
        <v>136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1102"/>
        <v>16:26:11.180</v>
      </c>
      <c r="T2156" t="str">
        <f t="shared" si="1103"/>
        <v>16:26:10.780</v>
      </c>
      <c r="U2156" t="str">
        <f t="shared" si="1082"/>
        <v>A5988B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10</v>
      </c>
      <c r="AF2156" t="s">
        <v>125</v>
      </c>
      <c r="AG2156">
        <v>0</v>
      </c>
      <c r="AH2156">
        <v>3</v>
      </c>
      <c r="AI2156">
        <v>2</v>
      </c>
      <c r="AJ2156">
        <v>1</v>
      </c>
      <c r="AK2156" t="s">
        <v>727</v>
      </c>
      <c r="AL2156">
        <v>40.965463999999997</v>
      </c>
      <c r="AM2156" t="s">
        <v>728</v>
      </c>
      <c r="AN2156">
        <v>-72.161443000000006</v>
      </c>
      <c r="AO2156">
        <v>25</v>
      </c>
      <c r="AP2156">
        <v>1100</v>
      </c>
      <c r="AQ2156" t="s">
        <v>129</v>
      </c>
      <c r="AR2156">
        <v>-25</v>
      </c>
      <c r="AS2156">
        <v>54</v>
      </c>
      <c r="AT2156">
        <v>-64</v>
      </c>
      <c r="BB2156">
        <v>1200</v>
      </c>
      <c r="BC2156">
        <v>1</v>
      </c>
      <c r="BD2156" t="str">
        <f t="shared" si="1083"/>
        <v xml:space="preserve">N46PD   </v>
      </c>
      <c r="BE2156">
        <v>1</v>
      </c>
      <c r="BG2156">
        <v>0</v>
      </c>
      <c r="BH2156">
        <v>0</v>
      </c>
      <c r="BI2156">
        <v>0</v>
      </c>
      <c r="BJ2156">
        <v>1000</v>
      </c>
      <c r="BK2156">
        <v>-100</v>
      </c>
      <c r="BL2156" t="s">
        <v>239</v>
      </c>
      <c r="BM2156">
        <v>1</v>
      </c>
      <c r="BN2156">
        <v>1</v>
      </c>
      <c r="BO2156">
        <v>1</v>
      </c>
      <c r="BP2156">
        <v>0</v>
      </c>
      <c r="BS2156">
        <v>0.16</v>
      </c>
      <c r="BT2156">
        <v>0</v>
      </c>
      <c r="BU2156">
        <v>0</v>
      </c>
      <c r="CE2156" t="str">
        <f t="shared" si="1104"/>
        <v>16:26:11.187</v>
      </c>
      <c r="CF2156">
        <v>186870364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7</v>
      </c>
      <c r="CY2156">
        <v>7</v>
      </c>
      <c r="CZ2156" t="s">
        <v>131</v>
      </c>
      <c r="DA2156">
        <v>80</v>
      </c>
      <c r="DB2156">
        <v>1</v>
      </c>
      <c r="DC2156" t="s">
        <v>132</v>
      </c>
      <c r="DD2156" t="s">
        <v>133</v>
      </c>
      <c r="DG2156">
        <v>15507809</v>
      </c>
      <c r="DI2156">
        <v>1</v>
      </c>
      <c r="DJ2156">
        <v>0</v>
      </c>
      <c r="DK2156">
        <v>1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>"10/06/2022 16:26:11.415"</f>
        <v>10/06/2022 16:26:11.415</v>
      </c>
      <c r="C2157" t="str">
        <f t="shared" si="1081"/>
        <v>FFDFD3C0</v>
      </c>
      <c r="D2157" t="s">
        <v>143</v>
      </c>
      <c r="E2157">
        <v>15</v>
      </c>
      <c r="F2157">
        <v>2015</v>
      </c>
      <c r="G2157" t="s">
        <v>144</v>
      </c>
      <c r="J2157" t="s">
        <v>145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102"/>
        <v>16:26:11.180</v>
      </c>
      <c r="T2157" t="str">
        <f t="shared" si="1103"/>
        <v>16:26:10.780</v>
      </c>
      <c r="U2157" t="str">
        <f t="shared" si="1082"/>
        <v>A5988B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10</v>
      </c>
      <c r="AF2157" t="s">
        <v>125</v>
      </c>
      <c r="AG2157">
        <v>0</v>
      </c>
      <c r="AH2157">
        <v>3</v>
      </c>
      <c r="AI2157">
        <v>2</v>
      </c>
      <c r="AJ2157">
        <v>1</v>
      </c>
      <c r="AK2157" t="s">
        <v>727</v>
      </c>
      <c r="AL2157">
        <v>40.965463999999997</v>
      </c>
      <c r="AM2157" t="s">
        <v>728</v>
      </c>
      <c r="AN2157">
        <v>-72.161443000000006</v>
      </c>
      <c r="AO2157">
        <v>25</v>
      </c>
      <c r="AP2157">
        <v>1100</v>
      </c>
      <c r="AQ2157" t="s">
        <v>129</v>
      </c>
      <c r="AR2157">
        <v>-25</v>
      </c>
      <c r="AS2157">
        <v>54</v>
      </c>
      <c r="AT2157">
        <v>-64</v>
      </c>
      <c r="BB2157">
        <v>1200</v>
      </c>
      <c r="BC2157">
        <v>1</v>
      </c>
      <c r="BD2157" t="str">
        <f t="shared" si="1083"/>
        <v xml:space="preserve">N46PD   </v>
      </c>
      <c r="BE2157">
        <v>1</v>
      </c>
      <c r="BG2157">
        <v>0</v>
      </c>
      <c r="BH2157">
        <v>0</v>
      </c>
      <c r="BI2157">
        <v>0</v>
      </c>
      <c r="BJ2157">
        <v>1000</v>
      </c>
      <c r="BK2157">
        <v>-100</v>
      </c>
      <c r="BL2157" t="s">
        <v>239</v>
      </c>
      <c r="BM2157">
        <v>1</v>
      </c>
      <c r="BN2157">
        <v>1</v>
      </c>
      <c r="BO2157">
        <v>1</v>
      </c>
      <c r="BP2157">
        <v>0</v>
      </c>
      <c r="BS2157">
        <v>0.16</v>
      </c>
      <c r="BT2157">
        <v>0</v>
      </c>
      <c r="BU2157">
        <v>0</v>
      </c>
      <c r="CE2157" t="str">
        <f t="shared" si="1104"/>
        <v>16:26:11.187</v>
      </c>
      <c r="CF2157">
        <v>186870364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7</v>
      </c>
      <c r="CY2157">
        <v>7</v>
      </c>
      <c r="CZ2157" t="s">
        <v>131</v>
      </c>
      <c r="DA2157">
        <v>80</v>
      </c>
      <c r="DB2157">
        <v>1</v>
      </c>
      <c r="DC2157" t="s">
        <v>132</v>
      </c>
      <c r="DD2157" t="s">
        <v>133</v>
      </c>
      <c r="DG2157">
        <v>15507809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>"10/06/2022 16:26:11.477"</f>
        <v>10/06/2022 16:26:11.477</v>
      </c>
      <c r="C2158" t="str">
        <f t="shared" si="1081"/>
        <v>FFDFD3C0</v>
      </c>
      <c r="D2158" t="s">
        <v>134</v>
      </c>
      <c r="E2158">
        <v>38</v>
      </c>
      <c r="H2158">
        <v>125</v>
      </c>
      <c r="I2158" t="s">
        <v>142</v>
      </c>
      <c r="J2158" t="s">
        <v>136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1102"/>
        <v>16:26:11.180</v>
      </c>
      <c r="T2158" t="str">
        <f t="shared" si="1103"/>
        <v>16:26:10.780</v>
      </c>
      <c r="U2158" t="str">
        <f t="shared" si="1082"/>
        <v>A5988B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10</v>
      </c>
      <c r="AF2158" t="s">
        <v>125</v>
      </c>
      <c r="AG2158">
        <v>0</v>
      </c>
      <c r="AH2158">
        <v>3</v>
      </c>
      <c r="AI2158">
        <v>2</v>
      </c>
      <c r="AJ2158">
        <v>1</v>
      </c>
      <c r="AK2158" t="s">
        <v>727</v>
      </c>
      <c r="AL2158">
        <v>40.965463999999997</v>
      </c>
      <c r="AM2158" t="s">
        <v>728</v>
      </c>
      <c r="AN2158">
        <v>-72.161443000000006</v>
      </c>
      <c r="AO2158">
        <v>25</v>
      </c>
      <c r="AP2158">
        <v>1100</v>
      </c>
      <c r="AQ2158" t="s">
        <v>129</v>
      </c>
      <c r="AR2158">
        <v>-25</v>
      </c>
      <c r="AS2158">
        <v>54</v>
      </c>
      <c r="AT2158">
        <v>-64</v>
      </c>
      <c r="BB2158">
        <v>1200</v>
      </c>
      <c r="BC2158">
        <v>1</v>
      </c>
      <c r="BD2158" t="str">
        <f t="shared" si="1083"/>
        <v xml:space="preserve">N46PD   </v>
      </c>
      <c r="BE2158">
        <v>1</v>
      </c>
      <c r="BG2158">
        <v>0</v>
      </c>
      <c r="BH2158">
        <v>0</v>
      </c>
      <c r="BI2158">
        <v>0</v>
      </c>
      <c r="BJ2158">
        <v>1000</v>
      </c>
      <c r="BK2158">
        <v>-100</v>
      </c>
      <c r="BL2158" t="s">
        <v>239</v>
      </c>
      <c r="BM2158">
        <v>1</v>
      </c>
      <c r="BN2158">
        <v>1</v>
      </c>
      <c r="BO2158">
        <v>1</v>
      </c>
      <c r="BP2158">
        <v>0</v>
      </c>
      <c r="BS2158">
        <v>0.16</v>
      </c>
      <c r="BT2158">
        <v>0</v>
      </c>
      <c r="BU2158">
        <v>0</v>
      </c>
      <c r="CE2158" t="str">
        <f t="shared" si="1104"/>
        <v>16:26:11.187</v>
      </c>
      <c r="CF2158">
        <v>186870364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7</v>
      </c>
      <c r="CY2158">
        <v>7</v>
      </c>
      <c r="CZ2158" t="s">
        <v>131</v>
      </c>
      <c r="DA2158">
        <v>80</v>
      </c>
      <c r="DB2158">
        <v>1</v>
      </c>
      <c r="DC2158" t="s">
        <v>132</v>
      </c>
      <c r="DD2158" t="s">
        <v>133</v>
      </c>
      <c r="DG2158">
        <v>15507809</v>
      </c>
      <c r="DI2158">
        <v>1</v>
      </c>
      <c r="DJ2158">
        <v>0</v>
      </c>
      <c r="DK2158">
        <v>1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>"10/06/2022 16:26:11.477"</f>
        <v>10/06/2022 16:26:11.477</v>
      </c>
      <c r="C2159" t="str">
        <f t="shared" si="1081"/>
        <v>FFDFD3C0</v>
      </c>
      <c r="D2159" t="s">
        <v>123</v>
      </c>
      <c r="E2159">
        <v>1</v>
      </c>
      <c r="H2159">
        <v>157</v>
      </c>
      <c r="I2159" t="s">
        <v>124</v>
      </c>
      <c r="J2159" t="s">
        <v>125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1102"/>
        <v>16:26:11.180</v>
      </c>
      <c r="T2159" t="str">
        <f t="shared" si="1103"/>
        <v>16:26:10.780</v>
      </c>
      <c r="U2159" t="str">
        <f t="shared" si="1082"/>
        <v>A5988B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9</v>
      </c>
      <c r="AC2159">
        <v>3</v>
      </c>
      <c r="AD2159">
        <v>0</v>
      </c>
      <c r="AE2159">
        <v>10</v>
      </c>
      <c r="AF2159" t="s">
        <v>125</v>
      </c>
      <c r="AG2159">
        <v>0</v>
      </c>
      <c r="AH2159">
        <v>3</v>
      </c>
      <c r="AI2159">
        <v>2</v>
      </c>
      <c r="AJ2159">
        <v>1</v>
      </c>
      <c r="AK2159" t="s">
        <v>727</v>
      </c>
      <c r="AL2159">
        <v>40.965463999999997</v>
      </c>
      <c r="AM2159" t="s">
        <v>728</v>
      </c>
      <c r="AN2159">
        <v>-72.161443000000006</v>
      </c>
      <c r="AO2159">
        <v>25</v>
      </c>
      <c r="AP2159">
        <v>1100</v>
      </c>
      <c r="AQ2159" t="s">
        <v>129</v>
      </c>
      <c r="AR2159">
        <v>-25</v>
      </c>
      <c r="AS2159">
        <v>54</v>
      </c>
      <c r="AT2159">
        <v>-64</v>
      </c>
      <c r="BB2159">
        <v>1200</v>
      </c>
      <c r="BC2159">
        <v>1</v>
      </c>
      <c r="BD2159" t="str">
        <f t="shared" si="1083"/>
        <v xml:space="preserve">N46PD   </v>
      </c>
      <c r="BE2159">
        <v>1</v>
      </c>
      <c r="BG2159">
        <v>0</v>
      </c>
      <c r="BH2159">
        <v>0</v>
      </c>
      <c r="BI2159">
        <v>0</v>
      </c>
      <c r="BJ2159">
        <v>1000</v>
      </c>
      <c r="BK2159">
        <v>-100</v>
      </c>
      <c r="BL2159" t="s">
        <v>239</v>
      </c>
      <c r="BM2159">
        <v>1</v>
      </c>
      <c r="BN2159">
        <v>1</v>
      </c>
      <c r="BO2159">
        <v>1</v>
      </c>
      <c r="BP2159">
        <v>0</v>
      </c>
      <c r="BS2159">
        <v>0.16</v>
      </c>
      <c r="BT2159">
        <v>0</v>
      </c>
      <c r="BU2159">
        <v>0</v>
      </c>
      <c r="CE2159" t="str">
        <f t="shared" si="1104"/>
        <v>16:26:11.187</v>
      </c>
      <c r="CF2159">
        <v>186870364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7</v>
      </c>
      <c r="CY2159">
        <v>7</v>
      </c>
      <c r="CZ2159" t="s">
        <v>131</v>
      </c>
      <c r="DA2159">
        <v>80</v>
      </c>
      <c r="DB2159">
        <v>1</v>
      </c>
      <c r="DC2159" t="s">
        <v>132</v>
      </c>
      <c r="DD2159" t="s">
        <v>133</v>
      </c>
      <c r="DG2159">
        <v>15507809</v>
      </c>
      <c r="DI2159">
        <v>1</v>
      </c>
      <c r="DJ2159">
        <v>0</v>
      </c>
      <c r="DK2159">
        <v>1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>"10/06/2022 16:26:11.477"</f>
        <v>10/06/2022 16:26:11.477</v>
      </c>
      <c r="C2160" t="str">
        <f t="shared" si="1081"/>
        <v>FFDFD3C0</v>
      </c>
      <c r="D2160" t="s">
        <v>139</v>
      </c>
      <c r="E2160">
        <v>2</v>
      </c>
      <c r="F2160">
        <v>1002</v>
      </c>
      <c r="G2160" t="s">
        <v>124</v>
      </c>
      <c r="J2160" t="s">
        <v>141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1102"/>
        <v>16:26:11.180</v>
      </c>
      <c r="T2160" t="str">
        <f t="shared" si="1103"/>
        <v>16:26:10.780</v>
      </c>
      <c r="U2160" t="str">
        <f t="shared" si="1082"/>
        <v>A5988B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9</v>
      </c>
      <c r="AC2160">
        <v>3</v>
      </c>
      <c r="AD2160">
        <v>0</v>
      </c>
      <c r="AE2160">
        <v>10</v>
      </c>
      <c r="AF2160" t="s">
        <v>125</v>
      </c>
      <c r="AG2160">
        <v>0</v>
      </c>
      <c r="AH2160">
        <v>3</v>
      </c>
      <c r="AI2160">
        <v>2</v>
      </c>
      <c r="AJ2160">
        <v>1</v>
      </c>
      <c r="AK2160" t="s">
        <v>727</v>
      </c>
      <c r="AL2160">
        <v>40.965463999999997</v>
      </c>
      <c r="AM2160" t="s">
        <v>728</v>
      </c>
      <c r="AN2160">
        <v>-72.161443000000006</v>
      </c>
      <c r="AO2160">
        <v>25</v>
      </c>
      <c r="AP2160">
        <v>1100</v>
      </c>
      <c r="AQ2160" t="s">
        <v>129</v>
      </c>
      <c r="AR2160">
        <v>-25</v>
      </c>
      <c r="AS2160">
        <v>54</v>
      </c>
      <c r="AT2160">
        <v>-64</v>
      </c>
      <c r="BB2160">
        <v>1200</v>
      </c>
      <c r="BC2160">
        <v>1</v>
      </c>
      <c r="BD2160" t="str">
        <f t="shared" si="1083"/>
        <v xml:space="preserve">N46PD   </v>
      </c>
      <c r="BE2160">
        <v>1</v>
      </c>
      <c r="BG2160">
        <v>0</v>
      </c>
      <c r="BH2160">
        <v>0</v>
      </c>
      <c r="BI2160">
        <v>0</v>
      </c>
      <c r="BJ2160">
        <v>1000</v>
      </c>
      <c r="BK2160">
        <v>-100</v>
      </c>
      <c r="BL2160" t="s">
        <v>239</v>
      </c>
      <c r="BM2160">
        <v>1</v>
      </c>
      <c r="BN2160">
        <v>1</v>
      </c>
      <c r="BO2160">
        <v>1</v>
      </c>
      <c r="BP2160">
        <v>0</v>
      </c>
      <c r="BS2160">
        <v>0.16</v>
      </c>
      <c r="BT2160">
        <v>0</v>
      </c>
      <c r="BU2160">
        <v>0</v>
      </c>
      <c r="CE2160" t="str">
        <f t="shared" si="1104"/>
        <v>16:26:11.187</v>
      </c>
      <c r="CF2160">
        <v>186870364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7</v>
      </c>
      <c r="CY2160">
        <v>7</v>
      </c>
      <c r="CZ2160" t="s">
        <v>131</v>
      </c>
      <c r="DA2160">
        <v>80</v>
      </c>
      <c r="DB2160">
        <v>1</v>
      </c>
      <c r="DC2160" t="s">
        <v>132</v>
      </c>
      <c r="DD2160" t="s">
        <v>133</v>
      </c>
      <c r="DG2160">
        <v>15507809</v>
      </c>
      <c r="DI2160">
        <v>1</v>
      </c>
      <c r="DJ2160">
        <v>0</v>
      </c>
      <c r="DK2160">
        <v>0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>"10/06/2022 16:26:11.477"</f>
        <v>10/06/2022 16:26:11.477</v>
      </c>
      <c r="C2161" t="str">
        <f t="shared" si="1081"/>
        <v>FFDFD3C0</v>
      </c>
      <c r="D2161" t="s">
        <v>143</v>
      </c>
      <c r="E2161">
        <v>1</v>
      </c>
      <c r="F2161">
        <v>2001</v>
      </c>
      <c r="G2161" t="s">
        <v>147</v>
      </c>
      <c r="J2161" t="s">
        <v>145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102"/>
        <v>16:26:11.180</v>
      </c>
      <c r="T2161" t="str">
        <f t="shared" si="1103"/>
        <v>16:26:10.780</v>
      </c>
      <c r="U2161" t="str">
        <f t="shared" si="1082"/>
        <v>A5988B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9</v>
      </c>
      <c r="AC2161">
        <v>3</v>
      </c>
      <c r="AD2161">
        <v>0</v>
      </c>
      <c r="AE2161">
        <v>10</v>
      </c>
      <c r="AF2161" t="s">
        <v>125</v>
      </c>
      <c r="AG2161">
        <v>0</v>
      </c>
      <c r="AH2161">
        <v>3</v>
      </c>
      <c r="AI2161">
        <v>2</v>
      </c>
      <c r="AJ2161">
        <v>1</v>
      </c>
      <c r="AK2161" t="s">
        <v>727</v>
      </c>
      <c r="AL2161">
        <v>40.965463999999997</v>
      </c>
      <c r="AM2161" t="s">
        <v>728</v>
      </c>
      <c r="AN2161">
        <v>-72.161443000000006</v>
      </c>
      <c r="AO2161">
        <v>25</v>
      </c>
      <c r="AP2161">
        <v>1100</v>
      </c>
      <c r="AQ2161" t="s">
        <v>129</v>
      </c>
      <c r="AR2161">
        <v>-25</v>
      </c>
      <c r="AS2161">
        <v>54</v>
      </c>
      <c r="AT2161">
        <v>-64</v>
      </c>
      <c r="BB2161">
        <v>1200</v>
      </c>
      <c r="BC2161">
        <v>1</v>
      </c>
      <c r="BD2161" t="str">
        <f t="shared" si="1083"/>
        <v xml:space="preserve">N46PD   </v>
      </c>
      <c r="BE2161">
        <v>1</v>
      </c>
      <c r="BG2161">
        <v>0</v>
      </c>
      <c r="BH2161">
        <v>0</v>
      </c>
      <c r="BI2161">
        <v>0</v>
      </c>
      <c r="BJ2161">
        <v>1000</v>
      </c>
      <c r="BK2161">
        <v>-100</v>
      </c>
      <c r="BL2161" t="s">
        <v>239</v>
      </c>
      <c r="BM2161">
        <v>1</v>
      </c>
      <c r="BN2161">
        <v>1</v>
      </c>
      <c r="BO2161">
        <v>1</v>
      </c>
      <c r="BP2161">
        <v>0</v>
      </c>
      <c r="BS2161">
        <v>0.16</v>
      </c>
      <c r="BT2161">
        <v>0</v>
      </c>
      <c r="BU2161">
        <v>0</v>
      </c>
      <c r="CE2161" t="str">
        <f t="shared" si="1104"/>
        <v>16:26:11.187</v>
      </c>
      <c r="CF2161">
        <v>186870364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7</v>
      </c>
      <c r="CY2161">
        <v>7</v>
      </c>
      <c r="CZ2161" t="s">
        <v>131</v>
      </c>
      <c r="DA2161">
        <v>80</v>
      </c>
      <c r="DB2161">
        <v>1</v>
      </c>
      <c r="DC2161" t="s">
        <v>132</v>
      </c>
      <c r="DD2161" t="s">
        <v>133</v>
      </c>
      <c r="DG2161">
        <v>15507809</v>
      </c>
      <c r="DI2161">
        <v>1</v>
      </c>
      <c r="DJ2161">
        <v>0</v>
      </c>
      <c r="DK2161">
        <v>1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>"10/06/2022 16:26:12.522"</f>
        <v>10/06/2022 16:26:12.522</v>
      </c>
      <c r="C2162" t="str">
        <f t="shared" si="1081"/>
        <v>FFDFD3C0</v>
      </c>
      <c r="D2162" t="s">
        <v>134</v>
      </c>
      <c r="E2162">
        <v>38</v>
      </c>
      <c r="H2162">
        <v>125</v>
      </c>
      <c r="I2162" t="s">
        <v>142</v>
      </c>
      <c r="J2162" t="s">
        <v>136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ref="S2162:S2168" si="1105">"16:26:12.328"</f>
        <v>16:26:12.328</v>
      </c>
      <c r="T2162" t="str">
        <f t="shared" ref="T2162:T2168" si="1106">"16:26:11.828"</f>
        <v>16:26:11.828</v>
      </c>
      <c r="U2162" t="str">
        <f t="shared" si="1082"/>
        <v>A5988B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10</v>
      </c>
      <c r="AF2162" t="s">
        <v>125</v>
      </c>
      <c r="AG2162">
        <v>0</v>
      </c>
      <c r="AH2162">
        <v>3</v>
      </c>
      <c r="AI2162">
        <v>2</v>
      </c>
      <c r="AJ2162">
        <v>1</v>
      </c>
      <c r="AK2162" t="s">
        <v>729</v>
      </c>
      <c r="AL2162">
        <v>40.965722</v>
      </c>
      <c r="AM2162" t="s">
        <v>730</v>
      </c>
      <c r="AN2162">
        <v>-72.161614999999998</v>
      </c>
      <c r="AO2162">
        <v>25</v>
      </c>
      <c r="AP2162">
        <v>1100</v>
      </c>
      <c r="AQ2162" t="s">
        <v>129</v>
      </c>
      <c r="AR2162">
        <v>-24</v>
      </c>
      <c r="AS2162">
        <v>55</v>
      </c>
      <c r="AT2162">
        <v>-64</v>
      </c>
      <c r="BB2162">
        <v>1200</v>
      </c>
      <c r="BC2162">
        <v>1</v>
      </c>
      <c r="BD2162" t="str">
        <f t="shared" si="1083"/>
        <v xml:space="preserve">N46PD   </v>
      </c>
      <c r="BE2162">
        <v>1</v>
      </c>
      <c r="BG2162">
        <v>0</v>
      </c>
      <c r="BH2162">
        <v>0</v>
      </c>
      <c r="BI2162">
        <v>0</v>
      </c>
      <c r="BJ2162">
        <v>1000</v>
      </c>
      <c r="BK2162">
        <v>-100</v>
      </c>
      <c r="BL2162" t="s">
        <v>239</v>
      </c>
      <c r="BM2162">
        <v>1</v>
      </c>
      <c r="BN2162">
        <v>1</v>
      </c>
      <c r="BO2162">
        <v>1</v>
      </c>
      <c r="BP2162">
        <v>0</v>
      </c>
      <c r="BS2162">
        <v>0.16</v>
      </c>
      <c r="BT2162">
        <v>0</v>
      </c>
      <c r="BU2162">
        <v>0</v>
      </c>
      <c r="CE2162" t="str">
        <f t="shared" ref="CE2162:CE2168" si="1107">"16:26:12.334"</f>
        <v>16:26:12.334</v>
      </c>
      <c r="CF2162">
        <v>333771709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6</v>
      </c>
      <c r="CY2162">
        <v>7</v>
      </c>
      <c r="CZ2162" t="s">
        <v>131</v>
      </c>
      <c r="DA2162">
        <v>80</v>
      </c>
      <c r="DB2162">
        <v>1</v>
      </c>
      <c r="DC2162" t="s">
        <v>132</v>
      </c>
      <c r="DD2162" t="s">
        <v>133</v>
      </c>
      <c r="DG2162">
        <v>15508900</v>
      </c>
      <c r="DI2162">
        <v>1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>"10/06/2022 16:26:12.585"</f>
        <v>10/06/2022 16:26:12.585</v>
      </c>
      <c r="C2163" t="str">
        <f t="shared" si="1081"/>
        <v>FFDFD3C0</v>
      </c>
      <c r="D2163" t="s">
        <v>123</v>
      </c>
      <c r="E2163">
        <v>1</v>
      </c>
      <c r="H2163">
        <v>157</v>
      </c>
      <c r="I2163" t="s">
        <v>124</v>
      </c>
      <c r="J2163" t="s">
        <v>125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1105"/>
        <v>16:26:12.328</v>
      </c>
      <c r="T2163" t="str">
        <f t="shared" si="1106"/>
        <v>16:26:11.828</v>
      </c>
      <c r="U2163" t="str">
        <f t="shared" si="1082"/>
        <v>A5988B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10</v>
      </c>
      <c r="AF2163" t="s">
        <v>125</v>
      </c>
      <c r="AG2163">
        <v>0</v>
      </c>
      <c r="AH2163">
        <v>3</v>
      </c>
      <c r="AI2163">
        <v>2</v>
      </c>
      <c r="AJ2163">
        <v>1</v>
      </c>
      <c r="AK2163" t="s">
        <v>729</v>
      </c>
      <c r="AL2163">
        <v>40.965722</v>
      </c>
      <c r="AM2163" t="s">
        <v>730</v>
      </c>
      <c r="AN2163">
        <v>-72.161614999999998</v>
      </c>
      <c r="AO2163">
        <v>25</v>
      </c>
      <c r="AP2163">
        <v>1100</v>
      </c>
      <c r="AQ2163" t="s">
        <v>129</v>
      </c>
      <c r="AR2163">
        <v>-24</v>
      </c>
      <c r="AS2163">
        <v>55</v>
      </c>
      <c r="AT2163">
        <v>-64</v>
      </c>
      <c r="BB2163">
        <v>1200</v>
      </c>
      <c r="BC2163">
        <v>1</v>
      </c>
      <c r="BD2163" t="str">
        <f t="shared" si="1083"/>
        <v xml:space="preserve">N46PD   </v>
      </c>
      <c r="BE2163">
        <v>1</v>
      </c>
      <c r="BG2163">
        <v>0</v>
      </c>
      <c r="BH2163">
        <v>0</v>
      </c>
      <c r="BI2163">
        <v>0</v>
      </c>
      <c r="BJ2163">
        <v>1000</v>
      </c>
      <c r="BK2163">
        <v>-100</v>
      </c>
      <c r="BL2163" t="s">
        <v>239</v>
      </c>
      <c r="BM2163">
        <v>1</v>
      </c>
      <c r="BN2163">
        <v>1</v>
      </c>
      <c r="BO2163">
        <v>1</v>
      </c>
      <c r="BP2163">
        <v>0</v>
      </c>
      <c r="BS2163">
        <v>0.16</v>
      </c>
      <c r="BT2163">
        <v>0</v>
      </c>
      <c r="BU2163">
        <v>0</v>
      </c>
      <c r="CE2163" t="str">
        <f t="shared" si="1107"/>
        <v>16:26:12.334</v>
      </c>
      <c r="CF2163">
        <v>333771709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6</v>
      </c>
      <c r="CY2163">
        <v>7</v>
      </c>
      <c r="CZ2163" t="s">
        <v>131</v>
      </c>
      <c r="DA2163">
        <v>80</v>
      </c>
      <c r="DB2163">
        <v>1</v>
      </c>
      <c r="DC2163" t="s">
        <v>132</v>
      </c>
      <c r="DD2163" t="s">
        <v>133</v>
      </c>
      <c r="DG2163">
        <v>15508900</v>
      </c>
      <c r="DI2163">
        <v>1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>"10/06/2022 16:26:12.585"</f>
        <v>10/06/2022 16:26:12.585</v>
      </c>
      <c r="C2164" t="str">
        <f t="shared" si="1081"/>
        <v>FFDFD3C0</v>
      </c>
      <c r="D2164" t="s">
        <v>143</v>
      </c>
      <c r="E2164">
        <v>1</v>
      </c>
      <c r="F2164">
        <v>2001</v>
      </c>
      <c r="G2164" t="s">
        <v>147</v>
      </c>
      <c r="J2164" t="s">
        <v>145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105"/>
        <v>16:26:12.328</v>
      </c>
      <c r="T2164" t="str">
        <f t="shared" si="1106"/>
        <v>16:26:11.828</v>
      </c>
      <c r="U2164" t="str">
        <f t="shared" si="1082"/>
        <v>A5988B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10</v>
      </c>
      <c r="AF2164" t="s">
        <v>125</v>
      </c>
      <c r="AG2164">
        <v>0</v>
      </c>
      <c r="AH2164">
        <v>3</v>
      </c>
      <c r="AI2164">
        <v>2</v>
      </c>
      <c r="AJ2164">
        <v>1</v>
      </c>
      <c r="AK2164" t="s">
        <v>729</v>
      </c>
      <c r="AL2164">
        <v>40.965722</v>
      </c>
      <c r="AM2164" t="s">
        <v>730</v>
      </c>
      <c r="AN2164">
        <v>-72.161614999999998</v>
      </c>
      <c r="AO2164">
        <v>25</v>
      </c>
      <c r="AP2164">
        <v>1100</v>
      </c>
      <c r="AQ2164" t="s">
        <v>129</v>
      </c>
      <c r="AR2164">
        <v>-24</v>
      </c>
      <c r="AS2164">
        <v>55</v>
      </c>
      <c r="AT2164">
        <v>-64</v>
      </c>
      <c r="BB2164">
        <v>1200</v>
      </c>
      <c r="BC2164">
        <v>1</v>
      </c>
      <c r="BD2164" t="str">
        <f t="shared" si="1083"/>
        <v xml:space="preserve">N46PD   </v>
      </c>
      <c r="BE2164">
        <v>1</v>
      </c>
      <c r="BG2164">
        <v>0</v>
      </c>
      <c r="BH2164">
        <v>0</v>
      </c>
      <c r="BI2164">
        <v>0</v>
      </c>
      <c r="BJ2164">
        <v>1000</v>
      </c>
      <c r="BK2164">
        <v>-100</v>
      </c>
      <c r="BL2164" t="s">
        <v>239</v>
      </c>
      <c r="BM2164">
        <v>1</v>
      </c>
      <c r="BN2164">
        <v>1</v>
      </c>
      <c r="BO2164">
        <v>1</v>
      </c>
      <c r="BP2164">
        <v>0</v>
      </c>
      <c r="BS2164">
        <v>0.16</v>
      </c>
      <c r="BT2164">
        <v>0</v>
      </c>
      <c r="BU2164">
        <v>0</v>
      </c>
      <c r="CE2164" t="str">
        <f t="shared" si="1107"/>
        <v>16:26:12.334</v>
      </c>
      <c r="CF2164">
        <v>333771709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6</v>
      </c>
      <c r="CY2164">
        <v>7</v>
      </c>
      <c r="CZ2164" t="s">
        <v>131</v>
      </c>
      <c r="DA2164">
        <v>80</v>
      </c>
      <c r="DB2164">
        <v>1</v>
      </c>
      <c r="DC2164" t="s">
        <v>132</v>
      </c>
      <c r="DD2164" t="s">
        <v>133</v>
      </c>
      <c r="DG2164">
        <v>15508900</v>
      </c>
      <c r="DI2164">
        <v>1</v>
      </c>
      <c r="DJ2164">
        <v>0</v>
      </c>
      <c r="DK2164">
        <v>1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>"10/06/2022 16:26:12.585"</f>
        <v>10/06/2022 16:26:12.585</v>
      </c>
      <c r="C2165" t="str">
        <f t="shared" si="1081"/>
        <v>FFDFD3C0</v>
      </c>
      <c r="D2165" t="s">
        <v>139</v>
      </c>
      <c r="E2165">
        <v>2</v>
      </c>
      <c r="F2165">
        <v>1002</v>
      </c>
      <c r="G2165" t="s">
        <v>124</v>
      </c>
      <c r="J2165" t="s">
        <v>141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si="1105"/>
        <v>16:26:12.328</v>
      </c>
      <c r="T2165" t="str">
        <f t="shared" si="1106"/>
        <v>16:26:11.828</v>
      </c>
      <c r="U2165" t="str">
        <f t="shared" si="1082"/>
        <v>A5988B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10</v>
      </c>
      <c r="AF2165" t="s">
        <v>125</v>
      </c>
      <c r="AG2165">
        <v>0</v>
      </c>
      <c r="AH2165">
        <v>3</v>
      </c>
      <c r="AI2165">
        <v>2</v>
      </c>
      <c r="AJ2165">
        <v>1</v>
      </c>
      <c r="AK2165" t="s">
        <v>729</v>
      </c>
      <c r="AL2165">
        <v>40.965722</v>
      </c>
      <c r="AM2165" t="s">
        <v>730</v>
      </c>
      <c r="AN2165">
        <v>-72.161614999999998</v>
      </c>
      <c r="AO2165">
        <v>25</v>
      </c>
      <c r="AP2165">
        <v>1100</v>
      </c>
      <c r="AQ2165" t="s">
        <v>129</v>
      </c>
      <c r="AR2165">
        <v>-24</v>
      </c>
      <c r="AS2165">
        <v>55</v>
      </c>
      <c r="AT2165">
        <v>-64</v>
      </c>
      <c r="BB2165">
        <v>1200</v>
      </c>
      <c r="BC2165">
        <v>1</v>
      </c>
      <c r="BD2165" t="str">
        <f t="shared" si="1083"/>
        <v xml:space="preserve">N46PD   </v>
      </c>
      <c r="BE2165">
        <v>1</v>
      </c>
      <c r="BG2165">
        <v>0</v>
      </c>
      <c r="BH2165">
        <v>0</v>
      </c>
      <c r="BI2165">
        <v>0</v>
      </c>
      <c r="BJ2165">
        <v>1000</v>
      </c>
      <c r="BK2165">
        <v>-100</v>
      </c>
      <c r="BL2165" t="s">
        <v>239</v>
      </c>
      <c r="BM2165">
        <v>1</v>
      </c>
      <c r="BN2165">
        <v>1</v>
      </c>
      <c r="BO2165">
        <v>1</v>
      </c>
      <c r="BP2165">
        <v>0</v>
      </c>
      <c r="BS2165">
        <v>0.16</v>
      </c>
      <c r="BT2165">
        <v>0</v>
      </c>
      <c r="BU2165">
        <v>0</v>
      </c>
      <c r="CE2165" t="str">
        <f t="shared" si="1107"/>
        <v>16:26:12.334</v>
      </c>
      <c r="CF2165">
        <v>333771709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6</v>
      </c>
      <c r="CY2165">
        <v>7</v>
      </c>
      <c r="CZ2165" t="s">
        <v>131</v>
      </c>
      <c r="DA2165">
        <v>80</v>
      </c>
      <c r="DB2165">
        <v>1</v>
      </c>
      <c r="DC2165" t="s">
        <v>132</v>
      </c>
      <c r="DD2165" t="s">
        <v>133</v>
      </c>
      <c r="DG2165">
        <v>15508900</v>
      </c>
      <c r="DI2165">
        <v>1</v>
      </c>
      <c r="DJ2165">
        <v>0</v>
      </c>
      <c r="DK2165">
        <v>1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>"10/06/2022 16:26:12.600"</f>
        <v>10/06/2022 16:26:12.600</v>
      </c>
      <c r="C2166" t="str">
        <f t="shared" si="1081"/>
        <v>FFDFD3C0</v>
      </c>
      <c r="D2166" t="s">
        <v>139</v>
      </c>
      <c r="E2166">
        <v>3</v>
      </c>
      <c r="F2166">
        <v>1003</v>
      </c>
      <c r="G2166" t="s">
        <v>146</v>
      </c>
      <c r="J2166" t="s">
        <v>141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1105"/>
        <v>16:26:12.328</v>
      </c>
      <c r="T2166" t="str">
        <f t="shared" si="1106"/>
        <v>16:26:11.828</v>
      </c>
      <c r="U2166" t="str">
        <f t="shared" si="1082"/>
        <v>A5988B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10</v>
      </c>
      <c r="AF2166" t="s">
        <v>125</v>
      </c>
      <c r="AG2166">
        <v>0</v>
      </c>
      <c r="AH2166">
        <v>3</v>
      </c>
      <c r="AI2166">
        <v>2</v>
      </c>
      <c r="AJ2166">
        <v>1</v>
      </c>
      <c r="AK2166" t="s">
        <v>729</v>
      </c>
      <c r="AL2166">
        <v>40.965722</v>
      </c>
      <c r="AM2166" t="s">
        <v>730</v>
      </c>
      <c r="AN2166">
        <v>-72.161614999999998</v>
      </c>
      <c r="AO2166">
        <v>25</v>
      </c>
      <c r="AP2166">
        <v>1100</v>
      </c>
      <c r="AQ2166" t="s">
        <v>129</v>
      </c>
      <c r="AR2166">
        <v>-24</v>
      </c>
      <c r="AS2166">
        <v>55</v>
      </c>
      <c r="AT2166">
        <v>-64</v>
      </c>
      <c r="BB2166">
        <v>1200</v>
      </c>
      <c r="BC2166">
        <v>1</v>
      </c>
      <c r="BD2166" t="str">
        <f t="shared" si="1083"/>
        <v xml:space="preserve">N46PD   </v>
      </c>
      <c r="BE2166">
        <v>1</v>
      </c>
      <c r="BG2166">
        <v>0</v>
      </c>
      <c r="BH2166">
        <v>0</v>
      </c>
      <c r="BI2166">
        <v>0</v>
      </c>
      <c r="BJ2166">
        <v>1000</v>
      </c>
      <c r="BK2166">
        <v>-100</v>
      </c>
      <c r="BL2166" t="s">
        <v>239</v>
      </c>
      <c r="BM2166">
        <v>1</v>
      </c>
      <c r="BN2166">
        <v>1</v>
      </c>
      <c r="BO2166">
        <v>1</v>
      </c>
      <c r="BP2166">
        <v>0</v>
      </c>
      <c r="BS2166">
        <v>0.16</v>
      </c>
      <c r="BT2166">
        <v>0</v>
      </c>
      <c r="BU2166">
        <v>0</v>
      </c>
      <c r="CE2166" t="str">
        <f t="shared" si="1107"/>
        <v>16:26:12.334</v>
      </c>
      <c r="CF2166">
        <v>333771709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6</v>
      </c>
      <c r="CY2166">
        <v>7</v>
      </c>
      <c r="CZ2166" t="s">
        <v>131</v>
      </c>
      <c r="DA2166">
        <v>80</v>
      </c>
      <c r="DB2166">
        <v>1</v>
      </c>
      <c r="DC2166" t="s">
        <v>132</v>
      </c>
      <c r="DD2166" t="s">
        <v>133</v>
      </c>
      <c r="DG2166">
        <v>15508900</v>
      </c>
      <c r="DI2166">
        <v>1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>"10/06/2022 16:26:12.679"</f>
        <v>10/06/2022 16:26:12.679</v>
      </c>
      <c r="C2167" t="str">
        <f t="shared" si="1081"/>
        <v>FFDFD3C0</v>
      </c>
      <c r="D2167" t="s">
        <v>134</v>
      </c>
      <c r="E2167">
        <v>33</v>
      </c>
      <c r="H2167">
        <v>112</v>
      </c>
      <c r="I2167" t="s">
        <v>135</v>
      </c>
      <c r="J2167" t="s">
        <v>136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1105"/>
        <v>16:26:12.328</v>
      </c>
      <c r="T2167" t="str">
        <f t="shared" si="1106"/>
        <v>16:26:11.828</v>
      </c>
      <c r="U2167" t="str">
        <f t="shared" si="1082"/>
        <v>A5988B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10</v>
      </c>
      <c r="AF2167" t="s">
        <v>125</v>
      </c>
      <c r="AG2167">
        <v>0</v>
      </c>
      <c r="AH2167">
        <v>3</v>
      </c>
      <c r="AI2167">
        <v>2</v>
      </c>
      <c r="AJ2167">
        <v>1</v>
      </c>
      <c r="AK2167" t="s">
        <v>729</v>
      </c>
      <c r="AL2167">
        <v>40.965722</v>
      </c>
      <c r="AM2167" t="s">
        <v>730</v>
      </c>
      <c r="AN2167">
        <v>-72.161614999999998</v>
      </c>
      <c r="AO2167">
        <v>25</v>
      </c>
      <c r="AP2167">
        <v>1100</v>
      </c>
      <c r="AQ2167" t="s">
        <v>129</v>
      </c>
      <c r="AR2167">
        <v>-24</v>
      </c>
      <c r="AS2167">
        <v>55</v>
      </c>
      <c r="AT2167">
        <v>-64</v>
      </c>
      <c r="BB2167">
        <v>1200</v>
      </c>
      <c r="BC2167">
        <v>1</v>
      </c>
      <c r="BD2167" t="str">
        <f t="shared" si="1083"/>
        <v xml:space="preserve">N46PD   </v>
      </c>
      <c r="BE2167">
        <v>1</v>
      </c>
      <c r="BG2167">
        <v>0</v>
      </c>
      <c r="BH2167">
        <v>0</v>
      </c>
      <c r="BI2167">
        <v>0</v>
      </c>
      <c r="BJ2167">
        <v>1000</v>
      </c>
      <c r="BK2167">
        <v>-100</v>
      </c>
      <c r="BL2167" t="s">
        <v>239</v>
      </c>
      <c r="BM2167">
        <v>1</v>
      </c>
      <c r="BN2167">
        <v>1</v>
      </c>
      <c r="BO2167">
        <v>1</v>
      </c>
      <c r="BP2167">
        <v>0</v>
      </c>
      <c r="BS2167">
        <v>0.16</v>
      </c>
      <c r="BT2167">
        <v>0</v>
      </c>
      <c r="BU2167">
        <v>0</v>
      </c>
      <c r="CE2167" t="str">
        <f t="shared" si="1107"/>
        <v>16:26:12.334</v>
      </c>
      <c r="CF2167">
        <v>333771709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6</v>
      </c>
      <c r="CY2167">
        <v>7</v>
      </c>
      <c r="CZ2167" t="s">
        <v>131</v>
      </c>
      <c r="DA2167">
        <v>80</v>
      </c>
      <c r="DB2167">
        <v>1</v>
      </c>
      <c r="DC2167" t="s">
        <v>132</v>
      </c>
      <c r="DD2167" t="s">
        <v>133</v>
      </c>
      <c r="DG2167">
        <v>15508900</v>
      </c>
      <c r="DI2167">
        <v>1</v>
      </c>
      <c r="DJ2167">
        <v>0</v>
      </c>
      <c r="DK2167">
        <v>1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>"10/06/2022 16:26:12.679"</f>
        <v>10/06/2022 16:26:12.679</v>
      </c>
      <c r="C2168" t="str">
        <f t="shared" si="1081"/>
        <v>FFDFD3C0</v>
      </c>
      <c r="D2168" t="s">
        <v>143</v>
      </c>
      <c r="E2168">
        <v>15</v>
      </c>
      <c r="F2168">
        <v>2015</v>
      </c>
      <c r="G2168" t="s">
        <v>144</v>
      </c>
      <c r="J2168" t="s">
        <v>145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1105"/>
        <v>16:26:12.328</v>
      </c>
      <c r="T2168" t="str">
        <f t="shared" si="1106"/>
        <v>16:26:11.828</v>
      </c>
      <c r="U2168" t="str">
        <f t="shared" si="1082"/>
        <v>A5988B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10</v>
      </c>
      <c r="AF2168" t="s">
        <v>125</v>
      </c>
      <c r="AG2168">
        <v>0</v>
      </c>
      <c r="AH2168">
        <v>3</v>
      </c>
      <c r="AI2168">
        <v>2</v>
      </c>
      <c r="AJ2168">
        <v>1</v>
      </c>
      <c r="AK2168" t="s">
        <v>729</v>
      </c>
      <c r="AL2168">
        <v>40.965722</v>
      </c>
      <c r="AM2168" t="s">
        <v>730</v>
      </c>
      <c r="AN2168">
        <v>-72.161614999999998</v>
      </c>
      <c r="AO2168">
        <v>25</v>
      </c>
      <c r="AP2168">
        <v>1100</v>
      </c>
      <c r="AQ2168" t="s">
        <v>129</v>
      </c>
      <c r="AR2168">
        <v>-24</v>
      </c>
      <c r="AS2168">
        <v>55</v>
      </c>
      <c r="AT2168">
        <v>-64</v>
      </c>
      <c r="BB2168">
        <v>1200</v>
      </c>
      <c r="BC2168">
        <v>1</v>
      </c>
      <c r="BD2168" t="str">
        <f t="shared" si="1083"/>
        <v xml:space="preserve">N46PD   </v>
      </c>
      <c r="BE2168">
        <v>1</v>
      </c>
      <c r="BG2168">
        <v>0</v>
      </c>
      <c r="BH2168">
        <v>0</v>
      </c>
      <c r="BI2168">
        <v>0</v>
      </c>
      <c r="BJ2168">
        <v>1000</v>
      </c>
      <c r="BK2168">
        <v>-100</v>
      </c>
      <c r="BL2168" t="s">
        <v>239</v>
      </c>
      <c r="BM2168">
        <v>1</v>
      </c>
      <c r="BN2168">
        <v>1</v>
      </c>
      <c r="BO2168">
        <v>1</v>
      </c>
      <c r="BP2168">
        <v>0</v>
      </c>
      <c r="BS2168">
        <v>0.16</v>
      </c>
      <c r="BT2168">
        <v>0</v>
      </c>
      <c r="BU2168">
        <v>0</v>
      </c>
      <c r="CE2168" t="str">
        <f t="shared" si="1107"/>
        <v>16:26:12.334</v>
      </c>
      <c r="CF2168">
        <v>333771709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6</v>
      </c>
      <c r="CY2168">
        <v>7</v>
      </c>
      <c r="CZ2168" t="s">
        <v>131</v>
      </c>
      <c r="DA2168">
        <v>80</v>
      </c>
      <c r="DB2168">
        <v>1</v>
      </c>
      <c r="DC2168" t="s">
        <v>132</v>
      </c>
      <c r="DD2168" t="s">
        <v>133</v>
      </c>
      <c r="DG2168">
        <v>15508900</v>
      </c>
      <c r="DI2168">
        <v>1</v>
      </c>
      <c r="DJ2168">
        <v>0</v>
      </c>
      <c r="DK2168">
        <v>1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>"10/06/2022 16:26:13.444"</f>
        <v>10/06/2022 16:26:13.444</v>
      </c>
      <c r="C2169" t="str">
        <f t="shared" si="1081"/>
        <v>FFDFD3C0</v>
      </c>
      <c r="D2169" t="s">
        <v>134</v>
      </c>
      <c r="E2169">
        <v>38</v>
      </c>
      <c r="H2169">
        <v>125</v>
      </c>
      <c r="I2169" t="s">
        <v>142</v>
      </c>
      <c r="J2169" t="s">
        <v>136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ref="S2169:S2175" si="1108">"16:26:13.242"</f>
        <v>16:26:13.242</v>
      </c>
      <c r="T2169" t="str">
        <f t="shared" ref="T2169:T2175" si="1109">"16:26:12.842"</f>
        <v>16:26:12.842</v>
      </c>
      <c r="U2169" t="str">
        <f t="shared" si="1082"/>
        <v>A5988B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10</v>
      </c>
      <c r="AF2169" t="s">
        <v>125</v>
      </c>
      <c r="AG2169">
        <v>0</v>
      </c>
      <c r="AH2169">
        <v>3</v>
      </c>
      <c r="AI2169">
        <v>2</v>
      </c>
      <c r="AJ2169">
        <v>1</v>
      </c>
      <c r="AK2169" t="s">
        <v>731</v>
      </c>
      <c r="AL2169">
        <v>40.966000999999999</v>
      </c>
      <c r="AM2169" t="s">
        <v>732</v>
      </c>
      <c r="AN2169">
        <v>-72.161807999999994</v>
      </c>
      <c r="AO2169">
        <v>25</v>
      </c>
      <c r="AP2169">
        <v>1100</v>
      </c>
      <c r="AQ2169" t="s">
        <v>129</v>
      </c>
      <c r="AR2169">
        <v>-24</v>
      </c>
      <c r="AS2169">
        <v>55</v>
      </c>
      <c r="AT2169">
        <v>-64</v>
      </c>
      <c r="BB2169">
        <v>1200</v>
      </c>
      <c r="BC2169">
        <v>1</v>
      </c>
      <c r="BD2169" t="str">
        <f t="shared" si="1083"/>
        <v xml:space="preserve">N46PD   </v>
      </c>
      <c r="BE2169">
        <v>1</v>
      </c>
      <c r="BG2169">
        <v>0</v>
      </c>
      <c r="BH2169">
        <v>0</v>
      </c>
      <c r="BI2169">
        <v>0</v>
      </c>
      <c r="BJ2169">
        <v>1000</v>
      </c>
      <c r="BK2169">
        <v>-100</v>
      </c>
      <c r="BL2169" t="s">
        <v>239</v>
      </c>
      <c r="BM2169">
        <v>1</v>
      </c>
      <c r="BN2169">
        <v>1</v>
      </c>
      <c r="BO2169">
        <v>1</v>
      </c>
      <c r="BP2169">
        <v>0</v>
      </c>
      <c r="BS2169">
        <v>0.16</v>
      </c>
      <c r="BT2169">
        <v>0</v>
      </c>
      <c r="BU2169">
        <v>0</v>
      </c>
      <c r="CE2169" t="str">
        <f t="shared" ref="CE2169:CE2175" si="1110">"16:26:13.250"</f>
        <v>16:26:13.250</v>
      </c>
      <c r="CF2169">
        <v>249654395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7</v>
      </c>
      <c r="CY2169">
        <v>7</v>
      </c>
      <c r="CZ2169" t="s">
        <v>131</v>
      </c>
      <c r="DA2169">
        <v>80</v>
      </c>
      <c r="DB2169">
        <v>1</v>
      </c>
      <c r="DC2169" t="s">
        <v>132</v>
      </c>
      <c r="DD2169" t="s">
        <v>133</v>
      </c>
      <c r="DG2169">
        <v>15509846</v>
      </c>
      <c r="DI2169">
        <v>1</v>
      </c>
      <c r="DJ2169">
        <v>0</v>
      </c>
      <c r="DK2169">
        <v>0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>"10/06/2022 16:26:13.460"</f>
        <v>10/06/2022 16:26:13.460</v>
      </c>
      <c r="C2170" t="str">
        <f t="shared" si="1081"/>
        <v>FFDFD3C0</v>
      </c>
      <c r="D2170" t="s">
        <v>123</v>
      </c>
      <c r="E2170">
        <v>1</v>
      </c>
      <c r="H2170">
        <v>157</v>
      </c>
      <c r="I2170" t="s">
        <v>124</v>
      </c>
      <c r="J2170" t="s">
        <v>125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1108"/>
        <v>16:26:13.242</v>
      </c>
      <c r="T2170" t="str">
        <f t="shared" si="1109"/>
        <v>16:26:12.842</v>
      </c>
      <c r="U2170" t="str">
        <f t="shared" si="1082"/>
        <v>A5988B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10</v>
      </c>
      <c r="AF2170" t="s">
        <v>125</v>
      </c>
      <c r="AG2170">
        <v>0</v>
      </c>
      <c r="AH2170">
        <v>3</v>
      </c>
      <c r="AI2170">
        <v>2</v>
      </c>
      <c r="AJ2170">
        <v>1</v>
      </c>
      <c r="AK2170" t="s">
        <v>731</v>
      </c>
      <c r="AL2170">
        <v>40.966000999999999</v>
      </c>
      <c r="AM2170" t="s">
        <v>732</v>
      </c>
      <c r="AN2170">
        <v>-72.161807999999994</v>
      </c>
      <c r="AO2170">
        <v>25</v>
      </c>
      <c r="AP2170">
        <v>1100</v>
      </c>
      <c r="AQ2170" t="s">
        <v>129</v>
      </c>
      <c r="AR2170">
        <v>-24</v>
      </c>
      <c r="AS2170">
        <v>55</v>
      </c>
      <c r="AT2170">
        <v>-64</v>
      </c>
      <c r="BB2170">
        <v>1200</v>
      </c>
      <c r="BC2170">
        <v>1</v>
      </c>
      <c r="BD2170" t="str">
        <f t="shared" si="1083"/>
        <v xml:space="preserve">N46PD   </v>
      </c>
      <c r="BE2170">
        <v>1</v>
      </c>
      <c r="BG2170">
        <v>0</v>
      </c>
      <c r="BH2170">
        <v>0</v>
      </c>
      <c r="BI2170">
        <v>0</v>
      </c>
      <c r="BJ2170">
        <v>1000</v>
      </c>
      <c r="BK2170">
        <v>-100</v>
      </c>
      <c r="BL2170" t="s">
        <v>239</v>
      </c>
      <c r="BM2170">
        <v>1</v>
      </c>
      <c r="BN2170">
        <v>1</v>
      </c>
      <c r="BO2170">
        <v>1</v>
      </c>
      <c r="BP2170">
        <v>0</v>
      </c>
      <c r="BS2170">
        <v>0.16</v>
      </c>
      <c r="BT2170">
        <v>0</v>
      </c>
      <c r="BU2170">
        <v>0</v>
      </c>
      <c r="CE2170" t="str">
        <f t="shared" si="1110"/>
        <v>16:26:13.250</v>
      </c>
      <c r="CF2170">
        <v>249654395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7</v>
      </c>
      <c r="CY2170">
        <v>7</v>
      </c>
      <c r="CZ2170" t="s">
        <v>131</v>
      </c>
      <c r="DA2170">
        <v>80</v>
      </c>
      <c r="DB2170">
        <v>1</v>
      </c>
      <c r="DC2170" t="s">
        <v>132</v>
      </c>
      <c r="DD2170" t="s">
        <v>133</v>
      </c>
      <c r="DG2170">
        <v>15509846</v>
      </c>
      <c r="DI2170">
        <v>1</v>
      </c>
      <c r="DJ2170">
        <v>0</v>
      </c>
      <c r="DK2170">
        <v>1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>"10/06/2022 16:26:13.460"</f>
        <v>10/06/2022 16:26:13.460</v>
      </c>
      <c r="C2171" t="str">
        <f t="shared" si="1081"/>
        <v>FFDFD3C0</v>
      </c>
      <c r="D2171" t="s">
        <v>143</v>
      </c>
      <c r="E2171">
        <v>1</v>
      </c>
      <c r="F2171">
        <v>2001</v>
      </c>
      <c r="G2171" t="s">
        <v>147</v>
      </c>
      <c r="J2171" t="s">
        <v>145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108"/>
        <v>16:26:13.242</v>
      </c>
      <c r="T2171" t="str">
        <f t="shared" si="1109"/>
        <v>16:26:12.842</v>
      </c>
      <c r="U2171" t="str">
        <f t="shared" si="1082"/>
        <v>A5988B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10</v>
      </c>
      <c r="AF2171" t="s">
        <v>125</v>
      </c>
      <c r="AG2171">
        <v>0</v>
      </c>
      <c r="AH2171">
        <v>3</v>
      </c>
      <c r="AI2171">
        <v>2</v>
      </c>
      <c r="AJ2171">
        <v>1</v>
      </c>
      <c r="AK2171" t="s">
        <v>731</v>
      </c>
      <c r="AL2171">
        <v>40.966000999999999</v>
      </c>
      <c r="AM2171" t="s">
        <v>732</v>
      </c>
      <c r="AN2171">
        <v>-72.161807999999994</v>
      </c>
      <c r="AO2171">
        <v>25</v>
      </c>
      <c r="AP2171">
        <v>1100</v>
      </c>
      <c r="AQ2171" t="s">
        <v>129</v>
      </c>
      <c r="AR2171">
        <v>-24</v>
      </c>
      <c r="AS2171">
        <v>55</v>
      </c>
      <c r="AT2171">
        <v>-64</v>
      </c>
      <c r="BB2171">
        <v>1200</v>
      </c>
      <c r="BC2171">
        <v>1</v>
      </c>
      <c r="BD2171" t="str">
        <f t="shared" si="1083"/>
        <v xml:space="preserve">N46PD   </v>
      </c>
      <c r="BE2171">
        <v>1</v>
      </c>
      <c r="BG2171">
        <v>0</v>
      </c>
      <c r="BH2171">
        <v>0</v>
      </c>
      <c r="BI2171">
        <v>0</v>
      </c>
      <c r="BJ2171">
        <v>1000</v>
      </c>
      <c r="BK2171">
        <v>-100</v>
      </c>
      <c r="BL2171" t="s">
        <v>239</v>
      </c>
      <c r="BM2171">
        <v>1</v>
      </c>
      <c r="BN2171">
        <v>1</v>
      </c>
      <c r="BO2171">
        <v>1</v>
      </c>
      <c r="BP2171">
        <v>0</v>
      </c>
      <c r="BS2171">
        <v>0.16</v>
      </c>
      <c r="BT2171">
        <v>0</v>
      </c>
      <c r="BU2171">
        <v>0</v>
      </c>
      <c r="CE2171" t="str">
        <f t="shared" si="1110"/>
        <v>16:26:13.250</v>
      </c>
      <c r="CF2171">
        <v>249654395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7</v>
      </c>
      <c r="CY2171">
        <v>7</v>
      </c>
      <c r="CZ2171" t="s">
        <v>131</v>
      </c>
      <c r="DA2171">
        <v>80</v>
      </c>
      <c r="DB2171">
        <v>1</v>
      </c>
      <c r="DC2171" t="s">
        <v>132</v>
      </c>
      <c r="DD2171" t="s">
        <v>133</v>
      </c>
      <c r="DG2171">
        <v>15509846</v>
      </c>
      <c r="DI2171">
        <v>1</v>
      </c>
      <c r="DJ2171">
        <v>0</v>
      </c>
      <c r="DK2171">
        <v>1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>"10/06/2022 16:26:13.460"</f>
        <v>10/06/2022 16:26:13.460</v>
      </c>
      <c r="C2172" t="str">
        <f t="shared" si="1081"/>
        <v>FFDFD3C0</v>
      </c>
      <c r="D2172" t="s">
        <v>139</v>
      </c>
      <c r="E2172">
        <v>2</v>
      </c>
      <c r="F2172">
        <v>1002</v>
      </c>
      <c r="G2172" t="s">
        <v>124</v>
      </c>
      <c r="J2172" t="s">
        <v>141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1108"/>
        <v>16:26:13.242</v>
      </c>
      <c r="T2172" t="str">
        <f t="shared" si="1109"/>
        <v>16:26:12.842</v>
      </c>
      <c r="U2172" t="str">
        <f t="shared" si="1082"/>
        <v>A5988B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10</v>
      </c>
      <c r="AF2172" t="s">
        <v>125</v>
      </c>
      <c r="AG2172">
        <v>0</v>
      </c>
      <c r="AH2172">
        <v>3</v>
      </c>
      <c r="AI2172">
        <v>2</v>
      </c>
      <c r="AJ2172">
        <v>1</v>
      </c>
      <c r="AK2172" t="s">
        <v>731</v>
      </c>
      <c r="AL2172">
        <v>40.966000999999999</v>
      </c>
      <c r="AM2172" t="s">
        <v>732</v>
      </c>
      <c r="AN2172">
        <v>-72.161807999999994</v>
      </c>
      <c r="AO2172">
        <v>25</v>
      </c>
      <c r="AP2172">
        <v>1100</v>
      </c>
      <c r="AQ2172" t="s">
        <v>129</v>
      </c>
      <c r="AR2172">
        <v>-24</v>
      </c>
      <c r="AS2172">
        <v>55</v>
      </c>
      <c r="AT2172">
        <v>-64</v>
      </c>
      <c r="BB2172">
        <v>1200</v>
      </c>
      <c r="BC2172">
        <v>1</v>
      </c>
      <c r="BD2172" t="str">
        <f t="shared" si="1083"/>
        <v xml:space="preserve">N46PD   </v>
      </c>
      <c r="BE2172">
        <v>1</v>
      </c>
      <c r="BG2172">
        <v>0</v>
      </c>
      <c r="BH2172">
        <v>0</v>
      </c>
      <c r="BI2172">
        <v>0</v>
      </c>
      <c r="BJ2172">
        <v>1000</v>
      </c>
      <c r="BK2172">
        <v>-100</v>
      </c>
      <c r="BL2172" t="s">
        <v>239</v>
      </c>
      <c r="BM2172">
        <v>1</v>
      </c>
      <c r="BN2172">
        <v>1</v>
      </c>
      <c r="BO2172">
        <v>1</v>
      </c>
      <c r="BP2172">
        <v>0</v>
      </c>
      <c r="BS2172">
        <v>0.16</v>
      </c>
      <c r="BT2172">
        <v>0</v>
      </c>
      <c r="BU2172">
        <v>0</v>
      </c>
      <c r="CE2172" t="str">
        <f t="shared" si="1110"/>
        <v>16:26:13.250</v>
      </c>
      <c r="CF2172">
        <v>249654395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7</v>
      </c>
      <c r="CY2172">
        <v>7</v>
      </c>
      <c r="CZ2172" t="s">
        <v>131</v>
      </c>
      <c r="DA2172">
        <v>80</v>
      </c>
      <c r="DB2172">
        <v>1</v>
      </c>
      <c r="DC2172" t="s">
        <v>132</v>
      </c>
      <c r="DD2172" t="s">
        <v>133</v>
      </c>
      <c r="DG2172">
        <v>15509846</v>
      </c>
      <c r="DI2172">
        <v>1</v>
      </c>
      <c r="DJ2172">
        <v>0</v>
      </c>
      <c r="DK2172">
        <v>1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>"10/06/2022 16:26:13.491"</f>
        <v>10/06/2022 16:26:13.491</v>
      </c>
      <c r="C2173" t="str">
        <f t="shared" si="1081"/>
        <v>FFDFD3C0</v>
      </c>
      <c r="D2173" t="s">
        <v>139</v>
      </c>
      <c r="E2173">
        <v>3</v>
      </c>
      <c r="F2173">
        <v>1003</v>
      </c>
      <c r="G2173" t="s">
        <v>146</v>
      </c>
      <c r="J2173" t="s">
        <v>141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1108"/>
        <v>16:26:13.242</v>
      </c>
      <c r="T2173" t="str">
        <f t="shared" si="1109"/>
        <v>16:26:12.842</v>
      </c>
      <c r="U2173" t="str">
        <f t="shared" si="1082"/>
        <v>A5988B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10</v>
      </c>
      <c r="AF2173" t="s">
        <v>125</v>
      </c>
      <c r="AG2173">
        <v>0</v>
      </c>
      <c r="AH2173">
        <v>3</v>
      </c>
      <c r="AI2173">
        <v>2</v>
      </c>
      <c r="AJ2173">
        <v>1</v>
      </c>
      <c r="AK2173" t="s">
        <v>731</v>
      </c>
      <c r="AL2173">
        <v>40.966000999999999</v>
      </c>
      <c r="AM2173" t="s">
        <v>732</v>
      </c>
      <c r="AN2173">
        <v>-72.161807999999994</v>
      </c>
      <c r="AO2173">
        <v>25</v>
      </c>
      <c r="AP2173">
        <v>1100</v>
      </c>
      <c r="AQ2173" t="s">
        <v>129</v>
      </c>
      <c r="AR2173">
        <v>-24</v>
      </c>
      <c r="AS2173">
        <v>55</v>
      </c>
      <c r="AT2173">
        <v>-64</v>
      </c>
      <c r="BB2173">
        <v>1200</v>
      </c>
      <c r="BC2173">
        <v>1</v>
      </c>
      <c r="BD2173" t="str">
        <f t="shared" si="1083"/>
        <v xml:space="preserve">N46PD   </v>
      </c>
      <c r="BE2173">
        <v>1</v>
      </c>
      <c r="BG2173">
        <v>0</v>
      </c>
      <c r="BH2173">
        <v>0</v>
      </c>
      <c r="BI2173">
        <v>0</v>
      </c>
      <c r="BJ2173">
        <v>1000</v>
      </c>
      <c r="BK2173">
        <v>-100</v>
      </c>
      <c r="BL2173" t="s">
        <v>239</v>
      </c>
      <c r="BM2173">
        <v>1</v>
      </c>
      <c r="BN2173">
        <v>1</v>
      </c>
      <c r="BO2173">
        <v>1</v>
      </c>
      <c r="BP2173">
        <v>0</v>
      </c>
      <c r="BS2173">
        <v>0.16</v>
      </c>
      <c r="BT2173">
        <v>0</v>
      </c>
      <c r="BU2173">
        <v>0</v>
      </c>
      <c r="CE2173" t="str">
        <f t="shared" si="1110"/>
        <v>16:26:13.250</v>
      </c>
      <c r="CF2173">
        <v>249654395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7</v>
      </c>
      <c r="CY2173">
        <v>7</v>
      </c>
      <c r="CZ2173" t="s">
        <v>131</v>
      </c>
      <c r="DA2173">
        <v>80</v>
      </c>
      <c r="DB2173">
        <v>1</v>
      </c>
      <c r="DC2173" t="s">
        <v>132</v>
      </c>
      <c r="DD2173" t="s">
        <v>133</v>
      </c>
      <c r="DG2173">
        <v>15509846</v>
      </c>
      <c r="DI2173">
        <v>1</v>
      </c>
      <c r="DJ2173">
        <v>0</v>
      </c>
      <c r="DK2173">
        <v>1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>"10/06/2022 16:26:13.491"</f>
        <v>10/06/2022 16:26:13.491</v>
      </c>
      <c r="C2174" t="str">
        <f t="shared" si="1081"/>
        <v>FFDFD3C0</v>
      </c>
      <c r="D2174" t="s">
        <v>134</v>
      </c>
      <c r="E2174">
        <v>33</v>
      </c>
      <c r="H2174">
        <v>112</v>
      </c>
      <c r="I2174" t="s">
        <v>135</v>
      </c>
      <c r="J2174" t="s">
        <v>136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1108"/>
        <v>16:26:13.242</v>
      </c>
      <c r="T2174" t="str">
        <f t="shared" si="1109"/>
        <v>16:26:12.842</v>
      </c>
      <c r="U2174" t="str">
        <f t="shared" si="1082"/>
        <v>A5988B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10</v>
      </c>
      <c r="AF2174" t="s">
        <v>125</v>
      </c>
      <c r="AG2174">
        <v>0</v>
      </c>
      <c r="AH2174">
        <v>3</v>
      </c>
      <c r="AI2174">
        <v>2</v>
      </c>
      <c r="AJ2174">
        <v>1</v>
      </c>
      <c r="AK2174" t="s">
        <v>731</v>
      </c>
      <c r="AL2174">
        <v>40.966000999999999</v>
      </c>
      <c r="AM2174" t="s">
        <v>732</v>
      </c>
      <c r="AN2174">
        <v>-72.161807999999994</v>
      </c>
      <c r="AO2174">
        <v>25</v>
      </c>
      <c r="AP2174">
        <v>1100</v>
      </c>
      <c r="AQ2174" t="s">
        <v>129</v>
      </c>
      <c r="AR2174">
        <v>-24</v>
      </c>
      <c r="AS2174">
        <v>55</v>
      </c>
      <c r="AT2174">
        <v>-64</v>
      </c>
      <c r="BB2174">
        <v>1200</v>
      </c>
      <c r="BC2174">
        <v>1</v>
      </c>
      <c r="BD2174" t="str">
        <f t="shared" si="1083"/>
        <v xml:space="preserve">N46PD   </v>
      </c>
      <c r="BE2174">
        <v>1</v>
      </c>
      <c r="BG2174">
        <v>0</v>
      </c>
      <c r="BH2174">
        <v>0</v>
      </c>
      <c r="BI2174">
        <v>0</v>
      </c>
      <c r="BJ2174">
        <v>1000</v>
      </c>
      <c r="BK2174">
        <v>-100</v>
      </c>
      <c r="BL2174" t="s">
        <v>239</v>
      </c>
      <c r="BM2174">
        <v>1</v>
      </c>
      <c r="BN2174">
        <v>1</v>
      </c>
      <c r="BO2174">
        <v>1</v>
      </c>
      <c r="BP2174">
        <v>0</v>
      </c>
      <c r="BS2174">
        <v>0.16</v>
      </c>
      <c r="BT2174">
        <v>0</v>
      </c>
      <c r="BU2174">
        <v>0</v>
      </c>
      <c r="CE2174" t="str">
        <f t="shared" si="1110"/>
        <v>16:26:13.250</v>
      </c>
      <c r="CF2174">
        <v>249654395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7</v>
      </c>
      <c r="CY2174">
        <v>7</v>
      </c>
      <c r="CZ2174" t="s">
        <v>131</v>
      </c>
      <c r="DA2174">
        <v>80</v>
      </c>
      <c r="DB2174">
        <v>1</v>
      </c>
      <c r="DC2174" t="s">
        <v>132</v>
      </c>
      <c r="DD2174" t="s">
        <v>133</v>
      </c>
      <c r="DG2174">
        <v>15509846</v>
      </c>
      <c r="DI2174">
        <v>1</v>
      </c>
      <c r="DJ2174">
        <v>0</v>
      </c>
      <c r="DK2174">
        <v>1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>"10/06/2022 16:26:13.491"</f>
        <v>10/06/2022 16:26:13.491</v>
      </c>
      <c r="C2175" t="str">
        <f t="shared" si="1081"/>
        <v>FFDFD3C0</v>
      </c>
      <c r="D2175" t="s">
        <v>143</v>
      </c>
      <c r="E2175">
        <v>15</v>
      </c>
      <c r="F2175">
        <v>2015</v>
      </c>
      <c r="G2175" t="s">
        <v>144</v>
      </c>
      <c r="J2175" t="s">
        <v>145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1108"/>
        <v>16:26:13.242</v>
      </c>
      <c r="T2175" t="str">
        <f t="shared" si="1109"/>
        <v>16:26:12.842</v>
      </c>
      <c r="U2175" t="str">
        <f t="shared" si="1082"/>
        <v>A5988B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10</v>
      </c>
      <c r="AF2175" t="s">
        <v>125</v>
      </c>
      <c r="AG2175">
        <v>0</v>
      </c>
      <c r="AH2175">
        <v>3</v>
      </c>
      <c r="AI2175">
        <v>2</v>
      </c>
      <c r="AJ2175">
        <v>1</v>
      </c>
      <c r="AK2175" t="s">
        <v>731</v>
      </c>
      <c r="AL2175">
        <v>40.966000999999999</v>
      </c>
      <c r="AM2175" t="s">
        <v>732</v>
      </c>
      <c r="AN2175">
        <v>-72.161807999999994</v>
      </c>
      <c r="AO2175">
        <v>25</v>
      </c>
      <c r="AP2175">
        <v>1100</v>
      </c>
      <c r="AQ2175" t="s">
        <v>129</v>
      </c>
      <c r="AR2175">
        <v>-24</v>
      </c>
      <c r="AS2175">
        <v>55</v>
      </c>
      <c r="AT2175">
        <v>-64</v>
      </c>
      <c r="BB2175">
        <v>1200</v>
      </c>
      <c r="BC2175">
        <v>1</v>
      </c>
      <c r="BD2175" t="str">
        <f t="shared" si="1083"/>
        <v xml:space="preserve">N46PD   </v>
      </c>
      <c r="BE2175">
        <v>1</v>
      </c>
      <c r="BG2175">
        <v>0</v>
      </c>
      <c r="BH2175">
        <v>0</v>
      </c>
      <c r="BI2175">
        <v>0</v>
      </c>
      <c r="BJ2175">
        <v>1000</v>
      </c>
      <c r="BK2175">
        <v>-100</v>
      </c>
      <c r="BL2175" t="s">
        <v>239</v>
      </c>
      <c r="BM2175">
        <v>1</v>
      </c>
      <c r="BN2175">
        <v>1</v>
      </c>
      <c r="BO2175">
        <v>1</v>
      </c>
      <c r="BP2175">
        <v>0</v>
      </c>
      <c r="BS2175">
        <v>0.16</v>
      </c>
      <c r="BT2175">
        <v>0</v>
      </c>
      <c r="BU2175">
        <v>0</v>
      </c>
      <c r="CE2175" t="str">
        <f t="shared" si="1110"/>
        <v>16:26:13.250</v>
      </c>
      <c r="CF2175">
        <v>249654395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7</v>
      </c>
      <c r="CY2175">
        <v>7</v>
      </c>
      <c r="CZ2175" t="s">
        <v>131</v>
      </c>
      <c r="DA2175">
        <v>80</v>
      </c>
      <c r="DB2175">
        <v>1</v>
      </c>
      <c r="DC2175" t="s">
        <v>132</v>
      </c>
      <c r="DD2175" t="s">
        <v>133</v>
      </c>
      <c r="DG2175">
        <v>15509846</v>
      </c>
      <c r="DI2175">
        <v>1</v>
      </c>
      <c r="DJ2175">
        <v>0</v>
      </c>
      <c r="DK2175">
        <v>0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>"10/06/2022 16:26:14.524"</f>
        <v>10/06/2022 16:26:14.524</v>
      </c>
      <c r="C2176" t="str">
        <f t="shared" si="1081"/>
        <v>FFDFD3C0</v>
      </c>
      <c r="D2176" t="s">
        <v>134</v>
      </c>
      <c r="E2176">
        <v>38</v>
      </c>
      <c r="H2176">
        <v>125</v>
      </c>
      <c r="I2176" t="s">
        <v>142</v>
      </c>
      <c r="J2176" t="s">
        <v>136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ref="S2176:S2182" si="1111">"16:26:14.313"</f>
        <v>16:26:14.313</v>
      </c>
      <c r="T2176" t="str">
        <f t="shared" ref="T2176:T2182" si="1112">"16:26:13.813"</f>
        <v>16:26:13.813</v>
      </c>
      <c r="U2176" t="str">
        <f t="shared" si="1082"/>
        <v>A5988B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10</v>
      </c>
      <c r="AF2176" t="s">
        <v>125</v>
      </c>
      <c r="AG2176">
        <v>0</v>
      </c>
      <c r="AH2176">
        <v>3</v>
      </c>
      <c r="AI2176">
        <v>2</v>
      </c>
      <c r="AJ2176">
        <v>1</v>
      </c>
      <c r="AK2176" t="s">
        <v>733</v>
      </c>
      <c r="AL2176">
        <v>40.966237</v>
      </c>
      <c r="AM2176" t="s">
        <v>734</v>
      </c>
      <c r="AN2176">
        <v>-72.161936999999995</v>
      </c>
      <c r="AO2176">
        <v>25</v>
      </c>
      <c r="AP2176">
        <v>1100</v>
      </c>
      <c r="AQ2176" t="s">
        <v>129</v>
      </c>
      <c r="AR2176">
        <v>-24</v>
      </c>
      <c r="AS2176">
        <v>55</v>
      </c>
      <c r="AT2176">
        <v>-64</v>
      </c>
      <c r="BB2176">
        <v>1200</v>
      </c>
      <c r="BC2176">
        <v>1</v>
      </c>
      <c r="BD2176" t="str">
        <f t="shared" si="1083"/>
        <v xml:space="preserve">N46PD   </v>
      </c>
      <c r="BE2176">
        <v>1</v>
      </c>
      <c r="BG2176">
        <v>0</v>
      </c>
      <c r="BH2176">
        <v>0</v>
      </c>
      <c r="BI2176">
        <v>0</v>
      </c>
      <c r="BJ2176">
        <v>1000</v>
      </c>
      <c r="BK2176">
        <v>-100</v>
      </c>
      <c r="BL2176" t="s">
        <v>239</v>
      </c>
      <c r="BM2176">
        <v>1</v>
      </c>
      <c r="BN2176">
        <v>1</v>
      </c>
      <c r="BO2176">
        <v>1</v>
      </c>
      <c r="BP2176">
        <v>0</v>
      </c>
      <c r="BS2176">
        <v>0.16</v>
      </c>
      <c r="BT2176">
        <v>0</v>
      </c>
      <c r="BU2176">
        <v>0</v>
      </c>
      <c r="CE2176" t="str">
        <f t="shared" ref="CE2176:CE2182" si="1113">"16:26:14.318"</f>
        <v>16:26:14.318</v>
      </c>
      <c r="CF2176">
        <v>317911040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6</v>
      </c>
      <c r="CY2176">
        <v>7</v>
      </c>
      <c r="CZ2176" t="s">
        <v>131</v>
      </c>
      <c r="DA2176">
        <v>80</v>
      </c>
      <c r="DB2176">
        <v>1</v>
      </c>
      <c r="DC2176" t="s">
        <v>132</v>
      </c>
      <c r="DD2176" t="s">
        <v>133</v>
      </c>
      <c r="DG2176">
        <v>15510749</v>
      </c>
      <c r="DI2176">
        <v>1</v>
      </c>
      <c r="DJ2176">
        <v>0</v>
      </c>
      <c r="DK2176">
        <v>0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>"10/06/2022 16:26:14.524"</f>
        <v>10/06/2022 16:26:14.524</v>
      </c>
      <c r="C2177" t="str">
        <f t="shared" si="1081"/>
        <v>FFDFD3C0</v>
      </c>
      <c r="D2177" t="s">
        <v>143</v>
      </c>
      <c r="E2177">
        <v>1</v>
      </c>
      <c r="F2177">
        <v>2001</v>
      </c>
      <c r="G2177" t="s">
        <v>147</v>
      </c>
      <c r="J2177" t="s">
        <v>145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1111"/>
        <v>16:26:14.313</v>
      </c>
      <c r="T2177" t="str">
        <f t="shared" si="1112"/>
        <v>16:26:13.813</v>
      </c>
      <c r="U2177" t="str">
        <f t="shared" si="1082"/>
        <v>A5988B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10</v>
      </c>
      <c r="AF2177" t="s">
        <v>125</v>
      </c>
      <c r="AG2177">
        <v>0</v>
      </c>
      <c r="AH2177">
        <v>3</v>
      </c>
      <c r="AI2177">
        <v>2</v>
      </c>
      <c r="AJ2177">
        <v>1</v>
      </c>
      <c r="AK2177" t="s">
        <v>733</v>
      </c>
      <c r="AL2177">
        <v>40.966237</v>
      </c>
      <c r="AM2177" t="s">
        <v>734</v>
      </c>
      <c r="AN2177">
        <v>-72.161936999999995</v>
      </c>
      <c r="AO2177">
        <v>25</v>
      </c>
      <c r="AP2177">
        <v>1100</v>
      </c>
      <c r="AQ2177" t="s">
        <v>129</v>
      </c>
      <c r="AR2177">
        <v>-24</v>
      </c>
      <c r="AS2177">
        <v>55</v>
      </c>
      <c r="AT2177">
        <v>-64</v>
      </c>
      <c r="BB2177">
        <v>1200</v>
      </c>
      <c r="BC2177">
        <v>1</v>
      </c>
      <c r="BD2177" t="str">
        <f t="shared" si="1083"/>
        <v xml:space="preserve">N46PD   </v>
      </c>
      <c r="BE2177">
        <v>1</v>
      </c>
      <c r="BG2177">
        <v>0</v>
      </c>
      <c r="BH2177">
        <v>0</v>
      </c>
      <c r="BI2177">
        <v>0</v>
      </c>
      <c r="BJ2177">
        <v>1000</v>
      </c>
      <c r="BK2177">
        <v>-100</v>
      </c>
      <c r="BL2177" t="s">
        <v>239</v>
      </c>
      <c r="BM2177">
        <v>1</v>
      </c>
      <c r="BN2177">
        <v>1</v>
      </c>
      <c r="BO2177">
        <v>1</v>
      </c>
      <c r="BP2177">
        <v>0</v>
      </c>
      <c r="BS2177">
        <v>0.16</v>
      </c>
      <c r="BT2177">
        <v>0</v>
      </c>
      <c r="BU2177">
        <v>0</v>
      </c>
      <c r="CE2177" t="str">
        <f t="shared" si="1113"/>
        <v>16:26:14.318</v>
      </c>
      <c r="CF2177">
        <v>317911040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6</v>
      </c>
      <c r="CY2177">
        <v>7</v>
      </c>
      <c r="CZ2177" t="s">
        <v>131</v>
      </c>
      <c r="DA2177">
        <v>80</v>
      </c>
      <c r="DB2177">
        <v>1</v>
      </c>
      <c r="DC2177" t="s">
        <v>132</v>
      </c>
      <c r="DD2177" t="s">
        <v>133</v>
      </c>
      <c r="DG2177">
        <v>15510749</v>
      </c>
      <c r="DI2177">
        <v>1</v>
      </c>
      <c r="DJ2177">
        <v>0</v>
      </c>
      <c r="DK2177">
        <v>1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>"10/06/2022 16:26:14.524"</f>
        <v>10/06/2022 16:26:14.524</v>
      </c>
      <c r="C2178" t="str">
        <f t="shared" ref="C2178:C2241" si="1114">"FFDFD3C0"</f>
        <v>FFDFD3C0</v>
      </c>
      <c r="D2178" t="s">
        <v>123</v>
      </c>
      <c r="E2178">
        <v>1</v>
      </c>
      <c r="H2178">
        <v>157</v>
      </c>
      <c r="I2178" t="s">
        <v>124</v>
      </c>
      <c r="J2178" t="s">
        <v>125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1111"/>
        <v>16:26:14.313</v>
      </c>
      <c r="T2178" t="str">
        <f t="shared" si="1112"/>
        <v>16:26:13.813</v>
      </c>
      <c r="U2178" t="str">
        <f t="shared" ref="U2178:U2241" si="1115">"A5988B"</f>
        <v>A5988B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10</v>
      </c>
      <c r="AF2178" t="s">
        <v>125</v>
      </c>
      <c r="AG2178">
        <v>0</v>
      </c>
      <c r="AH2178">
        <v>3</v>
      </c>
      <c r="AI2178">
        <v>2</v>
      </c>
      <c r="AJ2178">
        <v>1</v>
      </c>
      <c r="AK2178" t="s">
        <v>733</v>
      </c>
      <c r="AL2178">
        <v>40.966237</v>
      </c>
      <c r="AM2178" t="s">
        <v>734</v>
      </c>
      <c r="AN2178">
        <v>-72.161936999999995</v>
      </c>
      <c r="AO2178">
        <v>25</v>
      </c>
      <c r="AP2178">
        <v>1100</v>
      </c>
      <c r="AQ2178" t="s">
        <v>129</v>
      </c>
      <c r="AR2178">
        <v>-24</v>
      </c>
      <c r="AS2178">
        <v>55</v>
      </c>
      <c r="AT2178">
        <v>-64</v>
      </c>
      <c r="BB2178">
        <v>1200</v>
      </c>
      <c r="BC2178">
        <v>1</v>
      </c>
      <c r="BD2178" t="str">
        <f t="shared" ref="BD2178:BD2241" si="1116">"N46PD   "</f>
        <v xml:space="preserve">N46PD   </v>
      </c>
      <c r="BE2178">
        <v>1</v>
      </c>
      <c r="BG2178">
        <v>0</v>
      </c>
      <c r="BH2178">
        <v>0</v>
      </c>
      <c r="BI2178">
        <v>0</v>
      </c>
      <c r="BJ2178">
        <v>1000</v>
      </c>
      <c r="BK2178">
        <v>-100</v>
      </c>
      <c r="BL2178" t="s">
        <v>239</v>
      </c>
      <c r="BM2178">
        <v>1</v>
      </c>
      <c r="BN2178">
        <v>1</v>
      </c>
      <c r="BO2178">
        <v>1</v>
      </c>
      <c r="BP2178">
        <v>0</v>
      </c>
      <c r="BS2178">
        <v>0.16</v>
      </c>
      <c r="BT2178">
        <v>0</v>
      </c>
      <c r="BU2178">
        <v>0</v>
      </c>
      <c r="CE2178" t="str">
        <f t="shared" si="1113"/>
        <v>16:26:14.318</v>
      </c>
      <c r="CF2178">
        <v>317911040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6</v>
      </c>
      <c r="CY2178">
        <v>7</v>
      </c>
      <c r="CZ2178" t="s">
        <v>131</v>
      </c>
      <c r="DA2178">
        <v>80</v>
      </c>
      <c r="DB2178">
        <v>1</v>
      </c>
      <c r="DC2178" t="s">
        <v>132</v>
      </c>
      <c r="DD2178" t="s">
        <v>133</v>
      </c>
      <c r="DG2178">
        <v>15510749</v>
      </c>
      <c r="DI2178">
        <v>1</v>
      </c>
      <c r="DJ2178">
        <v>0</v>
      </c>
      <c r="DK2178">
        <v>1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>"10/06/2022 16:26:14.524"</f>
        <v>10/06/2022 16:26:14.524</v>
      </c>
      <c r="C2179" t="str">
        <f t="shared" si="1114"/>
        <v>FFDFD3C0</v>
      </c>
      <c r="D2179" t="s">
        <v>139</v>
      </c>
      <c r="E2179">
        <v>2</v>
      </c>
      <c r="F2179">
        <v>1002</v>
      </c>
      <c r="G2179" t="s">
        <v>124</v>
      </c>
      <c r="J2179" t="s">
        <v>141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1111"/>
        <v>16:26:14.313</v>
      </c>
      <c r="T2179" t="str">
        <f t="shared" si="1112"/>
        <v>16:26:13.813</v>
      </c>
      <c r="U2179" t="str">
        <f t="shared" si="1115"/>
        <v>A5988B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10</v>
      </c>
      <c r="AF2179" t="s">
        <v>125</v>
      </c>
      <c r="AG2179">
        <v>0</v>
      </c>
      <c r="AH2179">
        <v>3</v>
      </c>
      <c r="AI2179">
        <v>2</v>
      </c>
      <c r="AJ2179">
        <v>1</v>
      </c>
      <c r="AK2179" t="s">
        <v>733</v>
      </c>
      <c r="AL2179">
        <v>40.966237</v>
      </c>
      <c r="AM2179" t="s">
        <v>734</v>
      </c>
      <c r="AN2179">
        <v>-72.161936999999995</v>
      </c>
      <c r="AO2179">
        <v>25</v>
      </c>
      <c r="AP2179">
        <v>1100</v>
      </c>
      <c r="AQ2179" t="s">
        <v>129</v>
      </c>
      <c r="AR2179">
        <v>-24</v>
      </c>
      <c r="AS2179">
        <v>55</v>
      </c>
      <c r="AT2179">
        <v>-64</v>
      </c>
      <c r="BB2179">
        <v>1200</v>
      </c>
      <c r="BC2179">
        <v>1</v>
      </c>
      <c r="BD2179" t="str">
        <f t="shared" si="1116"/>
        <v xml:space="preserve">N46PD   </v>
      </c>
      <c r="BE2179">
        <v>1</v>
      </c>
      <c r="BG2179">
        <v>0</v>
      </c>
      <c r="BH2179">
        <v>0</v>
      </c>
      <c r="BI2179">
        <v>0</v>
      </c>
      <c r="BJ2179">
        <v>1000</v>
      </c>
      <c r="BK2179">
        <v>-100</v>
      </c>
      <c r="BL2179" t="s">
        <v>239</v>
      </c>
      <c r="BM2179">
        <v>1</v>
      </c>
      <c r="BN2179">
        <v>1</v>
      </c>
      <c r="BO2179">
        <v>1</v>
      </c>
      <c r="BP2179">
        <v>0</v>
      </c>
      <c r="BS2179">
        <v>0.16</v>
      </c>
      <c r="BT2179">
        <v>0</v>
      </c>
      <c r="BU2179">
        <v>0</v>
      </c>
      <c r="CE2179" t="str">
        <f t="shared" si="1113"/>
        <v>16:26:14.318</v>
      </c>
      <c r="CF2179">
        <v>317911040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6</v>
      </c>
      <c r="CY2179">
        <v>7</v>
      </c>
      <c r="CZ2179" t="s">
        <v>131</v>
      </c>
      <c r="DA2179">
        <v>80</v>
      </c>
      <c r="DB2179">
        <v>1</v>
      </c>
      <c r="DC2179" t="s">
        <v>132</v>
      </c>
      <c r="DD2179" t="s">
        <v>133</v>
      </c>
      <c r="DG2179">
        <v>15510749</v>
      </c>
      <c r="DI2179">
        <v>1</v>
      </c>
      <c r="DJ2179">
        <v>0</v>
      </c>
      <c r="DK2179">
        <v>1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>"10/06/2022 16:26:14.524"</f>
        <v>10/06/2022 16:26:14.524</v>
      </c>
      <c r="C2180" t="str">
        <f t="shared" si="1114"/>
        <v>FFDFD3C0</v>
      </c>
      <c r="D2180" t="s">
        <v>139</v>
      </c>
      <c r="E2180">
        <v>3</v>
      </c>
      <c r="F2180">
        <v>1003</v>
      </c>
      <c r="G2180" t="s">
        <v>146</v>
      </c>
      <c r="J2180" t="s">
        <v>141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1111"/>
        <v>16:26:14.313</v>
      </c>
      <c r="T2180" t="str">
        <f t="shared" si="1112"/>
        <v>16:26:13.813</v>
      </c>
      <c r="U2180" t="str">
        <f t="shared" si="1115"/>
        <v>A5988B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10</v>
      </c>
      <c r="AF2180" t="s">
        <v>125</v>
      </c>
      <c r="AG2180">
        <v>0</v>
      </c>
      <c r="AH2180">
        <v>3</v>
      </c>
      <c r="AI2180">
        <v>2</v>
      </c>
      <c r="AJ2180">
        <v>1</v>
      </c>
      <c r="AK2180" t="s">
        <v>733</v>
      </c>
      <c r="AL2180">
        <v>40.966237</v>
      </c>
      <c r="AM2180" t="s">
        <v>734</v>
      </c>
      <c r="AN2180">
        <v>-72.161936999999995</v>
      </c>
      <c r="AO2180">
        <v>25</v>
      </c>
      <c r="AP2180">
        <v>1100</v>
      </c>
      <c r="AQ2180" t="s">
        <v>129</v>
      </c>
      <c r="AR2180">
        <v>-24</v>
      </c>
      <c r="AS2180">
        <v>55</v>
      </c>
      <c r="AT2180">
        <v>-64</v>
      </c>
      <c r="BB2180">
        <v>1200</v>
      </c>
      <c r="BC2180">
        <v>1</v>
      </c>
      <c r="BD2180" t="str">
        <f t="shared" si="1116"/>
        <v xml:space="preserve">N46PD   </v>
      </c>
      <c r="BE2180">
        <v>1</v>
      </c>
      <c r="BG2180">
        <v>0</v>
      </c>
      <c r="BH2180">
        <v>0</v>
      </c>
      <c r="BI2180">
        <v>0</v>
      </c>
      <c r="BJ2180">
        <v>1000</v>
      </c>
      <c r="BK2180">
        <v>-100</v>
      </c>
      <c r="BL2180" t="s">
        <v>239</v>
      </c>
      <c r="BM2180">
        <v>1</v>
      </c>
      <c r="BN2180">
        <v>1</v>
      </c>
      <c r="BO2180">
        <v>1</v>
      </c>
      <c r="BP2180">
        <v>0</v>
      </c>
      <c r="BS2180">
        <v>0.16</v>
      </c>
      <c r="BT2180">
        <v>0</v>
      </c>
      <c r="BU2180">
        <v>0</v>
      </c>
      <c r="CE2180" t="str">
        <f t="shared" si="1113"/>
        <v>16:26:14.318</v>
      </c>
      <c r="CF2180">
        <v>317911040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6</v>
      </c>
      <c r="CY2180">
        <v>7</v>
      </c>
      <c r="CZ2180" t="s">
        <v>131</v>
      </c>
      <c r="DA2180">
        <v>80</v>
      </c>
      <c r="DB2180">
        <v>1</v>
      </c>
      <c r="DC2180" t="s">
        <v>132</v>
      </c>
      <c r="DD2180" t="s">
        <v>133</v>
      </c>
      <c r="DG2180">
        <v>15510749</v>
      </c>
      <c r="DI2180">
        <v>1</v>
      </c>
      <c r="DJ2180">
        <v>0</v>
      </c>
      <c r="DK2180">
        <v>1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>"10/06/2022 16:26:14.539"</f>
        <v>10/06/2022 16:26:14.539</v>
      </c>
      <c r="C2181" t="str">
        <f t="shared" si="1114"/>
        <v>FFDFD3C0</v>
      </c>
      <c r="D2181" t="s">
        <v>143</v>
      </c>
      <c r="E2181">
        <v>15</v>
      </c>
      <c r="F2181">
        <v>2015</v>
      </c>
      <c r="G2181" t="s">
        <v>144</v>
      </c>
      <c r="J2181" t="s">
        <v>145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1111"/>
        <v>16:26:14.313</v>
      </c>
      <c r="T2181" t="str">
        <f t="shared" si="1112"/>
        <v>16:26:13.813</v>
      </c>
      <c r="U2181" t="str">
        <f t="shared" si="1115"/>
        <v>A5988B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10</v>
      </c>
      <c r="AF2181" t="s">
        <v>125</v>
      </c>
      <c r="AG2181">
        <v>0</v>
      </c>
      <c r="AH2181">
        <v>3</v>
      </c>
      <c r="AI2181">
        <v>2</v>
      </c>
      <c r="AJ2181">
        <v>1</v>
      </c>
      <c r="AK2181" t="s">
        <v>733</v>
      </c>
      <c r="AL2181">
        <v>40.966237</v>
      </c>
      <c r="AM2181" t="s">
        <v>734</v>
      </c>
      <c r="AN2181">
        <v>-72.161936999999995</v>
      </c>
      <c r="AO2181">
        <v>25</v>
      </c>
      <c r="AP2181">
        <v>1100</v>
      </c>
      <c r="AQ2181" t="s">
        <v>129</v>
      </c>
      <c r="AR2181">
        <v>-24</v>
      </c>
      <c r="AS2181">
        <v>55</v>
      </c>
      <c r="AT2181">
        <v>-64</v>
      </c>
      <c r="BB2181">
        <v>1200</v>
      </c>
      <c r="BC2181">
        <v>1</v>
      </c>
      <c r="BD2181" t="str">
        <f t="shared" si="1116"/>
        <v xml:space="preserve">N46PD   </v>
      </c>
      <c r="BE2181">
        <v>1</v>
      </c>
      <c r="BG2181">
        <v>0</v>
      </c>
      <c r="BH2181">
        <v>0</v>
      </c>
      <c r="BI2181">
        <v>0</v>
      </c>
      <c r="BJ2181">
        <v>1000</v>
      </c>
      <c r="BK2181">
        <v>-100</v>
      </c>
      <c r="BL2181" t="s">
        <v>239</v>
      </c>
      <c r="BM2181">
        <v>1</v>
      </c>
      <c r="BN2181">
        <v>1</v>
      </c>
      <c r="BO2181">
        <v>1</v>
      </c>
      <c r="BP2181">
        <v>0</v>
      </c>
      <c r="BS2181">
        <v>0.16</v>
      </c>
      <c r="BT2181">
        <v>0</v>
      </c>
      <c r="BU2181">
        <v>0</v>
      </c>
      <c r="CE2181" t="str">
        <f t="shared" si="1113"/>
        <v>16:26:14.318</v>
      </c>
      <c r="CF2181">
        <v>317911040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6</v>
      </c>
      <c r="CY2181">
        <v>7</v>
      </c>
      <c r="CZ2181" t="s">
        <v>131</v>
      </c>
      <c r="DA2181">
        <v>80</v>
      </c>
      <c r="DB2181">
        <v>1</v>
      </c>
      <c r="DC2181" t="s">
        <v>132</v>
      </c>
      <c r="DD2181" t="s">
        <v>133</v>
      </c>
      <c r="DG2181">
        <v>15510749</v>
      </c>
      <c r="DI2181">
        <v>1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>"10/06/2022 16:26:14.539"</f>
        <v>10/06/2022 16:26:14.539</v>
      </c>
      <c r="C2182" t="str">
        <f t="shared" si="1114"/>
        <v>FFDFD3C0</v>
      </c>
      <c r="D2182" t="s">
        <v>134</v>
      </c>
      <c r="E2182">
        <v>33</v>
      </c>
      <c r="H2182">
        <v>112</v>
      </c>
      <c r="I2182" t="s">
        <v>135</v>
      </c>
      <c r="J2182" t="s">
        <v>136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111"/>
        <v>16:26:14.313</v>
      </c>
      <c r="T2182" t="str">
        <f t="shared" si="1112"/>
        <v>16:26:13.813</v>
      </c>
      <c r="U2182" t="str">
        <f t="shared" si="1115"/>
        <v>A5988B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10</v>
      </c>
      <c r="AF2182" t="s">
        <v>125</v>
      </c>
      <c r="AG2182">
        <v>0</v>
      </c>
      <c r="AH2182">
        <v>3</v>
      </c>
      <c r="AI2182">
        <v>2</v>
      </c>
      <c r="AJ2182">
        <v>1</v>
      </c>
      <c r="AK2182" t="s">
        <v>733</v>
      </c>
      <c r="AL2182">
        <v>40.966237</v>
      </c>
      <c r="AM2182" t="s">
        <v>734</v>
      </c>
      <c r="AN2182">
        <v>-72.161936999999995</v>
      </c>
      <c r="AO2182">
        <v>25</v>
      </c>
      <c r="AP2182">
        <v>1100</v>
      </c>
      <c r="AQ2182" t="s">
        <v>129</v>
      </c>
      <c r="AR2182">
        <v>-24</v>
      </c>
      <c r="AS2182">
        <v>55</v>
      </c>
      <c r="AT2182">
        <v>-64</v>
      </c>
      <c r="BB2182">
        <v>1200</v>
      </c>
      <c r="BC2182">
        <v>1</v>
      </c>
      <c r="BD2182" t="str">
        <f t="shared" si="1116"/>
        <v xml:space="preserve">N46PD   </v>
      </c>
      <c r="BE2182">
        <v>1</v>
      </c>
      <c r="BG2182">
        <v>0</v>
      </c>
      <c r="BH2182">
        <v>0</v>
      </c>
      <c r="BI2182">
        <v>0</v>
      </c>
      <c r="BJ2182">
        <v>1000</v>
      </c>
      <c r="BK2182">
        <v>-100</v>
      </c>
      <c r="BL2182" t="s">
        <v>239</v>
      </c>
      <c r="BM2182">
        <v>1</v>
      </c>
      <c r="BN2182">
        <v>1</v>
      </c>
      <c r="BO2182">
        <v>1</v>
      </c>
      <c r="BP2182">
        <v>0</v>
      </c>
      <c r="BS2182">
        <v>0.16</v>
      </c>
      <c r="BT2182">
        <v>0</v>
      </c>
      <c r="BU2182">
        <v>0</v>
      </c>
      <c r="CE2182" t="str">
        <f t="shared" si="1113"/>
        <v>16:26:14.318</v>
      </c>
      <c r="CF2182">
        <v>317911040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6</v>
      </c>
      <c r="CY2182">
        <v>7</v>
      </c>
      <c r="CZ2182" t="s">
        <v>131</v>
      </c>
      <c r="DA2182">
        <v>80</v>
      </c>
      <c r="DB2182">
        <v>1</v>
      </c>
      <c r="DC2182" t="s">
        <v>132</v>
      </c>
      <c r="DD2182" t="s">
        <v>133</v>
      </c>
      <c r="DG2182">
        <v>15510749</v>
      </c>
      <c r="DI2182">
        <v>1</v>
      </c>
      <c r="DJ2182">
        <v>0</v>
      </c>
      <c r="DK2182">
        <v>1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 t="shared" ref="A2183:A2189" si="1117">"10/06/2022 16:26:15.868"</f>
        <v>10/06/2022 16:26:15.868</v>
      </c>
      <c r="C2183" t="str">
        <f t="shared" si="1114"/>
        <v>FFDFD3C0</v>
      </c>
      <c r="D2183" t="s">
        <v>143</v>
      </c>
      <c r="E2183">
        <v>1</v>
      </c>
      <c r="F2183">
        <v>2001</v>
      </c>
      <c r="G2183" t="s">
        <v>147</v>
      </c>
      <c r="J2183" t="s">
        <v>145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ref="S2183:S2189" si="1118">"16:26:15.422"</f>
        <v>16:26:15.422</v>
      </c>
      <c r="T2183" t="str">
        <f t="shared" ref="T2183:T2189" si="1119">"16:26:14.922"</f>
        <v>16:26:14.922</v>
      </c>
      <c r="U2183" t="str">
        <f t="shared" si="1115"/>
        <v>A5988B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10</v>
      </c>
      <c r="AF2183" t="s">
        <v>125</v>
      </c>
      <c r="AG2183">
        <v>0</v>
      </c>
      <c r="AH2183">
        <v>3</v>
      </c>
      <c r="AI2183">
        <v>2</v>
      </c>
      <c r="AJ2183">
        <v>1</v>
      </c>
      <c r="AK2183" t="s">
        <v>735</v>
      </c>
      <c r="AL2183">
        <v>40.966537000000002</v>
      </c>
      <c r="AM2183" t="s">
        <v>736</v>
      </c>
      <c r="AN2183">
        <v>-72.162065999999996</v>
      </c>
      <c r="AO2183">
        <v>25</v>
      </c>
      <c r="AP2183">
        <v>1100</v>
      </c>
      <c r="AQ2183" t="s">
        <v>129</v>
      </c>
      <c r="AR2183">
        <v>-25</v>
      </c>
      <c r="AS2183">
        <v>55</v>
      </c>
      <c r="AT2183">
        <v>-128</v>
      </c>
      <c r="BB2183">
        <v>1200</v>
      </c>
      <c r="BC2183">
        <v>1</v>
      </c>
      <c r="BD2183" t="str">
        <f t="shared" si="1116"/>
        <v xml:space="preserve">N46PD   </v>
      </c>
      <c r="BE2183">
        <v>1</v>
      </c>
      <c r="BG2183">
        <v>0</v>
      </c>
      <c r="BH2183">
        <v>0</v>
      </c>
      <c r="BI2183">
        <v>0</v>
      </c>
      <c r="BJ2183">
        <v>1000</v>
      </c>
      <c r="BK2183">
        <v>-100</v>
      </c>
      <c r="BL2183" t="s">
        <v>239</v>
      </c>
      <c r="BM2183">
        <v>1</v>
      </c>
      <c r="BN2183">
        <v>1</v>
      </c>
      <c r="BO2183">
        <v>1</v>
      </c>
      <c r="BP2183">
        <v>0</v>
      </c>
      <c r="BS2183">
        <v>0.16</v>
      </c>
      <c r="BT2183">
        <v>0</v>
      </c>
      <c r="BU2183">
        <v>0</v>
      </c>
      <c r="CE2183" t="str">
        <f t="shared" ref="CE2183:CE2189" si="1120">"16:26:15.422"</f>
        <v>16:26:15.422</v>
      </c>
      <c r="CF2183">
        <v>422213189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6</v>
      </c>
      <c r="CY2183">
        <v>7</v>
      </c>
      <c r="CZ2183" t="s">
        <v>131</v>
      </c>
      <c r="DA2183">
        <v>80</v>
      </c>
      <c r="DB2183">
        <v>1</v>
      </c>
      <c r="DC2183" t="s">
        <v>132</v>
      </c>
      <c r="DD2183" t="s">
        <v>133</v>
      </c>
      <c r="DG2183">
        <v>15511949</v>
      </c>
      <c r="DI2183">
        <v>1</v>
      </c>
      <c r="DJ2183">
        <v>0</v>
      </c>
      <c r="DK2183">
        <v>0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 t="shared" si="1117"/>
        <v>10/06/2022 16:26:15.868</v>
      </c>
      <c r="C2184" t="str">
        <f t="shared" si="1114"/>
        <v>FFDFD3C0</v>
      </c>
      <c r="D2184" t="s">
        <v>123</v>
      </c>
      <c r="E2184">
        <v>1</v>
      </c>
      <c r="H2184">
        <v>157</v>
      </c>
      <c r="I2184" t="s">
        <v>124</v>
      </c>
      <c r="J2184" t="s">
        <v>125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1118"/>
        <v>16:26:15.422</v>
      </c>
      <c r="T2184" t="str">
        <f t="shared" si="1119"/>
        <v>16:26:14.922</v>
      </c>
      <c r="U2184" t="str">
        <f t="shared" si="1115"/>
        <v>A5988B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10</v>
      </c>
      <c r="AF2184" t="s">
        <v>125</v>
      </c>
      <c r="AG2184">
        <v>0</v>
      </c>
      <c r="AH2184">
        <v>3</v>
      </c>
      <c r="AI2184">
        <v>2</v>
      </c>
      <c r="AJ2184">
        <v>1</v>
      </c>
      <c r="AK2184" t="s">
        <v>735</v>
      </c>
      <c r="AL2184">
        <v>40.966537000000002</v>
      </c>
      <c r="AM2184" t="s">
        <v>736</v>
      </c>
      <c r="AN2184">
        <v>-72.162065999999996</v>
      </c>
      <c r="AO2184">
        <v>25</v>
      </c>
      <c r="AP2184">
        <v>1100</v>
      </c>
      <c r="AQ2184" t="s">
        <v>129</v>
      </c>
      <c r="AR2184">
        <v>-25</v>
      </c>
      <c r="AS2184">
        <v>55</v>
      </c>
      <c r="AT2184">
        <v>-128</v>
      </c>
      <c r="BB2184">
        <v>1200</v>
      </c>
      <c r="BC2184">
        <v>1</v>
      </c>
      <c r="BD2184" t="str">
        <f t="shared" si="1116"/>
        <v xml:space="preserve">N46PD   </v>
      </c>
      <c r="BE2184">
        <v>1</v>
      </c>
      <c r="BG2184">
        <v>0</v>
      </c>
      <c r="BH2184">
        <v>0</v>
      </c>
      <c r="BI2184">
        <v>0</v>
      </c>
      <c r="BJ2184">
        <v>1000</v>
      </c>
      <c r="BK2184">
        <v>-100</v>
      </c>
      <c r="BL2184" t="s">
        <v>239</v>
      </c>
      <c r="BM2184">
        <v>1</v>
      </c>
      <c r="BN2184">
        <v>1</v>
      </c>
      <c r="BO2184">
        <v>1</v>
      </c>
      <c r="BP2184">
        <v>0</v>
      </c>
      <c r="BS2184">
        <v>0.16</v>
      </c>
      <c r="BT2184">
        <v>0</v>
      </c>
      <c r="BU2184">
        <v>0</v>
      </c>
      <c r="CE2184" t="str">
        <f t="shared" si="1120"/>
        <v>16:26:15.422</v>
      </c>
      <c r="CF2184">
        <v>422213189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6</v>
      </c>
      <c r="CY2184">
        <v>7</v>
      </c>
      <c r="CZ2184" t="s">
        <v>131</v>
      </c>
      <c r="DA2184">
        <v>80</v>
      </c>
      <c r="DB2184">
        <v>1</v>
      </c>
      <c r="DC2184" t="s">
        <v>132</v>
      </c>
      <c r="DD2184" t="s">
        <v>133</v>
      </c>
      <c r="DG2184">
        <v>15511949</v>
      </c>
      <c r="DI2184">
        <v>1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 t="shared" si="1117"/>
        <v>10/06/2022 16:26:15.868</v>
      </c>
      <c r="C2185" t="str">
        <f t="shared" si="1114"/>
        <v>FFDFD3C0</v>
      </c>
      <c r="D2185" t="s">
        <v>139</v>
      </c>
      <c r="E2185">
        <v>2</v>
      </c>
      <c r="F2185">
        <v>1002</v>
      </c>
      <c r="G2185" t="s">
        <v>124</v>
      </c>
      <c r="J2185" t="s">
        <v>141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118"/>
        <v>16:26:15.422</v>
      </c>
      <c r="T2185" t="str">
        <f t="shared" si="1119"/>
        <v>16:26:14.922</v>
      </c>
      <c r="U2185" t="str">
        <f t="shared" si="1115"/>
        <v>A5988B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10</v>
      </c>
      <c r="AF2185" t="s">
        <v>125</v>
      </c>
      <c r="AG2185">
        <v>0</v>
      </c>
      <c r="AH2185">
        <v>3</v>
      </c>
      <c r="AI2185">
        <v>2</v>
      </c>
      <c r="AJ2185">
        <v>1</v>
      </c>
      <c r="AK2185" t="s">
        <v>735</v>
      </c>
      <c r="AL2185">
        <v>40.966537000000002</v>
      </c>
      <c r="AM2185" t="s">
        <v>736</v>
      </c>
      <c r="AN2185">
        <v>-72.162065999999996</v>
      </c>
      <c r="AO2185">
        <v>25</v>
      </c>
      <c r="AP2185">
        <v>1100</v>
      </c>
      <c r="AQ2185" t="s">
        <v>129</v>
      </c>
      <c r="AR2185">
        <v>-25</v>
      </c>
      <c r="AS2185">
        <v>55</v>
      </c>
      <c r="AT2185">
        <v>-128</v>
      </c>
      <c r="BB2185">
        <v>1200</v>
      </c>
      <c r="BC2185">
        <v>1</v>
      </c>
      <c r="BD2185" t="str">
        <f t="shared" si="1116"/>
        <v xml:space="preserve">N46PD   </v>
      </c>
      <c r="BE2185">
        <v>1</v>
      </c>
      <c r="BG2185">
        <v>0</v>
      </c>
      <c r="BH2185">
        <v>0</v>
      </c>
      <c r="BI2185">
        <v>0</v>
      </c>
      <c r="BJ2185">
        <v>1000</v>
      </c>
      <c r="BK2185">
        <v>-100</v>
      </c>
      <c r="BL2185" t="s">
        <v>239</v>
      </c>
      <c r="BM2185">
        <v>1</v>
      </c>
      <c r="BN2185">
        <v>1</v>
      </c>
      <c r="BO2185">
        <v>1</v>
      </c>
      <c r="BP2185">
        <v>0</v>
      </c>
      <c r="BS2185">
        <v>0.16</v>
      </c>
      <c r="BT2185">
        <v>0</v>
      </c>
      <c r="BU2185">
        <v>0</v>
      </c>
      <c r="CE2185" t="str">
        <f t="shared" si="1120"/>
        <v>16:26:15.422</v>
      </c>
      <c r="CF2185">
        <v>422213189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6</v>
      </c>
      <c r="CY2185">
        <v>7</v>
      </c>
      <c r="CZ2185" t="s">
        <v>131</v>
      </c>
      <c r="DA2185">
        <v>80</v>
      </c>
      <c r="DB2185">
        <v>1</v>
      </c>
      <c r="DC2185" t="s">
        <v>132</v>
      </c>
      <c r="DD2185" t="s">
        <v>133</v>
      </c>
      <c r="DG2185">
        <v>15511949</v>
      </c>
      <c r="DI2185">
        <v>1</v>
      </c>
      <c r="DJ2185">
        <v>0</v>
      </c>
      <c r="DK2185">
        <v>1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 t="shared" si="1117"/>
        <v>10/06/2022 16:26:15.868</v>
      </c>
      <c r="C2186" t="str">
        <f t="shared" si="1114"/>
        <v>FFDFD3C0</v>
      </c>
      <c r="D2186" t="s">
        <v>139</v>
      </c>
      <c r="E2186">
        <v>3</v>
      </c>
      <c r="F2186">
        <v>1003</v>
      </c>
      <c r="G2186" t="s">
        <v>146</v>
      </c>
      <c r="J2186" t="s">
        <v>141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1118"/>
        <v>16:26:15.422</v>
      </c>
      <c r="T2186" t="str">
        <f t="shared" si="1119"/>
        <v>16:26:14.922</v>
      </c>
      <c r="U2186" t="str">
        <f t="shared" si="1115"/>
        <v>A5988B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10</v>
      </c>
      <c r="AF2186" t="s">
        <v>125</v>
      </c>
      <c r="AG2186">
        <v>0</v>
      </c>
      <c r="AH2186">
        <v>3</v>
      </c>
      <c r="AI2186">
        <v>2</v>
      </c>
      <c r="AJ2186">
        <v>1</v>
      </c>
      <c r="AK2186" t="s">
        <v>735</v>
      </c>
      <c r="AL2186">
        <v>40.966537000000002</v>
      </c>
      <c r="AM2186" t="s">
        <v>736</v>
      </c>
      <c r="AN2186">
        <v>-72.162065999999996</v>
      </c>
      <c r="AO2186">
        <v>25</v>
      </c>
      <c r="AP2186">
        <v>1100</v>
      </c>
      <c r="AQ2186" t="s">
        <v>129</v>
      </c>
      <c r="AR2186">
        <v>-25</v>
      </c>
      <c r="AS2186">
        <v>55</v>
      </c>
      <c r="AT2186">
        <v>-128</v>
      </c>
      <c r="BB2186">
        <v>1200</v>
      </c>
      <c r="BC2186">
        <v>1</v>
      </c>
      <c r="BD2186" t="str">
        <f t="shared" si="1116"/>
        <v xml:space="preserve">N46PD   </v>
      </c>
      <c r="BE2186">
        <v>1</v>
      </c>
      <c r="BG2186">
        <v>0</v>
      </c>
      <c r="BH2186">
        <v>0</v>
      </c>
      <c r="BI2186">
        <v>0</v>
      </c>
      <c r="BJ2186">
        <v>1000</v>
      </c>
      <c r="BK2186">
        <v>-100</v>
      </c>
      <c r="BL2186" t="s">
        <v>239</v>
      </c>
      <c r="BM2186">
        <v>1</v>
      </c>
      <c r="BN2186">
        <v>1</v>
      </c>
      <c r="BO2186">
        <v>1</v>
      </c>
      <c r="BP2186">
        <v>0</v>
      </c>
      <c r="BS2186">
        <v>0.16</v>
      </c>
      <c r="BT2186">
        <v>0</v>
      </c>
      <c r="BU2186">
        <v>0</v>
      </c>
      <c r="CE2186" t="str">
        <f t="shared" si="1120"/>
        <v>16:26:15.422</v>
      </c>
      <c r="CF2186">
        <v>422213189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6</v>
      </c>
      <c r="CY2186">
        <v>7</v>
      </c>
      <c r="CZ2186" t="s">
        <v>131</v>
      </c>
      <c r="DA2186">
        <v>80</v>
      </c>
      <c r="DB2186">
        <v>1</v>
      </c>
      <c r="DC2186" t="s">
        <v>132</v>
      </c>
      <c r="DD2186" t="s">
        <v>133</v>
      </c>
      <c r="DG2186">
        <v>15511949</v>
      </c>
      <c r="DI2186">
        <v>1</v>
      </c>
      <c r="DJ2186">
        <v>0</v>
      </c>
      <c r="DK2186">
        <v>1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 t="shared" si="1117"/>
        <v>10/06/2022 16:26:15.868</v>
      </c>
      <c r="C2187" t="str">
        <f t="shared" si="1114"/>
        <v>FFDFD3C0</v>
      </c>
      <c r="D2187" t="s">
        <v>134</v>
      </c>
      <c r="E2187">
        <v>33</v>
      </c>
      <c r="H2187">
        <v>112</v>
      </c>
      <c r="I2187" t="s">
        <v>135</v>
      </c>
      <c r="J2187" t="s">
        <v>136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1118"/>
        <v>16:26:15.422</v>
      </c>
      <c r="T2187" t="str">
        <f t="shared" si="1119"/>
        <v>16:26:14.922</v>
      </c>
      <c r="U2187" t="str">
        <f t="shared" si="1115"/>
        <v>A5988B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10</v>
      </c>
      <c r="AF2187" t="s">
        <v>125</v>
      </c>
      <c r="AG2187">
        <v>0</v>
      </c>
      <c r="AH2187">
        <v>3</v>
      </c>
      <c r="AI2187">
        <v>2</v>
      </c>
      <c r="AJ2187">
        <v>1</v>
      </c>
      <c r="AK2187" t="s">
        <v>735</v>
      </c>
      <c r="AL2187">
        <v>40.966537000000002</v>
      </c>
      <c r="AM2187" t="s">
        <v>736</v>
      </c>
      <c r="AN2187">
        <v>-72.162065999999996</v>
      </c>
      <c r="AO2187">
        <v>25</v>
      </c>
      <c r="AP2187">
        <v>1100</v>
      </c>
      <c r="AQ2187" t="s">
        <v>129</v>
      </c>
      <c r="AR2187">
        <v>-25</v>
      </c>
      <c r="AS2187">
        <v>55</v>
      </c>
      <c r="AT2187">
        <v>-128</v>
      </c>
      <c r="BB2187">
        <v>1200</v>
      </c>
      <c r="BC2187">
        <v>1</v>
      </c>
      <c r="BD2187" t="str">
        <f t="shared" si="1116"/>
        <v xml:space="preserve">N46PD   </v>
      </c>
      <c r="BE2187">
        <v>1</v>
      </c>
      <c r="BG2187">
        <v>0</v>
      </c>
      <c r="BH2187">
        <v>0</v>
      </c>
      <c r="BI2187">
        <v>0</v>
      </c>
      <c r="BJ2187">
        <v>1000</v>
      </c>
      <c r="BK2187">
        <v>-100</v>
      </c>
      <c r="BL2187" t="s">
        <v>239</v>
      </c>
      <c r="BM2187">
        <v>1</v>
      </c>
      <c r="BN2187">
        <v>1</v>
      </c>
      <c r="BO2187">
        <v>1</v>
      </c>
      <c r="BP2187">
        <v>0</v>
      </c>
      <c r="BS2187">
        <v>0.16</v>
      </c>
      <c r="BT2187">
        <v>0</v>
      </c>
      <c r="BU2187">
        <v>0</v>
      </c>
      <c r="CE2187" t="str">
        <f t="shared" si="1120"/>
        <v>16:26:15.422</v>
      </c>
      <c r="CF2187">
        <v>422213189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6</v>
      </c>
      <c r="CY2187">
        <v>7</v>
      </c>
      <c r="CZ2187" t="s">
        <v>131</v>
      </c>
      <c r="DA2187">
        <v>80</v>
      </c>
      <c r="DB2187">
        <v>1</v>
      </c>
      <c r="DC2187" t="s">
        <v>132</v>
      </c>
      <c r="DD2187" t="s">
        <v>133</v>
      </c>
      <c r="DG2187">
        <v>15511949</v>
      </c>
      <c r="DI2187">
        <v>1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 t="shared" si="1117"/>
        <v>10/06/2022 16:26:15.868</v>
      </c>
      <c r="C2188" t="str">
        <f t="shared" si="1114"/>
        <v>FFDFD3C0</v>
      </c>
      <c r="D2188" t="s">
        <v>143</v>
      </c>
      <c r="E2188">
        <v>15</v>
      </c>
      <c r="F2188">
        <v>2015</v>
      </c>
      <c r="G2188" t="s">
        <v>144</v>
      </c>
      <c r="J2188" t="s">
        <v>145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118"/>
        <v>16:26:15.422</v>
      </c>
      <c r="T2188" t="str">
        <f t="shared" si="1119"/>
        <v>16:26:14.922</v>
      </c>
      <c r="U2188" t="str">
        <f t="shared" si="1115"/>
        <v>A5988B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10</v>
      </c>
      <c r="AF2188" t="s">
        <v>125</v>
      </c>
      <c r="AG2188">
        <v>0</v>
      </c>
      <c r="AH2188">
        <v>3</v>
      </c>
      <c r="AI2188">
        <v>2</v>
      </c>
      <c r="AJ2188">
        <v>1</v>
      </c>
      <c r="AK2188" t="s">
        <v>735</v>
      </c>
      <c r="AL2188">
        <v>40.966537000000002</v>
      </c>
      <c r="AM2188" t="s">
        <v>736</v>
      </c>
      <c r="AN2188">
        <v>-72.162065999999996</v>
      </c>
      <c r="AO2188">
        <v>25</v>
      </c>
      <c r="AP2188">
        <v>1100</v>
      </c>
      <c r="AQ2188" t="s">
        <v>129</v>
      </c>
      <c r="AR2188">
        <v>-25</v>
      </c>
      <c r="AS2188">
        <v>55</v>
      </c>
      <c r="AT2188">
        <v>-128</v>
      </c>
      <c r="BB2188">
        <v>1200</v>
      </c>
      <c r="BC2188">
        <v>1</v>
      </c>
      <c r="BD2188" t="str">
        <f t="shared" si="1116"/>
        <v xml:space="preserve">N46PD   </v>
      </c>
      <c r="BE2188">
        <v>1</v>
      </c>
      <c r="BG2188">
        <v>0</v>
      </c>
      <c r="BH2188">
        <v>0</v>
      </c>
      <c r="BI2188">
        <v>0</v>
      </c>
      <c r="BJ2188">
        <v>1000</v>
      </c>
      <c r="BK2188">
        <v>-100</v>
      </c>
      <c r="BL2188" t="s">
        <v>239</v>
      </c>
      <c r="BM2188">
        <v>1</v>
      </c>
      <c r="BN2188">
        <v>1</v>
      </c>
      <c r="BO2188">
        <v>1</v>
      </c>
      <c r="BP2188">
        <v>0</v>
      </c>
      <c r="BS2188">
        <v>0.16</v>
      </c>
      <c r="BT2188">
        <v>0</v>
      </c>
      <c r="BU2188">
        <v>0</v>
      </c>
      <c r="CE2188" t="str">
        <f t="shared" si="1120"/>
        <v>16:26:15.422</v>
      </c>
      <c r="CF2188">
        <v>422213189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6</v>
      </c>
      <c r="CY2188">
        <v>7</v>
      </c>
      <c r="CZ2188" t="s">
        <v>131</v>
      </c>
      <c r="DA2188">
        <v>80</v>
      </c>
      <c r="DB2188">
        <v>1</v>
      </c>
      <c r="DC2188" t="s">
        <v>132</v>
      </c>
      <c r="DD2188" t="s">
        <v>133</v>
      </c>
      <c r="DG2188">
        <v>15511949</v>
      </c>
      <c r="DI2188">
        <v>1</v>
      </c>
      <c r="DJ2188">
        <v>0</v>
      </c>
      <c r="DK2188">
        <v>1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 t="shared" si="1117"/>
        <v>10/06/2022 16:26:15.868</v>
      </c>
      <c r="C2189" t="str">
        <f t="shared" si="1114"/>
        <v>FFDFD3C0</v>
      </c>
      <c r="D2189" t="s">
        <v>134</v>
      </c>
      <c r="E2189">
        <v>38</v>
      </c>
      <c r="H2189">
        <v>125</v>
      </c>
      <c r="I2189" t="s">
        <v>142</v>
      </c>
      <c r="J2189" t="s">
        <v>136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118"/>
        <v>16:26:15.422</v>
      </c>
      <c r="T2189" t="str">
        <f t="shared" si="1119"/>
        <v>16:26:14.922</v>
      </c>
      <c r="U2189" t="str">
        <f t="shared" si="1115"/>
        <v>A5988B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10</v>
      </c>
      <c r="AF2189" t="s">
        <v>125</v>
      </c>
      <c r="AG2189">
        <v>0</v>
      </c>
      <c r="AH2189">
        <v>3</v>
      </c>
      <c r="AI2189">
        <v>2</v>
      </c>
      <c r="AJ2189">
        <v>1</v>
      </c>
      <c r="AK2189" t="s">
        <v>735</v>
      </c>
      <c r="AL2189">
        <v>40.966537000000002</v>
      </c>
      <c r="AM2189" t="s">
        <v>736</v>
      </c>
      <c r="AN2189">
        <v>-72.162065999999996</v>
      </c>
      <c r="AO2189">
        <v>25</v>
      </c>
      <c r="AP2189">
        <v>1100</v>
      </c>
      <c r="AQ2189" t="s">
        <v>129</v>
      </c>
      <c r="AR2189">
        <v>-25</v>
      </c>
      <c r="AS2189">
        <v>55</v>
      </c>
      <c r="AT2189">
        <v>-128</v>
      </c>
      <c r="BB2189">
        <v>1200</v>
      </c>
      <c r="BC2189">
        <v>1</v>
      </c>
      <c r="BD2189" t="str">
        <f t="shared" si="1116"/>
        <v xml:space="preserve">N46PD   </v>
      </c>
      <c r="BE2189">
        <v>1</v>
      </c>
      <c r="BG2189">
        <v>0</v>
      </c>
      <c r="BH2189">
        <v>0</v>
      </c>
      <c r="BI2189">
        <v>0</v>
      </c>
      <c r="BJ2189">
        <v>1000</v>
      </c>
      <c r="BK2189">
        <v>-100</v>
      </c>
      <c r="BL2189" t="s">
        <v>239</v>
      </c>
      <c r="BM2189">
        <v>1</v>
      </c>
      <c r="BN2189">
        <v>1</v>
      </c>
      <c r="BO2189">
        <v>1</v>
      </c>
      <c r="BP2189">
        <v>0</v>
      </c>
      <c r="BS2189">
        <v>0.16</v>
      </c>
      <c r="BT2189">
        <v>0</v>
      </c>
      <c r="BU2189">
        <v>0</v>
      </c>
      <c r="CE2189" t="str">
        <f t="shared" si="1120"/>
        <v>16:26:15.422</v>
      </c>
      <c r="CF2189">
        <v>422213189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6</v>
      </c>
      <c r="CY2189">
        <v>7</v>
      </c>
      <c r="CZ2189" t="s">
        <v>131</v>
      </c>
      <c r="DA2189">
        <v>80</v>
      </c>
      <c r="DB2189">
        <v>1</v>
      </c>
      <c r="DC2189" t="s">
        <v>132</v>
      </c>
      <c r="DD2189" t="s">
        <v>133</v>
      </c>
      <c r="DG2189">
        <v>15511949</v>
      </c>
      <c r="DI2189">
        <v>1</v>
      </c>
      <c r="DJ2189">
        <v>0</v>
      </c>
      <c r="DK2189">
        <v>0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>"10/06/2022 16:26:16.712"</f>
        <v>10/06/2022 16:26:16.712</v>
      </c>
      <c r="C2190" t="str">
        <f t="shared" si="1114"/>
        <v>FFDFD3C0</v>
      </c>
      <c r="D2190" t="s">
        <v>139</v>
      </c>
      <c r="E2190">
        <v>3</v>
      </c>
      <c r="F2190">
        <v>1003</v>
      </c>
      <c r="G2190" t="s">
        <v>146</v>
      </c>
      <c r="J2190" t="s">
        <v>141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ref="S2190:S2196" si="1121">"16:26:16.477"</f>
        <v>16:26:16.477</v>
      </c>
      <c r="T2190" t="str">
        <f t="shared" ref="T2190:T2196" si="1122">"16:26:16.077"</f>
        <v>16:26:16.077</v>
      </c>
      <c r="U2190" t="str">
        <f t="shared" si="1115"/>
        <v>A5988B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10</v>
      </c>
      <c r="AF2190" t="s">
        <v>125</v>
      </c>
      <c r="AG2190">
        <v>0</v>
      </c>
      <c r="AH2190">
        <v>3</v>
      </c>
      <c r="AI2190">
        <v>2</v>
      </c>
      <c r="AJ2190">
        <v>1</v>
      </c>
      <c r="AK2190" t="s">
        <v>737</v>
      </c>
      <c r="AL2190">
        <v>40.966836999999998</v>
      </c>
      <c r="AM2190" t="s">
        <v>738</v>
      </c>
      <c r="AN2190">
        <v>-72.162301999999997</v>
      </c>
      <c r="AO2190">
        <v>25</v>
      </c>
      <c r="AP2190">
        <v>1100</v>
      </c>
      <c r="AQ2190" t="s">
        <v>129</v>
      </c>
      <c r="AR2190">
        <v>-26</v>
      </c>
      <c r="AS2190">
        <v>55</v>
      </c>
      <c r="AT2190">
        <v>-128</v>
      </c>
      <c r="BB2190">
        <v>1200</v>
      </c>
      <c r="BC2190">
        <v>1</v>
      </c>
      <c r="BD2190" t="str">
        <f t="shared" si="1116"/>
        <v xml:space="preserve">N46PD   </v>
      </c>
      <c r="BE2190">
        <v>1</v>
      </c>
      <c r="BG2190">
        <v>0</v>
      </c>
      <c r="BH2190">
        <v>0</v>
      </c>
      <c r="BI2190">
        <v>0</v>
      </c>
      <c r="BJ2190">
        <v>1000</v>
      </c>
      <c r="BK2190">
        <v>-100</v>
      </c>
      <c r="BL2190" t="s">
        <v>239</v>
      </c>
      <c r="BM2190">
        <v>1</v>
      </c>
      <c r="BN2190">
        <v>1</v>
      </c>
      <c r="BO2190">
        <v>1</v>
      </c>
      <c r="BP2190">
        <v>0</v>
      </c>
      <c r="BS2190">
        <v>0.16</v>
      </c>
      <c r="BT2190">
        <v>0</v>
      </c>
      <c r="BU2190">
        <v>0</v>
      </c>
      <c r="CE2190" t="str">
        <f t="shared" ref="CE2190:CE2196" si="1123">"16:26:16.481"</f>
        <v>16:26:16.481</v>
      </c>
      <c r="CF2190">
        <v>480639237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6</v>
      </c>
      <c r="CY2190">
        <v>7</v>
      </c>
      <c r="CZ2190" t="s">
        <v>131</v>
      </c>
      <c r="DA2190">
        <v>80</v>
      </c>
      <c r="DB2190">
        <v>1</v>
      </c>
      <c r="DC2190" t="s">
        <v>132</v>
      </c>
      <c r="DD2190" t="s">
        <v>133</v>
      </c>
      <c r="DG2190">
        <v>15512939</v>
      </c>
      <c r="DI2190">
        <v>1</v>
      </c>
      <c r="DJ2190">
        <v>0</v>
      </c>
      <c r="DK2190">
        <v>0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>"10/06/2022 16:26:16.712"</f>
        <v>10/06/2022 16:26:16.712</v>
      </c>
      <c r="C2191" t="str">
        <f t="shared" si="1114"/>
        <v>FFDFD3C0</v>
      </c>
      <c r="D2191" t="s">
        <v>134</v>
      </c>
      <c r="E2191">
        <v>33</v>
      </c>
      <c r="H2191">
        <v>112</v>
      </c>
      <c r="I2191" t="s">
        <v>135</v>
      </c>
      <c r="J2191" t="s">
        <v>136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1121"/>
        <v>16:26:16.477</v>
      </c>
      <c r="T2191" t="str">
        <f t="shared" si="1122"/>
        <v>16:26:16.077</v>
      </c>
      <c r="U2191" t="str">
        <f t="shared" si="1115"/>
        <v>A5988B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10</v>
      </c>
      <c r="AF2191" t="s">
        <v>125</v>
      </c>
      <c r="AG2191">
        <v>0</v>
      </c>
      <c r="AH2191">
        <v>3</v>
      </c>
      <c r="AI2191">
        <v>2</v>
      </c>
      <c r="AJ2191">
        <v>1</v>
      </c>
      <c r="AK2191" t="s">
        <v>737</v>
      </c>
      <c r="AL2191">
        <v>40.966836999999998</v>
      </c>
      <c r="AM2191" t="s">
        <v>738</v>
      </c>
      <c r="AN2191">
        <v>-72.162301999999997</v>
      </c>
      <c r="AO2191">
        <v>25</v>
      </c>
      <c r="AP2191">
        <v>1100</v>
      </c>
      <c r="AQ2191" t="s">
        <v>129</v>
      </c>
      <c r="AR2191">
        <v>-26</v>
      </c>
      <c r="AS2191">
        <v>55</v>
      </c>
      <c r="AT2191">
        <v>-128</v>
      </c>
      <c r="BB2191">
        <v>1200</v>
      </c>
      <c r="BC2191">
        <v>1</v>
      </c>
      <c r="BD2191" t="str">
        <f t="shared" si="1116"/>
        <v xml:space="preserve">N46PD   </v>
      </c>
      <c r="BE2191">
        <v>1</v>
      </c>
      <c r="BG2191">
        <v>0</v>
      </c>
      <c r="BH2191">
        <v>0</v>
      </c>
      <c r="BI2191">
        <v>0</v>
      </c>
      <c r="BJ2191">
        <v>1000</v>
      </c>
      <c r="BK2191">
        <v>-100</v>
      </c>
      <c r="BL2191" t="s">
        <v>239</v>
      </c>
      <c r="BM2191">
        <v>1</v>
      </c>
      <c r="BN2191">
        <v>1</v>
      </c>
      <c r="BO2191">
        <v>1</v>
      </c>
      <c r="BP2191">
        <v>0</v>
      </c>
      <c r="BS2191">
        <v>0.16</v>
      </c>
      <c r="BT2191">
        <v>0</v>
      </c>
      <c r="BU2191">
        <v>0</v>
      </c>
      <c r="CE2191" t="str">
        <f t="shared" si="1123"/>
        <v>16:26:16.481</v>
      </c>
      <c r="CF2191">
        <v>480639237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6</v>
      </c>
      <c r="CY2191">
        <v>7</v>
      </c>
      <c r="CZ2191" t="s">
        <v>131</v>
      </c>
      <c r="DA2191">
        <v>80</v>
      </c>
      <c r="DB2191">
        <v>1</v>
      </c>
      <c r="DC2191" t="s">
        <v>132</v>
      </c>
      <c r="DD2191" t="s">
        <v>133</v>
      </c>
      <c r="DG2191">
        <v>15512939</v>
      </c>
      <c r="DI2191">
        <v>1</v>
      </c>
      <c r="DJ2191">
        <v>0</v>
      </c>
      <c r="DK2191">
        <v>1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>"10/06/2022 16:26:16.712"</f>
        <v>10/06/2022 16:26:16.712</v>
      </c>
      <c r="C2192" t="str">
        <f t="shared" si="1114"/>
        <v>FFDFD3C0</v>
      </c>
      <c r="D2192" t="s">
        <v>143</v>
      </c>
      <c r="E2192">
        <v>15</v>
      </c>
      <c r="F2192">
        <v>2015</v>
      </c>
      <c r="G2192" t="s">
        <v>144</v>
      </c>
      <c r="J2192" t="s">
        <v>145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1121"/>
        <v>16:26:16.477</v>
      </c>
      <c r="T2192" t="str">
        <f t="shared" si="1122"/>
        <v>16:26:16.077</v>
      </c>
      <c r="U2192" t="str">
        <f t="shared" si="1115"/>
        <v>A5988B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10</v>
      </c>
      <c r="AF2192" t="s">
        <v>125</v>
      </c>
      <c r="AG2192">
        <v>0</v>
      </c>
      <c r="AH2192">
        <v>3</v>
      </c>
      <c r="AI2192">
        <v>2</v>
      </c>
      <c r="AJ2192">
        <v>1</v>
      </c>
      <c r="AK2192" t="s">
        <v>737</v>
      </c>
      <c r="AL2192">
        <v>40.966836999999998</v>
      </c>
      <c r="AM2192" t="s">
        <v>738</v>
      </c>
      <c r="AN2192">
        <v>-72.162301999999997</v>
      </c>
      <c r="AO2192">
        <v>25</v>
      </c>
      <c r="AP2192">
        <v>1100</v>
      </c>
      <c r="AQ2192" t="s">
        <v>129</v>
      </c>
      <c r="AR2192">
        <v>-26</v>
      </c>
      <c r="AS2192">
        <v>55</v>
      </c>
      <c r="AT2192">
        <v>-128</v>
      </c>
      <c r="BB2192">
        <v>1200</v>
      </c>
      <c r="BC2192">
        <v>1</v>
      </c>
      <c r="BD2192" t="str">
        <f t="shared" si="1116"/>
        <v xml:space="preserve">N46PD   </v>
      </c>
      <c r="BE2192">
        <v>1</v>
      </c>
      <c r="BG2192">
        <v>0</v>
      </c>
      <c r="BH2192">
        <v>0</v>
      </c>
      <c r="BI2192">
        <v>0</v>
      </c>
      <c r="BJ2192">
        <v>1000</v>
      </c>
      <c r="BK2192">
        <v>-100</v>
      </c>
      <c r="BL2192" t="s">
        <v>239</v>
      </c>
      <c r="BM2192">
        <v>1</v>
      </c>
      <c r="BN2192">
        <v>1</v>
      </c>
      <c r="BO2192">
        <v>1</v>
      </c>
      <c r="BP2192">
        <v>0</v>
      </c>
      <c r="BS2192">
        <v>0.16</v>
      </c>
      <c r="BT2192">
        <v>0</v>
      </c>
      <c r="BU2192">
        <v>0</v>
      </c>
      <c r="CE2192" t="str">
        <f t="shared" si="1123"/>
        <v>16:26:16.481</v>
      </c>
      <c r="CF2192">
        <v>480639237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6</v>
      </c>
      <c r="CY2192">
        <v>7</v>
      </c>
      <c r="CZ2192" t="s">
        <v>131</v>
      </c>
      <c r="DA2192">
        <v>80</v>
      </c>
      <c r="DB2192">
        <v>1</v>
      </c>
      <c r="DC2192" t="s">
        <v>132</v>
      </c>
      <c r="DD2192" t="s">
        <v>133</v>
      </c>
      <c r="DG2192">
        <v>15512939</v>
      </c>
      <c r="DI2192">
        <v>1</v>
      </c>
      <c r="DJ2192">
        <v>0</v>
      </c>
      <c r="DK2192">
        <v>1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>"10/06/2022 16:26:16.712"</f>
        <v>10/06/2022 16:26:16.712</v>
      </c>
      <c r="C2193" t="str">
        <f t="shared" si="1114"/>
        <v>FFDFD3C0</v>
      </c>
      <c r="D2193" t="s">
        <v>134</v>
      </c>
      <c r="E2193">
        <v>38</v>
      </c>
      <c r="H2193">
        <v>125</v>
      </c>
      <c r="I2193" t="s">
        <v>142</v>
      </c>
      <c r="J2193" t="s">
        <v>136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1121"/>
        <v>16:26:16.477</v>
      </c>
      <c r="T2193" t="str">
        <f t="shared" si="1122"/>
        <v>16:26:16.077</v>
      </c>
      <c r="U2193" t="str">
        <f t="shared" si="1115"/>
        <v>A5988B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10</v>
      </c>
      <c r="AF2193" t="s">
        <v>125</v>
      </c>
      <c r="AG2193">
        <v>0</v>
      </c>
      <c r="AH2193">
        <v>3</v>
      </c>
      <c r="AI2193">
        <v>2</v>
      </c>
      <c r="AJ2193">
        <v>1</v>
      </c>
      <c r="AK2193" t="s">
        <v>737</v>
      </c>
      <c r="AL2193">
        <v>40.966836999999998</v>
      </c>
      <c r="AM2193" t="s">
        <v>738</v>
      </c>
      <c r="AN2193">
        <v>-72.162301999999997</v>
      </c>
      <c r="AO2193">
        <v>25</v>
      </c>
      <c r="AP2193">
        <v>1100</v>
      </c>
      <c r="AQ2193" t="s">
        <v>129</v>
      </c>
      <c r="AR2193">
        <v>-26</v>
      </c>
      <c r="AS2193">
        <v>55</v>
      </c>
      <c r="AT2193">
        <v>-128</v>
      </c>
      <c r="BB2193">
        <v>1200</v>
      </c>
      <c r="BC2193">
        <v>1</v>
      </c>
      <c r="BD2193" t="str">
        <f t="shared" si="1116"/>
        <v xml:space="preserve">N46PD   </v>
      </c>
      <c r="BE2193">
        <v>1</v>
      </c>
      <c r="BG2193">
        <v>0</v>
      </c>
      <c r="BH2193">
        <v>0</v>
      </c>
      <c r="BI2193">
        <v>0</v>
      </c>
      <c r="BJ2193">
        <v>1000</v>
      </c>
      <c r="BK2193">
        <v>-100</v>
      </c>
      <c r="BL2193" t="s">
        <v>239</v>
      </c>
      <c r="BM2193">
        <v>1</v>
      </c>
      <c r="BN2193">
        <v>1</v>
      </c>
      <c r="BO2193">
        <v>1</v>
      </c>
      <c r="BP2193">
        <v>0</v>
      </c>
      <c r="BS2193">
        <v>0.16</v>
      </c>
      <c r="BT2193">
        <v>0</v>
      </c>
      <c r="BU2193">
        <v>0</v>
      </c>
      <c r="CE2193" t="str">
        <f t="shared" si="1123"/>
        <v>16:26:16.481</v>
      </c>
      <c r="CF2193">
        <v>480639237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6</v>
      </c>
      <c r="CY2193">
        <v>7</v>
      </c>
      <c r="CZ2193" t="s">
        <v>131</v>
      </c>
      <c r="DA2193">
        <v>80</v>
      </c>
      <c r="DB2193">
        <v>1</v>
      </c>
      <c r="DC2193" t="s">
        <v>132</v>
      </c>
      <c r="DD2193" t="s">
        <v>133</v>
      </c>
      <c r="DG2193">
        <v>15512939</v>
      </c>
      <c r="DI2193">
        <v>1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>"10/06/2022 16:26:16.728"</f>
        <v>10/06/2022 16:26:16.728</v>
      </c>
      <c r="C2194" t="str">
        <f t="shared" si="1114"/>
        <v>FFDFD3C0</v>
      </c>
      <c r="D2194" t="s">
        <v>143</v>
      </c>
      <c r="E2194">
        <v>1</v>
      </c>
      <c r="F2194">
        <v>2001</v>
      </c>
      <c r="G2194" t="s">
        <v>147</v>
      </c>
      <c r="J2194" t="s">
        <v>145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1121"/>
        <v>16:26:16.477</v>
      </c>
      <c r="T2194" t="str">
        <f t="shared" si="1122"/>
        <v>16:26:16.077</v>
      </c>
      <c r="U2194" t="str">
        <f t="shared" si="1115"/>
        <v>A5988B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10</v>
      </c>
      <c r="AF2194" t="s">
        <v>125</v>
      </c>
      <c r="AG2194">
        <v>0</v>
      </c>
      <c r="AH2194">
        <v>3</v>
      </c>
      <c r="AI2194">
        <v>2</v>
      </c>
      <c r="AJ2194">
        <v>1</v>
      </c>
      <c r="AK2194" t="s">
        <v>737</v>
      </c>
      <c r="AL2194">
        <v>40.966836999999998</v>
      </c>
      <c r="AM2194" t="s">
        <v>738</v>
      </c>
      <c r="AN2194">
        <v>-72.162301999999997</v>
      </c>
      <c r="AO2194">
        <v>25</v>
      </c>
      <c r="AP2194">
        <v>1100</v>
      </c>
      <c r="AQ2194" t="s">
        <v>129</v>
      </c>
      <c r="AR2194">
        <v>-26</v>
      </c>
      <c r="AS2194">
        <v>55</v>
      </c>
      <c r="AT2194">
        <v>-128</v>
      </c>
      <c r="BB2194">
        <v>1200</v>
      </c>
      <c r="BC2194">
        <v>1</v>
      </c>
      <c r="BD2194" t="str">
        <f t="shared" si="1116"/>
        <v xml:space="preserve">N46PD   </v>
      </c>
      <c r="BE2194">
        <v>1</v>
      </c>
      <c r="BG2194">
        <v>0</v>
      </c>
      <c r="BH2194">
        <v>0</v>
      </c>
      <c r="BI2194">
        <v>0</v>
      </c>
      <c r="BJ2194">
        <v>1000</v>
      </c>
      <c r="BK2194">
        <v>-100</v>
      </c>
      <c r="BL2194" t="s">
        <v>239</v>
      </c>
      <c r="BM2194">
        <v>1</v>
      </c>
      <c r="BN2194">
        <v>1</v>
      </c>
      <c r="BO2194">
        <v>1</v>
      </c>
      <c r="BP2194">
        <v>0</v>
      </c>
      <c r="BS2194">
        <v>0.16</v>
      </c>
      <c r="BT2194">
        <v>0</v>
      </c>
      <c r="BU2194">
        <v>0</v>
      </c>
      <c r="CE2194" t="str">
        <f t="shared" si="1123"/>
        <v>16:26:16.481</v>
      </c>
      <c r="CF2194">
        <v>480639237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6</v>
      </c>
      <c r="CY2194">
        <v>7</v>
      </c>
      <c r="CZ2194" t="s">
        <v>131</v>
      </c>
      <c r="DA2194">
        <v>80</v>
      </c>
      <c r="DB2194">
        <v>1</v>
      </c>
      <c r="DC2194" t="s">
        <v>132</v>
      </c>
      <c r="DD2194" t="s">
        <v>133</v>
      </c>
      <c r="DG2194">
        <v>15512939</v>
      </c>
      <c r="DI2194">
        <v>1</v>
      </c>
      <c r="DJ2194">
        <v>0</v>
      </c>
      <c r="DK2194">
        <v>1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>"10/06/2022 16:26:16.728"</f>
        <v>10/06/2022 16:26:16.728</v>
      </c>
      <c r="C2195" t="str">
        <f t="shared" si="1114"/>
        <v>FFDFD3C0</v>
      </c>
      <c r="D2195" t="s">
        <v>123</v>
      </c>
      <c r="E2195">
        <v>1</v>
      </c>
      <c r="H2195">
        <v>157</v>
      </c>
      <c r="I2195" t="s">
        <v>124</v>
      </c>
      <c r="J2195" t="s">
        <v>125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121"/>
        <v>16:26:16.477</v>
      </c>
      <c r="T2195" t="str">
        <f t="shared" si="1122"/>
        <v>16:26:16.077</v>
      </c>
      <c r="U2195" t="str">
        <f t="shared" si="1115"/>
        <v>A5988B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10</v>
      </c>
      <c r="AF2195" t="s">
        <v>125</v>
      </c>
      <c r="AG2195">
        <v>0</v>
      </c>
      <c r="AH2195">
        <v>3</v>
      </c>
      <c r="AI2195">
        <v>2</v>
      </c>
      <c r="AJ2195">
        <v>1</v>
      </c>
      <c r="AK2195" t="s">
        <v>737</v>
      </c>
      <c r="AL2195">
        <v>40.966836999999998</v>
      </c>
      <c r="AM2195" t="s">
        <v>738</v>
      </c>
      <c r="AN2195">
        <v>-72.162301999999997</v>
      </c>
      <c r="AO2195">
        <v>25</v>
      </c>
      <c r="AP2195">
        <v>1100</v>
      </c>
      <c r="AQ2195" t="s">
        <v>129</v>
      </c>
      <c r="AR2195">
        <v>-26</v>
      </c>
      <c r="AS2195">
        <v>55</v>
      </c>
      <c r="AT2195">
        <v>-128</v>
      </c>
      <c r="BB2195">
        <v>1200</v>
      </c>
      <c r="BC2195">
        <v>1</v>
      </c>
      <c r="BD2195" t="str">
        <f t="shared" si="1116"/>
        <v xml:space="preserve">N46PD   </v>
      </c>
      <c r="BE2195">
        <v>1</v>
      </c>
      <c r="BG2195">
        <v>0</v>
      </c>
      <c r="BH2195">
        <v>0</v>
      </c>
      <c r="BI2195">
        <v>0</v>
      </c>
      <c r="BJ2195">
        <v>1000</v>
      </c>
      <c r="BK2195">
        <v>-100</v>
      </c>
      <c r="BL2195" t="s">
        <v>239</v>
      </c>
      <c r="BM2195">
        <v>1</v>
      </c>
      <c r="BN2195">
        <v>1</v>
      </c>
      <c r="BO2195">
        <v>1</v>
      </c>
      <c r="BP2195">
        <v>0</v>
      </c>
      <c r="BS2195">
        <v>0.16</v>
      </c>
      <c r="BT2195">
        <v>0</v>
      </c>
      <c r="BU2195">
        <v>0</v>
      </c>
      <c r="CE2195" t="str">
        <f t="shared" si="1123"/>
        <v>16:26:16.481</v>
      </c>
      <c r="CF2195">
        <v>480639237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6</v>
      </c>
      <c r="CY2195">
        <v>7</v>
      </c>
      <c r="CZ2195" t="s">
        <v>131</v>
      </c>
      <c r="DA2195">
        <v>80</v>
      </c>
      <c r="DB2195">
        <v>1</v>
      </c>
      <c r="DC2195" t="s">
        <v>132</v>
      </c>
      <c r="DD2195" t="s">
        <v>133</v>
      </c>
      <c r="DG2195">
        <v>15512939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>"10/06/2022 16:26:16.728"</f>
        <v>10/06/2022 16:26:16.728</v>
      </c>
      <c r="C2196" t="str">
        <f t="shared" si="1114"/>
        <v>FFDFD3C0</v>
      </c>
      <c r="D2196" t="s">
        <v>139</v>
      </c>
      <c r="E2196">
        <v>2</v>
      </c>
      <c r="F2196">
        <v>1002</v>
      </c>
      <c r="G2196" t="s">
        <v>124</v>
      </c>
      <c r="J2196" t="s">
        <v>141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1121"/>
        <v>16:26:16.477</v>
      </c>
      <c r="T2196" t="str">
        <f t="shared" si="1122"/>
        <v>16:26:16.077</v>
      </c>
      <c r="U2196" t="str">
        <f t="shared" si="1115"/>
        <v>A5988B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10</v>
      </c>
      <c r="AF2196" t="s">
        <v>125</v>
      </c>
      <c r="AG2196">
        <v>0</v>
      </c>
      <c r="AH2196">
        <v>3</v>
      </c>
      <c r="AI2196">
        <v>2</v>
      </c>
      <c r="AJ2196">
        <v>1</v>
      </c>
      <c r="AK2196" t="s">
        <v>737</v>
      </c>
      <c r="AL2196">
        <v>40.966836999999998</v>
      </c>
      <c r="AM2196" t="s">
        <v>738</v>
      </c>
      <c r="AN2196">
        <v>-72.162301999999997</v>
      </c>
      <c r="AO2196">
        <v>25</v>
      </c>
      <c r="AP2196">
        <v>1100</v>
      </c>
      <c r="AQ2196" t="s">
        <v>129</v>
      </c>
      <c r="AR2196">
        <v>-26</v>
      </c>
      <c r="AS2196">
        <v>55</v>
      </c>
      <c r="AT2196">
        <v>-128</v>
      </c>
      <c r="BB2196">
        <v>1200</v>
      </c>
      <c r="BC2196">
        <v>1</v>
      </c>
      <c r="BD2196" t="str">
        <f t="shared" si="1116"/>
        <v xml:space="preserve">N46PD   </v>
      </c>
      <c r="BE2196">
        <v>1</v>
      </c>
      <c r="BG2196">
        <v>0</v>
      </c>
      <c r="BH2196">
        <v>0</v>
      </c>
      <c r="BI2196">
        <v>0</v>
      </c>
      <c r="BJ2196">
        <v>1000</v>
      </c>
      <c r="BK2196">
        <v>-100</v>
      </c>
      <c r="BL2196" t="s">
        <v>239</v>
      </c>
      <c r="BM2196">
        <v>1</v>
      </c>
      <c r="BN2196">
        <v>1</v>
      </c>
      <c r="BO2196">
        <v>1</v>
      </c>
      <c r="BP2196">
        <v>0</v>
      </c>
      <c r="BS2196">
        <v>0.16</v>
      </c>
      <c r="BT2196">
        <v>0</v>
      </c>
      <c r="BU2196">
        <v>0</v>
      </c>
      <c r="CE2196" t="str">
        <f t="shared" si="1123"/>
        <v>16:26:16.481</v>
      </c>
      <c r="CF2196">
        <v>480639237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6</v>
      </c>
      <c r="CY2196">
        <v>7</v>
      </c>
      <c r="CZ2196" t="s">
        <v>131</v>
      </c>
      <c r="DA2196">
        <v>80</v>
      </c>
      <c r="DB2196">
        <v>1</v>
      </c>
      <c r="DC2196" t="s">
        <v>132</v>
      </c>
      <c r="DD2196" t="s">
        <v>133</v>
      </c>
      <c r="DG2196">
        <v>15512939</v>
      </c>
      <c r="DI2196">
        <v>1</v>
      </c>
      <c r="DJ2196">
        <v>0</v>
      </c>
      <c r="DK2196">
        <v>1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>"10/06/2022 16:26:17.835"</f>
        <v>10/06/2022 16:26:17.835</v>
      </c>
      <c r="C2197" t="str">
        <f t="shared" si="1114"/>
        <v>FFDFD3C0</v>
      </c>
      <c r="D2197" t="s">
        <v>134</v>
      </c>
      <c r="E2197">
        <v>38</v>
      </c>
      <c r="H2197">
        <v>125</v>
      </c>
      <c r="I2197" t="s">
        <v>142</v>
      </c>
      <c r="J2197" t="s">
        <v>136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ref="S2197:S2203" si="1124">"16:26:17.484"</f>
        <v>16:26:17.484</v>
      </c>
      <c r="T2197" t="str">
        <f t="shared" ref="T2197:T2203" si="1125">"16:26:16.984"</f>
        <v>16:26:16.984</v>
      </c>
      <c r="U2197" t="str">
        <f t="shared" si="1115"/>
        <v>A5988B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10</v>
      </c>
      <c r="AF2197" t="s">
        <v>125</v>
      </c>
      <c r="AG2197">
        <v>0</v>
      </c>
      <c r="AH2197">
        <v>3</v>
      </c>
      <c r="AI2197">
        <v>2</v>
      </c>
      <c r="AJ2197">
        <v>1</v>
      </c>
      <c r="AK2197" t="s">
        <v>739</v>
      </c>
      <c r="AL2197">
        <v>40.967052000000002</v>
      </c>
      <c r="AM2197" t="s">
        <v>740</v>
      </c>
      <c r="AN2197">
        <v>-72.162408999999997</v>
      </c>
      <c r="AO2197">
        <v>25</v>
      </c>
      <c r="AP2197">
        <v>1100</v>
      </c>
      <c r="AQ2197" t="s">
        <v>129</v>
      </c>
      <c r="AR2197">
        <v>-25</v>
      </c>
      <c r="AS2197">
        <v>55</v>
      </c>
      <c r="AT2197">
        <v>-256</v>
      </c>
      <c r="BB2197">
        <v>1200</v>
      </c>
      <c r="BC2197">
        <v>1</v>
      </c>
      <c r="BD2197" t="str">
        <f t="shared" si="1116"/>
        <v xml:space="preserve">N46PD   </v>
      </c>
      <c r="BE2197">
        <v>1</v>
      </c>
      <c r="BG2197">
        <v>0</v>
      </c>
      <c r="BH2197">
        <v>0</v>
      </c>
      <c r="BI2197">
        <v>0</v>
      </c>
      <c r="BJ2197">
        <v>1000</v>
      </c>
      <c r="BK2197">
        <v>-100</v>
      </c>
      <c r="BL2197" t="s">
        <v>239</v>
      </c>
      <c r="BM2197">
        <v>1</v>
      </c>
      <c r="BN2197">
        <v>1</v>
      </c>
      <c r="BO2197">
        <v>1</v>
      </c>
      <c r="BP2197">
        <v>0</v>
      </c>
      <c r="BS2197">
        <v>0.16</v>
      </c>
      <c r="BT2197">
        <v>0</v>
      </c>
      <c r="BU2197">
        <v>0</v>
      </c>
      <c r="CE2197" t="str">
        <f t="shared" ref="CE2197:CE2203" si="1126">"16:26:17.485"</f>
        <v>16:26:17.485</v>
      </c>
      <c r="CF2197">
        <v>484997177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6</v>
      </c>
      <c r="CY2197">
        <v>7</v>
      </c>
      <c r="CZ2197" t="s">
        <v>131</v>
      </c>
      <c r="DA2197">
        <v>80</v>
      </c>
      <c r="DB2197">
        <v>1</v>
      </c>
      <c r="DC2197" t="s">
        <v>132</v>
      </c>
      <c r="DD2197" t="s">
        <v>133</v>
      </c>
      <c r="DG2197">
        <v>15514009</v>
      </c>
      <c r="DI2197">
        <v>1</v>
      </c>
      <c r="DJ2197">
        <v>0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 t="shared" ref="A2198:A2203" si="1127">"10/06/2022 16:26:17.929"</f>
        <v>10/06/2022 16:26:17.929</v>
      </c>
      <c r="C2198" t="str">
        <f t="shared" si="1114"/>
        <v>FFDFD3C0</v>
      </c>
      <c r="D2198" t="s">
        <v>143</v>
      </c>
      <c r="E2198">
        <v>1</v>
      </c>
      <c r="F2198">
        <v>2001</v>
      </c>
      <c r="G2198" t="s">
        <v>147</v>
      </c>
      <c r="J2198" t="s">
        <v>145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1124"/>
        <v>16:26:17.484</v>
      </c>
      <c r="T2198" t="str">
        <f t="shared" si="1125"/>
        <v>16:26:16.984</v>
      </c>
      <c r="U2198" t="str">
        <f t="shared" si="1115"/>
        <v>A5988B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10</v>
      </c>
      <c r="AF2198" t="s">
        <v>125</v>
      </c>
      <c r="AG2198">
        <v>0</v>
      </c>
      <c r="AH2198">
        <v>3</v>
      </c>
      <c r="AI2198">
        <v>2</v>
      </c>
      <c r="AJ2198">
        <v>1</v>
      </c>
      <c r="AK2198" t="s">
        <v>739</v>
      </c>
      <c r="AL2198">
        <v>40.967052000000002</v>
      </c>
      <c r="AM2198" t="s">
        <v>740</v>
      </c>
      <c r="AN2198">
        <v>-72.162408999999997</v>
      </c>
      <c r="AO2198">
        <v>25</v>
      </c>
      <c r="AP2198">
        <v>1100</v>
      </c>
      <c r="AQ2198" t="s">
        <v>129</v>
      </c>
      <c r="AR2198">
        <v>-25</v>
      </c>
      <c r="AS2198">
        <v>55</v>
      </c>
      <c r="AT2198">
        <v>-256</v>
      </c>
      <c r="BB2198">
        <v>1200</v>
      </c>
      <c r="BC2198">
        <v>1</v>
      </c>
      <c r="BD2198" t="str">
        <f t="shared" si="1116"/>
        <v xml:space="preserve">N46PD   </v>
      </c>
      <c r="BE2198">
        <v>1</v>
      </c>
      <c r="BG2198">
        <v>0</v>
      </c>
      <c r="BH2198">
        <v>0</v>
      </c>
      <c r="BI2198">
        <v>0</v>
      </c>
      <c r="BJ2198">
        <v>1000</v>
      </c>
      <c r="BK2198">
        <v>-100</v>
      </c>
      <c r="BL2198" t="s">
        <v>239</v>
      </c>
      <c r="BM2198">
        <v>1</v>
      </c>
      <c r="BN2198">
        <v>1</v>
      </c>
      <c r="BO2198">
        <v>1</v>
      </c>
      <c r="BP2198">
        <v>0</v>
      </c>
      <c r="BS2198">
        <v>0.16</v>
      </c>
      <c r="BT2198">
        <v>0</v>
      </c>
      <c r="BU2198">
        <v>0</v>
      </c>
      <c r="CE2198" t="str">
        <f t="shared" si="1126"/>
        <v>16:26:17.485</v>
      </c>
      <c r="CF2198">
        <v>484997177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6</v>
      </c>
      <c r="CY2198">
        <v>7</v>
      </c>
      <c r="CZ2198" t="s">
        <v>131</v>
      </c>
      <c r="DA2198">
        <v>80</v>
      </c>
      <c r="DB2198">
        <v>1</v>
      </c>
      <c r="DC2198" t="s">
        <v>132</v>
      </c>
      <c r="DD2198" t="s">
        <v>133</v>
      </c>
      <c r="DG2198">
        <v>15514009</v>
      </c>
      <c r="DI2198">
        <v>1</v>
      </c>
      <c r="DJ2198">
        <v>0</v>
      </c>
      <c r="DK2198">
        <v>1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 t="shared" si="1127"/>
        <v>10/06/2022 16:26:17.929</v>
      </c>
      <c r="C2199" t="str">
        <f t="shared" si="1114"/>
        <v>FFDFD3C0</v>
      </c>
      <c r="D2199" t="s">
        <v>123</v>
      </c>
      <c r="E2199">
        <v>1</v>
      </c>
      <c r="H2199">
        <v>157</v>
      </c>
      <c r="I2199" t="s">
        <v>124</v>
      </c>
      <c r="J2199" t="s">
        <v>125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1124"/>
        <v>16:26:17.484</v>
      </c>
      <c r="T2199" t="str">
        <f t="shared" si="1125"/>
        <v>16:26:16.984</v>
      </c>
      <c r="U2199" t="str">
        <f t="shared" si="1115"/>
        <v>A5988B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10</v>
      </c>
      <c r="AF2199" t="s">
        <v>125</v>
      </c>
      <c r="AG2199">
        <v>0</v>
      </c>
      <c r="AH2199">
        <v>3</v>
      </c>
      <c r="AI2199">
        <v>2</v>
      </c>
      <c r="AJ2199">
        <v>1</v>
      </c>
      <c r="AK2199" t="s">
        <v>739</v>
      </c>
      <c r="AL2199">
        <v>40.967052000000002</v>
      </c>
      <c r="AM2199" t="s">
        <v>740</v>
      </c>
      <c r="AN2199">
        <v>-72.162408999999997</v>
      </c>
      <c r="AO2199">
        <v>25</v>
      </c>
      <c r="AP2199">
        <v>1100</v>
      </c>
      <c r="AQ2199" t="s">
        <v>129</v>
      </c>
      <c r="AR2199">
        <v>-25</v>
      </c>
      <c r="AS2199">
        <v>55</v>
      </c>
      <c r="AT2199">
        <v>-256</v>
      </c>
      <c r="BB2199">
        <v>1200</v>
      </c>
      <c r="BC2199">
        <v>1</v>
      </c>
      <c r="BD2199" t="str">
        <f t="shared" si="1116"/>
        <v xml:space="preserve">N46PD   </v>
      </c>
      <c r="BE2199">
        <v>1</v>
      </c>
      <c r="BG2199">
        <v>0</v>
      </c>
      <c r="BH2199">
        <v>0</v>
      </c>
      <c r="BI2199">
        <v>0</v>
      </c>
      <c r="BJ2199">
        <v>1000</v>
      </c>
      <c r="BK2199">
        <v>-100</v>
      </c>
      <c r="BL2199" t="s">
        <v>239</v>
      </c>
      <c r="BM2199">
        <v>1</v>
      </c>
      <c r="BN2199">
        <v>1</v>
      </c>
      <c r="BO2199">
        <v>1</v>
      </c>
      <c r="BP2199">
        <v>0</v>
      </c>
      <c r="BS2199">
        <v>0.16</v>
      </c>
      <c r="BT2199">
        <v>0</v>
      </c>
      <c r="BU2199">
        <v>0</v>
      </c>
      <c r="CE2199" t="str">
        <f t="shared" si="1126"/>
        <v>16:26:17.485</v>
      </c>
      <c r="CF2199">
        <v>484997177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6</v>
      </c>
      <c r="CY2199">
        <v>7</v>
      </c>
      <c r="CZ2199" t="s">
        <v>131</v>
      </c>
      <c r="DA2199">
        <v>80</v>
      </c>
      <c r="DB2199">
        <v>1</v>
      </c>
      <c r="DC2199" t="s">
        <v>132</v>
      </c>
      <c r="DD2199" t="s">
        <v>133</v>
      </c>
      <c r="DG2199">
        <v>15514009</v>
      </c>
      <c r="DI2199">
        <v>1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 t="shared" si="1127"/>
        <v>10/06/2022 16:26:17.929</v>
      </c>
      <c r="C2200" t="str">
        <f t="shared" si="1114"/>
        <v>FFDFD3C0</v>
      </c>
      <c r="D2200" t="s">
        <v>139</v>
      </c>
      <c r="E2200">
        <v>2</v>
      </c>
      <c r="F2200">
        <v>1002</v>
      </c>
      <c r="G2200" t="s">
        <v>124</v>
      </c>
      <c r="J2200" t="s">
        <v>141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1124"/>
        <v>16:26:17.484</v>
      </c>
      <c r="T2200" t="str">
        <f t="shared" si="1125"/>
        <v>16:26:16.984</v>
      </c>
      <c r="U2200" t="str">
        <f t="shared" si="1115"/>
        <v>A5988B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10</v>
      </c>
      <c r="AF2200" t="s">
        <v>125</v>
      </c>
      <c r="AG2200">
        <v>0</v>
      </c>
      <c r="AH2200">
        <v>3</v>
      </c>
      <c r="AI2200">
        <v>2</v>
      </c>
      <c r="AJ2200">
        <v>1</v>
      </c>
      <c r="AK2200" t="s">
        <v>739</v>
      </c>
      <c r="AL2200">
        <v>40.967052000000002</v>
      </c>
      <c r="AM2200" t="s">
        <v>740</v>
      </c>
      <c r="AN2200">
        <v>-72.162408999999997</v>
      </c>
      <c r="AO2200">
        <v>25</v>
      </c>
      <c r="AP2200">
        <v>1100</v>
      </c>
      <c r="AQ2200" t="s">
        <v>129</v>
      </c>
      <c r="AR2200">
        <v>-25</v>
      </c>
      <c r="AS2200">
        <v>55</v>
      </c>
      <c r="AT2200">
        <v>-256</v>
      </c>
      <c r="BB2200">
        <v>1200</v>
      </c>
      <c r="BC2200">
        <v>1</v>
      </c>
      <c r="BD2200" t="str">
        <f t="shared" si="1116"/>
        <v xml:space="preserve">N46PD   </v>
      </c>
      <c r="BE2200">
        <v>1</v>
      </c>
      <c r="BG2200">
        <v>0</v>
      </c>
      <c r="BH2200">
        <v>0</v>
      </c>
      <c r="BI2200">
        <v>0</v>
      </c>
      <c r="BJ2200">
        <v>1000</v>
      </c>
      <c r="BK2200">
        <v>-100</v>
      </c>
      <c r="BL2200" t="s">
        <v>239</v>
      </c>
      <c r="BM2200">
        <v>1</v>
      </c>
      <c r="BN2200">
        <v>1</v>
      </c>
      <c r="BO2200">
        <v>1</v>
      </c>
      <c r="BP2200">
        <v>0</v>
      </c>
      <c r="BS2200">
        <v>0.16</v>
      </c>
      <c r="BT2200">
        <v>0</v>
      </c>
      <c r="BU2200">
        <v>0</v>
      </c>
      <c r="CE2200" t="str">
        <f t="shared" si="1126"/>
        <v>16:26:17.485</v>
      </c>
      <c r="CF2200">
        <v>484997177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6</v>
      </c>
      <c r="CY2200">
        <v>7</v>
      </c>
      <c r="CZ2200" t="s">
        <v>131</v>
      </c>
      <c r="DA2200">
        <v>80</v>
      </c>
      <c r="DB2200">
        <v>1</v>
      </c>
      <c r="DC2200" t="s">
        <v>132</v>
      </c>
      <c r="DD2200" t="s">
        <v>133</v>
      </c>
      <c r="DG2200">
        <v>15514009</v>
      </c>
      <c r="DI2200">
        <v>1</v>
      </c>
      <c r="DJ2200">
        <v>0</v>
      </c>
      <c r="DK2200">
        <v>1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 t="shared" si="1127"/>
        <v>10/06/2022 16:26:17.929</v>
      </c>
      <c r="C2201" t="str">
        <f t="shared" si="1114"/>
        <v>FFDFD3C0</v>
      </c>
      <c r="D2201" t="s">
        <v>139</v>
      </c>
      <c r="E2201">
        <v>3</v>
      </c>
      <c r="F2201">
        <v>1003</v>
      </c>
      <c r="G2201" t="s">
        <v>146</v>
      </c>
      <c r="J2201" t="s">
        <v>141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1124"/>
        <v>16:26:17.484</v>
      </c>
      <c r="T2201" t="str">
        <f t="shared" si="1125"/>
        <v>16:26:16.984</v>
      </c>
      <c r="U2201" t="str">
        <f t="shared" si="1115"/>
        <v>A5988B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10</v>
      </c>
      <c r="AF2201" t="s">
        <v>125</v>
      </c>
      <c r="AG2201">
        <v>0</v>
      </c>
      <c r="AH2201">
        <v>3</v>
      </c>
      <c r="AI2201">
        <v>2</v>
      </c>
      <c r="AJ2201">
        <v>1</v>
      </c>
      <c r="AK2201" t="s">
        <v>739</v>
      </c>
      <c r="AL2201">
        <v>40.967052000000002</v>
      </c>
      <c r="AM2201" t="s">
        <v>740</v>
      </c>
      <c r="AN2201">
        <v>-72.162408999999997</v>
      </c>
      <c r="AO2201">
        <v>25</v>
      </c>
      <c r="AP2201">
        <v>1100</v>
      </c>
      <c r="AQ2201" t="s">
        <v>129</v>
      </c>
      <c r="AR2201">
        <v>-25</v>
      </c>
      <c r="AS2201">
        <v>55</v>
      </c>
      <c r="AT2201">
        <v>-256</v>
      </c>
      <c r="BB2201">
        <v>1200</v>
      </c>
      <c r="BC2201">
        <v>1</v>
      </c>
      <c r="BD2201" t="str">
        <f t="shared" si="1116"/>
        <v xml:space="preserve">N46PD   </v>
      </c>
      <c r="BE2201">
        <v>1</v>
      </c>
      <c r="BG2201">
        <v>0</v>
      </c>
      <c r="BH2201">
        <v>0</v>
      </c>
      <c r="BI2201">
        <v>0</v>
      </c>
      <c r="BJ2201">
        <v>1000</v>
      </c>
      <c r="BK2201">
        <v>-100</v>
      </c>
      <c r="BL2201" t="s">
        <v>239</v>
      </c>
      <c r="BM2201">
        <v>1</v>
      </c>
      <c r="BN2201">
        <v>1</v>
      </c>
      <c r="BO2201">
        <v>1</v>
      </c>
      <c r="BP2201">
        <v>0</v>
      </c>
      <c r="BS2201">
        <v>0.16</v>
      </c>
      <c r="BT2201">
        <v>0</v>
      </c>
      <c r="BU2201">
        <v>0</v>
      </c>
      <c r="CE2201" t="str">
        <f t="shared" si="1126"/>
        <v>16:26:17.485</v>
      </c>
      <c r="CF2201">
        <v>484997177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6</v>
      </c>
      <c r="CY2201">
        <v>7</v>
      </c>
      <c r="CZ2201" t="s">
        <v>131</v>
      </c>
      <c r="DA2201">
        <v>80</v>
      </c>
      <c r="DB2201">
        <v>1</v>
      </c>
      <c r="DC2201" t="s">
        <v>132</v>
      </c>
      <c r="DD2201" t="s">
        <v>133</v>
      </c>
      <c r="DG2201">
        <v>15514009</v>
      </c>
      <c r="DI2201">
        <v>1</v>
      </c>
      <c r="DJ2201">
        <v>0</v>
      </c>
      <c r="DK2201">
        <v>1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 t="shared" si="1127"/>
        <v>10/06/2022 16:26:17.929</v>
      </c>
      <c r="C2202" t="str">
        <f t="shared" si="1114"/>
        <v>FFDFD3C0</v>
      </c>
      <c r="D2202" t="s">
        <v>134</v>
      </c>
      <c r="E2202">
        <v>33</v>
      </c>
      <c r="H2202">
        <v>112</v>
      </c>
      <c r="I2202" t="s">
        <v>135</v>
      </c>
      <c r="J2202" t="s">
        <v>136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1124"/>
        <v>16:26:17.484</v>
      </c>
      <c r="T2202" t="str">
        <f t="shared" si="1125"/>
        <v>16:26:16.984</v>
      </c>
      <c r="U2202" t="str">
        <f t="shared" si="1115"/>
        <v>A5988B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10</v>
      </c>
      <c r="AF2202" t="s">
        <v>125</v>
      </c>
      <c r="AG2202">
        <v>0</v>
      </c>
      <c r="AH2202">
        <v>3</v>
      </c>
      <c r="AI2202">
        <v>2</v>
      </c>
      <c r="AJ2202">
        <v>1</v>
      </c>
      <c r="AK2202" t="s">
        <v>739</v>
      </c>
      <c r="AL2202">
        <v>40.967052000000002</v>
      </c>
      <c r="AM2202" t="s">
        <v>740</v>
      </c>
      <c r="AN2202">
        <v>-72.162408999999997</v>
      </c>
      <c r="AO2202">
        <v>25</v>
      </c>
      <c r="AP2202">
        <v>1100</v>
      </c>
      <c r="AQ2202" t="s">
        <v>129</v>
      </c>
      <c r="AR2202">
        <v>-25</v>
      </c>
      <c r="AS2202">
        <v>55</v>
      </c>
      <c r="AT2202">
        <v>-256</v>
      </c>
      <c r="BB2202">
        <v>1200</v>
      </c>
      <c r="BC2202">
        <v>1</v>
      </c>
      <c r="BD2202" t="str">
        <f t="shared" si="1116"/>
        <v xml:space="preserve">N46PD   </v>
      </c>
      <c r="BE2202">
        <v>1</v>
      </c>
      <c r="BG2202">
        <v>0</v>
      </c>
      <c r="BH2202">
        <v>0</v>
      </c>
      <c r="BI2202">
        <v>0</v>
      </c>
      <c r="BJ2202">
        <v>1000</v>
      </c>
      <c r="BK2202">
        <v>-100</v>
      </c>
      <c r="BL2202" t="s">
        <v>239</v>
      </c>
      <c r="BM2202">
        <v>1</v>
      </c>
      <c r="BN2202">
        <v>1</v>
      </c>
      <c r="BO2202">
        <v>1</v>
      </c>
      <c r="BP2202">
        <v>0</v>
      </c>
      <c r="BS2202">
        <v>0.16</v>
      </c>
      <c r="BT2202">
        <v>0</v>
      </c>
      <c r="BU2202">
        <v>0</v>
      </c>
      <c r="CE2202" t="str">
        <f t="shared" si="1126"/>
        <v>16:26:17.485</v>
      </c>
      <c r="CF2202">
        <v>484997177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6</v>
      </c>
      <c r="CY2202">
        <v>7</v>
      </c>
      <c r="CZ2202" t="s">
        <v>131</v>
      </c>
      <c r="DA2202">
        <v>80</v>
      </c>
      <c r="DB2202">
        <v>1</v>
      </c>
      <c r="DC2202" t="s">
        <v>132</v>
      </c>
      <c r="DD2202" t="s">
        <v>133</v>
      </c>
      <c r="DG2202">
        <v>15514009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 t="shared" si="1127"/>
        <v>10/06/2022 16:26:17.929</v>
      </c>
      <c r="C2203" t="str">
        <f t="shared" si="1114"/>
        <v>FFDFD3C0</v>
      </c>
      <c r="D2203" t="s">
        <v>143</v>
      </c>
      <c r="E2203">
        <v>15</v>
      </c>
      <c r="F2203">
        <v>2015</v>
      </c>
      <c r="G2203" t="s">
        <v>144</v>
      </c>
      <c r="J2203" t="s">
        <v>145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124"/>
        <v>16:26:17.484</v>
      </c>
      <c r="T2203" t="str">
        <f t="shared" si="1125"/>
        <v>16:26:16.984</v>
      </c>
      <c r="U2203" t="str">
        <f t="shared" si="1115"/>
        <v>A5988B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10</v>
      </c>
      <c r="AF2203" t="s">
        <v>125</v>
      </c>
      <c r="AG2203">
        <v>0</v>
      </c>
      <c r="AH2203">
        <v>3</v>
      </c>
      <c r="AI2203">
        <v>2</v>
      </c>
      <c r="AJ2203">
        <v>1</v>
      </c>
      <c r="AK2203" t="s">
        <v>739</v>
      </c>
      <c r="AL2203">
        <v>40.967052000000002</v>
      </c>
      <c r="AM2203" t="s">
        <v>740</v>
      </c>
      <c r="AN2203">
        <v>-72.162408999999997</v>
      </c>
      <c r="AO2203">
        <v>25</v>
      </c>
      <c r="AP2203">
        <v>1100</v>
      </c>
      <c r="AQ2203" t="s">
        <v>129</v>
      </c>
      <c r="AR2203">
        <v>-25</v>
      </c>
      <c r="AS2203">
        <v>55</v>
      </c>
      <c r="AT2203">
        <v>-256</v>
      </c>
      <c r="BB2203">
        <v>1200</v>
      </c>
      <c r="BC2203">
        <v>1</v>
      </c>
      <c r="BD2203" t="str">
        <f t="shared" si="1116"/>
        <v xml:space="preserve">N46PD   </v>
      </c>
      <c r="BE2203">
        <v>1</v>
      </c>
      <c r="BG2203">
        <v>0</v>
      </c>
      <c r="BH2203">
        <v>0</v>
      </c>
      <c r="BI2203">
        <v>0</v>
      </c>
      <c r="BJ2203">
        <v>1000</v>
      </c>
      <c r="BK2203">
        <v>-100</v>
      </c>
      <c r="BL2203" t="s">
        <v>239</v>
      </c>
      <c r="BM2203">
        <v>1</v>
      </c>
      <c r="BN2203">
        <v>1</v>
      </c>
      <c r="BO2203">
        <v>1</v>
      </c>
      <c r="BP2203">
        <v>0</v>
      </c>
      <c r="BS2203">
        <v>0.16</v>
      </c>
      <c r="BT2203">
        <v>0</v>
      </c>
      <c r="BU2203">
        <v>0</v>
      </c>
      <c r="CE2203" t="str">
        <f t="shared" si="1126"/>
        <v>16:26:17.485</v>
      </c>
      <c r="CF2203">
        <v>484997177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6</v>
      </c>
      <c r="CY2203">
        <v>7</v>
      </c>
      <c r="CZ2203" t="s">
        <v>131</v>
      </c>
      <c r="DA2203">
        <v>80</v>
      </c>
      <c r="DB2203">
        <v>1</v>
      </c>
      <c r="DC2203" t="s">
        <v>132</v>
      </c>
      <c r="DD2203" t="s">
        <v>133</v>
      </c>
      <c r="DG2203">
        <v>15514009</v>
      </c>
      <c r="DI2203">
        <v>1</v>
      </c>
      <c r="DJ2203">
        <v>0</v>
      </c>
      <c r="DK2203">
        <v>1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 t="shared" ref="A2204:A2210" si="1128">"10/06/2022 16:26:18.804"</f>
        <v>10/06/2022 16:26:18.804</v>
      </c>
      <c r="C2204" t="str">
        <f t="shared" si="1114"/>
        <v>FFDFD3C0</v>
      </c>
      <c r="D2204" t="s">
        <v>143</v>
      </c>
      <c r="E2204">
        <v>1</v>
      </c>
      <c r="F2204">
        <v>2001</v>
      </c>
      <c r="G2204" t="s">
        <v>147</v>
      </c>
      <c r="J2204" t="s">
        <v>145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ref="S2204:S2210" si="1129">"16:26:18.430"</f>
        <v>16:26:18.430</v>
      </c>
      <c r="T2204" t="str">
        <f t="shared" ref="T2204:T2210" si="1130">"16:26:18.030"</f>
        <v>16:26:18.030</v>
      </c>
      <c r="U2204" t="str">
        <f t="shared" si="1115"/>
        <v>A5988B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10</v>
      </c>
      <c r="AF2204" t="s">
        <v>125</v>
      </c>
      <c r="AG2204">
        <v>0</v>
      </c>
      <c r="AH2204">
        <v>3</v>
      </c>
      <c r="AI2204">
        <v>2</v>
      </c>
      <c r="AJ2204">
        <v>1</v>
      </c>
      <c r="AK2204" t="s">
        <v>741</v>
      </c>
      <c r="AL2204">
        <v>40.967309</v>
      </c>
      <c r="AM2204" t="s">
        <v>742</v>
      </c>
      <c r="AN2204">
        <v>-72.162580000000005</v>
      </c>
      <c r="AO2204">
        <v>25</v>
      </c>
      <c r="AP2204">
        <v>1075</v>
      </c>
      <c r="AQ2204" t="s">
        <v>129</v>
      </c>
      <c r="AR2204">
        <v>-25</v>
      </c>
      <c r="AS2204">
        <v>55</v>
      </c>
      <c r="AT2204">
        <v>-128</v>
      </c>
      <c r="BB2204">
        <v>1200</v>
      </c>
      <c r="BC2204">
        <v>1</v>
      </c>
      <c r="BD2204" t="str">
        <f t="shared" si="1116"/>
        <v xml:space="preserve">N46PD   </v>
      </c>
      <c r="BE2204">
        <v>1</v>
      </c>
      <c r="BG2204">
        <v>0</v>
      </c>
      <c r="BH2204">
        <v>0</v>
      </c>
      <c r="BI2204">
        <v>0</v>
      </c>
      <c r="BJ2204">
        <v>975</v>
      </c>
      <c r="BK2204">
        <v>-100</v>
      </c>
      <c r="BL2204" t="s">
        <v>239</v>
      </c>
      <c r="BM2204">
        <v>1</v>
      </c>
      <c r="BN2204">
        <v>1</v>
      </c>
      <c r="BO2204">
        <v>1</v>
      </c>
      <c r="BP2204">
        <v>0</v>
      </c>
      <c r="BS2204">
        <v>0.16</v>
      </c>
      <c r="BT2204">
        <v>0</v>
      </c>
      <c r="BU2204">
        <v>0</v>
      </c>
      <c r="CE2204" t="str">
        <f t="shared" ref="CE2204:CE2210" si="1131">"16:26:18.435"</f>
        <v>16:26:18.435</v>
      </c>
      <c r="CF2204">
        <v>435286864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6</v>
      </c>
      <c r="CY2204">
        <v>7</v>
      </c>
      <c r="CZ2204" t="s">
        <v>131</v>
      </c>
      <c r="DA2204">
        <v>80</v>
      </c>
      <c r="DB2204">
        <v>1</v>
      </c>
      <c r="DC2204" t="s">
        <v>132</v>
      </c>
      <c r="DD2204" t="s">
        <v>133</v>
      </c>
      <c r="DG2204">
        <v>15514859</v>
      </c>
      <c r="DI2204">
        <v>1</v>
      </c>
      <c r="DJ2204">
        <v>0</v>
      </c>
      <c r="DK2204">
        <v>0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 t="shared" si="1128"/>
        <v>10/06/2022 16:26:18.804</v>
      </c>
      <c r="C2205" t="str">
        <f t="shared" si="1114"/>
        <v>FFDFD3C0</v>
      </c>
      <c r="D2205" t="s">
        <v>134</v>
      </c>
      <c r="E2205">
        <v>38</v>
      </c>
      <c r="H2205">
        <v>125</v>
      </c>
      <c r="I2205" t="s">
        <v>142</v>
      </c>
      <c r="J2205" t="s">
        <v>136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si="1129"/>
        <v>16:26:18.430</v>
      </c>
      <c r="T2205" t="str">
        <f t="shared" si="1130"/>
        <v>16:26:18.030</v>
      </c>
      <c r="U2205" t="str">
        <f t="shared" si="1115"/>
        <v>A5988B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10</v>
      </c>
      <c r="AF2205" t="s">
        <v>125</v>
      </c>
      <c r="AG2205">
        <v>0</v>
      </c>
      <c r="AH2205">
        <v>3</v>
      </c>
      <c r="AI2205">
        <v>2</v>
      </c>
      <c r="AJ2205">
        <v>1</v>
      </c>
      <c r="AK2205" t="s">
        <v>741</v>
      </c>
      <c r="AL2205">
        <v>40.967309</v>
      </c>
      <c r="AM2205" t="s">
        <v>742</v>
      </c>
      <c r="AN2205">
        <v>-72.162580000000005</v>
      </c>
      <c r="AO2205">
        <v>25</v>
      </c>
      <c r="AP2205">
        <v>1075</v>
      </c>
      <c r="AQ2205" t="s">
        <v>129</v>
      </c>
      <c r="AR2205">
        <v>-25</v>
      </c>
      <c r="AS2205">
        <v>55</v>
      </c>
      <c r="AT2205">
        <v>-128</v>
      </c>
      <c r="BB2205">
        <v>1200</v>
      </c>
      <c r="BC2205">
        <v>1</v>
      </c>
      <c r="BD2205" t="str">
        <f t="shared" si="1116"/>
        <v xml:space="preserve">N46PD   </v>
      </c>
      <c r="BE2205">
        <v>1</v>
      </c>
      <c r="BG2205">
        <v>0</v>
      </c>
      <c r="BH2205">
        <v>0</v>
      </c>
      <c r="BI2205">
        <v>0</v>
      </c>
      <c r="BJ2205">
        <v>975</v>
      </c>
      <c r="BK2205">
        <v>-100</v>
      </c>
      <c r="BL2205" t="s">
        <v>239</v>
      </c>
      <c r="BM2205">
        <v>1</v>
      </c>
      <c r="BN2205">
        <v>1</v>
      </c>
      <c r="BO2205">
        <v>1</v>
      </c>
      <c r="BP2205">
        <v>0</v>
      </c>
      <c r="BS2205">
        <v>0.16</v>
      </c>
      <c r="BT2205">
        <v>0</v>
      </c>
      <c r="BU2205">
        <v>0</v>
      </c>
      <c r="CE2205" t="str">
        <f t="shared" si="1131"/>
        <v>16:26:18.435</v>
      </c>
      <c r="CF2205">
        <v>435286864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6</v>
      </c>
      <c r="CY2205">
        <v>7</v>
      </c>
      <c r="CZ2205" t="s">
        <v>131</v>
      </c>
      <c r="DA2205">
        <v>80</v>
      </c>
      <c r="DB2205">
        <v>1</v>
      </c>
      <c r="DC2205" t="s">
        <v>132</v>
      </c>
      <c r="DD2205" t="s">
        <v>133</v>
      </c>
      <c r="DG2205">
        <v>15514859</v>
      </c>
      <c r="DI2205">
        <v>1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 t="shared" si="1128"/>
        <v>10/06/2022 16:26:18.804</v>
      </c>
      <c r="C2206" t="str">
        <f t="shared" si="1114"/>
        <v>FFDFD3C0</v>
      </c>
      <c r="D2206" t="s">
        <v>123</v>
      </c>
      <c r="E2206">
        <v>1</v>
      </c>
      <c r="H2206">
        <v>157</v>
      </c>
      <c r="I2206" t="s">
        <v>124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1129"/>
        <v>16:26:18.430</v>
      </c>
      <c r="T2206" t="str">
        <f t="shared" si="1130"/>
        <v>16:26:18.030</v>
      </c>
      <c r="U2206" t="str">
        <f t="shared" si="1115"/>
        <v>A5988B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10</v>
      </c>
      <c r="AF2206" t="s">
        <v>125</v>
      </c>
      <c r="AG2206">
        <v>0</v>
      </c>
      <c r="AH2206">
        <v>3</v>
      </c>
      <c r="AI2206">
        <v>2</v>
      </c>
      <c r="AJ2206">
        <v>1</v>
      </c>
      <c r="AK2206" t="s">
        <v>741</v>
      </c>
      <c r="AL2206">
        <v>40.967309</v>
      </c>
      <c r="AM2206" t="s">
        <v>742</v>
      </c>
      <c r="AN2206">
        <v>-72.162580000000005</v>
      </c>
      <c r="AO2206">
        <v>25</v>
      </c>
      <c r="AP2206">
        <v>1075</v>
      </c>
      <c r="AQ2206" t="s">
        <v>129</v>
      </c>
      <c r="AR2206">
        <v>-25</v>
      </c>
      <c r="AS2206">
        <v>55</v>
      </c>
      <c r="AT2206">
        <v>-128</v>
      </c>
      <c r="BB2206">
        <v>1200</v>
      </c>
      <c r="BC2206">
        <v>1</v>
      </c>
      <c r="BD2206" t="str">
        <f t="shared" si="1116"/>
        <v xml:space="preserve">N46PD   </v>
      </c>
      <c r="BE2206">
        <v>1</v>
      </c>
      <c r="BG2206">
        <v>0</v>
      </c>
      <c r="BH2206">
        <v>0</v>
      </c>
      <c r="BI2206">
        <v>0</v>
      </c>
      <c r="BJ2206">
        <v>975</v>
      </c>
      <c r="BK2206">
        <v>-100</v>
      </c>
      <c r="BL2206" t="s">
        <v>239</v>
      </c>
      <c r="BM2206">
        <v>1</v>
      </c>
      <c r="BN2206">
        <v>1</v>
      </c>
      <c r="BO2206">
        <v>1</v>
      </c>
      <c r="BP2206">
        <v>0</v>
      </c>
      <c r="BS2206">
        <v>0.16</v>
      </c>
      <c r="BT2206">
        <v>0</v>
      </c>
      <c r="BU2206">
        <v>0</v>
      </c>
      <c r="CE2206" t="str">
        <f t="shared" si="1131"/>
        <v>16:26:18.435</v>
      </c>
      <c r="CF2206">
        <v>435286864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6</v>
      </c>
      <c r="CY2206">
        <v>7</v>
      </c>
      <c r="CZ2206" t="s">
        <v>131</v>
      </c>
      <c r="DA2206">
        <v>80</v>
      </c>
      <c r="DB2206">
        <v>1</v>
      </c>
      <c r="DC2206" t="s">
        <v>132</v>
      </c>
      <c r="DD2206" t="s">
        <v>133</v>
      </c>
      <c r="DG2206">
        <v>15514859</v>
      </c>
      <c r="DI2206">
        <v>1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 t="shared" si="1128"/>
        <v>10/06/2022 16:26:18.804</v>
      </c>
      <c r="C2207" t="str">
        <f t="shared" si="1114"/>
        <v>FFDFD3C0</v>
      </c>
      <c r="D2207" t="s">
        <v>139</v>
      </c>
      <c r="E2207">
        <v>2</v>
      </c>
      <c r="F2207">
        <v>1002</v>
      </c>
      <c r="G2207" t="s">
        <v>124</v>
      </c>
      <c r="J2207" t="s">
        <v>141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si="1129"/>
        <v>16:26:18.430</v>
      </c>
      <c r="T2207" t="str">
        <f t="shared" si="1130"/>
        <v>16:26:18.030</v>
      </c>
      <c r="U2207" t="str">
        <f t="shared" si="1115"/>
        <v>A5988B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10</v>
      </c>
      <c r="AF2207" t="s">
        <v>125</v>
      </c>
      <c r="AG2207">
        <v>0</v>
      </c>
      <c r="AH2207">
        <v>3</v>
      </c>
      <c r="AI2207">
        <v>2</v>
      </c>
      <c r="AJ2207">
        <v>1</v>
      </c>
      <c r="AK2207" t="s">
        <v>741</v>
      </c>
      <c r="AL2207">
        <v>40.967309</v>
      </c>
      <c r="AM2207" t="s">
        <v>742</v>
      </c>
      <c r="AN2207">
        <v>-72.162580000000005</v>
      </c>
      <c r="AO2207">
        <v>25</v>
      </c>
      <c r="AP2207">
        <v>1075</v>
      </c>
      <c r="AQ2207" t="s">
        <v>129</v>
      </c>
      <c r="AR2207">
        <v>-25</v>
      </c>
      <c r="AS2207">
        <v>55</v>
      </c>
      <c r="AT2207">
        <v>-128</v>
      </c>
      <c r="BB2207">
        <v>1200</v>
      </c>
      <c r="BC2207">
        <v>1</v>
      </c>
      <c r="BD2207" t="str">
        <f t="shared" si="1116"/>
        <v xml:space="preserve">N46PD   </v>
      </c>
      <c r="BE2207">
        <v>1</v>
      </c>
      <c r="BG2207">
        <v>0</v>
      </c>
      <c r="BH2207">
        <v>0</v>
      </c>
      <c r="BI2207">
        <v>0</v>
      </c>
      <c r="BJ2207">
        <v>975</v>
      </c>
      <c r="BK2207">
        <v>-100</v>
      </c>
      <c r="BL2207" t="s">
        <v>239</v>
      </c>
      <c r="BM2207">
        <v>1</v>
      </c>
      <c r="BN2207">
        <v>1</v>
      </c>
      <c r="BO2207">
        <v>1</v>
      </c>
      <c r="BP2207">
        <v>0</v>
      </c>
      <c r="BS2207">
        <v>0.16</v>
      </c>
      <c r="BT2207">
        <v>0</v>
      </c>
      <c r="BU2207">
        <v>0</v>
      </c>
      <c r="CE2207" t="str">
        <f t="shared" si="1131"/>
        <v>16:26:18.435</v>
      </c>
      <c r="CF2207">
        <v>435286864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6</v>
      </c>
      <c r="CY2207">
        <v>7</v>
      </c>
      <c r="CZ2207" t="s">
        <v>131</v>
      </c>
      <c r="DA2207">
        <v>80</v>
      </c>
      <c r="DB2207">
        <v>1</v>
      </c>
      <c r="DC2207" t="s">
        <v>132</v>
      </c>
      <c r="DD2207" t="s">
        <v>133</v>
      </c>
      <c r="DG2207">
        <v>15514859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 t="shared" si="1128"/>
        <v>10/06/2022 16:26:18.804</v>
      </c>
      <c r="C2208" t="str">
        <f t="shared" si="1114"/>
        <v>FFDFD3C0</v>
      </c>
      <c r="D2208" t="s">
        <v>139</v>
      </c>
      <c r="E2208">
        <v>3</v>
      </c>
      <c r="F2208">
        <v>1003</v>
      </c>
      <c r="G2208" t="s">
        <v>146</v>
      </c>
      <c r="J2208" t="s">
        <v>141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1129"/>
        <v>16:26:18.430</v>
      </c>
      <c r="T2208" t="str">
        <f t="shared" si="1130"/>
        <v>16:26:18.030</v>
      </c>
      <c r="U2208" t="str">
        <f t="shared" si="1115"/>
        <v>A5988B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10</v>
      </c>
      <c r="AF2208" t="s">
        <v>125</v>
      </c>
      <c r="AG2208">
        <v>0</v>
      </c>
      <c r="AH2208">
        <v>3</v>
      </c>
      <c r="AI2208">
        <v>2</v>
      </c>
      <c r="AJ2208">
        <v>1</v>
      </c>
      <c r="AK2208" t="s">
        <v>741</v>
      </c>
      <c r="AL2208">
        <v>40.967309</v>
      </c>
      <c r="AM2208" t="s">
        <v>742</v>
      </c>
      <c r="AN2208">
        <v>-72.162580000000005</v>
      </c>
      <c r="AO2208">
        <v>25</v>
      </c>
      <c r="AP2208">
        <v>1075</v>
      </c>
      <c r="AQ2208" t="s">
        <v>129</v>
      </c>
      <c r="AR2208">
        <v>-25</v>
      </c>
      <c r="AS2208">
        <v>55</v>
      </c>
      <c r="AT2208">
        <v>-128</v>
      </c>
      <c r="BB2208">
        <v>1200</v>
      </c>
      <c r="BC2208">
        <v>1</v>
      </c>
      <c r="BD2208" t="str">
        <f t="shared" si="1116"/>
        <v xml:space="preserve">N46PD   </v>
      </c>
      <c r="BE2208">
        <v>1</v>
      </c>
      <c r="BG2208">
        <v>0</v>
      </c>
      <c r="BH2208">
        <v>0</v>
      </c>
      <c r="BI2208">
        <v>0</v>
      </c>
      <c r="BJ2208">
        <v>975</v>
      </c>
      <c r="BK2208">
        <v>-100</v>
      </c>
      <c r="BL2208" t="s">
        <v>239</v>
      </c>
      <c r="BM2208">
        <v>1</v>
      </c>
      <c r="BN2208">
        <v>1</v>
      </c>
      <c r="BO2208">
        <v>1</v>
      </c>
      <c r="BP2208">
        <v>0</v>
      </c>
      <c r="BS2208">
        <v>0.16</v>
      </c>
      <c r="BT2208">
        <v>0</v>
      </c>
      <c r="BU2208">
        <v>0</v>
      </c>
      <c r="CE2208" t="str">
        <f t="shared" si="1131"/>
        <v>16:26:18.435</v>
      </c>
      <c r="CF2208">
        <v>435286864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6</v>
      </c>
      <c r="CY2208">
        <v>7</v>
      </c>
      <c r="CZ2208" t="s">
        <v>131</v>
      </c>
      <c r="DA2208">
        <v>80</v>
      </c>
      <c r="DB2208">
        <v>1</v>
      </c>
      <c r="DC2208" t="s">
        <v>132</v>
      </c>
      <c r="DD2208" t="s">
        <v>133</v>
      </c>
      <c r="DG2208">
        <v>15514859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 t="shared" si="1128"/>
        <v>10/06/2022 16:26:18.804</v>
      </c>
      <c r="C2209" t="str">
        <f t="shared" si="1114"/>
        <v>FFDFD3C0</v>
      </c>
      <c r="D2209" t="s">
        <v>143</v>
      </c>
      <c r="E2209">
        <v>15</v>
      </c>
      <c r="F2209">
        <v>2015</v>
      </c>
      <c r="G2209" t="s">
        <v>144</v>
      </c>
      <c r="J2209" t="s">
        <v>145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1129"/>
        <v>16:26:18.430</v>
      </c>
      <c r="T2209" t="str">
        <f t="shared" si="1130"/>
        <v>16:26:18.030</v>
      </c>
      <c r="U2209" t="str">
        <f t="shared" si="1115"/>
        <v>A5988B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10</v>
      </c>
      <c r="AF2209" t="s">
        <v>125</v>
      </c>
      <c r="AG2209">
        <v>0</v>
      </c>
      <c r="AH2209">
        <v>3</v>
      </c>
      <c r="AI2209">
        <v>2</v>
      </c>
      <c r="AJ2209">
        <v>1</v>
      </c>
      <c r="AK2209" t="s">
        <v>741</v>
      </c>
      <c r="AL2209">
        <v>40.967309</v>
      </c>
      <c r="AM2209" t="s">
        <v>742</v>
      </c>
      <c r="AN2209">
        <v>-72.162580000000005</v>
      </c>
      <c r="AO2209">
        <v>25</v>
      </c>
      <c r="AP2209">
        <v>1075</v>
      </c>
      <c r="AQ2209" t="s">
        <v>129</v>
      </c>
      <c r="AR2209">
        <v>-25</v>
      </c>
      <c r="AS2209">
        <v>55</v>
      </c>
      <c r="AT2209">
        <v>-128</v>
      </c>
      <c r="BB2209">
        <v>1200</v>
      </c>
      <c r="BC2209">
        <v>1</v>
      </c>
      <c r="BD2209" t="str">
        <f t="shared" si="1116"/>
        <v xml:space="preserve">N46PD   </v>
      </c>
      <c r="BE2209">
        <v>1</v>
      </c>
      <c r="BG2209">
        <v>0</v>
      </c>
      <c r="BH2209">
        <v>0</v>
      </c>
      <c r="BI2209">
        <v>0</v>
      </c>
      <c r="BJ2209">
        <v>975</v>
      </c>
      <c r="BK2209">
        <v>-100</v>
      </c>
      <c r="BL2209" t="s">
        <v>239</v>
      </c>
      <c r="BM2209">
        <v>1</v>
      </c>
      <c r="BN2209">
        <v>1</v>
      </c>
      <c r="BO2209">
        <v>1</v>
      </c>
      <c r="BP2209">
        <v>0</v>
      </c>
      <c r="BS2209">
        <v>0.16</v>
      </c>
      <c r="BT2209">
        <v>0</v>
      </c>
      <c r="BU2209">
        <v>0</v>
      </c>
      <c r="CE2209" t="str">
        <f t="shared" si="1131"/>
        <v>16:26:18.435</v>
      </c>
      <c r="CF2209">
        <v>435286864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6</v>
      </c>
      <c r="CY2209">
        <v>7</v>
      </c>
      <c r="CZ2209" t="s">
        <v>131</v>
      </c>
      <c r="DA2209">
        <v>80</v>
      </c>
      <c r="DB2209">
        <v>1</v>
      </c>
      <c r="DC2209" t="s">
        <v>132</v>
      </c>
      <c r="DD2209" t="s">
        <v>133</v>
      </c>
      <c r="DG2209">
        <v>15514859</v>
      </c>
      <c r="DI2209">
        <v>1</v>
      </c>
      <c r="DJ2209">
        <v>0</v>
      </c>
      <c r="DK2209">
        <v>1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 t="shared" si="1128"/>
        <v>10/06/2022 16:26:18.804</v>
      </c>
      <c r="C2210" t="str">
        <f t="shared" si="1114"/>
        <v>FFDFD3C0</v>
      </c>
      <c r="D2210" t="s">
        <v>134</v>
      </c>
      <c r="E2210">
        <v>33</v>
      </c>
      <c r="H2210">
        <v>112</v>
      </c>
      <c r="I2210" t="s">
        <v>135</v>
      </c>
      <c r="J2210" t="s">
        <v>136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1129"/>
        <v>16:26:18.430</v>
      </c>
      <c r="T2210" t="str">
        <f t="shared" si="1130"/>
        <v>16:26:18.030</v>
      </c>
      <c r="U2210" t="str">
        <f t="shared" si="1115"/>
        <v>A5988B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10</v>
      </c>
      <c r="AF2210" t="s">
        <v>125</v>
      </c>
      <c r="AG2210">
        <v>0</v>
      </c>
      <c r="AH2210">
        <v>3</v>
      </c>
      <c r="AI2210">
        <v>2</v>
      </c>
      <c r="AJ2210">
        <v>1</v>
      </c>
      <c r="AK2210" t="s">
        <v>741</v>
      </c>
      <c r="AL2210">
        <v>40.967309</v>
      </c>
      <c r="AM2210" t="s">
        <v>742</v>
      </c>
      <c r="AN2210">
        <v>-72.162580000000005</v>
      </c>
      <c r="AO2210">
        <v>25</v>
      </c>
      <c r="AP2210">
        <v>1075</v>
      </c>
      <c r="AQ2210" t="s">
        <v>129</v>
      </c>
      <c r="AR2210">
        <v>-25</v>
      </c>
      <c r="AS2210">
        <v>55</v>
      </c>
      <c r="AT2210">
        <v>-128</v>
      </c>
      <c r="BB2210">
        <v>1200</v>
      </c>
      <c r="BC2210">
        <v>1</v>
      </c>
      <c r="BD2210" t="str">
        <f t="shared" si="1116"/>
        <v xml:space="preserve">N46PD   </v>
      </c>
      <c r="BE2210">
        <v>1</v>
      </c>
      <c r="BG2210">
        <v>0</v>
      </c>
      <c r="BH2210">
        <v>0</v>
      </c>
      <c r="BI2210">
        <v>0</v>
      </c>
      <c r="BJ2210">
        <v>975</v>
      </c>
      <c r="BK2210">
        <v>-100</v>
      </c>
      <c r="BL2210" t="s">
        <v>239</v>
      </c>
      <c r="BM2210">
        <v>1</v>
      </c>
      <c r="BN2210">
        <v>1</v>
      </c>
      <c r="BO2210">
        <v>1</v>
      </c>
      <c r="BP2210">
        <v>0</v>
      </c>
      <c r="BS2210">
        <v>0.16</v>
      </c>
      <c r="BT2210">
        <v>0</v>
      </c>
      <c r="BU2210">
        <v>0</v>
      </c>
      <c r="CE2210" t="str">
        <f t="shared" si="1131"/>
        <v>16:26:18.435</v>
      </c>
      <c r="CF2210">
        <v>435286864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6</v>
      </c>
      <c r="CY2210">
        <v>7</v>
      </c>
      <c r="CZ2210" t="s">
        <v>131</v>
      </c>
      <c r="DA2210">
        <v>80</v>
      </c>
      <c r="DB2210">
        <v>1</v>
      </c>
      <c r="DC2210" t="s">
        <v>132</v>
      </c>
      <c r="DD2210" t="s">
        <v>133</v>
      </c>
      <c r="DG2210">
        <v>15514859</v>
      </c>
      <c r="DI2210">
        <v>1</v>
      </c>
      <c r="DJ2210">
        <v>0</v>
      </c>
      <c r="DK2210">
        <v>1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>"10/06/2022 16:26:19.852"</f>
        <v>10/06/2022 16:26:19.852</v>
      </c>
      <c r="C2211" t="str">
        <f t="shared" si="1114"/>
        <v>FFDFD3C0</v>
      </c>
      <c r="D2211" t="s">
        <v>134</v>
      </c>
      <c r="E2211">
        <v>33</v>
      </c>
      <c r="H2211">
        <v>112</v>
      </c>
      <c r="I2211" t="s">
        <v>135</v>
      </c>
      <c r="J2211" t="s">
        <v>136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"16:26:19.367"</f>
        <v>16:26:19.367</v>
      </c>
      <c r="T2211" t="str">
        <f>"16:26:18.967"</f>
        <v>16:26:18.967</v>
      </c>
      <c r="U2211" t="str">
        <f t="shared" si="1115"/>
        <v>A5988B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10</v>
      </c>
      <c r="AF2211" t="s">
        <v>125</v>
      </c>
      <c r="AG2211">
        <v>0</v>
      </c>
      <c r="AH2211">
        <v>3</v>
      </c>
      <c r="AI2211">
        <v>2</v>
      </c>
      <c r="AJ2211">
        <v>1</v>
      </c>
      <c r="AK2211" t="s">
        <v>743</v>
      </c>
      <c r="AL2211">
        <v>40.967545999999999</v>
      </c>
      <c r="AM2211" t="s">
        <v>744</v>
      </c>
      <c r="AN2211">
        <v>-72.162688000000003</v>
      </c>
      <c r="AO2211">
        <v>25</v>
      </c>
      <c r="AP2211">
        <v>1100</v>
      </c>
      <c r="AQ2211" t="s">
        <v>129</v>
      </c>
      <c r="AR2211">
        <v>-24</v>
      </c>
      <c r="AS2211">
        <v>56</v>
      </c>
      <c r="AT2211">
        <v>64</v>
      </c>
      <c r="BB2211">
        <v>1200</v>
      </c>
      <c r="BC2211">
        <v>1</v>
      </c>
      <c r="BD2211" t="str">
        <f t="shared" si="1116"/>
        <v xml:space="preserve">N46PD   </v>
      </c>
      <c r="BE2211">
        <v>1</v>
      </c>
      <c r="BG2211">
        <v>0</v>
      </c>
      <c r="BH2211">
        <v>0</v>
      </c>
      <c r="BI2211">
        <v>0</v>
      </c>
      <c r="BJ2211">
        <v>975</v>
      </c>
      <c r="BK2211">
        <v>-125</v>
      </c>
      <c r="BL2211" t="s">
        <v>239</v>
      </c>
      <c r="BM2211">
        <v>1</v>
      </c>
      <c r="BN2211">
        <v>1</v>
      </c>
      <c r="BO2211">
        <v>1</v>
      </c>
      <c r="BP2211">
        <v>0</v>
      </c>
      <c r="BS2211">
        <v>0.16</v>
      </c>
      <c r="BT2211">
        <v>0</v>
      </c>
      <c r="BU2211">
        <v>0</v>
      </c>
      <c r="CE2211" t="str">
        <f>"16:26:19.371"</f>
        <v>16:26:19.371</v>
      </c>
      <c r="CF2211">
        <v>370830679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6</v>
      </c>
      <c r="CY2211">
        <v>7</v>
      </c>
      <c r="CZ2211" t="s">
        <v>131</v>
      </c>
      <c r="DA2211">
        <v>80</v>
      </c>
      <c r="DB2211">
        <v>1</v>
      </c>
      <c r="DC2211" t="s">
        <v>132</v>
      </c>
      <c r="DD2211" t="s">
        <v>133</v>
      </c>
      <c r="DG2211">
        <v>15515787</v>
      </c>
      <c r="DI2211">
        <v>1</v>
      </c>
      <c r="DJ2211">
        <v>0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>"10/06/2022 16:26:19.930"</f>
        <v>10/06/2022 16:26:19.930</v>
      </c>
      <c r="C2212" t="str">
        <f t="shared" si="1114"/>
        <v>FFDFD3C0</v>
      </c>
      <c r="D2212" t="s">
        <v>143</v>
      </c>
      <c r="E2212">
        <v>1</v>
      </c>
      <c r="F2212">
        <v>2001</v>
      </c>
      <c r="G2212" t="s">
        <v>147</v>
      </c>
      <c r="J2212" t="s">
        <v>145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"16:26:19.367"</f>
        <v>16:26:19.367</v>
      </c>
      <c r="T2212" t="str">
        <f>"16:26:18.967"</f>
        <v>16:26:18.967</v>
      </c>
      <c r="U2212" t="str">
        <f t="shared" si="1115"/>
        <v>A5988B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10</v>
      </c>
      <c r="AF2212" t="s">
        <v>125</v>
      </c>
      <c r="AG2212">
        <v>0</v>
      </c>
      <c r="AH2212">
        <v>3</v>
      </c>
      <c r="AI2212">
        <v>2</v>
      </c>
      <c r="AJ2212">
        <v>1</v>
      </c>
      <c r="AK2212" t="s">
        <v>743</v>
      </c>
      <c r="AL2212">
        <v>40.967545999999999</v>
      </c>
      <c r="AM2212" t="s">
        <v>744</v>
      </c>
      <c r="AN2212">
        <v>-72.162688000000003</v>
      </c>
      <c r="AO2212">
        <v>25</v>
      </c>
      <c r="AP2212">
        <v>1100</v>
      </c>
      <c r="AQ2212" t="s">
        <v>129</v>
      </c>
      <c r="AR2212">
        <v>-24</v>
      </c>
      <c r="AS2212">
        <v>56</v>
      </c>
      <c r="AT2212">
        <v>64</v>
      </c>
      <c r="BB2212">
        <v>1200</v>
      </c>
      <c r="BC2212">
        <v>1</v>
      </c>
      <c r="BD2212" t="str">
        <f t="shared" si="1116"/>
        <v xml:space="preserve">N46PD   </v>
      </c>
      <c r="BE2212">
        <v>1</v>
      </c>
      <c r="BG2212">
        <v>0</v>
      </c>
      <c r="BH2212">
        <v>0</v>
      </c>
      <c r="BI2212">
        <v>0</v>
      </c>
      <c r="BJ2212">
        <v>975</v>
      </c>
      <c r="BK2212">
        <v>-125</v>
      </c>
      <c r="BL2212" t="s">
        <v>239</v>
      </c>
      <c r="BM2212">
        <v>1</v>
      </c>
      <c r="BN2212">
        <v>1</v>
      </c>
      <c r="BO2212">
        <v>1</v>
      </c>
      <c r="BP2212">
        <v>0</v>
      </c>
      <c r="BS2212">
        <v>0.16</v>
      </c>
      <c r="BT2212">
        <v>0</v>
      </c>
      <c r="BU2212">
        <v>0</v>
      </c>
      <c r="CE2212" t="str">
        <f>"16:26:19.371"</f>
        <v>16:26:19.371</v>
      </c>
      <c r="CF2212">
        <v>370830679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6</v>
      </c>
      <c r="CY2212">
        <v>7</v>
      </c>
      <c r="CZ2212" t="s">
        <v>131</v>
      </c>
      <c r="DA2212">
        <v>80</v>
      </c>
      <c r="DB2212">
        <v>1</v>
      </c>
      <c r="DC2212" t="s">
        <v>132</v>
      </c>
      <c r="DD2212" t="s">
        <v>133</v>
      </c>
      <c r="DG2212">
        <v>15515787</v>
      </c>
      <c r="DI2212">
        <v>1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>"10/06/2022 16:26:19.930"</f>
        <v>10/06/2022 16:26:19.930</v>
      </c>
      <c r="C2213" t="str">
        <f t="shared" si="1114"/>
        <v>FFDFD3C0</v>
      </c>
      <c r="D2213" t="s">
        <v>134</v>
      </c>
      <c r="E2213">
        <v>38</v>
      </c>
      <c r="H2213">
        <v>125</v>
      </c>
      <c r="I2213" t="s">
        <v>142</v>
      </c>
      <c r="J2213" t="s">
        <v>136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"16:26:19.367"</f>
        <v>16:26:19.367</v>
      </c>
      <c r="T2213" t="str">
        <f>"16:26:18.967"</f>
        <v>16:26:18.967</v>
      </c>
      <c r="U2213" t="str">
        <f t="shared" si="1115"/>
        <v>A5988B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10</v>
      </c>
      <c r="AF2213" t="s">
        <v>125</v>
      </c>
      <c r="AG2213">
        <v>0</v>
      </c>
      <c r="AH2213">
        <v>3</v>
      </c>
      <c r="AI2213">
        <v>2</v>
      </c>
      <c r="AJ2213">
        <v>1</v>
      </c>
      <c r="AK2213" t="s">
        <v>743</v>
      </c>
      <c r="AL2213">
        <v>40.967545999999999</v>
      </c>
      <c r="AM2213" t="s">
        <v>744</v>
      </c>
      <c r="AN2213">
        <v>-72.162688000000003</v>
      </c>
      <c r="AO2213">
        <v>25</v>
      </c>
      <c r="AP2213">
        <v>1100</v>
      </c>
      <c r="AQ2213" t="s">
        <v>129</v>
      </c>
      <c r="AR2213">
        <v>-24</v>
      </c>
      <c r="AS2213">
        <v>56</v>
      </c>
      <c r="AT2213">
        <v>64</v>
      </c>
      <c r="BB2213">
        <v>1200</v>
      </c>
      <c r="BC2213">
        <v>1</v>
      </c>
      <c r="BD2213" t="str">
        <f t="shared" si="1116"/>
        <v xml:space="preserve">N46PD   </v>
      </c>
      <c r="BE2213">
        <v>1</v>
      </c>
      <c r="BG2213">
        <v>0</v>
      </c>
      <c r="BH2213">
        <v>0</v>
      </c>
      <c r="BI2213">
        <v>0</v>
      </c>
      <c r="BJ2213">
        <v>975</v>
      </c>
      <c r="BK2213">
        <v>-125</v>
      </c>
      <c r="BL2213" t="s">
        <v>239</v>
      </c>
      <c r="BM2213">
        <v>1</v>
      </c>
      <c r="BN2213">
        <v>1</v>
      </c>
      <c r="BO2213">
        <v>1</v>
      </c>
      <c r="BP2213">
        <v>0</v>
      </c>
      <c r="BS2213">
        <v>0.16</v>
      </c>
      <c r="BT2213">
        <v>0</v>
      </c>
      <c r="BU2213">
        <v>0</v>
      </c>
      <c r="CE2213" t="str">
        <f>"16:26:19.371"</f>
        <v>16:26:19.371</v>
      </c>
      <c r="CF2213">
        <v>370830679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6</v>
      </c>
      <c r="CY2213">
        <v>7</v>
      </c>
      <c r="CZ2213" t="s">
        <v>131</v>
      </c>
      <c r="DA2213">
        <v>80</v>
      </c>
      <c r="DB2213">
        <v>1</v>
      </c>
      <c r="DC2213" t="s">
        <v>132</v>
      </c>
      <c r="DD2213" t="s">
        <v>133</v>
      </c>
      <c r="DG2213">
        <v>15515787</v>
      </c>
      <c r="DI2213">
        <v>1</v>
      </c>
      <c r="DJ2213">
        <v>0</v>
      </c>
      <c r="DK2213">
        <v>1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>"10/06/2022 16:26:19.930"</f>
        <v>10/06/2022 16:26:19.930</v>
      </c>
      <c r="C2214" t="str">
        <f t="shared" si="1114"/>
        <v>FFDFD3C0</v>
      </c>
      <c r="D2214" t="s">
        <v>139</v>
      </c>
      <c r="E2214">
        <v>2</v>
      </c>
      <c r="F2214">
        <v>1002</v>
      </c>
      <c r="G2214" t="s">
        <v>124</v>
      </c>
      <c r="J2214" t="s">
        <v>141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"16:26:19.367"</f>
        <v>16:26:19.367</v>
      </c>
      <c r="T2214" t="str">
        <f>"16:26:18.967"</f>
        <v>16:26:18.967</v>
      </c>
      <c r="U2214" t="str">
        <f t="shared" si="1115"/>
        <v>A5988B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10</v>
      </c>
      <c r="AF2214" t="s">
        <v>125</v>
      </c>
      <c r="AG2214">
        <v>0</v>
      </c>
      <c r="AH2214">
        <v>3</v>
      </c>
      <c r="AI2214">
        <v>2</v>
      </c>
      <c r="AJ2214">
        <v>1</v>
      </c>
      <c r="AK2214" t="s">
        <v>743</v>
      </c>
      <c r="AL2214">
        <v>40.967545999999999</v>
      </c>
      <c r="AM2214" t="s">
        <v>744</v>
      </c>
      <c r="AN2214">
        <v>-72.162688000000003</v>
      </c>
      <c r="AO2214">
        <v>25</v>
      </c>
      <c r="AP2214">
        <v>1100</v>
      </c>
      <c r="AQ2214" t="s">
        <v>129</v>
      </c>
      <c r="AR2214">
        <v>-24</v>
      </c>
      <c r="AS2214">
        <v>56</v>
      </c>
      <c r="AT2214">
        <v>64</v>
      </c>
      <c r="BB2214">
        <v>1200</v>
      </c>
      <c r="BC2214">
        <v>1</v>
      </c>
      <c r="BD2214" t="str">
        <f t="shared" si="1116"/>
        <v xml:space="preserve">N46PD   </v>
      </c>
      <c r="BE2214">
        <v>1</v>
      </c>
      <c r="BG2214">
        <v>0</v>
      </c>
      <c r="BH2214">
        <v>0</v>
      </c>
      <c r="BI2214">
        <v>0</v>
      </c>
      <c r="BJ2214">
        <v>975</v>
      </c>
      <c r="BK2214">
        <v>-125</v>
      </c>
      <c r="BL2214" t="s">
        <v>239</v>
      </c>
      <c r="BM2214">
        <v>1</v>
      </c>
      <c r="BN2214">
        <v>1</v>
      </c>
      <c r="BO2214">
        <v>1</v>
      </c>
      <c r="BP2214">
        <v>0</v>
      </c>
      <c r="BS2214">
        <v>0.16</v>
      </c>
      <c r="BT2214">
        <v>0</v>
      </c>
      <c r="BU2214">
        <v>0</v>
      </c>
      <c r="CE2214" t="str">
        <f>"16:26:19.371"</f>
        <v>16:26:19.371</v>
      </c>
      <c r="CF2214">
        <v>370830679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6</v>
      </c>
      <c r="CY2214">
        <v>7</v>
      </c>
      <c r="CZ2214" t="s">
        <v>131</v>
      </c>
      <c r="DA2214">
        <v>80</v>
      </c>
      <c r="DB2214">
        <v>1</v>
      </c>
      <c r="DC2214" t="s">
        <v>132</v>
      </c>
      <c r="DD2214" t="s">
        <v>133</v>
      </c>
      <c r="DG2214">
        <v>15515787</v>
      </c>
      <c r="DI2214">
        <v>1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>"10/06/2022 16:26:20.852"</f>
        <v>10/06/2022 16:26:20.852</v>
      </c>
      <c r="C2215" t="str">
        <f t="shared" si="1114"/>
        <v>FFDFD3C0</v>
      </c>
      <c r="D2215" t="s">
        <v>143</v>
      </c>
      <c r="E2215">
        <v>1</v>
      </c>
      <c r="F2215">
        <v>2001</v>
      </c>
      <c r="G2215" t="s">
        <v>147</v>
      </c>
      <c r="J2215" t="s">
        <v>145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ref="S2215:S2221" si="1132">"16:26:20.492"</f>
        <v>16:26:20.492</v>
      </c>
      <c r="T2215" t="str">
        <f t="shared" ref="T2215:T2221" si="1133">"16:26:19.992"</f>
        <v>16:26:19.992</v>
      </c>
      <c r="U2215" t="str">
        <f t="shared" si="1115"/>
        <v>A5988B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10</v>
      </c>
      <c r="AF2215" t="s">
        <v>125</v>
      </c>
      <c r="AG2215">
        <v>0</v>
      </c>
      <c r="AH2215">
        <v>3</v>
      </c>
      <c r="AI2215">
        <v>2</v>
      </c>
      <c r="AJ2215">
        <v>1</v>
      </c>
      <c r="AK2215" t="s">
        <v>745</v>
      </c>
      <c r="AL2215">
        <v>40.967824</v>
      </c>
      <c r="AM2215" t="s">
        <v>746</v>
      </c>
      <c r="AN2215">
        <v>-72.162837999999994</v>
      </c>
      <c r="AO2215">
        <v>25</v>
      </c>
      <c r="AP2215">
        <v>1100</v>
      </c>
      <c r="AQ2215" t="s">
        <v>129</v>
      </c>
      <c r="AR2215">
        <v>-23</v>
      </c>
      <c r="AS2215">
        <v>57</v>
      </c>
      <c r="AT2215">
        <v>64</v>
      </c>
      <c r="BB2215">
        <v>1200</v>
      </c>
      <c r="BC2215">
        <v>1</v>
      </c>
      <c r="BD2215" t="str">
        <f t="shared" si="1116"/>
        <v xml:space="preserve">N46PD   </v>
      </c>
      <c r="BE2215">
        <v>1</v>
      </c>
      <c r="BG2215">
        <v>0</v>
      </c>
      <c r="BH2215">
        <v>0</v>
      </c>
      <c r="BI2215">
        <v>0</v>
      </c>
      <c r="BJ2215">
        <v>1000</v>
      </c>
      <c r="BK2215">
        <v>-100</v>
      </c>
      <c r="BL2215" t="s">
        <v>239</v>
      </c>
      <c r="BM2215">
        <v>1</v>
      </c>
      <c r="BN2215">
        <v>1</v>
      </c>
      <c r="BO2215">
        <v>1</v>
      </c>
      <c r="BP2215">
        <v>0</v>
      </c>
      <c r="BS2215">
        <v>0.16</v>
      </c>
      <c r="BT2215">
        <v>0</v>
      </c>
      <c r="BU2215">
        <v>0</v>
      </c>
      <c r="CE2215" t="str">
        <f t="shared" ref="CE2215:CE2221" si="1134">"16:26:20.495"</f>
        <v>16:26:20.495</v>
      </c>
      <c r="CF2215">
        <v>494794160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7</v>
      </c>
      <c r="CY2215">
        <v>7</v>
      </c>
      <c r="CZ2215" t="s">
        <v>131</v>
      </c>
      <c r="DA2215">
        <v>80</v>
      </c>
      <c r="DB2215">
        <v>1</v>
      </c>
      <c r="DC2215" t="s">
        <v>132</v>
      </c>
      <c r="DD2215" t="s">
        <v>133</v>
      </c>
      <c r="DG2215">
        <v>15516938</v>
      </c>
      <c r="DI2215">
        <v>1</v>
      </c>
      <c r="DJ2215">
        <v>0</v>
      </c>
      <c r="DK2215">
        <v>0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>"10/06/2022 16:26:20.852"</f>
        <v>10/06/2022 16:26:20.852</v>
      </c>
      <c r="C2216" t="str">
        <f t="shared" si="1114"/>
        <v>FFDFD3C0</v>
      </c>
      <c r="D2216" t="s">
        <v>134</v>
      </c>
      <c r="E2216">
        <v>38</v>
      </c>
      <c r="H2216">
        <v>125</v>
      </c>
      <c r="I2216" t="s">
        <v>142</v>
      </c>
      <c r="J2216" t="s">
        <v>136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1132"/>
        <v>16:26:20.492</v>
      </c>
      <c r="T2216" t="str">
        <f t="shared" si="1133"/>
        <v>16:26:19.992</v>
      </c>
      <c r="U2216" t="str">
        <f t="shared" si="1115"/>
        <v>A5988B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10</v>
      </c>
      <c r="AF2216" t="s">
        <v>125</v>
      </c>
      <c r="AG2216">
        <v>0</v>
      </c>
      <c r="AH2216">
        <v>3</v>
      </c>
      <c r="AI2216">
        <v>2</v>
      </c>
      <c r="AJ2216">
        <v>1</v>
      </c>
      <c r="AK2216" t="s">
        <v>745</v>
      </c>
      <c r="AL2216">
        <v>40.967824</v>
      </c>
      <c r="AM2216" t="s">
        <v>746</v>
      </c>
      <c r="AN2216">
        <v>-72.162837999999994</v>
      </c>
      <c r="AO2216">
        <v>25</v>
      </c>
      <c r="AP2216">
        <v>1100</v>
      </c>
      <c r="AQ2216" t="s">
        <v>129</v>
      </c>
      <c r="AR2216">
        <v>-23</v>
      </c>
      <c r="AS2216">
        <v>57</v>
      </c>
      <c r="AT2216">
        <v>64</v>
      </c>
      <c r="BB2216">
        <v>1200</v>
      </c>
      <c r="BC2216">
        <v>1</v>
      </c>
      <c r="BD2216" t="str">
        <f t="shared" si="1116"/>
        <v xml:space="preserve">N46PD   </v>
      </c>
      <c r="BE2216">
        <v>1</v>
      </c>
      <c r="BG2216">
        <v>0</v>
      </c>
      <c r="BH2216">
        <v>0</v>
      </c>
      <c r="BI2216">
        <v>0</v>
      </c>
      <c r="BJ2216">
        <v>1000</v>
      </c>
      <c r="BK2216">
        <v>-100</v>
      </c>
      <c r="BL2216" t="s">
        <v>239</v>
      </c>
      <c r="BM2216">
        <v>1</v>
      </c>
      <c r="BN2216">
        <v>1</v>
      </c>
      <c r="BO2216">
        <v>1</v>
      </c>
      <c r="BP2216">
        <v>0</v>
      </c>
      <c r="BS2216">
        <v>0.16</v>
      </c>
      <c r="BT2216">
        <v>0</v>
      </c>
      <c r="BU2216">
        <v>0</v>
      </c>
      <c r="CE2216" t="str">
        <f t="shared" si="1134"/>
        <v>16:26:20.495</v>
      </c>
      <c r="CF2216">
        <v>494794160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7</v>
      </c>
      <c r="CY2216">
        <v>7</v>
      </c>
      <c r="CZ2216" t="s">
        <v>131</v>
      </c>
      <c r="DA2216">
        <v>80</v>
      </c>
      <c r="DB2216">
        <v>1</v>
      </c>
      <c r="DC2216" t="s">
        <v>132</v>
      </c>
      <c r="DD2216" t="s">
        <v>133</v>
      </c>
      <c r="DG2216">
        <v>15516938</v>
      </c>
      <c r="DI2216">
        <v>1</v>
      </c>
      <c r="DJ2216">
        <v>0</v>
      </c>
      <c r="DK2216">
        <v>1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>"10/06/2022 16:26:20.852"</f>
        <v>10/06/2022 16:26:20.852</v>
      </c>
      <c r="C2217" t="str">
        <f t="shared" si="1114"/>
        <v>FFDFD3C0</v>
      </c>
      <c r="D2217" t="s">
        <v>139</v>
      </c>
      <c r="E2217">
        <v>2</v>
      </c>
      <c r="F2217">
        <v>1002</v>
      </c>
      <c r="G2217" t="s">
        <v>124</v>
      </c>
      <c r="J2217" t="s">
        <v>141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1132"/>
        <v>16:26:20.492</v>
      </c>
      <c r="T2217" t="str">
        <f t="shared" si="1133"/>
        <v>16:26:19.992</v>
      </c>
      <c r="U2217" t="str">
        <f t="shared" si="1115"/>
        <v>A5988B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9</v>
      </c>
      <c r="AC2217">
        <v>3</v>
      </c>
      <c r="AD2217">
        <v>0</v>
      </c>
      <c r="AE2217">
        <v>10</v>
      </c>
      <c r="AF2217" t="s">
        <v>125</v>
      </c>
      <c r="AG2217">
        <v>0</v>
      </c>
      <c r="AH2217">
        <v>3</v>
      </c>
      <c r="AI2217">
        <v>2</v>
      </c>
      <c r="AJ2217">
        <v>1</v>
      </c>
      <c r="AK2217" t="s">
        <v>745</v>
      </c>
      <c r="AL2217">
        <v>40.967824</v>
      </c>
      <c r="AM2217" t="s">
        <v>746</v>
      </c>
      <c r="AN2217">
        <v>-72.162837999999994</v>
      </c>
      <c r="AO2217">
        <v>25</v>
      </c>
      <c r="AP2217">
        <v>1100</v>
      </c>
      <c r="AQ2217" t="s">
        <v>129</v>
      </c>
      <c r="AR2217">
        <v>-23</v>
      </c>
      <c r="AS2217">
        <v>57</v>
      </c>
      <c r="AT2217">
        <v>64</v>
      </c>
      <c r="BB2217">
        <v>1200</v>
      </c>
      <c r="BC2217">
        <v>1</v>
      </c>
      <c r="BD2217" t="str">
        <f t="shared" si="1116"/>
        <v xml:space="preserve">N46PD   </v>
      </c>
      <c r="BE2217">
        <v>1</v>
      </c>
      <c r="BG2217">
        <v>0</v>
      </c>
      <c r="BH2217">
        <v>0</v>
      </c>
      <c r="BI2217">
        <v>0</v>
      </c>
      <c r="BJ2217">
        <v>1000</v>
      </c>
      <c r="BK2217">
        <v>-100</v>
      </c>
      <c r="BL2217" t="s">
        <v>239</v>
      </c>
      <c r="BM2217">
        <v>1</v>
      </c>
      <c r="BN2217">
        <v>1</v>
      </c>
      <c r="BO2217">
        <v>1</v>
      </c>
      <c r="BP2217">
        <v>0</v>
      </c>
      <c r="BS2217">
        <v>0.16</v>
      </c>
      <c r="BT2217">
        <v>0</v>
      </c>
      <c r="BU2217">
        <v>0</v>
      </c>
      <c r="CE2217" t="str">
        <f t="shared" si="1134"/>
        <v>16:26:20.495</v>
      </c>
      <c r="CF2217">
        <v>494794160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7</v>
      </c>
      <c r="CY2217">
        <v>7</v>
      </c>
      <c r="CZ2217" t="s">
        <v>131</v>
      </c>
      <c r="DA2217">
        <v>80</v>
      </c>
      <c r="DB2217">
        <v>1</v>
      </c>
      <c r="DC2217" t="s">
        <v>132</v>
      </c>
      <c r="DD2217" t="s">
        <v>133</v>
      </c>
      <c r="DG2217">
        <v>15516938</v>
      </c>
      <c r="DI2217">
        <v>1</v>
      </c>
      <c r="DJ2217">
        <v>0</v>
      </c>
      <c r="DK2217">
        <v>1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>"10/06/2022 16:26:20.946"</f>
        <v>10/06/2022 16:26:20.946</v>
      </c>
      <c r="C2218" t="str">
        <f t="shared" si="1114"/>
        <v>FFDFD3C0</v>
      </c>
      <c r="D2218" t="s">
        <v>139</v>
      </c>
      <c r="E2218">
        <v>3</v>
      </c>
      <c r="F2218">
        <v>1003</v>
      </c>
      <c r="G2218" t="s">
        <v>146</v>
      </c>
      <c r="J2218" t="s">
        <v>141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1132"/>
        <v>16:26:20.492</v>
      </c>
      <c r="T2218" t="str">
        <f t="shared" si="1133"/>
        <v>16:26:19.992</v>
      </c>
      <c r="U2218" t="str">
        <f t="shared" si="1115"/>
        <v>A5988B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9</v>
      </c>
      <c r="AC2218">
        <v>3</v>
      </c>
      <c r="AD2218">
        <v>0</v>
      </c>
      <c r="AE2218">
        <v>10</v>
      </c>
      <c r="AF2218" t="s">
        <v>125</v>
      </c>
      <c r="AG2218">
        <v>0</v>
      </c>
      <c r="AH2218">
        <v>3</v>
      </c>
      <c r="AI2218">
        <v>2</v>
      </c>
      <c r="AJ2218">
        <v>1</v>
      </c>
      <c r="AK2218" t="s">
        <v>745</v>
      </c>
      <c r="AL2218">
        <v>40.967824</v>
      </c>
      <c r="AM2218" t="s">
        <v>746</v>
      </c>
      <c r="AN2218">
        <v>-72.162837999999994</v>
      </c>
      <c r="AO2218">
        <v>25</v>
      </c>
      <c r="AP2218">
        <v>1100</v>
      </c>
      <c r="AQ2218" t="s">
        <v>129</v>
      </c>
      <c r="AR2218">
        <v>-23</v>
      </c>
      <c r="AS2218">
        <v>57</v>
      </c>
      <c r="AT2218">
        <v>64</v>
      </c>
      <c r="BB2218">
        <v>1200</v>
      </c>
      <c r="BC2218">
        <v>1</v>
      </c>
      <c r="BD2218" t="str">
        <f t="shared" si="1116"/>
        <v xml:space="preserve">N46PD   </v>
      </c>
      <c r="BE2218">
        <v>1</v>
      </c>
      <c r="BG2218">
        <v>0</v>
      </c>
      <c r="BH2218">
        <v>0</v>
      </c>
      <c r="BI2218">
        <v>0</v>
      </c>
      <c r="BJ2218">
        <v>1000</v>
      </c>
      <c r="BK2218">
        <v>-100</v>
      </c>
      <c r="BL2218" t="s">
        <v>239</v>
      </c>
      <c r="BM2218">
        <v>1</v>
      </c>
      <c r="BN2218">
        <v>1</v>
      </c>
      <c r="BO2218">
        <v>1</v>
      </c>
      <c r="BP2218">
        <v>0</v>
      </c>
      <c r="BS2218">
        <v>0.16</v>
      </c>
      <c r="BT2218">
        <v>0</v>
      </c>
      <c r="BU2218">
        <v>0</v>
      </c>
      <c r="CE2218" t="str">
        <f t="shared" si="1134"/>
        <v>16:26:20.495</v>
      </c>
      <c r="CF2218">
        <v>494794160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7</v>
      </c>
      <c r="CY2218">
        <v>7</v>
      </c>
      <c r="CZ2218" t="s">
        <v>131</v>
      </c>
      <c r="DA2218">
        <v>80</v>
      </c>
      <c r="DB2218">
        <v>1</v>
      </c>
      <c r="DC2218" t="s">
        <v>132</v>
      </c>
      <c r="DD2218" t="s">
        <v>133</v>
      </c>
      <c r="DG2218">
        <v>15516938</v>
      </c>
      <c r="DI2218">
        <v>1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>"10/06/2022 16:26:20.946"</f>
        <v>10/06/2022 16:26:20.946</v>
      </c>
      <c r="C2219" t="str">
        <f t="shared" si="1114"/>
        <v>FFDFD3C0</v>
      </c>
      <c r="D2219" t="s">
        <v>143</v>
      </c>
      <c r="E2219">
        <v>15</v>
      </c>
      <c r="F2219">
        <v>2015</v>
      </c>
      <c r="G2219" t="s">
        <v>144</v>
      </c>
      <c r="J2219" t="s">
        <v>145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1132"/>
        <v>16:26:20.492</v>
      </c>
      <c r="T2219" t="str">
        <f t="shared" si="1133"/>
        <v>16:26:19.992</v>
      </c>
      <c r="U2219" t="str">
        <f t="shared" si="1115"/>
        <v>A5988B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9</v>
      </c>
      <c r="AC2219">
        <v>3</v>
      </c>
      <c r="AD2219">
        <v>0</v>
      </c>
      <c r="AE2219">
        <v>10</v>
      </c>
      <c r="AF2219" t="s">
        <v>125</v>
      </c>
      <c r="AG2219">
        <v>0</v>
      </c>
      <c r="AH2219">
        <v>3</v>
      </c>
      <c r="AI2219">
        <v>2</v>
      </c>
      <c r="AJ2219">
        <v>1</v>
      </c>
      <c r="AK2219" t="s">
        <v>745</v>
      </c>
      <c r="AL2219">
        <v>40.967824</v>
      </c>
      <c r="AM2219" t="s">
        <v>746</v>
      </c>
      <c r="AN2219">
        <v>-72.162837999999994</v>
      </c>
      <c r="AO2219">
        <v>25</v>
      </c>
      <c r="AP2219">
        <v>1100</v>
      </c>
      <c r="AQ2219" t="s">
        <v>129</v>
      </c>
      <c r="AR2219">
        <v>-23</v>
      </c>
      <c r="AS2219">
        <v>57</v>
      </c>
      <c r="AT2219">
        <v>64</v>
      </c>
      <c r="BB2219">
        <v>1200</v>
      </c>
      <c r="BC2219">
        <v>1</v>
      </c>
      <c r="BD2219" t="str">
        <f t="shared" si="1116"/>
        <v xml:space="preserve">N46PD   </v>
      </c>
      <c r="BE2219">
        <v>1</v>
      </c>
      <c r="BG2219">
        <v>0</v>
      </c>
      <c r="BH2219">
        <v>0</v>
      </c>
      <c r="BI2219">
        <v>0</v>
      </c>
      <c r="BJ2219">
        <v>1000</v>
      </c>
      <c r="BK2219">
        <v>-100</v>
      </c>
      <c r="BL2219" t="s">
        <v>239</v>
      </c>
      <c r="BM2219">
        <v>1</v>
      </c>
      <c r="BN2219">
        <v>1</v>
      </c>
      <c r="BO2219">
        <v>1</v>
      </c>
      <c r="BP2219">
        <v>0</v>
      </c>
      <c r="BS2219">
        <v>0.16</v>
      </c>
      <c r="BT2219">
        <v>0</v>
      </c>
      <c r="BU2219">
        <v>0</v>
      </c>
      <c r="CE2219" t="str">
        <f t="shared" si="1134"/>
        <v>16:26:20.495</v>
      </c>
      <c r="CF2219">
        <v>494794160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7</v>
      </c>
      <c r="CY2219">
        <v>7</v>
      </c>
      <c r="CZ2219" t="s">
        <v>131</v>
      </c>
      <c r="DA2219">
        <v>80</v>
      </c>
      <c r="DB2219">
        <v>1</v>
      </c>
      <c r="DC2219" t="s">
        <v>132</v>
      </c>
      <c r="DD2219" t="s">
        <v>133</v>
      </c>
      <c r="DG2219">
        <v>15516938</v>
      </c>
      <c r="DI2219">
        <v>1</v>
      </c>
      <c r="DJ2219">
        <v>0</v>
      </c>
      <c r="DK2219">
        <v>1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>"10/06/2022 16:26:20.946"</f>
        <v>10/06/2022 16:26:20.946</v>
      </c>
      <c r="C2220" t="str">
        <f t="shared" si="1114"/>
        <v>FFDFD3C0</v>
      </c>
      <c r="D2220" t="s">
        <v>134</v>
      </c>
      <c r="E2220">
        <v>33</v>
      </c>
      <c r="H2220">
        <v>112</v>
      </c>
      <c r="I2220" t="s">
        <v>135</v>
      </c>
      <c r="J2220" t="s">
        <v>136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1132"/>
        <v>16:26:20.492</v>
      </c>
      <c r="T2220" t="str">
        <f t="shared" si="1133"/>
        <v>16:26:19.992</v>
      </c>
      <c r="U2220" t="str">
        <f t="shared" si="1115"/>
        <v>A5988B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9</v>
      </c>
      <c r="AC2220">
        <v>3</v>
      </c>
      <c r="AD2220">
        <v>0</v>
      </c>
      <c r="AE2220">
        <v>10</v>
      </c>
      <c r="AF2220" t="s">
        <v>125</v>
      </c>
      <c r="AG2220">
        <v>0</v>
      </c>
      <c r="AH2220">
        <v>3</v>
      </c>
      <c r="AI2220">
        <v>2</v>
      </c>
      <c r="AJ2220">
        <v>1</v>
      </c>
      <c r="AK2220" t="s">
        <v>745</v>
      </c>
      <c r="AL2220">
        <v>40.967824</v>
      </c>
      <c r="AM2220" t="s">
        <v>746</v>
      </c>
      <c r="AN2220">
        <v>-72.162837999999994</v>
      </c>
      <c r="AO2220">
        <v>25</v>
      </c>
      <c r="AP2220">
        <v>1100</v>
      </c>
      <c r="AQ2220" t="s">
        <v>129</v>
      </c>
      <c r="AR2220">
        <v>-23</v>
      </c>
      <c r="AS2220">
        <v>57</v>
      </c>
      <c r="AT2220">
        <v>64</v>
      </c>
      <c r="BB2220">
        <v>1200</v>
      </c>
      <c r="BC2220">
        <v>1</v>
      </c>
      <c r="BD2220" t="str">
        <f t="shared" si="1116"/>
        <v xml:space="preserve">N46PD   </v>
      </c>
      <c r="BE2220">
        <v>1</v>
      </c>
      <c r="BG2220">
        <v>0</v>
      </c>
      <c r="BH2220">
        <v>0</v>
      </c>
      <c r="BI2220">
        <v>0</v>
      </c>
      <c r="BJ2220">
        <v>1000</v>
      </c>
      <c r="BK2220">
        <v>-100</v>
      </c>
      <c r="BL2220" t="s">
        <v>239</v>
      </c>
      <c r="BM2220">
        <v>1</v>
      </c>
      <c r="BN2220">
        <v>1</v>
      </c>
      <c r="BO2220">
        <v>1</v>
      </c>
      <c r="BP2220">
        <v>0</v>
      </c>
      <c r="BS2220">
        <v>0.16</v>
      </c>
      <c r="BT2220">
        <v>0</v>
      </c>
      <c r="BU2220">
        <v>0</v>
      </c>
      <c r="CE2220" t="str">
        <f t="shared" si="1134"/>
        <v>16:26:20.495</v>
      </c>
      <c r="CF2220">
        <v>494794160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7</v>
      </c>
      <c r="CY2220">
        <v>7</v>
      </c>
      <c r="CZ2220" t="s">
        <v>131</v>
      </c>
      <c r="DA2220">
        <v>80</v>
      </c>
      <c r="DB2220">
        <v>1</v>
      </c>
      <c r="DC2220" t="s">
        <v>132</v>
      </c>
      <c r="DD2220" t="s">
        <v>133</v>
      </c>
      <c r="DG2220">
        <v>15516938</v>
      </c>
      <c r="DI2220">
        <v>1</v>
      </c>
      <c r="DJ2220">
        <v>0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>"10/06/2022 16:26:20.852"</f>
        <v>10/06/2022 16:26:20.852</v>
      </c>
      <c r="C2221" t="str">
        <f t="shared" si="1114"/>
        <v>FFDFD3C0</v>
      </c>
      <c r="D2221" t="s">
        <v>123</v>
      </c>
      <c r="E2221">
        <v>1</v>
      </c>
      <c r="H2221">
        <v>157</v>
      </c>
      <c r="I2221" t="s">
        <v>124</v>
      </c>
      <c r="J2221" t="s">
        <v>125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1132"/>
        <v>16:26:20.492</v>
      </c>
      <c r="T2221" t="str">
        <f t="shared" si="1133"/>
        <v>16:26:19.992</v>
      </c>
      <c r="U2221" t="str">
        <f t="shared" si="1115"/>
        <v>A5988B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9</v>
      </c>
      <c r="AC2221">
        <v>3</v>
      </c>
      <c r="AD2221">
        <v>0</v>
      </c>
      <c r="AE2221">
        <v>10</v>
      </c>
      <c r="AF2221" t="s">
        <v>125</v>
      </c>
      <c r="AG2221">
        <v>0</v>
      </c>
      <c r="AH2221">
        <v>3</v>
      </c>
      <c r="AI2221">
        <v>2</v>
      </c>
      <c r="AJ2221">
        <v>1</v>
      </c>
      <c r="AK2221" t="s">
        <v>745</v>
      </c>
      <c r="AL2221">
        <v>40.967824</v>
      </c>
      <c r="AM2221" t="s">
        <v>746</v>
      </c>
      <c r="AN2221">
        <v>-72.162837999999994</v>
      </c>
      <c r="AO2221">
        <v>25</v>
      </c>
      <c r="AP2221">
        <v>1100</v>
      </c>
      <c r="AQ2221" t="s">
        <v>129</v>
      </c>
      <c r="AR2221">
        <v>-23</v>
      </c>
      <c r="AS2221">
        <v>57</v>
      </c>
      <c r="AT2221">
        <v>64</v>
      </c>
      <c r="BB2221">
        <v>1200</v>
      </c>
      <c r="BC2221">
        <v>1</v>
      </c>
      <c r="BD2221" t="str">
        <f t="shared" si="1116"/>
        <v xml:space="preserve">N46PD   </v>
      </c>
      <c r="BE2221">
        <v>1</v>
      </c>
      <c r="BG2221">
        <v>0</v>
      </c>
      <c r="BH2221">
        <v>0</v>
      </c>
      <c r="BI2221">
        <v>0</v>
      </c>
      <c r="BJ2221">
        <v>1000</v>
      </c>
      <c r="BK2221">
        <v>-100</v>
      </c>
      <c r="BL2221" t="s">
        <v>239</v>
      </c>
      <c r="BM2221">
        <v>1</v>
      </c>
      <c r="BN2221">
        <v>1</v>
      </c>
      <c r="BO2221">
        <v>1</v>
      </c>
      <c r="BP2221">
        <v>0</v>
      </c>
      <c r="BS2221">
        <v>0.16</v>
      </c>
      <c r="BT2221">
        <v>0</v>
      </c>
      <c r="BU2221">
        <v>0</v>
      </c>
      <c r="CE2221" t="str">
        <f t="shared" si="1134"/>
        <v>16:26:20.495</v>
      </c>
      <c r="CF2221">
        <v>494794160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7</v>
      </c>
      <c r="CY2221">
        <v>7</v>
      </c>
      <c r="CZ2221" t="s">
        <v>131</v>
      </c>
      <c r="DA2221">
        <v>80</v>
      </c>
      <c r="DB2221">
        <v>1</v>
      </c>
      <c r="DC2221" t="s">
        <v>132</v>
      </c>
      <c r="DD2221" t="s">
        <v>133</v>
      </c>
      <c r="DG2221">
        <v>15516938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>"10/06/2022 16:26:21.649"</f>
        <v>10/06/2022 16:26:21.649</v>
      </c>
      <c r="C2222" t="str">
        <f t="shared" si="1114"/>
        <v>FFDFD3C0</v>
      </c>
      <c r="D2222" t="s">
        <v>134</v>
      </c>
      <c r="E2222">
        <v>38</v>
      </c>
      <c r="H2222">
        <v>125</v>
      </c>
      <c r="I2222" t="s">
        <v>142</v>
      </c>
      <c r="J2222" t="s">
        <v>136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ref="S2222:S2227" si="1135">"16:26:21.406"</f>
        <v>16:26:21.406</v>
      </c>
      <c r="T2222" t="str">
        <f t="shared" ref="T2222:T2227" si="1136">"16:26:20.906"</f>
        <v>16:26:20.906</v>
      </c>
      <c r="U2222" t="str">
        <f t="shared" si="1115"/>
        <v>A5988B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9</v>
      </c>
      <c r="AC2222">
        <v>3</v>
      </c>
      <c r="AD2222">
        <v>0</v>
      </c>
      <c r="AE2222">
        <v>10</v>
      </c>
      <c r="AF2222" t="s">
        <v>125</v>
      </c>
      <c r="AG2222">
        <v>0</v>
      </c>
      <c r="AH2222">
        <v>3</v>
      </c>
      <c r="AI2222">
        <v>2</v>
      </c>
      <c r="AJ2222">
        <v>1</v>
      </c>
      <c r="AK2222" t="s">
        <v>747</v>
      </c>
      <c r="AL2222">
        <v>40.968102999999999</v>
      </c>
      <c r="AM2222" t="s">
        <v>748</v>
      </c>
      <c r="AN2222">
        <v>-72.16301</v>
      </c>
      <c r="AO2222">
        <v>25</v>
      </c>
      <c r="AP2222">
        <v>1100</v>
      </c>
      <c r="AQ2222" t="s">
        <v>129</v>
      </c>
      <c r="AR2222">
        <v>-22</v>
      </c>
      <c r="AS2222">
        <v>58</v>
      </c>
      <c r="AT2222">
        <v>-128</v>
      </c>
      <c r="BB2222">
        <v>1200</v>
      </c>
      <c r="BC2222">
        <v>1</v>
      </c>
      <c r="BD2222" t="str">
        <f t="shared" si="1116"/>
        <v xml:space="preserve">N46PD   </v>
      </c>
      <c r="BE2222">
        <v>1</v>
      </c>
      <c r="BG2222">
        <v>0</v>
      </c>
      <c r="BH2222">
        <v>0</v>
      </c>
      <c r="BI2222">
        <v>0</v>
      </c>
      <c r="BJ2222">
        <v>1000</v>
      </c>
      <c r="BK2222">
        <v>-100</v>
      </c>
      <c r="BL2222" t="s">
        <v>239</v>
      </c>
      <c r="BM2222">
        <v>1</v>
      </c>
      <c r="BN2222">
        <v>1</v>
      </c>
      <c r="BO2222">
        <v>1</v>
      </c>
      <c r="BP2222">
        <v>0</v>
      </c>
      <c r="BS2222">
        <v>0.16</v>
      </c>
      <c r="BT2222">
        <v>0</v>
      </c>
      <c r="BU2222">
        <v>0</v>
      </c>
      <c r="CE2222" t="str">
        <f t="shared" ref="CE2222:CE2227" si="1137">"16:26:21.409"</f>
        <v>16:26:21.409</v>
      </c>
      <c r="CF2222">
        <v>409038381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7</v>
      </c>
      <c r="CY2222">
        <v>7</v>
      </c>
      <c r="CZ2222" t="s">
        <v>131</v>
      </c>
      <c r="DA2222">
        <v>80</v>
      </c>
      <c r="DB2222">
        <v>1</v>
      </c>
      <c r="DC2222" t="s">
        <v>132</v>
      </c>
      <c r="DD2222" t="s">
        <v>133</v>
      </c>
      <c r="DG2222">
        <v>15517787</v>
      </c>
      <c r="DI2222">
        <v>1</v>
      </c>
      <c r="DJ2222">
        <v>0</v>
      </c>
      <c r="DK2222">
        <v>0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>"10/06/2022 16:26:21.649"</f>
        <v>10/06/2022 16:26:21.649</v>
      </c>
      <c r="C2223" t="str">
        <f t="shared" si="1114"/>
        <v>FFDFD3C0</v>
      </c>
      <c r="D2223" t="s">
        <v>139</v>
      </c>
      <c r="E2223">
        <v>2</v>
      </c>
      <c r="F2223">
        <v>1002</v>
      </c>
      <c r="G2223" t="s">
        <v>124</v>
      </c>
      <c r="J2223" t="s">
        <v>141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1135"/>
        <v>16:26:21.406</v>
      </c>
      <c r="T2223" t="str">
        <f t="shared" si="1136"/>
        <v>16:26:20.906</v>
      </c>
      <c r="U2223" t="str">
        <f t="shared" si="1115"/>
        <v>A5988B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9</v>
      </c>
      <c r="AC2223">
        <v>3</v>
      </c>
      <c r="AD2223">
        <v>0</v>
      </c>
      <c r="AE2223">
        <v>10</v>
      </c>
      <c r="AF2223" t="s">
        <v>125</v>
      </c>
      <c r="AG2223">
        <v>0</v>
      </c>
      <c r="AH2223">
        <v>3</v>
      </c>
      <c r="AI2223">
        <v>2</v>
      </c>
      <c r="AJ2223">
        <v>1</v>
      </c>
      <c r="AK2223" t="s">
        <v>747</v>
      </c>
      <c r="AL2223">
        <v>40.968102999999999</v>
      </c>
      <c r="AM2223" t="s">
        <v>748</v>
      </c>
      <c r="AN2223">
        <v>-72.16301</v>
      </c>
      <c r="AO2223">
        <v>25</v>
      </c>
      <c r="AP2223">
        <v>1100</v>
      </c>
      <c r="AQ2223" t="s">
        <v>129</v>
      </c>
      <c r="AR2223">
        <v>-22</v>
      </c>
      <c r="AS2223">
        <v>58</v>
      </c>
      <c r="AT2223">
        <v>-128</v>
      </c>
      <c r="BB2223">
        <v>1200</v>
      </c>
      <c r="BC2223">
        <v>1</v>
      </c>
      <c r="BD2223" t="str">
        <f t="shared" si="1116"/>
        <v xml:space="preserve">N46PD   </v>
      </c>
      <c r="BE2223">
        <v>1</v>
      </c>
      <c r="BG2223">
        <v>0</v>
      </c>
      <c r="BH2223">
        <v>0</v>
      </c>
      <c r="BI2223">
        <v>0</v>
      </c>
      <c r="BJ2223">
        <v>1000</v>
      </c>
      <c r="BK2223">
        <v>-100</v>
      </c>
      <c r="BL2223" t="s">
        <v>239</v>
      </c>
      <c r="BM2223">
        <v>1</v>
      </c>
      <c r="BN2223">
        <v>1</v>
      </c>
      <c r="BO2223">
        <v>1</v>
      </c>
      <c r="BP2223">
        <v>0</v>
      </c>
      <c r="BS2223">
        <v>0.16</v>
      </c>
      <c r="BT2223">
        <v>0</v>
      </c>
      <c r="BU2223">
        <v>0</v>
      </c>
      <c r="CE2223" t="str">
        <f t="shared" si="1137"/>
        <v>16:26:21.409</v>
      </c>
      <c r="CF2223">
        <v>409038381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7</v>
      </c>
      <c r="CY2223">
        <v>7</v>
      </c>
      <c r="CZ2223" t="s">
        <v>131</v>
      </c>
      <c r="DA2223">
        <v>80</v>
      </c>
      <c r="DB2223">
        <v>1</v>
      </c>
      <c r="DC2223" t="s">
        <v>132</v>
      </c>
      <c r="DD2223" t="s">
        <v>133</v>
      </c>
      <c r="DG2223">
        <v>15517787</v>
      </c>
      <c r="DI2223">
        <v>1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>"10/06/2022 16:26:21.649"</f>
        <v>10/06/2022 16:26:21.649</v>
      </c>
      <c r="C2224" t="str">
        <f t="shared" si="1114"/>
        <v>FFDFD3C0</v>
      </c>
      <c r="D2224" t="s">
        <v>123</v>
      </c>
      <c r="E2224">
        <v>1</v>
      </c>
      <c r="H2224">
        <v>157</v>
      </c>
      <c r="I2224" t="s">
        <v>124</v>
      </c>
      <c r="J2224" t="s">
        <v>125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135"/>
        <v>16:26:21.406</v>
      </c>
      <c r="T2224" t="str">
        <f t="shared" si="1136"/>
        <v>16:26:20.906</v>
      </c>
      <c r="U2224" t="str">
        <f t="shared" si="1115"/>
        <v>A5988B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9</v>
      </c>
      <c r="AC2224">
        <v>3</v>
      </c>
      <c r="AD2224">
        <v>0</v>
      </c>
      <c r="AE2224">
        <v>10</v>
      </c>
      <c r="AF2224" t="s">
        <v>125</v>
      </c>
      <c r="AG2224">
        <v>0</v>
      </c>
      <c r="AH2224">
        <v>3</v>
      </c>
      <c r="AI2224">
        <v>2</v>
      </c>
      <c r="AJ2224">
        <v>1</v>
      </c>
      <c r="AK2224" t="s">
        <v>747</v>
      </c>
      <c r="AL2224">
        <v>40.968102999999999</v>
      </c>
      <c r="AM2224" t="s">
        <v>748</v>
      </c>
      <c r="AN2224">
        <v>-72.16301</v>
      </c>
      <c r="AO2224">
        <v>25</v>
      </c>
      <c r="AP2224">
        <v>1100</v>
      </c>
      <c r="AQ2224" t="s">
        <v>129</v>
      </c>
      <c r="AR2224">
        <v>-22</v>
      </c>
      <c r="AS2224">
        <v>58</v>
      </c>
      <c r="AT2224">
        <v>-128</v>
      </c>
      <c r="BB2224">
        <v>1200</v>
      </c>
      <c r="BC2224">
        <v>1</v>
      </c>
      <c r="BD2224" t="str">
        <f t="shared" si="1116"/>
        <v xml:space="preserve">N46PD   </v>
      </c>
      <c r="BE2224">
        <v>1</v>
      </c>
      <c r="BG2224">
        <v>0</v>
      </c>
      <c r="BH2224">
        <v>0</v>
      </c>
      <c r="BI2224">
        <v>0</v>
      </c>
      <c r="BJ2224">
        <v>1000</v>
      </c>
      <c r="BK2224">
        <v>-100</v>
      </c>
      <c r="BL2224" t="s">
        <v>239</v>
      </c>
      <c r="BM2224">
        <v>1</v>
      </c>
      <c r="BN2224">
        <v>1</v>
      </c>
      <c r="BO2224">
        <v>1</v>
      </c>
      <c r="BP2224">
        <v>0</v>
      </c>
      <c r="BS2224">
        <v>0.16</v>
      </c>
      <c r="BT2224">
        <v>0</v>
      </c>
      <c r="BU2224">
        <v>0</v>
      </c>
      <c r="CE2224" t="str">
        <f t="shared" si="1137"/>
        <v>16:26:21.409</v>
      </c>
      <c r="CF2224">
        <v>409038381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7</v>
      </c>
      <c r="CY2224">
        <v>7</v>
      </c>
      <c r="CZ2224" t="s">
        <v>131</v>
      </c>
      <c r="DA2224">
        <v>80</v>
      </c>
      <c r="DB2224">
        <v>1</v>
      </c>
      <c r="DC2224" t="s">
        <v>132</v>
      </c>
      <c r="DD2224" t="s">
        <v>133</v>
      </c>
      <c r="DG2224">
        <v>15517787</v>
      </c>
      <c r="DI2224">
        <v>1</v>
      </c>
      <c r="DJ2224">
        <v>0</v>
      </c>
      <c r="DK2224">
        <v>0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>"10/06/2022 16:26:21.696"</f>
        <v>10/06/2022 16:26:21.696</v>
      </c>
      <c r="C2225" t="str">
        <f t="shared" si="1114"/>
        <v>FFDFD3C0</v>
      </c>
      <c r="D2225" t="s">
        <v>143</v>
      </c>
      <c r="E2225">
        <v>15</v>
      </c>
      <c r="F2225">
        <v>2015</v>
      </c>
      <c r="G2225" t="s">
        <v>144</v>
      </c>
      <c r="J2225" t="s">
        <v>145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1135"/>
        <v>16:26:21.406</v>
      </c>
      <c r="T2225" t="str">
        <f t="shared" si="1136"/>
        <v>16:26:20.906</v>
      </c>
      <c r="U2225" t="str">
        <f t="shared" si="1115"/>
        <v>A5988B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9</v>
      </c>
      <c r="AC2225">
        <v>3</v>
      </c>
      <c r="AD2225">
        <v>0</v>
      </c>
      <c r="AE2225">
        <v>10</v>
      </c>
      <c r="AF2225" t="s">
        <v>125</v>
      </c>
      <c r="AG2225">
        <v>0</v>
      </c>
      <c r="AH2225">
        <v>3</v>
      </c>
      <c r="AI2225">
        <v>2</v>
      </c>
      <c r="AJ2225">
        <v>1</v>
      </c>
      <c r="AK2225" t="s">
        <v>747</v>
      </c>
      <c r="AL2225">
        <v>40.968102999999999</v>
      </c>
      <c r="AM2225" t="s">
        <v>748</v>
      </c>
      <c r="AN2225">
        <v>-72.16301</v>
      </c>
      <c r="AO2225">
        <v>25</v>
      </c>
      <c r="AP2225">
        <v>1100</v>
      </c>
      <c r="AQ2225" t="s">
        <v>129</v>
      </c>
      <c r="AR2225">
        <v>-22</v>
      </c>
      <c r="AS2225">
        <v>58</v>
      </c>
      <c r="AT2225">
        <v>-128</v>
      </c>
      <c r="BB2225">
        <v>1200</v>
      </c>
      <c r="BC2225">
        <v>1</v>
      </c>
      <c r="BD2225" t="str">
        <f t="shared" si="1116"/>
        <v xml:space="preserve">N46PD   </v>
      </c>
      <c r="BE2225">
        <v>1</v>
      </c>
      <c r="BG2225">
        <v>0</v>
      </c>
      <c r="BH2225">
        <v>0</v>
      </c>
      <c r="BI2225">
        <v>0</v>
      </c>
      <c r="BJ2225">
        <v>1000</v>
      </c>
      <c r="BK2225">
        <v>-100</v>
      </c>
      <c r="BL2225" t="s">
        <v>239</v>
      </c>
      <c r="BM2225">
        <v>1</v>
      </c>
      <c r="BN2225">
        <v>1</v>
      </c>
      <c r="BO2225">
        <v>1</v>
      </c>
      <c r="BP2225">
        <v>0</v>
      </c>
      <c r="BS2225">
        <v>0.16</v>
      </c>
      <c r="BT2225">
        <v>0</v>
      </c>
      <c r="BU2225">
        <v>0</v>
      </c>
      <c r="CE2225" t="str">
        <f t="shared" si="1137"/>
        <v>16:26:21.409</v>
      </c>
      <c r="CF2225">
        <v>409038381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7</v>
      </c>
      <c r="CY2225">
        <v>7</v>
      </c>
      <c r="CZ2225" t="s">
        <v>131</v>
      </c>
      <c r="DA2225">
        <v>80</v>
      </c>
      <c r="DB2225">
        <v>1</v>
      </c>
      <c r="DC2225" t="s">
        <v>132</v>
      </c>
      <c r="DD2225" t="s">
        <v>133</v>
      </c>
      <c r="DG2225">
        <v>15517787</v>
      </c>
      <c r="DI2225">
        <v>1</v>
      </c>
      <c r="DJ2225">
        <v>0</v>
      </c>
      <c r="DK2225">
        <v>0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>"10/06/2022 16:26:21.696"</f>
        <v>10/06/2022 16:26:21.696</v>
      </c>
      <c r="C2226" t="str">
        <f t="shared" si="1114"/>
        <v>FFDFD3C0</v>
      </c>
      <c r="D2226" t="s">
        <v>134</v>
      </c>
      <c r="E2226">
        <v>33</v>
      </c>
      <c r="H2226">
        <v>112</v>
      </c>
      <c r="I2226" t="s">
        <v>135</v>
      </c>
      <c r="J2226" t="s">
        <v>136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1135"/>
        <v>16:26:21.406</v>
      </c>
      <c r="T2226" t="str">
        <f t="shared" si="1136"/>
        <v>16:26:20.906</v>
      </c>
      <c r="U2226" t="str">
        <f t="shared" si="1115"/>
        <v>A5988B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9</v>
      </c>
      <c r="AC2226">
        <v>3</v>
      </c>
      <c r="AD2226">
        <v>0</v>
      </c>
      <c r="AE2226">
        <v>10</v>
      </c>
      <c r="AF2226" t="s">
        <v>125</v>
      </c>
      <c r="AG2226">
        <v>0</v>
      </c>
      <c r="AH2226">
        <v>3</v>
      </c>
      <c r="AI2226">
        <v>2</v>
      </c>
      <c r="AJ2226">
        <v>1</v>
      </c>
      <c r="AK2226" t="s">
        <v>747</v>
      </c>
      <c r="AL2226">
        <v>40.968102999999999</v>
      </c>
      <c r="AM2226" t="s">
        <v>748</v>
      </c>
      <c r="AN2226">
        <v>-72.16301</v>
      </c>
      <c r="AO2226">
        <v>25</v>
      </c>
      <c r="AP2226">
        <v>1100</v>
      </c>
      <c r="AQ2226" t="s">
        <v>129</v>
      </c>
      <c r="AR2226">
        <v>-22</v>
      </c>
      <c r="AS2226">
        <v>58</v>
      </c>
      <c r="AT2226">
        <v>-128</v>
      </c>
      <c r="BB2226">
        <v>1200</v>
      </c>
      <c r="BC2226">
        <v>1</v>
      </c>
      <c r="BD2226" t="str">
        <f t="shared" si="1116"/>
        <v xml:space="preserve">N46PD   </v>
      </c>
      <c r="BE2226">
        <v>1</v>
      </c>
      <c r="BG2226">
        <v>0</v>
      </c>
      <c r="BH2226">
        <v>0</v>
      </c>
      <c r="BI2226">
        <v>0</v>
      </c>
      <c r="BJ2226">
        <v>1000</v>
      </c>
      <c r="BK2226">
        <v>-100</v>
      </c>
      <c r="BL2226" t="s">
        <v>239</v>
      </c>
      <c r="BM2226">
        <v>1</v>
      </c>
      <c r="BN2226">
        <v>1</v>
      </c>
      <c r="BO2226">
        <v>1</v>
      </c>
      <c r="BP2226">
        <v>0</v>
      </c>
      <c r="BS2226">
        <v>0.16</v>
      </c>
      <c r="BT2226">
        <v>0</v>
      </c>
      <c r="BU2226">
        <v>0</v>
      </c>
      <c r="CE2226" t="str">
        <f t="shared" si="1137"/>
        <v>16:26:21.409</v>
      </c>
      <c r="CF2226">
        <v>409038381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7</v>
      </c>
      <c r="CY2226">
        <v>7</v>
      </c>
      <c r="CZ2226" t="s">
        <v>131</v>
      </c>
      <c r="DA2226">
        <v>80</v>
      </c>
      <c r="DB2226">
        <v>1</v>
      </c>
      <c r="DC2226" t="s">
        <v>132</v>
      </c>
      <c r="DD2226" t="s">
        <v>133</v>
      </c>
      <c r="DG2226">
        <v>15517787</v>
      </c>
      <c r="DI2226">
        <v>1</v>
      </c>
      <c r="DJ2226">
        <v>0</v>
      </c>
      <c r="DK2226">
        <v>1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>"10/06/2022 16:26:21.696"</f>
        <v>10/06/2022 16:26:21.696</v>
      </c>
      <c r="C2227" t="str">
        <f t="shared" si="1114"/>
        <v>FFDFD3C0</v>
      </c>
      <c r="D2227" t="s">
        <v>143</v>
      </c>
      <c r="E2227">
        <v>1</v>
      </c>
      <c r="F2227">
        <v>2001</v>
      </c>
      <c r="G2227" t="s">
        <v>147</v>
      </c>
      <c r="J2227" t="s">
        <v>145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1135"/>
        <v>16:26:21.406</v>
      </c>
      <c r="T2227" t="str">
        <f t="shared" si="1136"/>
        <v>16:26:20.906</v>
      </c>
      <c r="U2227" t="str">
        <f t="shared" si="1115"/>
        <v>A5988B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9</v>
      </c>
      <c r="AC2227">
        <v>3</v>
      </c>
      <c r="AD2227">
        <v>0</v>
      </c>
      <c r="AE2227">
        <v>10</v>
      </c>
      <c r="AF2227" t="s">
        <v>125</v>
      </c>
      <c r="AG2227">
        <v>0</v>
      </c>
      <c r="AH2227">
        <v>3</v>
      </c>
      <c r="AI2227">
        <v>2</v>
      </c>
      <c r="AJ2227">
        <v>1</v>
      </c>
      <c r="AK2227" t="s">
        <v>747</v>
      </c>
      <c r="AL2227">
        <v>40.968102999999999</v>
      </c>
      <c r="AM2227" t="s">
        <v>748</v>
      </c>
      <c r="AN2227">
        <v>-72.16301</v>
      </c>
      <c r="AO2227">
        <v>25</v>
      </c>
      <c r="AP2227">
        <v>1100</v>
      </c>
      <c r="AQ2227" t="s">
        <v>129</v>
      </c>
      <c r="AR2227">
        <v>-22</v>
      </c>
      <c r="AS2227">
        <v>58</v>
      </c>
      <c r="AT2227">
        <v>-128</v>
      </c>
      <c r="BB2227">
        <v>1200</v>
      </c>
      <c r="BC2227">
        <v>1</v>
      </c>
      <c r="BD2227" t="str">
        <f t="shared" si="1116"/>
        <v xml:space="preserve">N46PD   </v>
      </c>
      <c r="BE2227">
        <v>1</v>
      </c>
      <c r="BG2227">
        <v>0</v>
      </c>
      <c r="BH2227">
        <v>0</v>
      </c>
      <c r="BI2227">
        <v>0</v>
      </c>
      <c r="BJ2227">
        <v>1000</v>
      </c>
      <c r="BK2227">
        <v>-100</v>
      </c>
      <c r="BL2227" t="s">
        <v>239</v>
      </c>
      <c r="BM2227">
        <v>1</v>
      </c>
      <c r="BN2227">
        <v>1</v>
      </c>
      <c r="BO2227">
        <v>1</v>
      </c>
      <c r="BP2227">
        <v>0</v>
      </c>
      <c r="BS2227">
        <v>0.16</v>
      </c>
      <c r="BT2227">
        <v>0</v>
      </c>
      <c r="BU2227">
        <v>0</v>
      </c>
      <c r="CE2227" t="str">
        <f t="shared" si="1137"/>
        <v>16:26:21.409</v>
      </c>
      <c r="CF2227">
        <v>409038381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7</v>
      </c>
      <c r="CY2227">
        <v>7</v>
      </c>
      <c r="CZ2227" t="s">
        <v>131</v>
      </c>
      <c r="DA2227">
        <v>80</v>
      </c>
      <c r="DB2227">
        <v>1</v>
      </c>
      <c r="DC2227" t="s">
        <v>132</v>
      </c>
      <c r="DD2227" t="s">
        <v>133</v>
      </c>
      <c r="DG2227">
        <v>15517787</v>
      </c>
      <c r="DI2227">
        <v>1</v>
      </c>
      <c r="DJ2227">
        <v>0</v>
      </c>
      <c r="DK2227">
        <v>1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 t="shared" ref="A2228:A2234" si="1138">"10/06/2022 16:26:22.695"</f>
        <v>10/06/2022 16:26:22.695</v>
      </c>
      <c r="C2228" t="str">
        <f t="shared" si="1114"/>
        <v>FFDFD3C0</v>
      </c>
      <c r="D2228" t="s">
        <v>143</v>
      </c>
      <c r="E2228">
        <v>15</v>
      </c>
      <c r="F2228">
        <v>2015</v>
      </c>
      <c r="G2228" t="s">
        <v>144</v>
      </c>
      <c r="J2228" t="s">
        <v>145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ref="S2228:S2234" si="1139">"16:26:22.359"</f>
        <v>16:26:22.359</v>
      </c>
      <c r="T2228" t="str">
        <f t="shared" ref="T2228:T2234" si="1140">"16:26:21.859"</f>
        <v>16:26:21.859</v>
      </c>
      <c r="U2228" t="str">
        <f t="shared" si="1115"/>
        <v>A5988B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9</v>
      </c>
      <c r="AC2228">
        <v>3</v>
      </c>
      <c r="AD2228">
        <v>0</v>
      </c>
      <c r="AE2228">
        <v>10</v>
      </c>
      <c r="AF2228" t="s">
        <v>125</v>
      </c>
      <c r="AG2228">
        <v>0</v>
      </c>
      <c r="AH2228">
        <v>3</v>
      </c>
      <c r="AI2228">
        <v>2</v>
      </c>
      <c r="AJ2228">
        <v>1</v>
      </c>
      <c r="AK2228" t="s">
        <v>749</v>
      </c>
      <c r="AL2228">
        <v>40.968381999999998</v>
      </c>
      <c r="AM2228" t="s">
        <v>750</v>
      </c>
      <c r="AN2228">
        <v>-72.163138000000004</v>
      </c>
      <c r="AO2228">
        <v>25</v>
      </c>
      <c r="AP2228">
        <v>1100</v>
      </c>
      <c r="AQ2228" t="s">
        <v>129</v>
      </c>
      <c r="AR2228">
        <v>-21</v>
      </c>
      <c r="AS2228">
        <v>59</v>
      </c>
      <c r="AT2228">
        <v>-128</v>
      </c>
      <c r="BB2228">
        <v>1200</v>
      </c>
      <c r="BC2228">
        <v>1</v>
      </c>
      <c r="BD2228" t="str">
        <f t="shared" si="1116"/>
        <v xml:space="preserve">N46PD   </v>
      </c>
      <c r="BE2228">
        <v>1</v>
      </c>
      <c r="BG2228">
        <v>0</v>
      </c>
      <c r="BH2228">
        <v>0</v>
      </c>
      <c r="BI2228">
        <v>0</v>
      </c>
      <c r="BJ2228">
        <v>1000</v>
      </c>
      <c r="BK2228">
        <v>-100</v>
      </c>
      <c r="BL2228" t="s">
        <v>239</v>
      </c>
      <c r="BM2228">
        <v>1</v>
      </c>
      <c r="BN2228">
        <v>1</v>
      </c>
      <c r="BO2228">
        <v>1</v>
      </c>
      <c r="BP2228">
        <v>0</v>
      </c>
      <c r="BS2228">
        <v>0.16</v>
      </c>
      <c r="BT2228">
        <v>0</v>
      </c>
      <c r="BU2228">
        <v>0</v>
      </c>
      <c r="CE2228" t="str">
        <f t="shared" ref="CE2228:CE2234" si="1141">"16:26:22.366"</f>
        <v>16:26:22.366</v>
      </c>
      <c r="CF2228">
        <v>365881664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6</v>
      </c>
      <c r="CY2228">
        <v>7</v>
      </c>
      <c r="CZ2228" t="s">
        <v>131</v>
      </c>
      <c r="DA2228">
        <v>80</v>
      </c>
      <c r="DB2228">
        <v>1</v>
      </c>
      <c r="DC2228" t="s">
        <v>132</v>
      </c>
      <c r="DD2228" t="s">
        <v>133</v>
      </c>
      <c r="DG2228">
        <v>15518770</v>
      </c>
      <c r="DI2228">
        <v>1</v>
      </c>
      <c r="DJ2228">
        <v>0</v>
      </c>
      <c r="DK2228">
        <v>0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 t="shared" si="1138"/>
        <v>10/06/2022 16:26:22.695</v>
      </c>
      <c r="C2229" t="str">
        <f t="shared" si="1114"/>
        <v>FFDFD3C0</v>
      </c>
      <c r="D2229" t="s">
        <v>139</v>
      </c>
      <c r="E2229">
        <v>3</v>
      </c>
      <c r="F2229">
        <v>1003</v>
      </c>
      <c r="G2229" t="s">
        <v>146</v>
      </c>
      <c r="J2229" t="s">
        <v>141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1139"/>
        <v>16:26:22.359</v>
      </c>
      <c r="T2229" t="str">
        <f t="shared" si="1140"/>
        <v>16:26:21.859</v>
      </c>
      <c r="U2229" t="str">
        <f t="shared" si="1115"/>
        <v>A5988B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9</v>
      </c>
      <c r="AC2229">
        <v>3</v>
      </c>
      <c r="AD2229">
        <v>0</v>
      </c>
      <c r="AE2229">
        <v>10</v>
      </c>
      <c r="AF2229" t="s">
        <v>125</v>
      </c>
      <c r="AG2229">
        <v>0</v>
      </c>
      <c r="AH2229">
        <v>3</v>
      </c>
      <c r="AI2229">
        <v>2</v>
      </c>
      <c r="AJ2229">
        <v>1</v>
      </c>
      <c r="AK2229" t="s">
        <v>749</v>
      </c>
      <c r="AL2229">
        <v>40.968381999999998</v>
      </c>
      <c r="AM2229" t="s">
        <v>750</v>
      </c>
      <c r="AN2229">
        <v>-72.163138000000004</v>
      </c>
      <c r="AO2229">
        <v>25</v>
      </c>
      <c r="AP2229">
        <v>1100</v>
      </c>
      <c r="AQ2229" t="s">
        <v>129</v>
      </c>
      <c r="AR2229">
        <v>-21</v>
      </c>
      <c r="AS2229">
        <v>59</v>
      </c>
      <c r="AT2229">
        <v>-128</v>
      </c>
      <c r="BB2229">
        <v>1200</v>
      </c>
      <c r="BC2229">
        <v>1</v>
      </c>
      <c r="BD2229" t="str">
        <f t="shared" si="1116"/>
        <v xml:space="preserve">N46PD   </v>
      </c>
      <c r="BE2229">
        <v>1</v>
      </c>
      <c r="BG2229">
        <v>0</v>
      </c>
      <c r="BH2229">
        <v>0</v>
      </c>
      <c r="BI2229">
        <v>0</v>
      </c>
      <c r="BJ2229">
        <v>1000</v>
      </c>
      <c r="BK2229">
        <v>-100</v>
      </c>
      <c r="BL2229" t="s">
        <v>239</v>
      </c>
      <c r="BM2229">
        <v>1</v>
      </c>
      <c r="BN2229">
        <v>1</v>
      </c>
      <c r="BO2229">
        <v>1</v>
      </c>
      <c r="BP2229">
        <v>0</v>
      </c>
      <c r="BS2229">
        <v>0.16</v>
      </c>
      <c r="BT2229">
        <v>0</v>
      </c>
      <c r="BU2229">
        <v>0</v>
      </c>
      <c r="CE2229" t="str">
        <f t="shared" si="1141"/>
        <v>16:26:22.366</v>
      </c>
      <c r="CF2229">
        <v>365881664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6</v>
      </c>
      <c r="CY2229">
        <v>7</v>
      </c>
      <c r="CZ2229" t="s">
        <v>131</v>
      </c>
      <c r="DA2229">
        <v>80</v>
      </c>
      <c r="DB2229">
        <v>1</v>
      </c>
      <c r="DC2229" t="s">
        <v>132</v>
      </c>
      <c r="DD2229" t="s">
        <v>133</v>
      </c>
      <c r="DG2229">
        <v>15518770</v>
      </c>
      <c r="DI2229">
        <v>1</v>
      </c>
      <c r="DJ2229">
        <v>0</v>
      </c>
      <c r="DK2229">
        <v>1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 t="shared" si="1138"/>
        <v>10/06/2022 16:26:22.695</v>
      </c>
      <c r="C2230" t="str">
        <f t="shared" si="1114"/>
        <v>FFDFD3C0</v>
      </c>
      <c r="D2230" t="s">
        <v>134</v>
      </c>
      <c r="E2230">
        <v>33</v>
      </c>
      <c r="H2230">
        <v>112</v>
      </c>
      <c r="I2230" t="s">
        <v>135</v>
      </c>
      <c r="J2230" t="s">
        <v>136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1139"/>
        <v>16:26:22.359</v>
      </c>
      <c r="T2230" t="str">
        <f t="shared" si="1140"/>
        <v>16:26:21.859</v>
      </c>
      <c r="U2230" t="str">
        <f t="shared" si="1115"/>
        <v>A5988B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9</v>
      </c>
      <c r="AC2230">
        <v>3</v>
      </c>
      <c r="AD2230">
        <v>0</v>
      </c>
      <c r="AE2230">
        <v>10</v>
      </c>
      <c r="AF2230" t="s">
        <v>125</v>
      </c>
      <c r="AG2230">
        <v>0</v>
      </c>
      <c r="AH2230">
        <v>3</v>
      </c>
      <c r="AI2230">
        <v>2</v>
      </c>
      <c r="AJ2230">
        <v>1</v>
      </c>
      <c r="AK2230" t="s">
        <v>749</v>
      </c>
      <c r="AL2230">
        <v>40.968381999999998</v>
      </c>
      <c r="AM2230" t="s">
        <v>750</v>
      </c>
      <c r="AN2230">
        <v>-72.163138000000004</v>
      </c>
      <c r="AO2230">
        <v>25</v>
      </c>
      <c r="AP2230">
        <v>1100</v>
      </c>
      <c r="AQ2230" t="s">
        <v>129</v>
      </c>
      <c r="AR2230">
        <v>-21</v>
      </c>
      <c r="AS2230">
        <v>59</v>
      </c>
      <c r="AT2230">
        <v>-128</v>
      </c>
      <c r="BB2230">
        <v>1200</v>
      </c>
      <c r="BC2230">
        <v>1</v>
      </c>
      <c r="BD2230" t="str">
        <f t="shared" si="1116"/>
        <v xml:space="preserve">N46PD   </v>
      </c>
      <c r="BE2230">
        <v>1</v>
      </c>
      <c r="BG2230">
        <v>0</v>
      </c>
      <c r="BH2230">
        <v>0</v>
      </c>
      <c r="BI2230">
        <v>0</v>
      </c>
      <c r="BJ2230">
        <v>1000</v>
      </c>
      <c r="BK2230">
        <v>-100</v>
      </c>
      <c r="BL2230" t="s">
        <v>239</v>
      </c>
      <c r="BM2230">
        <v>1</v>
      </c>
      <c r="BN2230">
        <v>1</v>
      </c>
      <c r="BO2230">
        <v>1</v>
      </c>
      <c r="BP2230">
        <v>0</v>
      </c>
      <c r="BS2230">
        <v>0.16</v>
      </c>
      <c r="BT2230">
        <v>0</v>
      </c>
      <c r="BU2230">
        <v>0</v>
      </c>
      <c r="CE2230" t="str">
        <f t="shared" si="1141"/>
        <v>16:26:22.366</v>
      </c>
      <c r="CF2230">
        <v>365881664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6</v>
      </c>
      <c r="CY2230">
        <v>7</v>
      </c>
      <c r="CZ2230" t="s">
        <v>131</v>
      </c>
      <c r="DA2230">
        <v>80</v>
      </c>
      <c r="DB2230">
        <v>1</v>
      </c>
      <c r="DC2230" t="s">
        <v>132</v>
      </c>
      <c r="DD2230" t="s">
        <v>133</v>
      </c>
      <c r="DG2230">
        <v>15518770</v>
      </c>
      <c r="DI2230">
        <v>1</v>
      </c>
      <c r="DJ2230">
        <v>0</v>
      </c>
      <c r="DK2230">
        <v>1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 t="shared" si="1138"/>
        <v>10/06/2022 16:26:22.695</v>
      </c>
      <c r="C2231" t="str">
        <f t="shared" si="1114"/>
        <v>FFDFD3C0</v>
      </c>
      <c r="D2231" t="s">
        <v>143</v>
      </c>
      <c r="E2231">
        <v>1</v>
      </c>
      <c r="F2231">
        <v>2001</v>
      </c>
      <c r="G2231" t="s">
        <v>147</v>
      </c>
      <c r="J2231" t="s">
        <v>145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1139"/>
        <v>16:26:22.359</v>
      </c>
      <c r="T2231" t="str">
        <f t="shared" si="1140"/>
        <v>16:26:21.859</v>
      </c>
      <c r="U2231" t="str">
        <f t="shared" si="1115"/>
        <v>A5988B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9</v>
      </c>
      <c r="AC2231">
        <v>3</v>
      </c>
      <c r="AD2231">
        <v>0</v>
      </c>
      <c r="AE2231">
        <v>10</v>
      </c>
      <c r="AF2231" t="s">
        <v>125</v>
      </c>
      <c r="AG2231">
        <v>0</v>
      </c>
      <c r="AH2231">
        <v>3</v>
      </c>
      <c r="AI2231">
        <v>2</v>
      </c>
      <c r="AJ2231">
        <v>1</v>
      </c>
      <c r="AK2231" t="s">
        <v>749</v>
      </c>
      <c r="AL2231">
        <v>40.968381999999998</v>
      </c>
      <c r="AM2231" t="s">
        <v>750</v>
      </c>
      <c r="AN2231">
        <v>-72.163138000000004</v>
      </c>
      <c r="AO2231">
        <v>25</v>
      </c>
      <c r="AP2231">
        <v>1100</v>
      </c>
      <c r="AQ2231" t="s">
        <v>129</v>
      </c>
      <c r="AR2231">
        <v>-21</v>
      </c>
      <c r="AS2231">
        <v>59</v>
      </c>
      <c r="AT2231">
        <v>-128</v>
      </c>
      <c r="BB2231">
        <v>1200</v>
      </c>
      <c r="BC2231">
        <v>1</v>
      </c>
      <c r="BD2231" t="str">
        <f t="shared" si="1116"/>
        <v xml:space="preserve">N46PD   </v>
      </c>
      <c r="BE2231">
        <v>1</v>
      </c>
      <c r="BG2231">
        <v>0</v>
      </c>
      <c r="BH2231">
        <v>0</v>
      </c>
      <c r="BI2231">
        <v>0</v>
      </c>
      <c r="BJ2231">
        <v>1000</v>
      </c>
      <c r="BK2231">
        <v>-100</v>
      </c>
      <c r="BL2231" t="s">
        <v>239</v>
      </c>
      <c r="BM2231">
        <v>1</v>
      </c>
      <c r="BN2231">
        <v>1</v>
      </c>
      <c r="BO2231">
        <v>1</v>
      </c>
      <c r="BP2231">
        <v>0</v>
      </c>
      <c r="BS2231">
        <v>0.16</v>
      </c>
      <c r="BT2231">
        <v>0</v>
      </c>
      <c r="BU2231">
        <v>0</v>
      </c>
      <c r="CE2231" t="str">
        <f t="shared" si="1141"/>
        <v>16:26:22.366</v>
      </c>
      <c r="CF2231">
        <v>365881664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6</v>
      </c>
      <c r="CY2231">
        <v>7</v>
      </c>
      <c r="CZ2231" t="s">
        <v>131</v>
      </c>
      <c r="DA2231">
        <v>80</v>
      </c>
      <c r="DB2231">
        <v>1</v>
      </c>
      <c r="DC2231" t="s">
        <v>132</v>
      </c>
      <c r="DD2231" t="s">
        <v>133</v>
      </c>
      <c r="DG2231">
        <v>15518770</v>
      </c>
      <c r="DI2231">
        <v>1</v>
      </c>
      <c r="DJ2231">
        <v>0</v>
      </c>
      <c r="DK2231">
        <v>0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 t="shared" si="1138"/>
        <v>10/06/2022 16:26:22.695</v>
      </c>
      <c r="C2232" t="str">
        <f t="shared" si="1114"/>
        <v>FFDFD3C0</v>
      </c>
      <c r="D2232" t="s">
        <v>134</v>
      </c>
      <c r="E2232">
        <v>38</v>
      </c>
      <c r="H2232">
        <v>125</v>
      </c>
      <c r="I2232" t="s">
        <v>142</v>
      </c>
      <c r="J2232" t="s">
        <v>136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139"/>
        <v>16:26:22.359</v>
      </c>
      <c r="T2232" t="str">
        <f t="shared" si="1140"/>
        <v>16:26:21.859</v>
      </c>
      <c r="U2232" t="str">
        <f t="shared" si="1115"/>
        <v>A5988B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9</v>
      </c>
      <c r="AC2232">
        <v>3</v>
      </c>
      <c r="AD2232">
        <v>0</v>
      </c>
      <c r="AE2232">
        <v>10</v>
      </c>
      <c r="AF2232" t="s">
        <v>125</v>
      </c>
      <c r="AG2232">
        <v>0</v>
      </c>
      <c r="AH2232">
        <v>3</v>
      </c>
      <c r="AI2232">
        <v>2</v>
      </c>
      <c r="AJ2232">
        <v>1</v>
      </c>
      <c r="AK2232" t="s">
        <v>749</v>
      </c>
      <c r="AL2232">
        <v>40.968381999999998</v>
      </c>
      <c r="AM2232" t="s">
        <v>750</v>
      </c>
      <c r="AN2232">
        <v>-72.163138000000004</v>
      </c>
      <c r="AO2232">
        <v>25</v>
      </c>
      <c r="AP2232">
        <v>1100</v>
      </c>
      <c r="AQ2232" t="s">
        <v>129</v>
      </c>
      <c r="AR2232">
        <v>-21</v>
      </c>
      <c r="AS2232">
        <v>59</v>
      </c>
      <c r="AT2232">
        <v>-128</v>
      </c>
      <c r="BB2232">
        <v>1200</v>
      </c>
      <c r="BC2232">
        <v>1</v>
      </c>
      <c r="BD2232" t="str">
        <f t="shared" si="1116"/>
        <v xml:space="preserve">N46PD   </v>
      </c>
      <c r="BE2232">
        <v>1</v>
      </c>
      <c r="BG2232">
        <v>0</v>
      </c>
      <c r="BH2232">
        <v>0</v>
      </c>
      <c r="BI2232">
        <v>0</v>
      </c>
      <c r="BJ2232">
        <v>1000</v>
      </c>
      <c r="BK2232">
        <v>-100</v>
      </c>
      <c r="BL2232" t="s">
        <v>239</v>
      </c>
      <c r="BM2232">
        <v>1</v>
      </c>
      <c r="BN2232">
        <v>1</v>
      </c>
      <c r="BO2232">
        <v>1</v>
      </c>
      <c r="BP2232">
        <v>0</v>
      </c>
      <c r="BS2232">
        <v>0.16</v>
      </c>
      <c r="BT2232">
        <v>0</v>
      </c>
      <c r="BU2232">
        <v>0</v>
      </c>
      <c r="CE2232" t="str">
        <f t="shared" si="1141"/>
        <v>16:26:22.366</v>
      </c>
      <c r="CF2232">
        <v>365881664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6</v>
      </c>
      <c r="CY2232">
        <v>7</v>
      </c>
      <c r="CZ2232" t="s">
        <v>131</v>
      </c>
      <c r="DA2232">
        <v>80</v>
      </c>
      <c r="DB2232">
        <v>1</v>
      </c>
      <c r="DC2232" t="s">
        <v>132</v>
      </c>
      <c r="DD2232" t="s">
        <v>133</v>
      </c>
      <c r="DG2232">
        <v>15518770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 t="shared" si="1138"/>
        <v>10/06/2022 16:26:22.695</v>
      </c>
      <c r="C2233" t="str">
        <f t="shared" si="1114"/>
        <v>FFDFD3C0</v>
      </c>
      <c r="D2233" t="s">
        <v>123</v>
      </c>
      <c r="E2233">
        <v>1</v>
      </c>
      <c r="H2233">
        <v>157</v>
      </c>
      <c r="I2233" t="s">
        <v>124</v>
      </c>
      <c r="J2233" t="s">
        <v>125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si="1139"/>
        <v>16:26:22.359</v>
      </c>
      <c r="T2233" t="str">
        <f t="shared" si="1140"/>
        <v>16:26:21.859</v>
      </c>
      <c r="U2233" t="str">
        <f t="shared" si="1115"/>
        <v>A5988B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9</v>
      </c>
      <c r="AC2233">
        <v>3</v>
      </c>
      <c r="AD2233">
        <v>0</v>
      </c>
      <c r="AE2233">
        <v>10</v>
      </c>
      <c r="AF2233" t="s">
        <v>125</v>
      </c>
      <c r="AG2233">
        <v>0</v>
      </c>
      <c r="AH2233">
        <v>3</v>
      </c>
      <c r="AI2233">
        <v>2</v>
      </c>
      <c r="AJ2233">
        <v>1</v>
      </c>
      <c r="AK2233" t="s">
        <v>749</v>
      </c>
      <c r="AL2233">
        <v>40.968381999999998</v>
      </c>
      <c r="AM2233" t="s">
        <v>750</v>
      </c>
      <c r="AN2233">
        <v>-72.163138000000004</v>
      </c>
      <c r="AO2233">
        <v>25</v>
      </c>
      <c r="AP2233">
        <v>1100</v>
      </c>
      <c r="AQ2233" t="s">
        <v>129</v>
      </c>
      <c r="AR2233">
        <v>-21</v>
      </c>
      <c r="AS2233">
        <v>59</v>
      </c>
      <c r="AT2233">
        <v>-128</v>
      </c>
      <c r="BB2233">
        <v>1200</v>
      </c>
      <c r="BC2233">
        <v>1</v>
      </c>
      <c r="BD2233" t="str">
        <f t="shared" si="1116"/>
        <v xml:space="preserve">N46PD   </v>
      </c>
      <c r="BE2233">
        <v>1</v>
      </c>
      <c r="BG2233">
        <v>0</v>
      </c>
      <c r="BH2233">
        <v>0</v>
      </c>
      <c r="BI2233">
        <v>0</v>
      </c>
      <c r="BJ2233">
        <v>1000</v>
      </c>
      <c r="BK2233">
        <v>-100</v>
      </c>
      <c r="BL2233" t="s">
        <v>239</v>
      </c>
      <c r="BM2233">
        <v>1</v>
      </c>
      <c r="BN2233">
        <v>1</v>
      </c>
      <c r="BO2233">
        <v>1</v>
      </c>
      <c r="BP2233">
        <v>0</v>
      </c>
      <c r="BS2233">
        <v>0.16</v>
      </c>
      <c r="BT2233">
        <v>0</v>
      </c>
      <c r="BU2233">
        <v>0</v>
      </c>
      <c r="CE2233" t="str">
        <f t="shared" si="1141"/>
        <v>16:26:22.366</v>
      </c>
      <c r="CF2233">
        <v>365881664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6</v>
      </c>
      <c r="CY2233">
        <v>7</v>
      </c>
      <c r="CZ2233" t="s">
        <v>131</v>
      </c>
      <c r="DA2233">
        <v>80</v>
      </c>
      <c r="DB2233">
        <v>1</v>
      </c>
      <c r="DC2233" t="s">
        <v>132</v>
      </c>
      <c r="DD2233" t="s">
        <v>133</v>
      </c>
      <c r="DG2233">
        <v>15518770</v>
      </c>
      <c r="DI2233">
        <v>1</v>
      </c>
      <c r="DJ2233">
        <v>0</v>
      </c>
      <c r="DK2233">
        <v>1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 t="shared" si="1138"/>
        <v>10/06/2022 16:26:22.695</v>
      </c>
      <c r="C2234" t="str">
        <f t="shared" si="1114"/>
        <v>FFDFD3C0</v>
      </c>
      <c r="D2234" t="s">
        <v>139</v>
      </c>
      <c r="E2234">
        <v>2</v>
      </c>
      <c r="F2234">
        <v>1002</v>
      </c>
      <c r="G2234" t="s">
        <v>124</v>
      </c>
      <c r="J2234" t="s">
        <v>141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si="1139"/>
        <v>16:26:22.359</v>
      </c>
      <c r="T2234" t="str">
        <f t="shared" si="1140"/>
        <v>16:26:21.859</v>
      </c>
      <c r="U2234" t="str">
        <f t="shared" si="1115"/>
        <v>A5988B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9</v>
      </c>
      <c r="AC2234">
        <v>3</v>
      </c>
      <c r="AD2234">
        <v>0</v>
      </c>
      <c r="AE2234">
        <v>10</v>
      </c>
      <c r="AF2234" t="s">
        <v>125</v>
      </c>
      <c r="AG2234">
        <v>0</v>
      </c>
      <c r="AH2234">
        <v>3</v>
      </c>
      <c r="AI2234">
        <v>2</v>
      </c>
      <c r="AJ2234">
        <v>1</v>
      </c>
      <c r="AK2234" t="s">
        <v>749</v>
      </c>
      <c r="AL2234">
        <v>40.968381999999998</v>
      </c>
      <c r="AM2234" t="s">
        <v>750</v>
      </c>
      <c r="AN2234">
        <v>-72.163138000000004</v>
      </c>
      <c r="AO2234">
        <v>25</v>
      </c>
      <c r="AP2234">
        <v>1100</v>
      </c>
      <c r="AQ2234" t="s">
        <v>129</v>
      </c>
      <c r="AR2234">
        <v>-21</v>
      </c>
      <c r="AS2234">
        <v>59</v>
      </c>
      <c r="AT2234">
        <v>-128</v>
      </c>
      <c r="BB2234">
        <v>1200</v>
      </c>
      <c r="BC2234">
        <v>1</v>
      </c>
      <c r="BD2234" t="str">
        <f t="shared" si="1116"/>
        <v xml:space="preserve">N46PD   </v>
      </c>
      <c r="BE2234">
        <v>1</v>
      </c>
      <c r="BG2234">
        <v>0</v>
      </c>
      <c r="BH2234">
        <v>0</v>
      </c>
      <c r="BI2234">
        <v>0</v>
      </c>
      <c r="BJ2234">
        <v>1000</v>
      </c>
      <c r="BK2234">
        <v>-100</v>
      </c>
      <c r="BL2234" t="s">
        <v>239</v>
      </c>
      <c r="BM2234">
        <v>1</v>
      </c>
      <c r="BN2234">
        <v>1</v>
      </c>
      <c r="BO2234">
        <v>1</v>
      </c>
      <c r="BP2234">
        <v>0</v>
      </c>
      <c r="BS2234">
        <v>0.16</v>
      </c>
      <c r="BT2234">
        <v>0</v>
      </c>
      <c r="BU2234">
        <v>0</v>
      </c>
      <c r="CE2234" t="str">
        <f t="shared" si="1141"/>
        <v>16:26:22.366</v>
      </c>
      <c r="CF2234">
        <v>365881664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6</v>
      </c>
      <c r="CY2234">
        <v>7</v>
      </c>
      <c r="CZ2234" t="s">
        <v>131</v>
      </c>
      <c r="DA2234">
        <v>80</v>
      </c>
      <c r="DB2234">
        <v>1</v>
      </c>
      <c r="DC2234" t="s">
        <v>132</v>
      </c>
      <c r="DD2234" t="s">
        <v>133</v>
      </c>
      <c r="DG2234">
        <v>15518770</v>
      </c>
      <c r="DI2234">
        <v>1</v>
      </c>
      <c r="DJ2234">
        <v>0</v>
      </c>
      <c r="DK2234">
        <v>1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 t="shared" ref="A2235:A2241" si="1142">"10/06/2022 16:26:23.570"</f>
        <v>10/06/2022 16:26:23.570</v>
      </c>
      <c r="C2235" t="str">
        <f t="shared" si="1114"/>
        <v>FFDFD3C0</v>
      </c>
      <c r="D2235" t="s">
        <v>134</v>
      </c>
      <c r="E2235">
        <v>38</v>
      </c>
      <c r="H2235">
        <v>125</v>
      </c>
      <c r="I2235" t="s">
        <v>142</v>
      </c>
      <c r="J2235" t="s">
        <v>136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ref="S2235:S2241" si="1143">"16:26:23.281"</f>
        <v>16:26:23.281</v>
      </c>
      <c r="T2235" t="str">
        <f t="shared" ref="T2235:T2241" si="1144">"16:26:22.781"</f>
        <v>16:26:22.781</v>
      </c>
      <c r="U2235" t="str">
        <f t="shared" si="1115"/>
        <v>A5988B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9</v>
      </c>
      <c r="AC2235">
        <v>3</v>
      </c>
      <c r="AD2235">
        <v>0</v>
      </c>
      <c r="AE2235">
        <v>10</v>
      </c>
      <c r="AF2235" t="s">
        <v>125</v>
      </c>
      <c r="AG2235">
        <v>0</v>
      </c>
      <c r="AH2235">
        <v>3</v>
      </c>
      <c r="AI2235">
        <v>2</v>
      </c>
      <c r="AJ2235">
        <v>1</v>
      </c>
      <c r="AK2235" t="s">
        <v>751</v>
      </c>
      <c r="AL2235">
        <v>40.968617999999999</v>
      </c>
      <c r="AM2235" t="s">
        <v>752</v>
      </c>
      <c r="AN2235">
        <v>-72.163202999999996</v>
      </c>
      <c r="AO2235">
        <v>25</v>
      </c>
      <c r="AP2235">
        <v>1075</v>
      </c>
      <c r="AQ2235" t="s">
        <v>129</v>
      </c>
      <c r="AR2235">
        <v>-21</v>
      </c>
      <c r="AS2235">
        <v>60</v>
      </c>
      <c r="AT2235">
        <v>-320</v>
      </c>
      <c r="BB2235">
        <v>1200</v>
      </c>
      <c r="BC2235">
        <v>1</v>
      </c>
      <c r="BD2235" t="str">
        <f t="shared" si="1116"/>
        <v xml:space="preserve">N46PD   </v>
      </c>
      <c r="BE2235">
        <v>1</v>
      </c>
      <c r="BG2235">
        <v>0</v>
      </c>
      <c r="BH2235">
        <v>0</v>
      </c>
      <c r="BI2235">
        <v>0</v>
      </c>
      <c r="BJ2235">
        <v>975</v>
      </c>
      <c r="BK2235">
        <v>-100</v>
      </c>
      <c r="BL2235" t="s">
        <v>239</v>
      </c>
      <c r="BM2235">
        <v>1</v>
      </c>
      <c r="BN2235">
        <v>1</v>
      </c>
      <c r="BO2235">
        <v>1</v>
      </c>
      <c r="BP2235">
        <v>0</v>
      </c>
      <c r="BS2235">
        <v>0.16</v>
      </c>
      <c r="BT2235">
        <v>0</v>
      </c>
      <c r="BU2235">
        <v>0</v>
      </c>
      <c r="CE2235" t="str">
        <f t="shared" ref="CE2235:CE2241" si="1145">"16:26:23.288"</f>
        <v>16:26:23.288</v>
      </c>
      <c r="CF2235">
        <v>288318037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6</v>
      </c>
      <c r="CY2235">
        <v>7</v>
      </c>
      <c r="CZ2235" t="s">
        <v>131</v>
      </c>
      <c r="DA2235">
        <v>80</v>
      </c>
      <c r="DB2235">
        <v>1</v>
      </c>
      <c r="DC2235" t="s">
        <v>132</v>
      </c>
      <c r="DD2235" t="s">
        <v>133</v>
      </c>
      <c r="DG2235">
        <v>15519581</v>
      </c>
      <c r="DI2235">
        <v>1</v>
      </c>
      <c r="DJ2235">
        <v>0</v>
      </c>
      <c r="DK2235">
        <v>0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 t="shared" si="1142"/>
        <v>10/06/2022 16:26:23.570</v>
      </c>
      <c r="C2236" t="str">
        <f t="shared" si="1114"/>
        <v>FFDFD3C0</v>
      </c>
      <c r="D2236" t="s">
        <v>123</v>
      </c>
      <c r="E2236">
        <v>1</v>
      </c>
      <c r="H2236">
        <v>157</v>
      </c>
      <c r="I2236" t="s">
        <v>124</v>
      </c>
      <c r="J2236" t="s">
        <v>125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143"/>
        <v>16:26:23.281</v>
      </c>
      <c r="T2236" t="str">
        <f t="shared" si="1144"/>
        <v>16:26:22.781</v>
      </c>
      <c r="U2236" t="str">
        <f t="shared" si="1115"/>
        <v>A5988B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9</v>
      </c>
      <c r="AC2236">
        <v>3</v>
      </c>
      <c r="AD2236">
        <v>0</v>
      </c>
      <c r="AE2236">
        <v>10</v>
      </c>
      <c r="AF2236" t="s">
        <v>125</v>
      </c>
      <c r="AG2236">
        <v>0</v>
      </c>
      <c r="AH2236">
        <v>3</v>
      </c>
      <c r="AI2236">
        <v>2</v>
      </c>
      <c r="AJ2236">
        <v>1</v>
      </c>
      <c r="AK2236" t="s">
        <v>751</v>
      </c>
      <c r="AL2236">
        <v>40.968617999999999</v>
      </c>
      <c r="AM2236" t="s">
        <v>752</v>
      </c>
      <c r="AN2236">
        <v>-72.163202999999996</v>
      </c>
      <c r="AO2236">
        <v>25</v>
      </c>
      <c r="AP2236">
        <v>1075</v>
      </c>
      <c r="AQ2236" t="s">
        <v>129</v>
      </c>
      <c r="AR2236">
        <v>-21</v>
      </c>
      <c r="AS2236">
        <v>60</v>
      </c>
      <c r="AT2236">
        <v>-320</v>
      </c>
      <c r="BB2236">
        <v>1200</v>
      </c>
      <c r="BC2236">
        <v>1</v>
      </c>
      <c r="BD2236" t="str">
        <f t="shared" si="1116"/>
        <v xml:space="preserve">N46PD   </v>
      </c>
      <c r="BE2236">
        <v>1</v>
      </c>
      <c r="BG2236">
        <v>0</v>
      </c>
      <c r="BH2236">
        <v>0</v>
      </c>
      <c r="BI2236">
        <v>0</v>
      </c>
      <c r="BJ2236">
        <v>975</v>
      </c>
      <c r="BK2236">
        <v>-100</v>
      </c>
      <c r="BL2236" t="s">
        <v>239</v>
      </c>
      <c r="BM2236">
        <v>1</v>
      </c>
      <c r="BN2236">
        <v>1</v>
      </c>
      <c r="BO2236">
        <v>1</v>
      </c>
      <c r="BP2236">
        <v>0</v>
      </c>
      <c r="BS2236">
        <v>0.16</v>
      </c>
      <c r="BT2236">
        <v>0</v>
      </c>
      <c r="BU2236">
        <v>0</v>
      </c>
      <c r="CE2236" t="str">
        <f t="shared" si="1145"/>
        <v>16:26:23.288</v>
      </c>
      <c r="CF2236">
        <v>288318037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6</v>
      </c>
      <c r="CY2236">
        <v>7</v>
      </c>
      <c r="CZ2236" t="s">
        <v>131</v>
      </c>
      <c r="DA2236">
        <v>80</v>
      </c>
      <c r="DB2236">
        <v>1</v>
      </c>
      <c r="DC2236" t="s">
        <v>132</v>
      </c>
      <c r="DD2236" t="s">
        <v>133</v>
      </c>
      <c r="DG2236">
        <v>15519581</v>
      </c>
      <c r="DI2236">
        <v>1</v>
      </c>
      <c r="DJ2236">
        <v>0</v>
      </c>
      <c r="DK2236">
        <v>1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 t="shared" si="1142"/>
        <v>10/06/2022 16:26:23.570</v>
      </c>
      <c r="C2237" t="str">
        <f t="shared" si="1114"/>
        <v>FFDFD3C0</v>
      </c>
      <c r="D2237" t="s">
        <v>139</v>
      </c>
      <c r="E2237">
        <v>2</v>
      </c>
      <c r="F2237">
        <v>1002</v>
      </c>
      <c r="G2237" t="s">
        <v>124</v>
      </c>
      <c r="J2237" t="s">
        <v>141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si="1143"/>
        <v>16:26:23.281</v>
      </c>
      <c r="T2237" t="str">
        <f t="shared" si="1144"/>
        <v>16:26:22.781</v>
      </c>
      <c r="U2237" t="str">
        <f t="shared" si="1115"/>
        <v>A5988B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9</v>
      </c>
      <c r="AC2237">
        <v>3</v>
      </c>
      <c r="AD2237">
        <v>0</v>
      </c>
      <c r="AE2237">
        <v>10</v>
      </c>
      <c r="AF2237" t="s">
        <v>125</v>
      </c>
      <c r="AG2237">
        <v>0</v>
      </c>
      <c r="AH2237">
        <v>3</v>
      </c>
      <c r="AI2237">
        <v>2</v>
      </c>
      <c r="AJ2237">
        <v>1</v>
      </c>
      <c r="AK2237" t="s">
        <v>751</v>
      </c>
      <c r="AL2237">
        <v>40.968617999999999</v>
      </c>
      <c r="AM2237" t="s">
        <v>752</v>
      </c>
      <c r="AN2237">
        <v>-72.163202999999996</v>
      </c>
      <c r="AO2237">
        <v>25</v>
      </c>
      <c r="AP2237">
        <v>1075</v>
      </c>
      <c r="AQ2237" t="s">
        <v>129</v>
      </c>
      <c r="AR2237">
        <v>-21</v>
      </c>
      <c r="AS2237">
        <v>60</v>
      </c>
      <c r="AT2237">
        <v>-320</v>
      </c>
      <c r="BB2237">
        <v>1200</v>
      </c>
      <c r="BC2237">
        <v>1</v>
      </c>
      <c r="BD2237" t="str">
        <f t="shared" si="1116"/>
        <v xml:space="preserve">N46PD   </v>
      </c>
      <c r="BE2237">
        <v>1</v>
      </c>
      <c r="BG2237">
        <v>0</v>
      </c>
      <c r="BH2237">
        <v>0</v>
      </c>
      <c r="BI2237">
        <v>0</v>
      </c>
      <c r="BJ2237">
        <v>975</v>
      </c>
      <c r="BK2237">
        <v>-100</v>
      </c>
      <c r="BL2237" t="s">
        <v>239</v>
      </c>
      <c r="BM2237">
        <v>1</v>
      </c>
      <c r="BN2237">
        <v>1</v>
      </c>
      <c r="BO2237">
        <v>1</v>
      </c>
      <c r="BP2237">
        <v>0</v>
      </c>
      <c r="BS2237">
        <v>0.16</v>
      </c>
      <c r="BT2237">
        <v>0</v>
      </c>
      <c r="BU2237">
        <v>0</v>
      </c>
      <c r="CE2237" t="str">
        <f t="shared" si="1145"/>
        <v>16:26:23.288</v>
      </c>
      <c r="CF2237">
        <v>288318037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6</v>
      </c>
      <c r="CY2237">
        <v>7</v>
      </c>
      <c r="CZ2237" t="s">
        <v>131</v>
      </c>
      <c r="DA2237">
        <v>80</v>
      </c>
      <c r="DB2237">
        <v>1</v>
      </c>
      <c r="DC2237" t="s">
        <v>132</v>
      </c>
      <c r="DD2237" t="s">
        <v>133</v>
      </c>
      <c r="DG2237">
        <v>15519581</v>
      </c>
      <c r="DI2237">
        <v>1</v>
      </c>
      <c r="DJ2237">
        <v>0</v>
      </c>
      <c r="DK2237">
        <v>1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 t="shared" si="1142"/>
        <v>10/06/2022 16:26:23.570</v>
      </c>
      <c r="C2238" t="str">
        <f t="shared" si="1114"/>
        <v>FFDFD3C0</v>
      </c>
      <c r="D2238" t="s">
        <v>139</v>
      </c>
      <c r="E2238">
        <v>3</v>
      </c>
      <c r="F2238">
        <v>1003</v>
      </c>
      <c r="G2238" t="s">
        <v>146</v>
      </c>
      <c r="J2238" t="s">
        <v>141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143"/>
        <v>16:26:23.281</v>
      </c>
      <c r="T2238" t="str">
        <f t="shared" si="1144"/>
        <v>16:26:22.781</v>
      </c>
      <c r="U2238" t="str">
        <f t="shared" si="1115"/>
        <v>A5988B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9</v>
      </c>
      <c r="AC2238">
        <v>3</v>
      </c>
      <c r="AD2238">
        <v>0</v>
      </c>
      <c r="AE2238">
        <v>10</v>
      </c>
      <c r="AF2238" t="s">
        <v>125</v>
      </c>
      <c r="AG2238">
        <v>0</v>
      </c>
      <c r="AH2238">
        <v>3</v>
      </c>
      <c r="AI2238">
        <v>2</v>
      </c>
      <c r="AJ2238">
        <v>1</v>
      </c>
      <c r="AK2238" t="s">
        <v>751</v>
      </c>
      <c r="AL2238">
        <v>40.968617999999999</v>
      </c>
      <c r="AM2238" t="s">
        <v>752</v>
      </c>
      <c r="AN2238">
        <v>-72.163202999999996</v>
      </c>
      <c r="AO2238">
        <v>25</v>
      </c>
      <c r="AP2238">
        <v>1075</v>
      </c>
      <c r="AQ2238" t="s">
        <v>129</v>
      </c>
      <c r="AR2238">
        <v>-21</v>
      </c>
      <c r="AS2238">
        <v>60</v>
      </c>
      <c r="AT2238">
        <v>-320</v>
      </c>
      <c r="BB2238">
        <v>1200</v>
      </c>
      <c r="BC2238">
        <v>1</v>
      </c>
      <c r="BD2238" t="str">
        <f t="shared" si="1116"/>
        <v xml:space="preserve">N46PD   </v>
      </c>
      <c r="BE2238">
        <v>1</v>
      </c>
      <c r="BG2238">
        <v>0</v>
      </c>
      <c r="BH2238">
        <v>0</v>
      </c>
      <c r="BI2238">
        <v>0</v>
      </c>
      <c r="BJ2238">
        <v>975</v>
      </c>
      <c r="BK2238">
        <v>-100</v>
      </c>
      <c r="BL2238" t="s">
        <v>239</v>
      </c>
      <c r="BM2238">
        <v>1</v>
      </c>
      <c r="BN2238">
        <v>1</v>
      </c>
      <c r="BO2238">
        <v>1</v>
      </c>
      <c r="BP2238">
        <v>0</v>
      </c>
      <c r="BS2238">
        <v>0.16</v>
      </c>
      <c r="BT2238">
        <v>0</v>
      </c>
      <c r="BU2238">
        <v>0</v>
      </c>
      <c r="CE2238" t="str">
        <f t="shared" si="1145"/>
        <v>16:26:23.288</v>
      </c>
      <c r="CF2238">
        <v>288318037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6</v>
      </c>
      <c r="CY2238">
        <v>7</v>
      </c>
      <c r="CZ2238" t="s">
        <v>131</v>
      </c>
      <c r="DA2238">
        <v>80</v>
      </c>
      <c r="DB2238">
        <v>1</v>
      </c>
      <c r="DC2238" t="s">
        <v>132</v>
      </c>
      <c r="DD2238" t="s">
        <v>133</v>
      </c>
      <c r="DG2238">
        <v>15519581</v>
      </c>
      <c r="DI2238">
        <v>1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 t="shared" si="1142"/>
        <v>10/06/2022 16:26:23.570</v>
      </c>
      <c r="C2239" t="str">
        <f t="shared" si="1114"/>
        <v>FFDFD3C0</v>
      </c>
      <c r="D2239" t="s">
        <v>143</v>
      </c>
      <c r="E2239">
        <v>15</v>
      </c>
      <c r="F2239">
        <v>2015</v>
      </c>
      <c r="G2239" t="s">
        <v>144</v>
      </c>
      <c r="J2239" t="s">
        <v>145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143"/>
        <v>16:26:23.281</v>
      </c>
      <c r="T2239" t="str">
        <f t="shared" si="1144"/>
        <v>16:26:22.781</v>
      </c>
      <c r="U2239" t="str">
        <f t="shared" si="1115"/>
        <v>A5988B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9</v>
      </c>
      <c r="AC2239">
        <v>3</v>
      </c>
      <c r="AD2239">
        <v>0</v>
      </c>
      <c r="AE2239">
        <v>10</v>
      </c>
      <c r="AF2239" t="s">
        <v>125</v>
      </c>
      <c r="AG2239">
        <v>0</v>
      </c>
      <c r="AH2239">
        <v>3</v>
      </c>
      <c r="AI2239">
        <v>2</v>
      </c>
      <c r="AJ2239">
        <v>1</v>
      </c>
      <c r="AK2239" t="s">
        <v>751</v>
      </c>
      <c r="AL2239">
        <v>40.968617999999999</v>
      </c>
      <c r="AM2239" t="s">
        <v>752</v>
      </c>
      <c r="AN2239">
        <v>-72.163202999999996</v>
      </c>
      <c r="AO2239">
        <v>25</v>
      </c>
      <c r="AP2239">
        <v>1075</v>
      </c>
      <c r="AQ2239" t="s">
        <v>129</v>
      </c>
      <c r="AR2239">
        <v>-21</v>
      </c>
      <c r="AS2239">
        <v>60</v>
      </c>
      <c r="AT2239">
        <v>-320</v>
      </c>
      <c r="BB2239">
        <v>1200</v>
      </c>
      <c r="BC2239">
        <v>1</v>
      </c>
      <c r="BD2239" t="str">
        <f t="shared" si="1116"/>
        <v xml:space="preserve">N46PD   </v>
      </c>
      <c r="BE2239">
        <v>1</v>
      </c>
      <c r="BG2239">
        <v>0</v>
      </c>
      <c r="BH2239">
        <v>0</v>
      </c>
      <c r="BI2239">
        <v>0</v>
      </c>
      <c r="BJ2239">
        <v>975</v>
      </c>
      <c r="BK2239">
        <v>-100</v>
      </c>
      <c r="BL2239" t="s">
        <v>239</v>
      </c>
      <c r="BM2239">
        <v>1</v>
      </c>
      <c r="BN2239">
        <v>1</v>
      </c>
      <c r="BO2239">
        <v>1</v>
      </c>
      <c r="BP2239">
        <v>0</v>
      </c>
      <c r="BS2239">
        <v>0.16</v>
      </c>
      <c r="BT2239">
        <v>0</v>
      </c>
      <c r="BU2239">
        <v>0</v>
      </c>
      <c r="CE2239" t="str">
        <f t="shared" si="1145"/>
        <v>16:26:23.288</v>
      </c>
      <c r="CF2239">
        <v>288318037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6</v>
      </c>
      <c r="CY2239">
        <v>7</v>
      </c>
      <c r="CZ2239" t="s">
        <v>131</v>
      </c>
      <c r="DA2239">
        <v>80</v>
      </c>
      <c r="DB2239">
        <v>1</v>
      </c>
      <c r="DC2239" t="s">
        <v>132</v>
      </c>
      <c r="DD2239" t="s">
        <v>133</v>
      </c>
      <c r="DG2239">
        <v>15519581</v>
      </c>
      <c r="DI2239">
        <v>1</v>
      </c>
      <c r="DJ2239">
        <v>0</v>
      </c>
      <c r="DK2239">
        <v>1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 t="shared" si="1142"/>
        <v>10/06/2022 16:26:23.570</v>
      </c>
      <c r="C2240" t="str">
        <f t="shared" si="1114"/>
        <v>FFDFD3C0</v>
      </c>
      <c r="D2240" t="s">
        <v>134</v>
      </c>
      <c r="E2240">
        <v>33</v>
      </c>
      <c r="H2240">
        <v>112</v>
      </c>
      <c r="I2240" t="s">
        <v>135</v>
      </c>
      <c r="J2240" t="s">
        <v>136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1143"/>
        <v>16:26:23.281</v>
      </c>
      <c r="T2240" t="str">
        <f t="shared" si="1144"/>
        <v>16:26:22.781</v>
      </c>
      <c r="U2240" t="str">
        <f t="shared" si="1115"/>
        <v>A5988B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9</v>
      </c>
      <c r="AC2240">
        <v>3</v>
      </c>
      <c r="AD2240">
        <v>0</v>
      </c>
      <c r="AE2240">
        <v>10</v>
      </c>
      <c r="AF2240" t="s">
        <v>125</v>
      </c>
      <c r="AG2240">
        <v>0</v>
      </c>
      <c r="AH2240">
        <v>3</v>
      </c>
      <c r="AI2240">
        <v>2</v>
      </c>
      <c r="AJ2240">
        <v>1</v>
      </c>
      <c r="AK2240" t="s">
        <v>751</v>
      </c>
      <c r="AL2240">
        <v>40.968617999999999</v>
      </c>
      <c r="AM2240" t="s">
        <v>752</v>
      </c>
      <c r="AN2240">
        <v>-72.163202999999996</v>
      </c>
      <c r="AO2240">
        <v>25</v>
      </c>
      <c r="AP2240">
        <v>1075</v>
      </c>
      <c r="AQ2240" t="s">
        <v>129</v>
      </c>
      <c r="AR2240">
        <v>-21</v>
      </c>
      <c r="AS2240">
        <v>60</v>
      </c>
      <c r="AT2240">
        <v>-320</v>
      </c>
      <c r="BB2240">
        <v>1200</v>
      </c>
      <c r="BC2240">
        <v>1</v>
      </c>
      <c r="BD2240" t="str">
        <f t="shared" si="1116"/>
        <v xml:space="preserve">N46PD   </v>
      </c>
      <c r="BE2240">
        <v>1</v>
      </c>
      <c r="BG2240">
        <v>0</v>
      </c>
      <c r="BH2240">
        <v>0</v>
      </c>
      <c r="BI2240">
        <v>0</v>
      </c>
      <c r="BJ2240">
        <v>975</v>
      </c>
      <c r="BK2240">
        <v>-100</v>
      </c>
      <c r="BL2240" t="s">
        <v>239</v>
      </c>
      <c r="BM2240">
        <v>1</v>
      </c>
      <c r="BN2240">
        <v>1</v>
      </c>
      <c r="BO2240">
        <v>1</v>
      </c>
      <c r="BP2240">
        <v>0</v>
      </c>
      <c r="BS2240">
        <v>0.16</v>
      </c>
      <c r="BT2240">
        <v>0</v>
      </c>
      <c r="BU2240">
        <v>0</v>
      </c>
      <c r="CE2240" t="str">
        <f t="shared" si="1145"/>
        <v>16:26:23.288</v>
      </c>
      <c r="CF2240">
        <v>288318037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6</v>
      </c>
      <c r="CY2240">
        <v>7</v>
      </c>
      <c r="CZ2240" t="s">
        <v>131</v>
      </c>
      <c r="DA2240">
        <v>80</v>
      </c>
      <c r="DB2240">
        <v>1</v>
      </c>
      <c r="DC2240" t="s">
        <v>132</v>
      </c>
      <c r="DD2240" t="s">
        <v>133</v>
      </c>
      <c r="DG2240">
        <v>15519581</v>
      </c>
      <c r="DI2240">
        <v>1</v>
      </c>
      <c r="DJ2240">
        <v>0</v>
      </c>
      <c r="DK2240">
        <v>1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 t="shared" si="1142"/>
        <v>10/06/2022 16:26:23.570</v>
      </c>
      <c r="C2241" t="str">
        <f t="shared" si="1114"/>
        <v>FFDFD3C0</v>
      </c>
      <c r="D2241" t="s">
        <v>143</v>
      </c>
      <c r="E2241">
        <v>1</v>
      </c>
      <c r="F2241">
        <v>2001</v>
      </c>
      <c r="G2241" t="s">
        <v>147</v>
      </c>
      <c r="J2241" t="s">
        <v>145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1143"/>
        <v>16:26:23.281</v>
      </c>
      <c r="T2241" t="str">
        <f t="shared" si="1144"/>
        <v>16:26:22.781</v>
      </c>
      <c r="U2241" t="str">
        <f t="shared" si="1115"/>
        <v>A5988B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9</v>
      </c>
      <c r="AC2241">
        <v>3</v>
      </c>
      <c r="AD2241">
        <v>0</v>
      </c>
      <c r="AE2241">
        <v>10</v>
      </c>
      <c r="AF2241" t="s">
        <v>125</v>
      </c>
      <c r="AG2241">
        <v>0</v>
      </c>
      <c r="AH2241">
        <v>3</v>
      </c>
      <c r="AI2241">
        <v>2</v>
      </c>
      <c r="AJ2241">
        <v>1</v>
      </c>
      <c r="AK2241" t="s">
        <v>751</v>
      </c>
      <c r="AL2241">
        <v>40.968617999999999</v>
      </c>
      <c r="AM2241" t="s">
        <v>752</v>
      </c>
      <c r="AN2241">
        <v>-72.163202999999996</v>
      </c>
      <c r="AO2241">
        <v>25</v>
      </c>
      <c r="AP2241">
        <v>1075</v>
      </c>
      <c r="AQ2241" t="s">
        <v>129</v>
      </c>
      <c r="AR2241">
        <v>-21</v>
      </c>
      <c r="AS2241">
        <v>60</v>
      </c>
      <c r="AT2241">
        <v>-320</v>
      </c>
      <c r="BB2241">
        <v>1200</v>
      </c>
      <c r="BC2241">
        <v>1</v>
      </c>
      <c r="BD2241" t="str">
        <f t="shared" si="1116"/>
        <v xml:space="preserve">N46PD   </v>
      </c>
      <c r="BE2241">
        <v>1</v>
      </c>
      <c r="BG2241">
        <v>0</v>
      </c>
      <c r="BH2241">
        <v>0</v>
      </c>
      <c r="BI2241">
        <v>0</v>
      </c>
      <c r="BJ2241">
        <v>975</v>
      </c>
      <c r="BK2241">
        <v>-100</v>
      </c>
      <c r="BL2241" t="s">
        <v>239</v>
      </c>
      <c r="BM2241">
        <v>1</v>
      </c>
      <c r="BN2241">
        <v>1</v>
      </c>
      <c r="BO2241">
        <v>1</v>
      </c>
      <c r="BP2241">
        <v>0</v>
      </c>
      <c r="BS2241">
        <v>0.16</v>
      </c>
      <c r="BT2241">
        <v>0</v>
      </c>
      <c r="BU2241">
        <v>0</v>
      </c>
      <c r="CE2241" t="str">
        <f t="shared" si="1145"/>
        <v>16:26:23.288</v>
      </c>
      <c r="CF2241">
        <v>288318037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6</v>
      </c>
      <c r="CY2241">
        <v>7</v>
      </c>
      <c r="CZ2241" t="s">
        <v>131</v>
      </c>
      <c r="DA2241">
        <v>80</v>
      </c>
      <c r="DB2241">
        <v>1</v>
      </c>
      <c r="DC2241" t="s">
        <v>132</v>
      </c>
      <c r="DD2241" t="s">
        <v>133</v>
      </c>
      <c r="DG2241">
        <v>15519581</v>
      </c>
      <c r="DI2241">
        <v>1</v>
      </c>
      <c r="DJ2241">
        <v>0</v>
      </c>
      <c r="DK2241">
        <v>1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 t="shared" ref="A2242:A2248" si="1146">"10/06/2022 16:26:24.571"</f>
        <v>10/06/2022 16:26:24.571</v>
      </c>
      <c r="C2242" t="str">
        <f t="shared" ref="C2242:C2305" si="1147">"FFDFD3C0"</f>
        <v>FFDFD3C0</v>
      </c>
      <c r="D2242" t="s">
        <v>134</v>
      </c>
      <c r="E2242">
        <v>38</v>
      </c>
      <c r="H2242">
        <v>125</v>
      </c>
      <c r="I2242" t="s">
        <v>142</v>
      </c>
      <c r="J2242" t="s">
        <v>136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ref="S2242:S2248" si="1148">"16:26:24.273"</f>
        <v>16:26:24.273</v>
      </c>
      <c r="T2242" t="str">
        <f t="shared" ref="T2242:T2248" si="1149">"16:26:23.773"</f>
        <v>16:26:23.773</v>
      </c>
      <c r="U2242" t="str">
        <f t="shared" ref="U2242:U2305" si="1150">"A5988B"</f>
        <v>A5988B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9</v>
      </c>
      <c r="AC2242">
        <v>3</v>
      </c>
      <c r="AD2242">
        <v>0</v>
      </c>
      <c r="AE2242">
        <v>10</v>
      </c>
      <c r="AF2242" t="s">
        <v>125</v>
      </c>
      <c r="AG2242">
        <v>0</v>
      </c>
      <c r="AH2242">
        <v>3</v>
      </c>
      <c r="AI2242">
        <v>2</v>
      </c>
      <c r="AJ2242">
        <v>1</v>
      </c>
      <c r="AK2242" t="s">
        <v>753</v>
      </c>
      <c r="AL2242">
        <v>40.968896999999998</v>
      </c>
      <c r="AM2242" t="s">
        <v>754</v>
      </c>
      <c r="AN2242">
        <v>-72.163331999999997</v>
      </c>
      <c r="AO2242">
        <v>25</v>
      </c>
      <c r="AP2242">
        <v>1075</v>
      </c>
      <c r="AQ2242" t="s">
        <v>129</v>
      </c>
      <c r="AR2242">
        <v>-21</v>
      </c>
      <c r="AS2242">
        <v>61</v>
      </c>
      <c r="AT2242">
        <v>0</v>
      </c>
      <c r="BB2242">
        <v>1200</v>
      </c>
      <c r="BC2242">
        <v>1</v>
      </c>
      <c r="BD2242" t="str">
        <f t="shared" ref="BD2242:BD2305" si="1151">"N46PD   "</f>
        <v xml:space="preserve">N46PD   </v>
      </c>
      <c r="BE2242">
        <v>1</v>
      </c>
      <c r="BG2242">
        <v>0</v>
      </c>
      <c r="BH2242">
        <v>0</v>
      </c>
      <c r="BI2242">
        <v>0</v>
      </c>
      <c r="BJ2242">
        <v>975</v>
      </c>
      <c r="BK2242">
        <v>-100</v>
      </c>
      <c r="BL2242" t="s">
        <v>239</v>
      </c>
      <c r="BM2242">
        <v>1</v>
      </c>
      <c r="BN2242">
        <v>1</v>
      </c>
      <c r="BO2242">
        <v>1</v>
      </c>
      <c r="BP2242">
        <v>0</v>
      </c>
      <c r="BS2242">
        <v>0.16</v>
      </c>
      <c r="BT2242">
        <v>0</v>
      </c>
      <c r="BU2242">
        <v>0</v>
      </c>
      <c r="CE2242" t="str">
        <f t="shared" ref="CE2242:CE2248" si="1152">"16:26:24.275"</f>
        <v>16:26:24.275</v>
      </c>
      <c r="CF2242">
        <v>274653205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6</v>
      </c>
      <c r="CY2242">
        <v>7</v>
      </c>
      <c r="CZ2242" t="s">
        <v>131</v>
      </c>
      <c r="DA2242">
        <v>80</v>
      </c>
      <c r="DB2242">
        <v>1</v>
      </c>
      <c r="DC2242" t="s">
        <v>132</v>
      </c>
      <c r="DD2242" t="s">
        <v>133</v>
      </c>
      <c r="DG2242">
        <v>15520581</v>
      </c>
      <c r="DI2242">
        <v>1</v>
      </c>
      <c r="DJ2242">
        <v>0</v>
      </c>
      <c r="DK2242">
        <v>0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 t="shared" si="1146"/>
        <v>10/06/2022 16:26:24.571</v>
      </c>
      <c r="C2243" t="str">
        <f t="shared" si="1147"/>
        <v>FFDFD3C0</v>
      </c>
      <c r="D2243" t="s">
        <v>139</v>
      </c>
      <c r="E2243">
        <v>2</v>
      </c>
      <c r="F2243">
        <v>1002</v>
      </c>
      <c r="G2243" t="s">
        <v>124</v>
      </c>
      <c r="J2243" t="s">
        <v>141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si="1148"/>
        <v>16:26:24.273</v>
      </c>
      <c r="T2243" t="str">
        <f t="shared" si="1149"/>
        <v>16:26:23.773</v>
      </c>
      <c r="U2243" t="str">
        <f t="shared" si="1150"/>
        <v>A5988B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9</v>
      </c>
      <c r="AC2243">
        <v>3</v>
      </c>
      <c r="AD2243">
        <v>0</v>
      </c>
      <c r="AE2243">
        <v>10</v>
      </c>
      <c r="AF2243" t="s">
        <v>125</v>
      </c>
      <c r="AG2243">
        <v>0</v>
      </c>
      <c r="AH2243">
        <v>3</v>
      </c>
      <c r="AI2243">
        <v>2</v>
      </c>
      <c r="AJ2243">
        <v>1</v>
      </c>
      <c r="AK2243" t="s">
        <v>753</v>
      </c>
      <c r="AL2243">
        <v>40.968896999999998</v>
      </c>
      <c r="AM2243" t="s">
        <v>754</v>
      </c>
      <c r="AN2243">
        <v>-72.163331999999997</v>
      </c>
      <c r="AO2243">
        <v>25</v>
      </c>
      <c r="AP2243">
        <v>1075</v>
      </c>
      <c r="AQ2243" t="s">
        <v>129</v>
      </c>
      <c r="AR2243">
        <v>-21</v>
      </c>
      <c r="AS2243">
        <v>61</v>
      </c>
      <c r="AT2243">
        <v>0</v>
      </c>
      <c r="BB2243">
        <v>1200</v>
      </c>
      <c r="BC2243">
        <v>1</v>
      </c>
      <c r="BD2243" t="str">
        <f t="shared" si="1151"/>
        <v xml:space="preserve">N46PD   </v>
      </c>
      <c r="BE2243">
        <v>1</v>
      </c>
      <c r="BG2243">
        <v>0</v>
      </c>
      <c r="BH2243">
        <v>0</v>
      </c>
      <c r="BI2243">
        <v>0</v>
      </c>
      <c r="BJ2243">
        <v>975</v>
      </c>
      <c r="BK2243">
        <v>-100</v>
      </c>
      <c r="BL2243" t="s">
        <v>239</v>
      </c>
      <c r="BM2243">
        <v>1</v>
      </c>
      <c r="BN2243">
        <v>1</v>
      </c>
      <c r="BO2243">
        <v>1</v>
      </c>
      <c r="BP2243">
        <v>0</v>
      </c>
      <c r="BS2243">
        <v>0.16</v>
      </c>
      <c r="BT2243">
        <v>0</v>
      </c>
      <c r="BU2243">
        <v>0</v>
      </c>
      <c r="CE2243" t="str">
        <f t="shared" si="1152"/>
        <v>16:26:24.275</v>
      </c>
      <c r="CF2243">
        <v>274653205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6</v>
      </c>
      <c r="CY2243">
        <v>7</v>
      </c>
      <c r="CZ2243" t="s">
        <v>131</v>
      </c>
      <c r="DA2243">
        <v>80</v>
      </c>
      <c r="DB2243">
        <v>1</v>
      </c>
      <c r="DC2243" t="s">
        <v>132</v>
      </c>
      <c r="DD2243" t="s">
        <v>133</v>
      </c>
      <c r="DG2243">
        <v>15520581</v>
      </c>
      <c r="DI2243">
        <v>1</v>
      </c>
      <c r="DJ2243">
        <v>0</v>
      </c>
      <c r="DK2243">
        <v>1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 t="shared" si="1146"/>
        <v>10/06/2022 16:26:24.571</v>
      </c>
      <c r="C2244" t="str">
        <f t="shared" si="1147"/>
        <v>FFDFD3C0</v>
      </c>
      <c r="D2244" t="s">
        <v>123</v>
      </c>
      <c r="E2244">
        <v>1</v>
      </c>
      <c r="H2244">
        <v>157</v>
      </c>
      <c r="I2244" t="s">
        <v>124</v>
      </c>
      <c r="J2244" t="s">
        <v>125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1148"/>
        <v>16:26:24.273</v>
      </c>
      <c r="T2244" t="str">
        <f t="shared" si="1149"/>
        <v>16:26:23.773</v>
      </c>
      <c r="U2244" t="str">
        <f t="shared" si="1150"/>
        <v>A5988B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9</v>
      </c>
      <c r="AC2244">
        <v>3</v>
      </c>
      <c r="AD2244">
        <v>0</v>
      </c>
      <c r="AE2244">
        <v>10</v>
      </c>
      <c r="AF2244" t="s">
        <v>125</v>
      </c>
      <c r="AG2244">
        <v>0</v>
      </c>
      <c r="AH2244">
        <v>3</v>
      </c>
      <c r="AI2244">
        <v>2</v>
      </c>
      <c r="AJ2244">
        <v>1</v>
      </c>
      <c r="AK2244" t="s">
        <v>753</v>
      </c>
      <c r="AL2244">
        <v>40.968896999999998</v>
      </c>
      <c r="AM2244" t="s">
        <v>754</v>
      </c>
      <c r="AN2244">
        <v>-72.163331999999997</v>
      </c>
      <c r="AO2244">
        <v>25</v>
      </c>
      <c r="AP2244">
        <v>1075</v>
      </c>
      <c r="AQ2244" t="s">
        <v>129</v>
      </c>
      <c r="AR2244">
        <v>-21</v>
      </c>
      <c r="AS2244">
        <v>61</v>
      </c>
      <c r="AT2244">
        <v>0</v>
      </c>
      <c r="BB2244">
        <v>1200</v>
      </c>
      <c r="BC2244">
        <v>1</v>
      </c>
      <c r="BD2244" t="str">
        <f t="shared" si="1151"/>
        <v xml:space="preserve">N46PD   </v>
      </c>
      <c r="BE2244">
        <v>1</v>
      </c>
      <c r="BG2244">
        <v>0</v>
      </c>
      <c r="BH2244">
        <v>0</v>
      </c>
      <c r="BI2244">
        <v>0</v>
      </c>
      <c r="BJ2244">
        <v>975</v>
      </c>
      <c r="BK2244">
        <v>-100</v>
      </c>
      <c r="BL2244" t="s">
        <v>239</v>
      </c>
      <c r="BM2244">
        <v>1</v>
      </c>
      <c r="BN2244">
        <v>1</v>
      </c>
      <c r="BO2244">
        <v>1</v>
      </c>
      <c r="BP2244">
        <v>0</v>
      </c>
      <c r="BS2244">
        <v>0.16</v>
      </c>
      <c r="BT2244">
        <v>0</v>
      </c>
      <c r="BU2244">
        <v>0</v>
      </c>
      <c r="CE2244" t="str">
        <f t="shared" si="1152"/>
        <v>16:26:24.275</v>
      </c>
      <c r="CF2244">
        <v>274653205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6</v>
      </c>
      <c r="CY2244">
        <v>7</v>
      </c>
      <c r="CZ2244" t="s">
        <v>131</v>
      </c>
      <c r="DA2244">
        <v>80</v>
      </c>
      <c r="DB2244">
        <v>1</v>
      </c>
      <c r="DC2244" t="s">
        <v>132</v>
      </c>
      <c r="DD2244" t="s">
        <v>133</v>
      </c>
      <c r="DG2244">
        <v>15520581</v>
      </c>
      <c r="DI2244">
        <v>1</v>
      </c>
      <c r="DJ2244">
        <v>0</v>
      </c>
      <c r="DK2244">
        <v>1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 t="shared" si="1146"/>
        <v>10/06/2022 16:26:24.571</v>
      </c>
      <c r="C2245" t="str">
        <f t="shared" si="1147"/>
        <v>FFDFD3C0</v>
      </c>
      <c r="D2245" t="s">
        <v>139</v>
      </c>
      <c r="E2245">
        <v>3</v>
      </c>
      <c r="F2245">
        <v>1003</v>
      </c>
      <c r="G2245" t="s">
        <v>146</v>
      </c>
      <c r="J2245" t="s">
        <v>141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1148"/>
        <v>16:26:24.273</v>
      </c>
      <c r="T2245" t="str">
        <f t="shared" si="1149"/>
        <v>16:26:23.773</v>
      </c>
      <c r="U2245" t="str">
        <f t="shared" si="1150"/>
        <v>A5988B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9</v>
      </c>
      <c r="AC2245">
        <v>3</v>
      </c>
      <c r="AD2245">
        <v>0</v>
      </c>
      <c r="AE2245">
        <v>10</v>
      </c>
      <c r="AF2245" t="s">
        <v>125</v>
      </c>
      <c r="AG2245">
        <v>0</v>
      </c>
      <c r="AH2245">
        <v>3</v>
      </c>
      <c r="AI2245">
        <v>2</v>
      </c>
      <c r="AJ2245">
        <v>1</v>
      </c>
      <c r="AK2245" t="s">
        <v>753</v>
      </c>
      <c r="AL2245">
        <v>40.968896999999998</v>
      </c>
      <c r="AM2245" t="s">
        <v>754</v>
      </c>
      <c r="AN2245">
        <v>-72.163331999999997</v>
      </c>
      <c r="AO2245">
        <v>25</v>
      </c>
      <c r="AP2245">
        <v>1075</v>
      </c>
      <c r="AQ2245" t="s">
        <v>129</v>
      </c>
      <c r="AR2245">
        <v>-21</v>
      </c>
      <c r="AS2245">
        <v>61</v>
      </c>
      <c r="AT2245">
        <v>0</v>
      </c>
      <c r="BB2245">
        <v>1200</v>
      </c>
      <c r="BC2245">
        <v>1</v>
      </c>
      <c r="BD2245" t="str">
        <f t="shared" si="1151"/>
        <v xml:space="preserve">N46PD   </v>
      </c>
      <c r="BE2245">
        <v>1</v>
      </c>
      <c r="BG2245">
        <v>0</v>
      </c>
      <c r="BH2245">
        <v>0</v>
      </c>
      <c r="BI2245">
        <v>0</v>
      </c>
      <c r="BJ2245">
        <v>975</v>
      </c>
      <c r="BK2245">
        <v>-100</v>
      </c>
      <c r="BL2245" t="s">
        <v>239</v>
      </c>
      <c r="BM2245">
        <v>1</v>
      </c>
      <c r="BN2245">
        <v>1</v>
      </c>
      <c r="BO2245">
        <v>1</v>
      </c>
      <c r="BP2245">
        <v>0</v>
      </c>
      <c r="BS2245">
        <v>0.16</v>
      </c>
      <c r="BT2245">
        <v>0</v>
      </c>
      <c r="BU2245">
        <v>0</v>
      </c>
      <c r="CE2245" t="str">
        <f t="shared" si="1152"/>
        <v>16:26:24.275</v>
      </c>
      <c r="CF2245">
        <v>274653205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6</v>
      </c>
      <c r="CY2245">
        <v>7</v>
      </c>
      <c r="CZ2245" t="s">
        <v>131</v>
      </c>
      <c r="DA2245">
        <v>80</v>
      </c>
      <c r="DB2245">
        <v>1</v>
      </c>
      <c r="DC2245" t="s">
        <v>132</v>
      </c>
      <c r="DD2245" t="s">
        <v>133</v>
      </c>
      <c r="DG2245">
        <v>15520581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 t="shared" si="1146"/>
        <v>10/06/2022 16:26:24.571</v>
      </c>
      <c r="C2246" t="str">
        <f t="shared" si="1147"/>
        <v>FFDFD3C0</v>
      </c>
      <c r="D2246" t="s">
        <v>143</v>
      </c>
      <c r="E2246">
        <v>15</v>
      </c>
      <c r="F2246">
        <v>2015</v>
      </c>
      <c r="G2246" t="s">
        <v>144</v>
      </c>
      <c r="J2246" t="s">
        <v>145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si="1148"/>
        <v>16:26:24.273</v>
      </c>
      <c r="T2246" t="str">
        <f t="shared" si="1149"/>
        <v>16:26:23.773</v>
      </c>
      <c r="U2246" t="str">
        <f t="shared" si="1150"/>
        <v>A5988B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9</v>
      </c>
      <c r="AC2246">
        <v>3</v>
      </c>
      <c r="AD2246">
        <v>0</v>
      </c>
      <c r="AE2246">
        <v>10</v>
      </c>
      <c r="AF2246" t="s">
        <v>125</v>
      </c>
      <c r="AG2246">
        <v>0</v>
      </c>
      <c r="AH2246">
        <v>3</v>
      </c>
      <c r="AI2246">
        <v>2</v>
      </c>
      <c r="AJ2246">
        <v>1</v>
      </c>
      <c r="AK2246" t="s">
        <v>753</v>
      </c>
      <c r="AL2246">
        <v>40.968896999999998</v>
      </c>
      <c r="AM2246" t="s">
        <v>754</v>
      </c>
      <c r="AN2246">
        <v>-72.163331999999997</v>
      </c>
      <c r="AO2246">
        <v>25</v>
      </c>
      <c r="AP2246">
        <v>1075</v>
      </c>
      <c r="AQ2246" t="s">
        <v>129</v>
      </c>
      <c r="AR2246">
        <v>-21</v>
      </c>
      <c r="AS2246">
        <v>61</v>
      </c>
      <c r="AT2246">
        <v>0</v>
      </c>
      <c r="BB2246">
        <v>1200</v>
      </c>
      <c r="BC2246">
        <v>1</v>
      </c>
      <c r="BD2246" t="str">
        <f t="shared" si="1151"/>
        <v xml:space="preserve">N46PD   </v>
      </c>
      <c r="BE2246">
        <v>1</v>
      </c>
      <c r="BG2246">
        <v>0</v>
      </c>
      <c r="BH2246">
        <v>0</v>
      </c>
      <c r="BI2246">
        <v>0</v>
      </c>
      <c r="BJ2246">
        <v>975</v>
      </c>
      <c r="BK2246">
        <v>-100</v>
      </c>
      <c r="BL2246" t="s">
        <v>239</v>
      </c>
      <c r="BM2246">
        <v>1</v>
      </c>
      <c r="BN2246">
        <v>1</v>
      </c>
      <c r="BO2246">
        <v>1</v>
      </c>
      <c r="BP2246">
        <v>0</v>
      </c>
      <c r="BS2246">
        <v>0.16</v>
      </c>
      <c r="BT2246">
        <v>0</v>
      </c>
      <c r="BU2246">
        <v>0</v>
      </c>
      <c r="CE2246" t="str">
        <f t="shared" si="1152"/>
        <v>16:26:24.275</v>
      </c>
      <c r="CF2246">
        <v>274653205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6</v>
      </c>
      <c r="CY2246">
        <v>7</v>
      </c>
      <c r="CZ2246" t="s">
        <v>131</v>
      </c>
      <c r="DA2246">
        <v>80</v>
      </c>
      <c r="DB2246">
        <v>1</v>
      </c>
      <c r="DC2246" t="s">
        <v>132</v>
      </c>
      <c r="DD2246" t="s">
        <v>133</v>
      </c>
      <c r="DG2246">
        <v>15520581</v>
      </c>
      <c r="DI2246">
        <v>1</v>
      </c>
      <c r="DJ2246">
        <v>0</v>
      </c>
      <c r="DK2246">
        <v>1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 t="shared" si="1146"/>
        <v>10/06/2022 16:26:24.571</v>
      </c>
      <c r="C2247" t="str">
        <f t="shared" si="1147"/>
        <v>FFDFD3C0</v>
      </c>
      <c r="D2247" t="s">
        <v>134</v>
      </c>
      <c r="E2247">
        <v>33</v>
      </c>
      <c r="H2247">
        <v>112</v>
      </c>
      <c r="I2247" t="s">
        <v>135</v>
      </c>
      <c r="J2247" t="s">
        <v>136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1148"/>
        <v>16:26:24.273</v>
      </c>
      <c r="T2247" t="str">
        <f t="shared" si="1149"/>
        <v>16:26:23.773</v>
      </c>
      <c r="U2247" t="str">
        <f t="shared" si="1150"/>
        <v>A5988B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9</v>
      </c>
      <c r="AC2247">
        <v>3</v>
      </c>
      <c r="AD2247">
        <v>0</v>
      </c>
      <c r="AE2247">
        <v>10</v>
      </c>
      <c r="AF2247" t="s">
        <v>125</v>
      </c>
      <c r="AG2247">
        <v>0</v>
      </c>
      <c r="AH2247">
        <v>3</v>
      </c>
      <c r="AI2247">
        <v>2</v>
      </c>
      <c r="AJ2247">
        <v>1</v>
      </c>
      <c r="AK2247" t="s">
        <v>753</v>
      </c>
      <c r="AL2247">
        <v>40.968896999999998</v>
      </c>
      <c r="AM2247" t="s">
        <v>754</v>
      </c>
      <c r="AN2247">
        <v>-72.163331999999997</v>
      </c>
      <c r="AO2247">
        <v>25</v>
      </c>
      <c r="AP2247">
        <v>1075</v>
      </c>
      <c r="AQ2247" t="s">
        <v>129</v>
      </c>
      <c r="AR2247">
        <v>-21</v>
      </c>
      <c r="AS2247">
        <v>61</v>
      </c>
      <c r="AT2247">
        <v>0</v>
      </c>
      <c r="BB2247">
        <v>1200</v>
      </c>
      <c r="BC2247">
        <v>1</v>
      </c>
      <c r="BD2247" t="str">
        <f t="shared" si="1151"/>
        <v xml:space="preserve">N46PD   </v>
      </c>
      <c r="BE2247">
        <v>1</v>
      </c>
      <c r="BG2247">
        <v>0</v>
      </c>
      <c r="BH2247">
        <v>0</v>
      </c>
      <c r="BI2247">
        <v>0</v>
      </c>
      <c r="BJ2247">
        <v>975</v>
      </c>
      <c r="BK2247">
        <v>-100</v>
      </c>
      <c r="BL2247" t="s">
        <v>239</v>
      </c>
      <c r="BM2247">
        <v>1</v>
      </c>
      <c r="BN2247">
        <v>1</v>
      </c>
      <c r="BO2247">
        <v>1</v>
      </c>
      <c r="BP2247">
        <v>0</v>
      </c>
      <c r="BS2247">
        <v>0.16</v>
      </c>
      <c r="BT2247">
        <v>0</v>
      </c>
      <c r="BU2247">
        <v>0</v>
      </c>
      <c r="CE2247" t="str">
        <f t="shared" si="1152"/>
        <v>16:26:24.275</v>
      </c>
      <c r="CF2247">
        <v>274653205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6</v>
      </c>
      <c r="CY2247">
        <v>7</v>
      </c>
      <c r="CZ2247" t="s">
        <v>131</v>
      </c>
      <c r="DA2247">
        <v>80</v>
      </c>
      <c r="DB2247">
        <v>1</v>
      </c>
      <c r="DC2247" t="s">
        <v>132</v>
      </c>
      <c r="DD2247" t="s">
        <v>133</v>
      </c>
      <c r="DG2247">
        <v>15520581</v>
      </c>
      <c r="DI2247">
        <v>1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 t="shared" si="1146"/>
        <v>10/06/2022 16:26:24.571</v>
      </c>
      <c r="C2248" t="str">
        <f t="shared" si="1147"/>
        <v>FFDFD3C0</v>
      </c>
      <c r="D2248" t="s">
        <v>143</v>
      </c>
      <c r="E2248">
        <v>1</v>
      </c>
      <c r="F2248">
        <v>2001</v>
      </c>
      <c r="G2248" t="s">
        <v>147</v>
      </c>
      <c r="J2248" t="s">
        <v>145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148"/>
        <v>16:26:24.273</v>
      </c>
      <c r="T2248" t="str">
        <f t="shared" si="1149"/>
        <v>16:26:23.773</v>
      </c>
      <c r="U2248" t="str">
        <f t="shared" si="1150"/>
        <v>A5988B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9</v>
      </c>
      <c r="AC2248">
        <v>3</v>
      </c>
      <c r="AD2248">
        <v>0</v>
      </c>
      <c r="AE2248">
        <v>10</v>
      </c>
      <c r="AF2248" t="s">
        <v>125</v>
      </c>
      <c r="AG2248">
        <v>0</v>
      </c>
      <c r="AH2248">
        <v>3</v>
      </c>
      <c r="AI2248">
        <v>2</v>
      </c>
      <c r="AJ2248">
        <v>1</v>
      </c>
      <c r="AK2248" t="s">
        <v>753</v>
      </c>
      <c r="AL2248">
        <v>40.968896999999998</v>
      </c>
      <c r="AM2248" t="s">
        <v>754</v>
      </c>
      <c r="AN2248">
        <v>-72.163331999999997</v>
      </c>
      <c r="AO2248">
        <v>25</v>
      </c>
      <c r="AP2248">
        <v>1075</v>
      </c>
      <c r="AQ2248" t="s">
        <v>129</v>
      </c>
      <c r="AR2248">
        <v>-21</v>
      </c>
      <c r="AS2248">
        <v>61</v>
      </c>
      <c r="AT2248">
        <v>0</v>
      </c>
      <c r="BB2248">
        <v>1200</v>
      </c>
      <c r="BC2248">
        <v>1</v>
      </c>
      <c r="BD2248" t="str">
        <f t="shared" si="1151"/>
        <v xml:space="preserve">N46PD   </v>
      </c>
      <c r="BE2248">
        <v>1</v>
      </c>
      <c r="BG2248">
        <v>0</v>
      </c>
      <c r="BH2248">
        <v>0</v>
      </c>
      <c r="BI2248">
        <v>0</v>
      </c>
      <c r="BJ2248">
        <v>975</v>
      </c>
      <c r="BK2248">
        <v>-100</v>
      </c>
      <c r="BL2248" t="s">
        <v>239</v>
      </c>
      <c r="BM2248">
        <v>1</v>
      </c>
      <c r="BN2248">
        <v>1</v>
      </c>
      <c r="BO2248">
        <v>1</v>
      </c>
      <c r="BP2248">
        <v>0</v>
      </c>
      <c r="BS2248">
        <v>0.16</v>
      </c>
      <c r="BT2248">
        <v>0</v>
      </c>
      <c r="BU2248">
        <v>0</v>
      </c>
      <c r="CE2248" t="str">
        <f t="shared" si="1152"/>
        <v>16:26:24.275</v>
      </c>
      <c r="CF2248">
        <v>274653205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6</v>
      </c>
      <c r="CY2248">
        <v>7</v>
      </c>
      <c r="CZ2248" t="s">
        <v>131</v>
      </c>
      <c r="DA2248">
        <v>80</v>
      </c>
      <c r="DB2248">
        <v>1</v>
      </c>
      <c r="DC2248" t="s">
        <v>132</v>
      </c>
      <c r="DD2248" t="s">
        <v>133</v>
      </c>
      <c r="DG2248">
        <v>15520581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>"10/06/2022 16:26:25.602"</f>
        <v>10/06/2022 16:26:25.602</v>
      </c>
      <c r="C2249" t="str">
        <f t="shared" si="1147"/>
        <v>FFDFD3C0</v>
      </c>
      <c r="D2249" t="s">
        <v>134</v>
      </c>
      <c r="E2249">
        <v>33</v>
      </c>
      <c r="H2249">
        <v>112</v>
      </c>
      <c r="I2249" t="s">
        <v>135</v>
      </c>
      <c r="J2249" t="s">
        <v>136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ref="S2249:S2255" si="1153">"16:26:25.242"</f>
        <v>16:26:25.242</v>
      </c>
      <c r="T2249" t="str">
        <f t="shared" ref="T2249:T2255" si="1154">"16:26:24.742"</f>
        <v>16:26:24.742</v>
      </c>
      <c r="U2249" t="str">
        <f t="shared" si="1150"/>
        <v>A5988B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9</v>
      </c>
      <c r="AC2249">
        <v>3</v>
      </c>
      <c r="AD2249">
        <v>0</v>
      </c>
      <c r="AE2249">
        <v>10</v>
      </c>
      <c r="AF2249" t="s">
        <v>125</v>
      </c>
      <c r="AG2249">
        <v>0</v>
      </c>
      <c r="AH2249">
        <v>3</v>
      </c>
      <c r="AI2249">
        <v>2</v>
      </c>
      <c r="AJ2249">
        <v>1</v>
      </c>
      <c r="AK2249" t="s">
        <v>755</v>
      </c>
      <c r="AL2249">
        <v>40.969155000000001</v>
      </c>
      <c r="AM2249" t="s">
        <v>756</v>
      </c>
      <c r="AN2249">
        <v>-72.163503000000006</v>
      </c>
      <c r="AO2249">
        <v>25</v>
      </c>
      <c r="AP2249">
        <v>1075</v>
      </c>
      <c r="AQ2249" t="s">
        <v>129</v>
      </c>
      <c r="AR2249">
        <v>-22</v>
      </c>
      <c r="AS2249">
        <v>60</v>
      </c>
      <c r="AT2249">
        <v>64</v>
      </c>
      <c r="BB2249">
        <v>1200</v>
      </c>
      <c r="BC2249">
        <v>1</v>
      </c>
      <c r="BD2249" t="str">
        <f t="shared" si="1151"/>
        <v xml:space="preserve">N46PD   </v>
      </c>
      <c r="BE2249">
        <v>1</v>
      </c>
      <c r="BG2249">
        <v>0</v>
      </c>
      <c r="BH2249">
        <v>0</v>
      </c>
      <c r="BI2249">
        <v>0</v>
      </c>
      <c r="BJ2249">
        <v>975</v>
      </c>
      <c r="BK2249">
        <v>-100</v>
      </c>
      <c r="BL2249" t="s">
        <v>239</v>
      </c>
      <c r="BM2249">
        <v>1</v>
      </c>
      <c r="BN2249">
        <v>1</v>
      </c>
      <c r="BO2249">
        <v>1</v>
      </c>
      <c r="BP2249">
        <v>0</v>
      </c>
      <c r="BS2249">
        <v>0.16</v>
      </c>
      <c r="BT2249">
        <v>0</v>
      </c>
      <c r="BU2249">
        <v>0</v>
      </c>
      <c r="CE2249" t="str">
        <f t="shared" ref="CE2249:CE2255" si="1155">"16:26:25.250"</f>
        <v>16:26:25.250</v>
      </c>
      <c r="CF2249">
        <v>249519362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6</v>
      </c>
      <c r="CY2249">
        <v>7</v>
      </c>
      <c r="CZ2249" t="s">
        <v>131</v>
      </c>
      <c r="DA2249">
        <v>80</v>
      </c>
      <c r="DB2249">
        <v>1</v>
      </c>
      <c r="DC2249" t="s">
        <v>132</v>
      </c>
      <c r="DD2249" t="s">
        <v>133</v>
      </c>
      <c r="DG2249">
        <v>15521578</v>
      </c>
      <c r="DI2249">
        <v>1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>"10/06/2022 16:26:25.602"</f>
        <v>10/06/2022 16:26:25.602</v>
      </c>
      <c r="C2250" t="str">
        <f t="shared" si="1147"/>
        <v>FFDFD3C0</v>
      </c>
      <c r="D2250" t="s">
        <v>143</v>
      </c>
      <c r="E2250">
        <v>1</v>
      </c>
      <c r="F2250">
        <v>2001</v>
      </c>
      <c r="G2250" t="s">
        <v>147</v>
      </c>
      <c r="J2250" t="s">
        <v>145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153"/>
        <v>16:26:25.242</v>
      </c>
      <c r="T2250" t="str">
        <f t="shared" si="1154"/>
        <v>16:26:24.742</v>
      </c>
      <c r="U2250" t="str">
        <f t="shared" si="1150"/>
        <v>A5988B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9</v>
      </c>
      <c r="AC2250">
        <v>3</v>
      </c>
      <c r="AD2250">
        <v>0</v>
      </c>
      <c r="AE2250">
        <v>10</v>
      </c>
      <c r="AF2250" t="s">
        <v>125</v>
      </c>
      <c r="AG2250">
        <v>0</v>
      </c>
      <c r="AH2250">
        <v>3</v>
      </c>
      <c r="AI2250">
        <v>2</v>
      </c>
      <c r="AJ2250">
        <v>1</v>
      </c>
      <c r="AK2250" t="s">
        <v>755</v>
      </c>
      <c r="AL2250">
        <v>40.969155000000001</v>
      </c>
      <c r="AM2250" t="s">
        <v>756</v>
      </c>
      <c r="AN2250">
        <v>-72.163503000000006</v>
      </c>
      <c r="AO2250">
        <v>25</v>
      </c>
      <c r="AP2250">
        <v>1075</v>
      </c>
      <c r="AQ2250" t="s">
        <v>129</v>
      </c>
      <c r="AR2250">
        <v>-22</v>
      </c>
      <c r="AS2250">
        <v>60</v>
      </c>
      <c r="AT2250">
        <v>64</v>
      </c>
      <c r="BB2250">
        <v>1200</v>
      </c>
      <c r="BC2250">
        <v>1</v>
      </c>
      <c r="BD2250" t="str">
        <f t="shared" si="1151"/>
        <v xml:space="preserve">N46PD   </v>
      </c>
      <c r="BE2250">
        <v>1</v>
      </c>
      <c r="BG2250">
        <v>0</v>
      </c>
      <c r="BH2250">
        <v>0</v>
      </c>
      <c r="BI2250">
        <v>0</v>
      </c>
      <c r="BJ2250">
        <v>975</v>
      </c>
      <c r="BK2250">
        <v>-100</v>
      </c>
      <c r="BL2250" t="s">
        <v>239</v>
      </c>
      <c r="BM2250">
        <v>1</v>
      </c>
      <c r="BN2250">
        <v>1</v>
      </c>
      <c r="BO2250">
        <v>1</v>
      </c>
      <c r="BP2250">
        <v>0</v>
      </c>
      <c r="BS2250">
        <v>0.16</v>
      </c>
      <c r="BT2250">
        <v>0</v>
      </c>
      <c r="BU2250">
        <v>0</v>
      </c>
      <c r="CE2250" t="str">
        <f t="shared" si="1155"/>
        <v>16:26:25.250</v>
      </c>
      <c r="CF2250">
        <v>249519362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6</v>
      </c>
      <c r="CY2250">
        <v>7</v>
      </c>
      <c r="CZ2250" t="s">
        <v>131</v>
      </c>
      <c r="DA2250">
        <v>80</v>
      </c>
      <c r="DB2250">
        <v>1</v>
      </c>
      <c r="DC2250" t="s">
        <v>132</v>
      </c>
      <c r="DD2250" t="s">
        <v>133</v>
      </c>
      <c r="DG2250">
        <v>15521578</v>
      </c>
      <c r="DI2250">
        <v>1</v>
      </c>
      <c r="DJ2250">
        <v>0</v>
      </c>
      <c r="DK2250">
        <v>1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>"10/06/2022 16:26:25.634"</f>
        <v>10/06/2022 16:26:25.634</v>
      </c>
      <c r="C2251" t="str">
        <f t="shared" si="1147"/>
        <v>FFDFD3C0</v>
      </c>
      <c r="D2251" t="s">
        <v>134</v>
      </c>
      <c r="E2251">
        <v>38</v>
      </c>
      <c r="H2251">
        <v>125</v>
      </c>
      <c r="I2251" t="s">
        <v>142</v>
      </c>
      <c r="J2251" t="s">
        <v>136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153"/>
        <v>16:26:25.242</v>
      </c>
      <c r="T2251" t="str">
        <f t="shared" si="1154"/>
        <v>16:26:24.742</v>
      </c>
      <c r="U2251" t="str">
        <f t="shared" si="1150"/>
        <v>A5988B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9</v>
      </c>
      <c r="AC2251">
        <v>3</v>
      </c>
      <c r="AD2251">
        <v>0</v>
      </c>
      <c r="AE2251">
        <v>10</v>
      </c>
      <c r="AF2251" t="s">
        <v>125</v>
      </c>
      <c r="AG2251">
        <v>0</v>
      </c>
      <c r="AH2251">
        <v>3</v>
      </c>
      <c r="AI2251">
        <v>2</v>
      </c>
      <c r="AJ2251">
        <v>1</v>
      </c>
      <c r="AK2251" t="s">
        <v>755</v>
      </c>
      <c r="AL2251">
        <v>40.969155000000001</v>
      </c>
      <c r="AM2251" t="s">
        <v>756</v>
      </c>
      <c r="AN2251">
        <v>-72.163503000000006</v>
      </c>
      <c r="AO2251">
        <v>25</v>
      </c>
      <c r="AP2251">
        <v>1075</v>
      </c>
      <c r="AQ2251" t="s">
        <v>129</v>
      </c>
      <c r="AR2251">
        <v>-22</v>
      </c>
      <c r="AS2251">
        <v>60</v>
      </c>
      <c r="AT2251">
        <v>64</v>
      </c>
      <c r="BB2251">
        <v>1200</v>
      </c>
      <c r="BC2251">
        <v>1</v>
      </c>
      <c r="BD2251" t="str">
        <f t="shared" si="1151"/>
        <v xml:space="preserve">N46PD   </v>
      </c>
      <c r="BE2251">
        <v>1</v>
      </c>
      <c r="BG2251">
        <v>0</v>
      </c>
      <c r="BH2251">
        <v>0</v>
      </c>
      <c r="BI2251">
        <v>0</v>
      </c>
      <c r="BJ2251">
        <v>975</v>
      </c>
      <c r="BK2251">
        <v>-100</v>
      </c>
      <c r="BL2251" t="s">
        <v>239</v>
      </c>
      <c r="BM2251">
        <v>1</v>
      </c>
      <c r="BN2251">
        <v>1</v>
      </c>
      <c r="BO2251">
        <v>1</v>
      </c>
      <c r="BP2251">
        <v>0</v>
      </c>
      <c r="BS2251">
        <v>0.16</v>
      </c>
      <c r="BT2251">
        <v>0</v>
      </c>
      <c r="BU2251">
        <v>0</v>
      </c>
      <c r="CE2251" t="str">
        <f t="shared" si="1155"/>
        <v>16:26:25.250</v>
      </c>
      <c r="CF2251">
        <v>249519362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6</v>
      </c>
      <c r="CY2251">
        <v>7</v>
      </c>
      <c r="CZ2251" t="s">
        <v>131</v>
      </c>
      <c r="DA2251">
        <v>80</v>
      </c>
      <c r="DB2251">
        <v>1</v>
      </c>
      <c r="DC2251" t="s">
        <v>132</v>
      </c>
      <c r="DD2251" t="s">
        <v>133</v>
      </c>
      <c r="DG2251">
        <v>15521578</v>
      </c>
      <c r="DI2251">
        <v>1</v>
      </c>
      <c r="DJ2251">
        <v>0</v>
      </c>
      <c r="DK2251">
        <v>1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>"10/06/2022 16:26:25.634"</f>
        <v>10/06/2022 16:26:25.634</v>
      </c>
      <c r="C2252" t="str">
        <f t="shared" si="1147"/>
        <v>FFDFD3C0</v>
      </c>
      <c r="D2252" t="s">
        <v>139</v>
      </c>
      <c r="E2252">
        <v>2</v>
      </c>
      <c r="F2252">
        <v>1002</v>
      </c>
      <c r="G2252" t="s">
        <v>124</v>
      </c>
      <c r="J2252" t="s">
        <v>141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1153"/>
        <v>16:26:25.242</v>
      </c>
      <c r="T2252" t="str">
        <f t="shared" si="1154"/>
        <v>16:26:24.742</v>
      </c>
      <c r="U2252" t="str">
        <f t="shared" si="1150"/>
        <v>A5988B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9</v>
      </c>
      <c r="AC2252">
        <v>3</v>
      </c>
      <c r="AD2252">
        <v>0</v>
      </c>
      <c r="AE2252">
        <v>10</v>
      </c>
      <c r="AF2252" t="s">
        <v>125</v>
      </c>
      <c r="AG2252">
        <v>0</v>
      </c>
      <c r="AH2252">
        <v>3</v>
      </c>
      <c r="AI2252">
        <v>2</v>
      </c>
      <c r="AJ2252">
        <v>1</v>
      </c>
      <c r="AK2252" t="s">
        <v>755</v>
      </c>
      <c r="AL2252">
        <v>40.969155000000001</v>
      </c>
      <c r="AM2252" t="s">
        <v>756</v>
      </c>
      <c r="AN2252">
        <v>-72.163503000000006</v>
      </c>
      <c r="AO2252">
        <v>25</v>
      </c>
      <c r="AP2252">
        <v>1075</v>
      </c>
      <c r="AQ2252" t="s">
        <v>129</v>
      </c>
      <c r="AR2252">
        <v>-22</v>
      </c>
      <c r="AS2252">
        <v>60</v>
      </c>
      <c r="AT2252">
        <v>64</v>
      </c>
      <c r="BB2252">
        <v>1200</v>
      </c>
      <c r="BC2252">
        <v>1</v>
      </c>
      <c r="BD2252" t="str">
        <f t="shared" si="1151"/>
        <v xml:space="preserve">N46PD   </v>
      </c>
      <c r="BE2252">
        <v>1</v>
      </c>
      <c r="BG2252">
        <v>0</v>
      </c>
      <c r="BH2252">
        <v>0</v>
      </c>
      <c r="BI2252">
        <v>0</v>
      </c>
      <c r="BJ2252">
        <v>975</v>
      </c>
      <c r="BK2252">
        <v>-100</v>
      </c>
      <c r="BL2252" t="s">
        <v>239</v>
      </c>
      <c r="BM2252">
        <v>1</v>
      </c>
      <c r="BN2252">
        <v>1</v>
      </c>
      <c r="BO2252">
        <v>1</v>
      </c>
      <c r="BP2252">
        <v>0</v>
      </c>
      <c r="BS2252">
        <v>0.16</v>
      </c>
      <c r="BT2252">
        <v>0</v>
      </c>
      <c r="BU2252">
        <v>0</v>
      </c>
      <c r="CE2252" t="str">
        <f t="shared" si="1155"/>
        <v>16:26:25.250</v>
      </c>
      <c r="CF2252">
        <v>249519362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6</v>
      </c>
      <c r="CY2252">
        <v>7</v>
      </c>
      <c r="CZ2252" t="s">
        <v>131</v>
      </c>
      <c r="DA2252">
        <v>80</v>
      </c>
      <c r="DB2252">
        <v>1</v>
      </c>
      <c r="DC2252" t="s">
        <v>132</v>
      </c>
      <c r="DD2252" t="s">
        <v>133</v>
      </c>
      <c r="DG2252">
        <v>15521578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>"10/06/2022 16:26:25.634"</f>
        <v>10/06/2022 16:26:25.634</v>
      </c>
      <c r="C2253" t="str">
        <f t="shared" si="1147"/>
        <v>FFDFD3C0</v>
      </c>
      <c r="D2253" t="s">
        <v>123</v>
      </c>
      <c r="E2253">
        <v>1</v>
      </c>
      <c r="H2253">
        <v>157</v>
      </c>
      <c r="I2253" t="s">
        <v>124</v>
      </c>
      <c r="J2253" t="s">
        <v>125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1153"/>
        <v>16:26:25.242</v>
      </c>
      <c r="T2253" t="str">
        <f t="shared" si="1154"/>
        <v>16:26:24.742</v>
      </c>
      <c r="U2253" t="str">
        <f t="shared" si="1150"/>
        <v>A5988B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9</v>
      </c>
      <c r="AC2253">
        <v>3</v>
      </c>
      <c r="AD2253">
        <v>0</v>
      </c>
      <c r="AE2253">
        <v>10</v>
      </c>
      <c r="AF2253" t="s">
        <v>125</v>
      </c>
      <c r="AG2253">
        <v>0</v>
      </c>
      <c r="AH2253">
        <v>3</v>
      </c>
      <c r="AI2253">
        <v>2</v>
      </c>
      <c r="AJ2253">
        <v>1</v>
      </c>
      <c r="AK2253" t="s">
        <v>755</v>
      </c>
      <c r="AL2253">
        <v>40.969155000000001</v>
      </c>
      <c r="AM2253" t="s">
        <v>756</v>
      </c>
      <c r="AN2253">
        <v>-72.163503000000006</v>
      </c>
      <c r="AO2253">
        <v>25</v>
      </c>
      <c r="AP2253">
        <v>1075</v>
      </c>
      <c r="AQ2253" t="s">
        <v>129</v>
      </c>
      <c r="AR2253">
        <v>-22</v>
      </c>
      <c r="AS2253">
        <v>60</v>
      </c>
      <c r="AT2253">
        <v>64</v>
      </c>
      <c r="BB2253">
        <v>1200</v>
      </c>
      <c r="BC2253">
        <v>1</v>
      </c>
      <c r="BD2253" t="str">
        <f t="shared" si="1151"/>
        <v xml:space="preserve">N46PD   </v>
      </c>
      <c r="BE2253">
        <v>1</v>
      </c>
      <c r="BG2253">
        <v>0</v>
      </c>
      <c r="BH2253">
        <v>0</v>
      </c>
      <c r="BI2253">
        <v>0</v>
      </c>
      <c r="BJ2253">
        <v>975</v>
      </c>
      <c r="BK2253">
        <v>-100</v>
      </c>
      <c r="BL2253" t="s">
        <v>239</v>
      </c>
      <c r="BM2253">
        <v>1</v>
      </c>
      <c r="BN2253">
        <v>1</v>
      </c>
      <c r="BO2253">
        <v>1</v>
      </c>
      <c r="BP2253">
        <v>0</v>
      </c>
      <c r="BS2253">
        <v>0.16</v>
      </c>
      <c r="BT2253">
        <v>0</v>
      </c>
      <c r="BU2253">
        <v>0</v>
      </c>
      <c r="CE2253" t="str">
        <f t="shared" si="1155"/>
        <v>16:26:25.250</v>
      </c>
      <c r="CF2253">
        <v>249519362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6</v>
      </c>
      <c r="CY2253">
        <v>7</v>
      </c>
      <c r="CZ2253" t="s">
        <v>131</v>
      </c>
      <c r="DA2253">
        <v>80</v>
      </c>
      <c r="DB2253">
        <v>1</v>
      </c>
      <c r="DC2253" t="s">
        <v>132</v>
      </c>
      <c r="DD2253" t="s">
        <v>133</v>
      </c>
      <c r="DG2253">
        <v>15521578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>"10/06/2022 16:26:25.634"</f>
        <v>10/06/2022 16:26:25.634</v>
      </c>
      <c r="C2254" t="str">
        <f t="shared" si="1147"/>
        <v>FFDFD3C0</v>
      </c>
      <c r="D2254" t="s">
        <v>139</v>
      </c>
      <c r="E2254">
        <v>3</v>
      </c>
      <c r="F2254">
        <v>1003</v>
      </c>
      <c r="G2254" t="s">
        <v>146</v>
      </c>
      <c r="J2254" t="s">
        <v>141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153"/>
        <v>16:26:25.242</v>
      </c>
      <c r="T2254" t="str">
        <f t="shared" si="1154"/>
        <v>16:26:24.742</v>
      </c>
      <c r="U2254" t="str">
        <f t="shared" si="1150"/>
        <v>A5988B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9</v>
      </c>
      <c r="AC2254">
        <v>3</v>
      </c>
      <c r="AD2254">
        <v>0</v>
      </c>
      <c r="AE2254">
        <v>10</v>
      </c>
      <c r="AF2254" t="s">
        <v>125</v>
      </c>
      <c r="AG2254">
        <v>0</v>
      </c>
      <c r="AH2254">
        <v>3</v>
      </c>
      <c r="AI2254">
        <v>2</v>
      </c>
      <c r="AJ2254">
        <v>1</v>
      </c>
      <c r="AK2254" t="s">
        <v>755</v>
      </c>
      <c r="AL2254">
        <v>40.969155000000001</v>
      </c>
      <c r="AM2254" t="s">
        <v>756</v>
      </c>
      <c r="AN2254">
        <v>-72.163503000000006</v>
      </c>
      <c r="AO2254">
        <v>25</v>
      </c>
      <c r="AP2254">
        <v>1075</v>
      </c>
      <c r="AQ2254" t="s">
        <v>129</v>
      </c>
      <c r="AR2254">
        <v>-22</v>
      </c>
      <c r="AS2254">
        <v>60</v>
      </c>
      <c r="AT2254">
        <v>64</v>
      </c>
      <c r="BB2254">
        <v>1200</v>
      </c>
      <c r="BC2254">
        <v>1</v>
      </c>
      <c r="BD2254" t="str">
        <f t="shared" si="1151"/>
        <v xml:space="preserve">N46PD   </v>
      </c>
      <c r="BE2254">
        <v>1</v>
      </c>
      <c r="BG2254">
        <v>0</v>
      </c>
      <c r="BH2254">
        <v>0</v>
      </c>
      <c r="BI2254">
        <v>0</v>
      </c>
      <c r="BJ2254">
        <v>975</v>
      </c>
      <c r="BK2254">
        <v>-100</v>
      </c>
      <c r="BL2254" t="s">
        <v>239</v>
      </c>
      <c r="BM2254">
        <v>1</v>
      </c>
      <c r="BN2254">
        <v>1</v>
      </c>
      <c r="BO2254">
        <v>1</v>
      </c>
      <c r="BP2254">
        <v>0</v>
      </c>
      <c r="BS2254">
        <v>0.16</v>
      </c>
      <c r="BT2254">
        <v>0</v>
      </c>
      <c r="BU2254">
        <v>0</v>
      </c>
      <c r="CE2254" t="str">
        <f t="shared" si="1155"/>
        <v>16:26:25.250</v>
      </c>
      <c r="CF2254">
        <v>249519362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6</v>
      </c>
      <c r="CY2254">
        <v>7</v>
      </c>
      <c r="CZ2254" t="s">
        <v>131</v>
      </c>
      <c r="DA2254">
        <v>80</v>
      </c>
      <c r="DB2254">
        <v>1</v>
      </c>
      <c r="DC2254" t="s">
        <v>132</v>
      </c>
      <c r="DD2254" t="s">
        <v>133</v>
      </c>
      <c r="DG2254">
        <v>15521578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>"10/06/2022 16:26:25.634"</f>
        <v>10/06/2022 16:26:25.634</v>
      </c>
      <c r="C2255" t="str">
        <f t="shared" si="1147"/>
        <v>FFDFD3C0</v>
      </c>
      <c r="D2255" t="s">
        <v>143</v>
      </c>
      <c r="E2255">
        <v>15</v>
      </c>
      <c r="F2255">
        <v>2015</v>
      </c>
      <c r="G2255" t="s">
        <v>144</v>
      </c>
      <c r="J2255" t="s">
        <v>145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si="1153"/>
        <v>16:26:25.242</v>
      </c>
      <c r="T2255" t="str">
        <f t="shared" si="1154"/>
        <v>16:26:24.742</v>
      </c>
      <c r="U2255" t="str">
        <f t="shared" si="1150"/>
        <v>A5988B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9</v>
      </c>
      <c r="AC2255">
        <v>3</v>
      </c>
      <c r="AD2255">
        <v>0</v>
      </c>
      <c r="AE2255">
        <v>10</v>
      </c>
      <c r="AF2255" t="s">
        <v>125</v>
      </c>
      <c r="AG2255">
        <v>0</v>
      </c>
      <c r="AH2255">
        <v>3</v>
      </c>
      <c r="AI2255">
        <v>2</v>
      </c>
      <c r="AJ2255">
        <v>1</v>
      </c>
      <c r="AK2255" t="s">
        <v>755</v>
      </c>
      <c r="AL2255">
        <v>40.969155000000001</v>
      </c>
      <c r="AM2255" t="s">
        <v>756</v>
      </c>
      <c r="AN2255">
        <v>-72.163503000000006</v>
      </c>
      <c r="AO2255">
        <v>25</v>
      </c>
      <c r="AP2255">
        <v>1075</v>
      </c>
      <c r="AQ2255" t="s">
        <v>129</v>
      </c>
      <c r="AR2255">
        <v>-22</v>
      </c>
      <c r="AS2255">
        <v>60</v>
      </c>
      <c r="AT2255">
        <v>64</v>
      </c>
      <c r="BB2255">
        <v>1200</v>
      </c>
      <c r="BC2255">
        <v>1</v>
      </c>
      <c r="BD2255" t="str">
        <f t="shared" si="1151"/>
        <v xml:space="preserve">N46PD   </v>
      </c>
      <c r="BE2255">
        <v>1</v>
      </c>
      <c r="BG2255">
        <v>0</v>
      </c>
      <c r="BH2255">
        <v>0</v>
      </c>
      <c r="BI2255">
        <v>0</v>
      </c>
      <c r="BJ2255">
        <v>975</v>
      </c>
      <c r="BK2255">
        <v>-100</v>
      </c>
      <c r="BL2255" t="s">
        <v>239</v>
      </c>
      <c r="BM2255">
        <v>1</v>
      </c>
      <c r="BN2255">
        <v>1</v>
      </c>
      <c r="BO2255">
        <v>1</v>
      </c>
      <c r="BP2255">
        <v>0</v>
      </c>
      <c r="BS2255">
        <v>0.16</v>
      </c>
      <c r="BT2255">
        <v>0</v>
      </c>
      <c r="BU2255">
        <v>0</v>
      </c>
      <c r="CE2255" t="str">
        <f t="shared" si="1155"/>
        <v>16:26:25.250</v>
      </c>
      <c r="CF2255">
        <v>249519362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6</v>
      </c>
      <c r="CY2255">
        <v>7</v>
      </c>
      <c r="CZ2255" t="s">
        <v>131</v>
      </c>
      <c r="DA2255">
        <v>80</v>
      </c>
      <c r="DB2255">
        <v>1</v>
      </c>
      <c r="DC2255" t="s">
        <v>132</v>
      </c>
      <c r="DD2255" t="s">
        <v>133</v>
      </c>
      <c r="DG2255">
        <v>15521578</v>
      </c>
      <c r="DI2255">
        <v>1</v>
      </c>
      <c r="DJ2255">
        <v>0</v>
      </c>
      <c r="DK2255">
        <v>1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>"10/06/2022 16:26:26.524"</f>
        <v>10/06/2022 16:26:26.524</v>
      </c>
      <c r="C2256" t="str">
        <f t="shared" si="1147"/>
        <v>FFDFD3C0</v>
      </c>
      <c r="D2256" t="s">
        <v>134</v>
      </c>
      <c r="E2256">
        <v>38</v>
      </c>
      <c r="H2256">
        <v>125</v>
      </c>
      <c r="I2256" t="s">
        <v>142</v>
      </c>
      <c r="J2256" t="s">
        <v>136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ref="S2256:S2262" si="1156">"16:26:26.250"</f>
        <v>16:26:26.250</v>
      </c>
      <c r="T2256" t="str">
        <f t="shared" ref="T2256:T2262" si="1157">"16:26:25.850"</f>
        <v>16:26:25.850</v>
      </c>
      <c r="U2256" t="str">
        <f t="shared" si="1150"/>
        <v>A5988B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9</v>
      </c>
      <c r="AC2256">
        <v>3</v>
      </c>
      <c r="AD2256">
        <v>0</v>
      </c>
      <c r="AE2256">
        <v>10</v>
      </c>
      <c r="AF2256" t="s">
        <v>125</v>
      </c>
      <c r="AG2256">
        <v>0</v>
      </c>
      <c r="AH2256">
        <v>3</v>
      </c>
      <c r="AI2256">
        <v>2</v>
      </c>
      <c r="AJ2256">
        <v>1</v>
      </c>
      <c r="AK2256" t="s">
        <v>757</v>
      </c>
      <c r="AL2256">
        <v>40.969434</v>
      </c>
      <c r="AM2256" t="s">
        <v>758</v>
      </c>
      <c r="AN2256">
        <v>-72.163632000000007</v>
      </c>
      <c r="AO2256">
        <v>25</v>
      </c>
      <c r="AP2256">
        <v>1100</v>
      </c>
      <c r="AQ2256" t="s">
        <v>129</v>
      </c>
      <c r="AR2256">
        <v>-23</v>
      </c>
      <c r="AS2256">
        <v>60</v>
      </c>
      <c r="AT2256">
        <v>128</v>
      </c>
      <c r="BB2256">
        <v>1200</v>
      </c>
      <c r="BC2256">
        <v>1</v>
      </c>
      <c r="BD2256" t="str">
        <f t="shared" si="1151"/>
        <v xml:space="preserve">N46PD   </v>
      </c>
      <c r="BE2256">
        <v>1</v>
      </c>
      <c r="BG2256">
        <v>0</v>
      </c>
      <c r="BH2256">
        <v>0</v>
      </c>
      <c r="BI2256">
        <v>0</v>
      </c>
      <c r="BJ2256">
        <v>1000</v>
      </c>
      <c r="BK2256">
        <v>-100</v>
      </c>
      <c r="BL2256" t="s">
        <v>239</v>
      </c>
      <c r="BM2256">
        <v>1</v>
      </c>
      <c r="BN2256">
        <v>1</v>
      </c>
      <c r="BO2256">
        <v>1</v>
      </c>
      <c r="BP2256">
        <v>0</v>
      </c>
      <c r="BS2256">
        <v>0.16</v>
      </c>
      <c r="BT2256">
        <v>0</v>
      </c>
      <c r="BU2256">
        <v>0</v>
      </c>
      <c r="CE2256" t="str">
        <f t="shared" ref="CE2256:CE2262" si="1158">"16:26:26.257"</f>
        <v>16:26:26.257</v>
      </c>
      <c r="CF2256">
        <v>257154111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6</v>
      </c>
      <c r="CY2256">
        <v>7</v>
      </c>
      <c r="CZ2256" t="s">
        <v>131</v>
      </c>
      <c r="DA2256">
        <v>80</v>
      </c>
      <c r="DB2256">
        <v>1</v>
      </c>
      <c r="DC2256" t="s">
        <v>132</v>
      </c>
      <c r="DD2256" t="s">
        <v>133</v>
      </c>
      <c r="DG2256">
        <v>15522527</v>
      </c>
      <c r="DI2256">
        <v>1</v>
      </c>
      <c r="DJ2256">
        <v>0</v>
      </c>
      <c r="DK2256">
        <v>0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>"10/06/2022 16:26:26.524"</f>
        <v>10/06/2022 16:26:26.524</v>
      </c>
      <c r="C2257" t="str">
        <f t="shared" si="1147"/>
        <v>FFDFD3C0</v>
      </c>
      <c r="D2257" t="s">
        <v>139</v>
      </c>
      <c r="E2257">
        <v>2</v>
      </c>
      <c r="F2257">
        <v>1002</v>
      </c>
      <c r="G2257" t="s">
        <v>124</v>
      </c>
      <c r="J2257" t="s">
        <v>141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156"/>
        <v>16:26:26.250</v>
      </c>
      <c r="T2257" t="str">
        <f t="shared" si="1157"/>
        <v>16:26:25.850</v>
      </c>
      <c r="U2257" t="str">
        <f t="shared" si="1150"/>
        <v>A5988B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9</v>
      </c>
      <c r="AC2257">
        <v>3</v>
      </c>
      <c r="AD2257">
        <v>0</v>
      </c>
      <c r="AE2257">
        <v>10</v>
      </c>
      <c r="AF2257" t="s">
        <v>125</v>
      </c>
      <c r="AG2257">
        <v>0</v>
      </c>
      <c r="AH2257">
        <v>3</v>
      </c>
      <c r="AI2257">
        <v>2</v>
      </c>
      <c r="AJ2257">
        <v>1</v>
      </c>
      <c r="AK2257" t="s">
        <v>757</v>
      </c>
      <c r="AL2257">
        <v>40.969434</v>
      </c>
      <c r="AM2257" t="s">
        <v>758</v>
      </c>
      <c r="AN2257">
        <v>-72.163632000000007</v>
      </c>
      <c r="AO2257">
        <v>25</v>
      </c>
      <c r="AP2257">
        <v>1100</v>
      </c>
      <c r="AQ2257" t="s">
        <v>129</v>
      </c>
      <c r="AR2257">
        <v>-23</v>
      </c>
      <c r="AS2257">
        <v>60</v>
      </c>
      <c r="AT2257">
        <v>128</v>
      </c>
      <c r="BB2257">
        <v>1200</v>
      </c>
      <c r="BC2257">
        <v>1</v>
      </c>
      <c r="BD2257" t="str">
        <f t="shared" si="1151"/>
        <v xml:space="preserve">N46PD   </v>
      </c>
      <c r="BE2257">
        <v>1</v>
      </c>
      <c r="BG2257">
        <v>0</v>
      </c>
      <c r="BH2257">
        <v>0</v>
      </c>
      <c r="BI2257">
        <v>0</v>
      </c>
      <c r="BJ2257">
        <v>1000</v>
      </c>
      <c r="BK2257">
        <v>-100</v>
      </c>
      <c r="BL2257" t="s">
        <v>239</v>
      </c>
      <c r="BM2257">
        <v>1</v>
      </c>
      <c r="BN2257">
        <v>1</v>
      </c>
      <c r="BO2257">
        <v>1</v>
      </c>
      <c r="BP2257">
        <v>0</v>
      </c>
      <c r="BS2257">
        <v>0.16</v>
      </c>
      <c r="BT2257">
        <v>0</v>
      </c>
      <c r="BU2257">
        <v>0</v>
      </c>
      <c r="CE2257" t="str">
        <f t="shared" si="1158"/>
        <v>16:26:26.257</v>
      </c>
      <c r="CF2257">
        <v>257154111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6</v>
      </c>
      <c r="CY2257">
        <v>7</v>
      </c>
      <c r="CZ2257" t="s">
        <v>131</v>
      </c>
      <c r="DA2257">
        <v>80</v>
      </c>
      <c r="DB2257">
        <v>1</v>
      </c>
      <c r="DC2257" t="s">
        <v>132</v>
      </c>
      <c r="DD2257" t="s">
        <v>133</v>
      </c>
      <c r="DG2257">
        <v>15522527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>"10/06/2022 16:26:26.634"</f>
        <v>10/06/2022 16:26:26.634</v>
      </c>
      <c r="C2258" t="str">
        <f t="shared" si="1147"/>
        <v>FFDFD3C0</v>
      </c>
      <c r="D2258" t="s">
        <v>123</v>
      </c>
      <c r="E2258">
        <v>1</v>
      </c>
      <c r="H2258">
        <v>157</v>
      </c>
      <c r="I2258" t="s">
        <v>124</v>
      </c>
      <c r="J2258" t="s">
        <v>125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156"/>
        <v>16:26:26.250</v>
      </c>
      <c r="T2258" t="str">
        <f t="shared" si="1157"/>
        <v>16:26:25.850</v>
      </c>
      <c r="U2258" t="str">
        <f t="shared" si="1150"/>
        <v>A5988B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9</v>
      </c>
      <c r="AC2258">
        <v>3</v>
      </c>
      <c r="AD2258">
        <v>0</v>
      </c>
      <c r="AE2258">
        <v>10</v>
      </c>
      <c r="AF2258" t="s">
        <v>125</v>
      </c>
      <c r="AG2258">
        <v>0</v>
      </c>
      <c r="AH2258">
        <v>3</v>
      </c>
      <c r="AI2258">
        <v>2</v>
      </c>
      <c r="AJ2258">
        <v>1</v>
      </c>
      <c r="AK2258" t="s">
        <v>757</v>
      </c>
      <c r="AL2258">
        <v>40.969434</v>
      </c>
      <c r="AM2258" t="s">
        <v>758</v>
      </c>
      <c r="AN2258">
        <v>-72.163632000000007</v>
      </c>
      <c r="AO2258">
        <v>25</v>
      </c>
      <c r="AP2258">
        <v>1100</v>
      </c>
      <c r="AQ2258" t="s">
        <v>129</v>
      </c>
      <c r="AR2258">
        <v>-23</v>
      </c>
      <c r="AS2258">
        <v>60</v>
      </c>
      <c r="AT2258">
        <v>128</v>
      </c>
      <c r="BB2258">
        <v>1200</v>
      </c>
      <c r="BC2258">
        <v>1</v>
      </c>
      <c r="BD2258" t="str">
        <f t="shared" si="1151"/>
        <v xml:space="preserve">N46PD   </v>
      </c>
      <c r="BE2258">
        <v>1</v>
      </c>
      <c r="BG2258">
        <v>0</v>
      </c>
      <c r="BH2258">
        <v>0</v>
      </c>
      <c r="BI2258">
        <v>0</v>
      </c>
      <c r="BJ2258">
        <v>1000</v>
      </c>
      <c r="BK2258">
        <v>-100</v>
      </c>
      <c r="BL2258" t="s">
        <v>239</v>
      </c>
      <c r="BM2258">
        <v>1</v>
      </c>
      <c r="BN2258">
        <v>1</v>
      </c>
      <c r="BO2258">
        <v>1</v>
      </c>
      <c r="BP2258">
        <v>0</v>
      </c>
      <c r="BS2258">
        <v>0.16</v>
      </c>
      <c r="BT2258">
        <v>0</v>
      </c>
      <c r="BU2258">
        <v>0</v>
      </c>
      <c r="CE2258" t="str">
        <f t="shared" si="1158"/>
        <v>16:26:26.257</v>
      </c>
      <c r="CF2258">
        <v>257154111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6</v>
      </c>
      <c r="CY2258">
        <v>7</v>
      </c>
      <c r="CZ2258" t="s">
        <v>131</v>
      </c>
      <c r="DA2258">
        <v>80</v>
      </c>
      <c r="DB2258">
        <v>1</v>
      </c>
      <c r="DC2258" t="s">
        <v>132</v>
      </c>
      <c r="DD2258" t="s">
        <v>133</v>
      </c>
      <c r="DG2258">
        <v>15522527</v>
      </c>
      <c r="DI2258">
        <v>1</v>
      </c>
      <c r="DJ2258">
        <v>0</v>
      </c>
      <c r="DK2258">
        <v>1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>"10/06/2022 16:26:26.634"</f>
        <v>10/06/2022 16:26:26.634</v>
      </c>
      <c r="C2259" t="str">
        <f t="shared" si="1147"/>
        <v>FFDFD3C0</v>
      </c>
      <c r="D2259" t="s">
        <v>139</v>
      </c>
      <c r="E2259">
        <v>3</v>
      </c>
      <c r="F2259">
        <v>1003</v>
      </c>
      <c r="G2259" t="s">
        <v>146</v>
      </c>
      <c r="J2259" t="s">
        <v>141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156"/>
        <v>16:26:26.250</v>
      </c>
      <c r="T2259" t="str">
        <f t="shared" si="1157"/>
        <v>16:26:25.850</v>
      </c>
      <c r="U2259" t="str">
        <f t="shared" si="1150"/>
        <v>A5988B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9</v>
      </c>
      <c r="AC2259">
        <v>3</v>
      </c>
      <c r="AD2259">
        <v>0</v>
      </c>
      <c r="AE2259">
        <v>10</v>
      </c>
      <c r="AF2259" t="s">
        <v>125</v>
      </c>
      <c r="AG2259">
        <v>0</v>
      </c>
      <c r="AH2259">
        <v>3</v>
      </c>
      <c r="AI2259">
        <v>2</v>
      </c>
      <c r="AJ2259">
        <v>1</v>
      </c>
      <c r="AK2259" t="s">
        <v>757</v>
      </c>
      <c r="AL2259">
        <v>40.969434</v>
      </c>
      <c r="AM2259" t="s">
        <v>758</v>
      </c>
      <c r="AN2259">
        <v>-72.163632000000007</v>
      </c>
      <c r="AO2259">
        <v>25</v>
      </c>
      <c r="AP2259">
        <v>1100</v>
      </c>
      <c r="AQ2259" t="s">
        <v>129</v>
      </c>
      <c r="AR2259">
        <v>-23</v>
      </c>
      <c r="AS2259">
        <v>60</v>
      </c>
      <c r="AT2259">
        <v>128</v>
      </c>
      <c r="BB2259">
        <v>1200</v>
      </c>
      <c r="BC2259">
        <v>1</v>
      </c>
      <c r="BD2259" t="str">
        <f t="shared" si="1151"/>
        <v xml:space="preserve">N46PD   </v>
      </c>
      <c r="BE2259">
        <v>1</v>
      </c>
      <c r="BG2259">
        <v>0</v>
      </c>
      <c r="BH2259">
        <v>0</v>
      </c>
      <c r="BI2259">
        <v>0</v>
      </c>
      <c r="BJ2259">
        <v>1000</v>
      </c>
      <c r="BK2259">
        <v>-100</v>
      </c>
      <c r="BL2259" t="s">
        <v>239</v>
      </c>
      <c r="BM2259">
        <v>1</v>
      </c>
      <c r="BN2259">
        <v>1</v>
      </c>
      <c r="BO2259">
        <v>1</v>
      </c>
      <c r="BP2259">
        <v>0</v>
      </c>
      <c r="BS2259">
        <v>0.16</v>
      </c>
      <c r="BT2259">
        <v>0</v>
      </c>
      <c r="BU2259">
        <v>0</v>
      </c>
      <c r="CE2259" t="str">
        <f t="shared" si="1158"/>
        <v>16:26:26.257</v>
      </c>
      <c r="CF2259">
        <v>257154111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6</v>
      </c>
      <c r="CY2259">
        <v>7</v>
      </c>
      <c r="CZ2259" t="s">
        <v>131</v>
      </c>
      <c r="DA2259">
        <v>80</v>
      </c>
      <c r="DB2259">
        <v>1</v>
      </c>
      <c r="DC2259" t="s">
        <v>132</v>
      </c>
      <c r="DD2259" t="s">
        <v>133</v>
      </c>
      <c r="DG2259">
        <v>15522527</v>
      </c>
      <c r="DI2259">
        <v>1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>"10/06/2022 16:26:26.649"</f>
        <v>10/06/2022 16:26:26.649</v>
      </c>
      <c r="C2260" t="str">
        <f t="shared" si="1147"/>
        <v>FFDFD3C0</v>
      </c>
      <c r="D2260" t="s">
        <v>143</v>
      </c>
      <c r="E2260">
        <v>15</v>
      </c>
      <c r="F2260">
        <v>2015</v>
      </c>
      <c r="G2260" t="s">
        <v>144</v>
      </c>
      <c r="J2260" t="s">
        <v>145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1156"/>
        <v>16:26:26.250</v>
      </c>
      <c r="T2260" t="str">
        <f t="shared" si="1157"/>
        <v>16:26:25.850</v>
      </c>
      <c r="U2260" t="str">
        <f t="shared" si="1150"/>
        <v>A5988B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9</v>
      </c>
      <c r="AC2260">
        <v>3</v>
      </c>
      <c r="AD2260">
        <v>0</v>
      </c>
      <c r="AE2260">
        <v>10</v>
      </c>
      <c r="AF2260" t="s">
        <v>125</v>
      </c>
      <c r="AG2260">
        <v>0</v>
      </c>
      <c r="AH2260">
        <v>3</v>
      </c>
      <c r="AI2260">
        <v>2</v>
      </c>
      <c r="AJ2260">
        <v>1</v>
      </c>
      <c r="AK2260" t="s">
        <v>757</v>
      </c>
      <c r="AL2260">
        <v>40.969434</v>
      </c>
      <c r="AM2260" t="s">
        <v>758</v>
      </c>
      <c r="AN2260">
        <v>-72.163632000000007</v>
      </c>
      <c r="AO2260">
        <v>25</v>
      </c>
      <c r="AP2260">
        <v>1100</v>
      </c>
      <c r="AQ2260" t="s">
        <v>129</v>
      </c>
      <c r="AR2260">
        <v>-23</v>
      </c>
      <c r="AS2260">
        <v>60</v>
      </c>
      <c r="AT2260">
        <v>128</v>
      </c>
      <c r="BB2260">
        <v>1200</v>
      </c>
      <c r="BC2260">
        <v>1</v>
      </c>
      <c r="BD2260" t="str">
        <f t="shared" si="1151"/>
        <v xml:space="preserve">N46PD   </v>
      </c>
      <c r="BE2260">
        <v>1</v>
      </c>
      <c r="BG2260">
        <v>0</v>
      </c>
      <c r="BH2260">
        <v>0</v>
      </c>
      <c r="BI2260">
        <v>0</v>
      </c>
      <c r="BJ2260">
        <v>1000</v>
      </c>
      <c r="BK2260">
        <v>-100</v>
      </c>
      <c r="BL2260" t="s">
        <v>239</v>
      </c>
      <c r="BM2260">
        <v>1</v>
      </c>
      <c r="BN2260">
        <v>1</v>
      </c>
      <c r="BO2260">
        <v>1</v>
      </c>
      <c r="BP2260">
        <v>0</v>
      </c>
      <c r="BS2260">
        <v>0.16</v>
      </c>
      <c r="BT2260">
        <v>0</v>
      </c>
      <c r="BU2260">
        <v>0</v>
      </c>
      <c r="CE2260" t="str">
        <f t="shared" si="1158"/>
        <v>16:26:26.257</v>
      </c>
      <c r="CF2260">
        <v>257154111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6</v>
      </c>
      <c r="CY2260">
        <v>7</v>
      </c>
      <c r="CZ2260" t="s">
        <v>131</v>
      </c>
      <c r="DA2260">
        <v>80</v>
      </c>
      <c r="DB2260">
        <v>1</v>
      </c>
      <c r="DC2260" t="s">
        <v>132</v>
      </c>
      <c r="DD2260" t="s">
        <v>133</v>
      </c>
      <c r="DG2260">
        <v>15522527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>"10/06/2022 16:26:26.649"</f>
        <v>10/06/2022 16:26:26.649</v>
      </c>
      <c r="C2261" t="str">
        <f t="shared" si="1147"/>
        <v>FFDFD3C0</v>
      </c>
      <c r="D2261" t="s">
        <v>134</v>
      </c>
      <c r="E2261">
        <v>33</v>
      </c>
      <c r="H2261">
        <v>112</v>
      </c>
      <c r="I2261" t="s">
        <v>135</v>
      </c>
      <c r="J2261" t="s">
        <v>136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1156"/>
        <v>16:26:26.250</v>
      </c>
      <c r="T2261" t="str">
        <f t="shared" si="1157"/>
        <v>16:26:25.850</v>
      </c>
      <c r="U2261" t="str">
        <f t="shared" si="1150"/>
        <v>A5988B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9</v>
      </c>
      <c r="AC2261">
        <v>3</v>
      </c>
      <c r="AD2261">
        <v>0</v>
      </c>
      <c r="AE2261">
        <v>10</v>
      </c>
      <c r="AF2261" t="s">
        <v>125</v>
      </c>
      <c r="AG2261">
        <v>0</v>
      </c>
      <c r="AH2261">
        <v>3</v>
      </c>
      <c r="AI2261">
        <v>2</v>
      </c>
      <c r="AJ2261">
        <v>1</v>
      </c>
      <c r="AK2261" t="s">
        <v>757</v>
      </c>
      <c r="AL2261">
        <v>40.969434</v>
      </c>
      <c r="AM2261" t="s">
        <v>758</v>
      </c>
      <c r="AN2261">
        <v>-72.163632000000007</v>
      </c>
      <c r="AO2261">
        <v>25</v>
      </c>
      <c r="AP2261">
        <v>1100</v>
      </c>
      <c r="AQ2261" t="s">
        <v>129</v>
      </c>
      <c r="AR2261">
        <v>-23</v>
      </c>
      <c r="AS2261">
        <v>60</v>
      </c>
      <c r="AT2261">
        <v>128</v>
      </c>
      <c r="BB2261">
        <v>1200</v>
      </c>
      <c r="BC2261">
        <v>1</v>
      </c>
      <c r="BD2261" t="str">
        <f t="shared" si="1151"/>
        <v xml:space="preserve">N46PD   </v>
      </c>
      <c r="BE2261">
        <v>1</v>
      </c>
      <c r="BG2261">
        <v>0</v>
      </c>
      <c r="BH2261">
        <v>0</v>
      </c>
      <c r="BI2261">
        <v>0</v>
      </c>
      <c r="BJ2261">
        <v>1000</v>
      </c>
      <c r="BK2261">
        <v>-100</v>
      </c>
      <c r="BL2261" t="s">
        <v>239</v>
      </c>
      <c r="BM2261">
        <v>1</v>
      </c>
      <c r="BN2261">
        <v>1</v>
      </c>
      <c r="BO2261">
        <v>1</v>
      </c>
      <c r="BP2261">
        <v>0</v>
      </c>
      <c r="BS2261">
        <v>0.16</v>
      </c>
      <c r="BT2261">
        <v>0</v>
      </c>
      <c r="BU2261">
        <v>0</v>
      </c>
      <c r="CE2261" t="str">
        <f t="shared" si="1158"/>
        <v>16:26:26.257</v>
      </c>
      <c r="CF2261">
        <v>257154111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6</v>
      </c>
      <c r="CY2261">
        <v>7</v>
      </c>
      <c r="CZ2261" t="s">
        <v>131</v>
      </c>
      <c r="DA2261">
        <v>80</v>
      </c>
      <c r="DB2261">
        <v>1</v>
      </c>
      <c r="DC2261" t="s">
        <v>132</v>
      </c>
      <c r="DD2261" t="s">
        <v>133</v>
      </c>
      <c r="DG2261">
        <v>15522527</v>
      </c>
      <c r="DI2261">
        <v>1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>"10/06/2022 16:26:26.649"</f>
        <v>10/06/2022 16:26:26.649</v>
      </c>
      <c r="C2262" t="str">
        <f t="shared" si="1147"/>
        <v>FFDFD3C0</v>
      </c>
      <c r="D2262" t="s">
        <v>143</v>
      </c>
      <c r="E2262">
        <v>1</v>
      </c>
      <c r="F2262">
        <v>2001</v>
      </c>
      <c r="G2262" t="s">
        <v>147</v>
      </c>
      <c r="J2262" t="s">
        <v>145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1156"/>
        <v>16:26:26.250</v>
      </c>
      <c r="T2262" t="str">
        <f t="shared" si="1157"/>
        <v>16:26:25.850</v>
      </c>
      <c r="U2262" t="str">
        <f t="shared" si="1150"/>
        <v>A5988B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9</v>
      </c>
      <c r="AC2262">
        <v>3</v>
      </c>
      <c r="AD2262">
        <v>0</v>
      </c>
      <c r="AE2262">
        <v>10</v>
      </c>
      <c r="AF2262" t="s">
        <v>125</v>
      </c>
      <c r="AG2262">
        <v>0</v>
      </c>
      <c r="AH2262">
        <v>3</v>
      </c>
      <c r="AI2262">
        <v>2</v>
      </c>
      <c r="AJ2262">
        <v>1</v>
      </c>
      <c r="AK2262" t="s">
        <v>757</v>
      </c>
      <c r="AL2262">
        <v>40.969434</v>
      </c>
      <c r="AM2262" t="s">
        <v>758</v>
      </c>
      <c r="AN2262">
        <v>-72.163632000000007</v>
      </c>
      <c r="AO2262">
        <v>25</v>
      </c>
      <c r="AP2262">
        <v>1100</v>
      </c>
      <c r="AQ2262" t="s">
        <v>129</v>
      </c>
      <c r="AR2262">
        <v>-23</v>
      </c>
      <c r="AS2262">
        <v>60</v>
      </c>
      <c r="AT2262">
        <v>128</v>
      </c>
      <c r="BB2262">
        <v>1200</v>
      </c>
      <c r="BC2262">
        <v>1</v>
      </c>
      <c r="BD2262" t="str">
        <f t="shared" si="1151"/>
        <v xml:space="preserve">N46PD   </v>
      </c>
      <c r="BE2262">
        <v>1</v>
      </c>
      <c r="BG2262">
        <v>0</v>
      </c>
      <c r="BH2262">
        <v>0</v>
      </c>
      <c r="BI2262">
        <v>0</v>
      </c>
      <c r="BJ2262">
        <v>1000</v>
      </c>
      <c r="BK2262">
        <v>-100</v>
      </c>
      <c r="BL2262" t="s">
        <v>239</v>
      </c>
      <c r="BM2262">
        <v>1</v>
      </c>
      <c r="BN2262">
        <v>1</v>
      </c>
      <c r="BO2262">
        <v>1</v>
      </c>
      <c r="BP2262">
        <v>0</v>
      </c>
      <c r="BS2262">
        <v>0.16</v>
      </c>
      <c r="BT2262">
        <v>0</v>
      </c>
      <c r="BU2262">
        <v>0</v>
      </c>
      <c r="CE2262" t="str">
        <f t="shared" si="1158"/>
        <v>16:26:26.257</v>
      </c>
      <c r="CF2262">
        <v>257154111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6</v>
      </c>
      <c r="CY2262">
        <v>7</v>
      </c>
      <c r="CZ2262" t="s">
        <v>131</v>
      </c>
      <c r="DA2262">
        <v>80</v>
      </c>
      <c r="DB2262">
        <v>1</v>
      </c>
      <c r="DC2262" t="s">
        <v>132</v>
      </c>
      <c r="DD2262" t="s">
        <v>133</v>
      </c>
      <c r="DG2262">
        <v>15522527</v>
      </c>
      <c r="DI2262">
        <v>1</v>
      </c>
      <c r="DJ2262">
        <v>0</v>
      </c>
      <c r="DK2262">
        <v>1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>"10/06/2022 16:26:27.475"</f>
        <v>10/06/2022 16:26:27.475</v>
      </c>
      <c r="C2263" t="str">
        <f t="shared" si="1147"/>
        <v>FFDFD3C0</v>
      </c>
      <c r="D2263" t="s">
        <v>134</v>
      </c>
      <c r="E2263">
        <v>38</v>
      </c>
      <c r="H2263">
        <v>125</v>
      </c>
      <c r="I2263" t="s">
        <v>142</v>
      </c>
      <c r="J2263" t="s">
        <v>136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ref="S2263:S2269" si="1159">"16:26:27.219"</f>
        <v>16:26:27.219</v>
      </c>
      <c r="T2263" t="str">
        <f t="shared" ref="T2263:T2269" si="1160">"16:26:26.719"</f>
        <v>16:26:26.719</v>
      </c>
      <c r="U2263" t="str">
        <f t="shared" si="1150"/>
        <v>A5988B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9</v>
      </c>
      <c r="AC2263">
        <v>3</v>
      </c>
      <c r="AD2263">
        <v>0</v>
      </c>
      <c r="AE2263">
        <v>10</v>
      </c>
      <c r="AF2263" t="s">
        <v>125</v>
      </c>
      <c r="AG2263">
        <v>0</v>
      </c>
      <c r="AH2263">
        <v>3</v>
      </c>
      <c r="AI2263">
        <v>2</v>
      </c>
      <c r="AJ2263">
        <v>1</v>
      </c>
      <c r="AK2263" t="s">
        <v>759</v>
      </c>
      <c r="AL2263">
        <v>40.969690999999997</v>
      </c>
      <c r="AM2263" t="s">
        <v>760</v>
      </c>
      <c r="AN2263">
        <v>-72.163760999999994</v>
      </c>
      <c r="AO2263">
        <v>25</v>
      </c>
      <c r="AP2263">
        <v>1075</v>
      </c>
      <c r="AQ2263" t="s">
        <v>129</v>
      </c>
      <c r="AR2263">
        <v>-24</v>
      </c>
      <c r="AS2263">
        <v>60</v>
      </c>
      <c r="AT2263">
        <v>0</v>
      </c>
      <c r="BB2263">
        <v>1200</v>
      </c>
      <c r="BC2263">
        <v>1</v>
      </c>
      <c r="BD2263" t="str">
        <f t="shared" si="1151"/>
        <v xml:space="preserve">N46PD   </v>
      </c>
      <c r="BE2263">
        <v>1</v>
      </c>
      <c r="BG2263">
        <v>0</v>
      </c>
      <c r="BH2263">
        <v>0</v>
      </c>
      <c r="BI2263">
        <v>0</v>
      </c>
      <c r="BJ2263">
        <v>1000</v>
      </c>
      <c r="BK2263">
        <v>-75</v>
      </c>
      <c r="BL2263" t="s">
        <v>239</v>
      </c>
      <c r="BM2263">
        <v>1</v>
      </c>
      <c r="BN2263">
        <v>1</v>
      </c>
      <c r="BO2263">
        <v>1</v>
      </c>
      <c r="BP2263">
        <v>0</v>
      </c>
      <c r="BS2263">
        <v>0.16</v>
      </c>
      <c r="BT2263">
        <v>0</v>
      </c>
      <c r="BU2263">
        <v>0</v>
      </c>
      <c r="CE2263" t="str">
        <f t="shared" ref="CE2263:CE2269" si="1161">"16:26:27.219"</f>
        <v>16:26:27.219</v>
      </c>
      <c r="CF2263">
        <v>218912891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6</v>
      </c>
      <c r="CY2263">
        <v>7</v>
      </c>
      <c r="CZ2263" t="s">
        <v>131</v>
      </c>
      <c r="DA2263">
        <v>80</v>
      </c>
      <c r="DB2263">
        <v>1</v>
      </c>
      <c r="DC2263" t="s">
        <v>132</v>
      </c>
      <c r="DD2263" t="s">
        <v>133</v>
      </c>
      <c r="DG2263">
        <v>15523453</v>
      </c>
      <c r="DI2263">
        <v>1</v>
      </c>
      <c r="DJ2263">
        <v>0</v>
      </c>
      <c r="DK2263">
        <v>0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>"10/06/2022 16:26:27.491"</f>
        <v>10/06/2022 16:26:27.491</v>
      </c>
      <c r="C2264" t="str">
        <f t="shared" si="1147"/>
        <v>FFDFD3C0</v>
      </c>
      <c r="D2264" t="s">
        <v>123</v>
      </c>
      <c r="E2264">
        <v>1</v>
      </c>
      <c r="H2264">
        <v>157</v>
      </c>
      <c r="I2264" t="s">
        <v>124</v>
      </c>
      <c r="J2264" t="s">
        <v>125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1159"/>
        <v>16:26:27.219</v>
      </c>
      <c r="T2264" t="str">
        <f t="shared" si="1160"/>
        <v>16:26:26.719</v>
      </c>
      <c r="U2264" t="str">
        <f t="shared" si="1150"/>
        <v>A5988B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9</v>
      </c>
      <c r="AC2264">
        <v>3</v>
      </c>
      <c r="AD2264">
        <v>0</v>
      </c>
      <c r="AE2264">
        <v>10</v>
      </c>
      <c r="AF2264" t="s">
        <v>125</v>
      </c>
      <c r="AG2264">
        <v>0</v>
      </c>
      <c r="AH2264">
        <v>3</v>
      </c>
      <c r="AI2264">
        <v>2</v>
      </c>
      <c r="AJ2264">
        <v>1</v>
      </c>
      <c r="AK2264" t="s">
        <v>759</v>
      </c>
      <c r="AL2264">
        <v>40.969690999999997</v>
      </c>
      <c r="AM2264" t="s">
        <v>760</v>
      </c>
      <c r="AN2264">
        <v>-72.163760999999994</v>
      </c>
      <c r="AO2264">
        <v>25</v>
      </c>
      <c r="AP2264">
        <v>1075</v>
      </c>
      <c r="AQ2264" t="s">
        <v>129</v>
      </c>
      <c r="AR2264">
        <v>-24</v>
      </c>
      <c r="AS2264">
        <v>60</v>
      </c>
      <c r="AT2264">
        <v>0</v>
      </c>
      <c r="BB2264">
        <v>1200</v>
      </c>
      <c r="BC2264">
        <v>1</v>
      </c>
      <c r="BD2264" t="str">
        <f t="shared" si="1151"/>
        <v xml:space="preserve">N46PD   </v>
      </c>
      <c r="BE2264">
        <v>1</v>
      </c>
      <c r="BG2264">
        <v>0</v>
      </c>
      <c r="BH2264">
        <v>0</v>
      </c>
      <c r="BI2264">
        <v>0</v>
      </c>
      <c r="BJ2264">
        <v>1000</v>
      </c>
      <c r="BK2264">
        <v>-75</v>
      </c>
      <c r="BL2264" t="s">
        <v>239</v>
      </c>
      <c r="BM2264">
        <v>1</v>
      </c>
      <c r="BN2264">
        <v>1</v>
      </c>
      <c r="BO2264">
        <v>1</v>
      </c>
      <c r="BP2264">
        <v>0</v>
      </c>
      <c r="BS2264">
        <v>0.16</v>
      </c>
      <c r="BT2264">
        <v>0</v>
      </c>
      <c r="BU2264">
        <v>0</v>
      </c>
      <c r="CE2264" t="str">
        <f t="shared" si="1161"/>
        <v>16:26:27.219</v>
      </c>
      <c r="CF2264">
        <v>218912891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6</v>
      </c>
      <c r="CY2264">
        <v>7</v>
      </c>
      <c r="CZ2264" t="s">
        <v>131</v>
      </c>
      <c r="DA2264">
        <v>80</v>
      </c>
      <c r="DB2264">
        <v>1</v>
      </c>
      <c r="DC2264" t="s">
        <v>132</v>
      </c>
      <c r="DD2264" t="s">
        <v>133</v>
      </c>
      <c r="DG2264">
        <v>15523453</v>
      </c>
      <c r="DI2264">
        <v>1</v>
      </c>
      <c r="DJ2264">
        <v>0</v>
      </c>
      <c r="DK2264">
        <v>1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>"10/06/2022 16:26:27.491"</f>
        <v>10/06/2022 16:26:27.491</v>
      </c>
      <c r="C2265" t="str">
        <f t="shared" si="1147"/>
        <v>FFDFD3C0</v>
      </c>
      <c r="D2265" t="s">
        <v>139</v>
      </c>
      <c r="E2265">
        <v>3</v>
      </c>
      <c r="F2265">
        <v>1003</v>
      </c>
      <c r="G2265" t="s">
        <v>146</v>
      </c>
      <c r="J2265" t="s">
        <v>141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1159"/>
        <v>16:26:27.219</v>
      </c>
      <c r="T2265" t="str">
        <f t="shared" si="1160"/>
        <v>16:26:26.719</v>
      </c>
      <c r="U2265" t="str">
        <f t="shared" si="1150"/>
        <v>A5988B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9</v>
      </c>
      <c r="AC2265">
        <v>3</v>
      </c>
      <c r="AD2265">
        <v>0</v>
      </c>
      <c r="AE2265">
        <v>10</v>
      </c>
      <c r="AF2265" t="s">
        <v>125</v>
      </c>
      <c r="AG2265">
        <v>0</v>
      </c>
      <c r="AH2265">
        <v>3</v>
      </c>
      <c r="AI2265">
        <v>2</v>
      </c>
      <c r="AJ2265">
        <v>1</v>
      </c>
      <c r="AK2265" t="s">
        <v>759</v>
      </c>
      <c r="AL2265">
        <v>40.969690999999997</v>
      </c>
      <c r="AM2265" t="s">
        <v>760</v>
      </c>
      <c r="AN2265">
        <v>-72.163760999999994</v>
      </c>
      <c r="AO2265">
        <v>25</v>
      </c>
      <c r="AP2265">
        <v>1075</v>
      </c>
      <c r="AQ2265" t="s">
        <v>129</v>
      </c>
      <c r="AR2265">
        <v>-24</v>
      </c>
      <c r="AS2265">
        <v>60</v>
      </c>
      <c r="AT2265">
        <v>0</v>
      </c>
      <c r="BB2265">
        <v>1200</v>
      </c>
      <c r="BC2265">
        <v>1</v>
      </c>
      <c r="BD2265" t="str">
        <f t="shared" si="1151"/>
        <v xml:space="preserve">N46PD   </v>
      </c>
      <c r="BE2265">
        <v>1</v>
      </c>
      <c r="BG2265">
        <v>0</v>
      </c>
      <c r="BH2265">
        <v>0</v>
      </c>
      <c r="BI2265">
        <v>0</v>
      </c>
      <c r="BJ2265">
        <v>1000</v>
      </c>
      <c r="BK2265">
        <v>-75</v>
      </c>
      <c r="BL2265" t="s">
        <v>239</v>
      </c>
      <c r="BM2265">
        <v>1</v>
      </c>
      <c r="BN2265">
        <v>1</v>
      </c>
      <c r="BO2265">
        <v>1</v>
      </c>
      <c r="BP2265">
        <v>0</v>
      </c>
      <c r="BS2265">
        <v>0.16</v>
      </c>
      <c r="BT2265">
        <v>0</v>
      </c>
      <c r="BU2265">
        <v>0</v>
      </c>
      <c r="CE2265" t="str">
        <f t="shared" si="1161"/>
        <v>16:26:27.219</v>
      </c>
      <c r="CF2265">
        <v>218912891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6</v>
      </c>
      <c r="CY2265">
        <v>7</v>
      </c>
      <c r="CZ2265" t="s">
        <v>131</v>
      </c>
      <c r="DA2265">
        <v>80</v>
      </c>
      <c r="DB2265">
        <v>1</v>
      </c>
      <c r="DC2265" t="s">
        <v>132</v>
      </c>
      <c r="DD2265" t="s">
        <v>133</v>
      </c>
      <c r="DG2265">
        <v>15523453</v>
      </c>
      <c r="DI2265">
        <v>1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>"10/06/2022 16:26:27.491"</f>
        <v>10/06/2022 16:26:27.491</v>
      </c>
      <c r="C2266" t="str">
        <f t="shared" si="1147"/>
        <v>FFDFD3C0</v>
      </c>
      <c r="D2266" t="s">
        <v>139</v>
      </c>
      <c r="E2266">
        <v>2</v>
      </c>
      <c r="F2266">
        <v>1002</v>
      </c>
      <c r="G2266" t="s">
        <v>124</v>
      </c>
      <c r="J2266" t="s">
        <v>141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159"/>
        <v>16:26:27.219</v>
      </c>
      <c r="T2266" t="str">
        <f t="shared" si="1160"/>
        <v>16:26:26.719</v>
      </c>
      <c r="U2266" t="str">
        <f t="shared" si="1150"/>
        <v>A5988B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9</v>
      </c>
      <c r="AC2266">
        <v>3</v>
      </c>
      <c r="AD2266">
        <v>0</v>
      </c>
      <c r="AE2266">
        <v>10</v>
      </c>
      <c r="AF2266" t="s">
        <v>125</v>
      </c>
      <c r="AG2266">
        <v>0</v>
      </c>
      <c r="AH2266">
        <v>3</v>
      </c>
      <c r="AI2266">
        <v>2</v>
      </c>
      <c r="AJ2266">
        <v>1</v>
      </c>
      <c r="AK2266" t="s">
        <v>759</v>
      </c>
      <c r="AL2266">
        <v>40.969690999999997</v>
      </c>
      <c r="AM2266" t="s">
        <v>760</v>
      </c>
      <c r="AN2266">
        <v>-72.163760999999994</v>
      </c>
      <c r="AO2266">
        <v>25</v>
      </c>
      <c r="AP2266">
        <v>1075</v>
      </c>
      <c r="AQ2266" t="s">
        <v>129</v>
      </c>
      <c r="AR2266">
        <v>-24</v>
      </c>
      <c r="AS2266">
        <v>60</v>
      </c>
      <c r="AT2266">
        <v>0</v>
      </c>
      <c r="BB2266">
        <v>1200</v>
      </c>
      <c r="BC2266">
        <v>1</v>
      </c>
      <c r="BD2266" t="str">
        <f t="shared" si="1151"/>
        <v xml:space="preserve">N46PD   </v>
      </c>
      <c r="BE2266">
        <v>1</v>
      </c>
      <c r="BG2266">
        <v>0</v>
      </c>
      <c r="BH2266">
        <v>0</v>
      </c>
      <c r="BI2266">
        <v>0</v>
      </c>
      <c r="BJ2266">
        <v>1000</v>
      </c>
      <c r="BK2266">
        <v>-75</v>
      </c>
      <c r="BL2266" t="s">
        <v>239</v>
      </c>
      <c r="BM2266">
        <v>1</v>
      </c>
      <c r="BN2266">
        <v>1</v>
      </c>
      <c r="BO2266">
        <v>1</v>
      </c>
      <c r="BP2266">
        <v>0</v>
      </c>
      <c r="BS2266">
        <v>0.16</v>
      </c>
      <c r="BT2266">
        <v>0</v>
      </c>
      <c r="BU2266">
        <v>0</v>
      </c>
      <c r="CE2266" t="str">
        <f t="shared" si="1161"/>
        <v>16:26:27.219</v>
      </c>
      <c r="CF2266">
        <v>218912891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6</v>
      </c>
      <c r="CY2266">
        <v>7</v>
      </c>
      <c r="CZ2266" t="s">
        <v>131</v>
      </c>
      <c r="DA2266">
        <v>80</v>
      </c>
      <c r="DB2266">
        <v>1</v>
      </c>
      <c r="DC2266" t="s">
        <v>132</v>
      </c>
      <c r="DD2266" t="s">
        <v>133</v>
      </c>
      <c r="DG2266">
        <v>15523453</v>
      </c>
      <c r="DI2266">
        <v>1</v>
      </c>
      <c r="DJ2266">
        <v>0</v>
      </c>
      <c r="DK2266">
        <v>1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>"10/06/2022 16:26:27.491"</f>
        <v>10/06/2022 16:26:27.491</v>
      </c>
      <c r="C2267" t="str">
        <f t="shared" si="1147"/>
        <v>FFDFD3C0</v>
      </c>
      <c r="D2267" t="s">
        <v>143</v>
      </c>
      <c r="E2267">
        <v>15</v>
      </c>
      <c r="F2267">
        <v>2015</v>
      </c>
      <c r="G2267" t="s">
        <v>144</v>
      </c>
      <c r="J2267" t="s">
        <v>145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si="1159"/>
        <v>16:26:27.219</v>
      </c>
      <c r="T2267" t="str">
        <f t="shared" si="1160"/>
        <v>16:26:26.719</v>
      </c>
      <c r="U2267" t="str">
        <f t="shared" si="1150"/>
        <v>A5988B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9</v>
      </c>
      <c r="AC2267">
        <v>3</v>
      </c>
      <c r="AD2267">
        <v>0</v>
      </c>
      <c r="AE2267">
        <v>10</v>
      </c>
      <c r="AF2267" t="s">
        <v>125</v>
      </c>
      <c r="AG2267">
        <v>0</v>
      </c>
      <c r="AH2267">
        <v>3</v>
      </c>
      <c r="AI2267">
        <v>2</v>
      </c>
      <c r="AJ2267">
        <v>1</v>
      </c>
      <c r="AK2267" t="s">
        <v>759</v>
      </c>
      <c r="AL2267">
        <v>40.969690999999997</v>
      </c>
      <c r="AM2267" t="s">
        <v>760</v>
      </c>
      <c r="AN2267">
        <v>-72.163760999999994</v>
      </c>
      <c r="AO2267">
        <v>25</v>
      </c>
      <c r="AP2267">
        <v>1075</v>
      </c>
      <c r="AQ2267" t="s">
        <v>129</v>
      </c>
      <c r="AR2267">
        <v>-24</v>
      </c>
      <c r="AS2267">
        <v>60</v>
      </c>
      <c r="AT2267">
        <v>0</v>
      </c>
      <c r="BB2267">
        <v>1200</v>
      </c>
      <c r="BC2267">
        <v>1</v>
      </c>
      <c r="BD2267" t="str">
        <f t="shared" si="1151"/>
        <v xml:space="preserve">N46PD   </v>
      </c>
      <c r="BE2267">
        <v>1</v>
      </c>
      <c r="BG2267">
        <v>0</v>
      </c>
      <c r="BH2267">
        <v>0</v>
      </c>
      <c r="BI2267">
        <v>0</v>
      </c>
      <c r="BJ2267">
        <v>1000</v>
      </c>
      <c r="BK2267">
        <v>-75</v>
      </c>
      <c r="BL2267" t="s">
        <v>239</v>
      </c>
      <c r="BM2267">
        <v>1</v>
      </c>
      <c r="BN2267">
        <v>1</v>
      </c>
      <c r="BO2267">
        <v>1</v>
      </c>
      <c r="BP2267">
        <v>0</v>
      </c>
      <c r="BS2267">
        <v>0.16</v>
      </c>
      <c r="BT2267">
        <v>0</v>
      </c>
      <c r="BU2267">
        <v>0</v>
      </c>
      <c r="CE2267" t="str">
        <f t="shared" si="1161"/>
        <v>16:26:27.219</v>
      </c>
      <c r="CF2267">
        <v>218912891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6</v>
      </c>
      <c r="CY2267">
        <v>7</v>
      </c>
      <c r="CZ2267" t="s">
        <v>131</v>
      </c>
      <c r="DA2267">
        <v>80</v>
      </c>
      <c r="DB2267">
        <v>1</v>
      </c>
      <c r="DC2267" t="s">
        <v>132</v>
      </c>
      <c r="DD2267" t="s">
        <v>133</v>
      </c>
      <c r="DG2267">
        <v>15523453</v>
      </c>
      <c r="DI2267">
        <v>1</v>
      </c>
      <c r="DJ2267">
        <v>0</v>
      </c>
      <c r="DK2267">
        <v>1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>"10/06/2022 16:26:27.507"</f>
        <v>10/06/2022 16:26:27.507</v>
      </c>
      <c r="C2268" t="str">
        <f t="shared" si="1147"/>
        <v>FFDFD3C0</v>
      </c>
      <c r="D2268" t="s">
        <v>134</v>
      </c>
      <c r="E2268">
        <v>33</v>
      </c>
      <c r="H2268">
        <v>112</v>
      </c>
      <c r="I2268" t="s">
        <v>135</v>
      </c>
      <c r="J2268" t="s">
        <v>136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si="1159"/>
        <v>16:26:27.219</v>
      </c>
      <c r="T2268" t="str">
        <f t="shared" si="1160"/>
        <v>16:26:26.719</v>
      </c>
      <c r="U2268" t="str">
        <f t="shared" si="1150"/>
        <v>A5988B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9</v>
      </c>
      <c r="AC2268">
        <v>3</v>
      </c>
      <c r="AD2268">
        <v>0</v>
      </c>
      <c r="AE2268">
        <v>10</v>
      </c>
      <c r="AF2268" t="s">
        <v>125</v>
      </c>
      <c r="AG2268">
        <v>0</v>
      </c>
      <c r="AH2268">
        <v>3</v>
      </c>
      <c r="AI2268">
        <v>2</v>
      </c>
      <c r="AJ2268">
        <v>1</v>
      </c>
      <c r="AK2268" t="s">
        <v>759</v>
      </c>
      <c r="AL2268">
        <v>40.969690999999997</v>
      </c>
      <c r="AM2268" t="s">
        <v>760</v>
      </c>
      <c r="AN2268">
        <v>-72.163760999999994</v>
      </c>
      <c r="AO2268">
        <v>25</v>
      </c>
      <c r="AP2268">
        <v>1075</v>
      </c>
      <c r="AQ2268" t="s">
        <v>129</v>
      </c>
      <c r="AR2268">
        <v>-24</v>
      </c>
      <c r="AS2268">
        <v>60</v>
      </c>
      <c r="AT2268">
        <v>0</v>
      </c>
      <c r="BB2268">
        <v>1200</v>
      </c>
      <c r="BC2268">
        <v>1</v>
      </c>
      <c r="BD2268" t="str">
        <f t="shared" si="1151"/>
        <v xml:space="preserve">N46PD   </v>
      </c>
      <c r="BE2268">
        <v>1</v>
      </c>
      <c r="BG2268">
        <v>0</v>
      </c>
      <c r="BH2268">
        <v>0</v>
      </c>
      <c r="BI2268">
        <v>0</v>
      </c>
      <c r="BJ2268">
        <v>1000</v>
      </c>
      <c r="BK2268">
        <v>-75</v>
      </c>
      <c r="BL2268" t="s">
        <v>239</v>
      </c>
      <c r="BM2268">
        <v>1</v>
      </c>
      <c r="BN2268">
        <v>1</v>
      </c>
      <c r="BO2268">
        <v>1</v>
      </c>
      <c r="BP2268">
        <v>0</v>
      </c>
      <c r="BS2268">
        <v>0.16</v>
      </c>
      <c r="BT2268">
        <v>0</v>
      </c>
      <c r="BU2268">
        <v>0</v>
      </c>
      <c r="CE2268" t="str">
        <f t="shared" si="1161"/>
        <v>16:26:27.219</v>
      </c>
      <c r="CF2268">
        <v>218912891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6</v>
      </c>
      <c r="CY2268">
        <v>7</v>
      </c>
      <c r="CZ2268" t="s">
        <v>131</v>
      </c>
      <c r="DA2268">
        <v>80</v>
      </c>
      <c r="DB2268">
        <v>1</v>
      </c>
      <c r="DC2268" t="s">
        <v>132</v>
      </c>
      <c r="DD2268" t="s">
        <v>133</v>
      </c>
      <c r="DG2268">
        <v>15523453</v>
      </c>
      <c r="DI2268">
        <v>1</v>
      </c>
      <c r="DJ2268">
        <v>0</v>
      </c>
      <c r="DK2268">
        <v>1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>"10/06/2022 16:26:27.507"</f>
        <v>10/06/2022 16:26:27.507</v>
      </c>
      <c r="C2269" t="str">
        <f t="shared" si="1147"/>
        <v>FFDFD3C0</v>
      </c>
      <c r="D2269" t="s">
        <v>143</v>
      </c>
      <c r="E2269">
        <v>1</v>
      </c>
      <c r="F2269">
        <v>2001</v>
      </c>
      <c r="G2269" t="s">
        <v>147</v>
      </c>
      <c r="J2269" t="s">
        <v>145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159"/>
        <v>16:26:27.219</v>
      </c>
      <c r="T2269" t="str">
        <f t="shared" si="1160"/>
        <v>16:26:26.719</v>
      </c>
      <c r="U2269" t="str">
        <f t="shared" si="1150"/>
        <v>A5988B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9</v>
      </c>
      <c r="AC2269">
        <v>3</v>
      </c>
      <c r="AD2269">
        <v>0</v>
      </c>
      <c r="AE2269">
        <v>10</v>
      </c>
      <c r="AF2269" t="s">
        <v>125</v>
      </c>
      <c r="AG2269">
        <v>0</v>
      </c>
      <c r="AH2269">
        <v>3</v>
      </c>
      <c r="AI2269">
        <v>2</v>
      </c>
      <c r="AJ2269">
        <v>1</v>
      </c>
      <c r="AK2269" t="s">
        <v>759</v>
      </c>
      <c r="AL2269">
        <v>40.969690999999997</v>
      </c>
      <c r="AM2269" t="s">
        <v>760</v>
      </c>
      <c r="AN2269">
        <v>-72.163760999999994</v>
      </c>
      <c r="AO2269">
        <v>25</v>
      </c>
      <c r="AP2269">
        <v>1075</v>
      </c>
      <c r="AQ2269" t="s">
        <v>129</v>
      </c>
      <c r="AR2269">
        <v>-24</v>
      </c>
      <c r="AS2269">
        <v>60</v>
      </c>
      <c r="AT2269">
        <v>0</v>
      </c>
      <c r="BB2269">
        <v>1200</v>
      </c>
      <c r="BC2269">
        <v>1</v>
      </c>
      <c r="BD2269" t="str">
        <f t="shared" si="1151"/>
        <v xml:space="preserve">N46PD   </v>
      </c>
      <c r="BE2269">
        <v>1</v>
      </c>
      <c r="BG2269">
        <v>0</v>
      </c>
      <c r="BH2269">
        <v>0</v>
      </c>
      <c r="BI2269">
        <v>0</v>
      </c>
      <c r="BJ2269">
        <v>1000</v>
      </c>
      <c r="BK2269">
        <v>-75</v>
      </c>
      <c r="BL2269" t="s">
        <v>239</v>
      </c>
      <c r="BM2269">
        <v>1</v>
      </c>
      <c r="BN2269">
        <v>1</v>
      </c>
      <c r="BO2269">
        <v>1</v>
      </c>
      <c r="BP2269">
        <v>0</v>
      </c>
      <c r="BS2269">
        <v>0.16</v>
      </c>
      <c r="BT2269">
        <v>0</v>
      </c>
      <c r="BU2269">
        <v>0</v>
      </c>
      <c r="CE2269" t="str">
        <f t="shared" si="1161"/>
        <v>16:26:27.219</v>
      </c>
      <c r="CF2269">
        <v>218912891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6</v>
      </c>
      <c r="CY2269">
        <v>7</v>
      </c>
      <c r="CZ2269" t="s">
        <v>131</v>
      </c>
      <c r="DA2269">
        <v>80</v>
      </c>
      <c r="DB2269">
        <v>1</v>
      </c>
      <c r="DC2269" t="s">
        <v>132</v>
      </c>
      <c r="DD2269" t="s">
        <v>133</v>
      </c>
      <c r="DG2269">
        <v>15523453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>"10/06/2022 16:26:28.569"</f>
        <v>10/06/2022 16:26:28.569</v>
      </c>
      <c r="C2270" t="str">
        <f t="shared" si="1147"/>
        <v>FFDFD3C0</v>
      </c>
      <c r="D2270" t="s">
        <v>134</v>
      </c>
      <c r="E2270">
        <v>33</v>
      </c>
      <c r="H2270">
        <v>112</v>
      </c>
      <c r="I2270" t="s">
        <v>135</v>
      </c>
      <c r="J2270" t="s">
        <v>136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ref="S2270:S2276" si="1162">"16:26:28.313"</f>
        <v>16:26:28.313</v>
      </c>
      <c r="T2270" t="str">
        <f t="shared" ref="T2270:T2276" si="1163">"16:26:27.813"</f>
        <v>16:26:27.813</v>
      </c>
      <c r="U2270" t="str">
        <f t="shared" si="1150"/>
        <v>A5988B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9</v>
      </c>
      <c r="AC2270">
        <v>3</v>
      </c>
      <c r="AD2270">
        <v>0</v>
      </c>
      <c r="AE2270">
        <v>10</v>
      </c>
      <c r="AF2270" t="s">
        <v>125</v>
      </c>
      <c r="AG2270">
        <v>0</v>
      </c>
      <c r="AH2270">
        <v>3</v>
      </c>
      <c r="AI2270">
        <v>2</v>
      </c>
      <c r="AJ2270">
        <v>1</v>
      </c>
      <c r="AK2270" t="s">
        <v>761</v>
      </c>
      <c r="AL2270">
        <v>40.969991999999998</v>
      </c>
      <c r="AM2270" t="s">
        <v>762</v>
      </c>
      <c r="AN2270">
        <v>-72.163932000000003</v>
      </c>
      <c r="AO2270">
        <v>25</v>
      </c>
      <c r="AP2270">
        <v>1100</v>
      </c>
      <c r="AQ2270" t="s">
        <v>129</v>
      </c>
      <c r="AR2270">
        <v>-24</v>
      </c>
      <c r="AS2270">
        <v>59</v>
      </c>
      <c r="AT2270">
        <v>384</v>
      </c>
      <c r="BB2270">
        <v>1200</v>
      </c>
      <c r="BC2270">
        <v>1</v>
      </c>
      <c r="BD2270" t="str">
        <f t="shared" si="1151"/>
        <v xml:space="preserve">N46PD   </v>
      </c>
      <c r="BE2270">
        <v>1</v>
      </c>
      <c r="BG2270">
        <v>0</v>
      </c>
      <c r="BH2270">
        <v>0</v>
      </c>
      <c r="BI2270">
        <v>0</v>
      </c>
      <c r="BJ2270">
        <v>1000</v>
      </c>
      <c r="BK2270">
        <v>-100</v>
      </c>
      <c r="BL2270" t="s">
        <v>239</v>
      </c>
      <c r="BM2270">
        <v>1</v>
      </c>
      <c r="BN2270">
        <v>1</v>
      </c>
      <c r="BO2270">
        <v>1</v>
      </c>
      <c r="BP2270">
        <v>0</v>
      </c>
      <c r="BS2270">
        <v>0.04</v>
      </c>
      <c r="BT2270">
        <v>0</v>
      </c>
      <c r="BU2270">
        <v>0</v>
      </c>
      <c r="CE2270" t="str">
        <f t="shared" ref="CE2270:CE2276" si="1164">"16:26:28.313"</f>
        <v>16:26:28.313</v>
      </c>
      <c r="CF2270">
        <v>313384471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6</v>
      </c>
      <c r="CY2270">
        <v>7</v>
      </c>
      <c r="CZ2270" t="s">
        <v>131</v>
      </c>
      <c r="DA2270">
        <v>80</v>
      </c>
      <c r="DB2270">
        <v>1</v>
      </c>
      <c r="DC2270" t="s">
        <v>132</v>
      </c>
      <c r="DD2270" t="s">
        <v>133</v>
      </c>
      <c r="DG2270">
        <v>15524457</v>
      </c>
      <c r="DI2270">
        <v>1</v>
      </c>
      <c r="DJ2270">
        <v>0</v>
      </c>
      <c r="DK2270">
        <v>0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>"10/06/2022 16:26:28.569"</f>
        <v>10/06/2022 16:26:28.569</v>
      </c>
      <c r="C2271" t="str">
        <f t="shared" si="1147"/>
        <v>FFDFD3C0</v>
      </c>
      <c r="D2271" t="s">
        <v>143</v>
      </c>
      <c r="E2271">
        <v>1</v>
      </c>
      <c r="F2271">
        <v>2001</v>
      </c>
      <c r="G2271" t="s">
        <v>147</v>
      </c>
      <c r="J2271" t="s">
        <v>145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162"/>
        <v>16:26:28.313</v>
      </c>
      <c r="T2271" t="str">
        <f t="shared" si="1163"/>
        <v>16:26:27.813</v>
      </c>
      <c r="U2271" t="str">
        <f t="shared" si="1150"/>
        <v>A5988B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9</v>
      </c>
      <c r="AC2271">
        <v>3</v>
      </c>
      <c r="AD2271">
        <v>0</v>
      </c>
      <c r="AE2271">
        <v>10</v>
      </c>
      <c r="AF2271" t="s">
        <v>125</v>
      </c>
      <c r="AG2271">
        <v>0</v>
      </c>
      <c r="AH2271">
        <v>3</v>
      </c>
      <c r="AI2271">
        <v>2</v>
      </c>
      <c r="AJ2271">
        <v>1</v>
      </c>
      <c r="AK2271" t="s">
        <v>761</v>
      </c>
      <c r="AL2271">
        <v>40.969991999999998</v>
      </c>
      <c r="AM2271" t="s">
        <v>762</v>
      </c>
      <c r="AN2271">
        <v>-72.163932000000003</v>
      </c>
      <c r="AO2271">
        <v>25</v>
      </c>
      <c r="AP2271">
        <v>1100</v>
      </c>
      <c r="AQ2271" t="s">
        <v>129</v>
      </c>
      <c r="AR2271">
        <v>-24</v>
      </c>
      <c r="AS2271">
        <v>59</v>
      </c>
      <c r="AT2271">
        <v>384</v>
      </c>
      <c r="BB2271">
        <v>1200</v>
      </c>
      <c r="BC2271">
        <v>1</v>
      </c>
      <c r="BD2271" t="str">
        <f t="shared" si="1151"/>
        <v xml:space="preserve">N46PD   </v>
      </c>
      <c r="BE2271">
        <v>1</v>
      </c>
      <c r="BG2271">
        <v>0</v>
      </c>
      <c r="BH2271">
        <v>0</v>
      </c>
      <c r="BI2271">
        <v>0</v>
      </c>
      <c r="BJ2271">
        <v>1000</v>
      </c>
      <c r="BK2271">
        <v>-100</v>
      </c>
      <c r="BL2271" t="s">
        <v>239</v>
      </c>
      <c r="BM2271">
        <v>1</v>
      </c>
      <c r="BN2271">
        <v>1</v>
      </c>
      <c r="BO2271">
        <v>1</v>
      </c>
      <c r="BP2271">
        <v>0</v>
      </c>
      <c r="BS2271">
        <v>0.04</v>
      </c>
      <c r="BT2271">
        <v>0</v>
      </c>
      <c r="BU2271">
        <v>0</v>
      </c>
      <c r="CE2271" t="str">
        <f t="shared" si="1164"/>
        <v>16:26:28.313</v>
      </c>
      <c r="CF2271">
        <v>313384471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6</v>
      </c>
      <c r="CY2271">
        <v>7</v>
      </c>
      <c r="CZ2271" t="s">
        <v>131</v>
      </c>
      <c r="DA2271">
        <v>80</v>
      </c>
      <c r="DB2271">
        <v>1</v>
      </c>
      <c r="DC2271" t="s">
        <v>132</v>
      </c>
      <c r="DD2271" t="s">
        <v>133</v>
      </c>
      <c r="DG2271">
        <v>15524457</v>
      </c>
      <c r="DI2271">
        <v>1</v>
      </c>
      <c r="DJ2271">
        <v>0</v>
      </c>
      <c r="DK2271">
        <v>1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>"10/06/2022 16:26:28.678"</f>
        <v>10/06/2022 16:26:28.678</v>
      </c>
      <c r="C2272" t="str">
        <f t="shared" si="1147"/>
        <v>FFDFD3C0</v>
      </c>
      <c r="D2272" t="s">
        <v>134</v>
      </c>
      <c r="E2272">
        <v>38</v>
      </c>
      <c r="H2272">
        <v>125</v>
      </c>
      <c r="I2272" t="s">
        <v>142</v>
      </c>
      <c r="J2272" t="s">
        <v>136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162"/>
        <v>16:26:28.313</v>
      </c>
      <c r="T2272" t="str">
        <f t="shared" si="1163"/>
        <v>16:26:27.813</v>
      </c>
      <c r="U2272" t="str">
        <f t="shared" si="1150"/>
        <v>A5988B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9</v>
      </c>
      <c r="AC2272">
        <v>3</v>
      </c>
      <c r="AD2272">
        <v>0</v>
      </c>
      <c r="AE2272">
        <v>10</v>
      </c>
      <c r="AF2272" t="s">
        <v>125</v>
      </c>
      <c r="AG2272">
        <v>0</v>
      </c>
      <c r="AH2272">
        <v>3</v>
      </c>
      <c r="AI2272">
        <v>2</v>
      </c>
      <c r="AJ2272">
        <v>1</v>
      </c>
      <c r="AK2272" t="s">
        <v>761</v>
      </c>
      <c r="AL2272">
        <v>40.969991999999998</v>
      </c>
      <c r="AM2272" t="s">
        <v>762</v>
      </c>
      <c r="AN2272">
        <v>-72.163932000000003</v>
      </c>
      <c r="AO2272">
        <v>25</v>
      </c>
      <c r="AP2272">
        <v>1100</v>
      </c>
      <c r="AQ2272" t="s">
        <v>129</v>
      </c>
      <c r="AR2272">
        <v>-24</v>
      </c>
      <c r="AS2272">
        <v>59</v>
      </c>
      <c r="AT2272">
        <v>384</v>
      </c>
      <c r="BB2272">
        <v>1200</v>
      </c>
      <c r="BC2272">
        <v>1</v>
      </c>
      <c r="BD2272" t="str">
        <f t="shared" si="1151"/>
        <v xml:space="preserve">N46PD   </v>
      </c>
      <c r="BE2272">
        <v>1</v>
      </c>
      <c r="BG2272">
        <v>0</v>
      </c>
      <c r="BH2272">
        <v>0</v>
      </c>
      <c r="BI2272">
        <v>0</v>
      </c>
      <c r="BJ2272">
        <v>1000</v>
      </c>
      <c r="BK2272">
        <v>-100</v>
      </c>
      <c r="BL2272" t="s">
        <v>239</v>
      </c>
      <c r="BM2272">
        <v>1</v>
      </c>
      <c r="BN2272">
        <v>1</v>
      </c>
      <c r="BO2272">
        <v>1</v>
      </c>
      <c r="BP2272">
        <v>0</v>
      </c>
      <c r="BS2272">
        <v>0.04</v>
      </c>
      <c r="BT2272">
        <v>0</v>
      </c>
      <c r="BU2272">
        <v>0</v>
      </c>
      <c r="CE2272" t="str">
        <f t="shared" si="1164"/>
        <v>16:26:28.313</v>
      </c>
      <c r="CF2272">
        <v>313384471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6</v>
      </c>
      <c r="CY2272">
        <v>7</v>
      </c>
      <c r="CZ2272" t="s">
        <v>131</v>
      </c>
      <c r="DA2272">
        <v>80</v>
      </c>
      <c r="DB2272">
        <v>1</v>
      </c>
      <c r="DC2272" t="s">
        <v>132</v>
      </c>
      <c r="DD2272" t="s">
        <v>133</v>
      </c>
      <c r="DG2272">
        <v>15524457</v>
      </c>
      <c r="DI2272">
        <v>1</v>
      </c>
      <c r="DJ2272">
        <v>0</v>
      </c>
      <c r="DK2272">
        <v>0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>"10/06/2022 16:26:28.678"</f>
        <v>10/06/2022 16:26:28.678</v>
      </c>
      <c r="C2273" t="str">
        <f t="shared" si="1147"/>
        <v>FFDFD3C0</v>
      </c>
      <c r="D2273" t="s">
        <v>139</v>
      </c>
      <c r="E2273">
        <v>2</v>
      </c>
      <c r="F2273">
        <v>1002</v>
      </c>
      <c r="G2273" t="s">
        <v>124</v>
      </c>
      <c r="J2273" t="s">
        <v>141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1162"/>
        <v>16:26:28.313</v>
      </c>
      <c r="T2273" t="str">
        <f t="shared" si="1163"/>
        <v>16:26:27.813</v>
      </c>
      <c r="U2273" t="str">
        <f t="shared" si="1150"/>
        <v>A5988B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9</v>
      </c>
      <c r="AC2273">
        <v>3</v>
      </c>
      <c r="AD2273">
        <v>0</v>
      </c>
      <c r="AE2273">
        <v>10</v>
      </c>
      <c r="AF2273" t="s">
        <v>125</v>
      </c>
      <c r="AG2273">
        <v>0</v>
      </c>
      <c r="AH2273">
        <v>3</v>
      </c>
      <c r="AI2273">
        <v>2</v>
      </c>
      <c r="AJ2273">
        <v>1</v>
      </c>
      <c r="AK2273" t="s">
        <v>761</v>
      </c>
      <c r="AL2273">
        <v>40.969991999999998</v>
      </c>
      <c r="AM2273" t="s">
        <v>762</v>
      </c>
      <c r="AN2273">
        <v>-72.163932000000003</v>
      </c>
      <c r="AO2273">
        <v>25</v>
      </c>
      <c r="AP2273">
        <v>1100</v>
      </c>
      <c r="AQ2273" t="s">
        <v>129</v>
      </c>
      <c r="AR2273">
        <v>-24</v>
      </c>
      <c r="AS2273">
        <v>59</v>
      </c>
      <c r="AT2273">
        <v>384</v>
      </c>
      <c r="BB2273">
        <v>1200</v>
      </c>
      <c r="BC2273">
        <v>1</v>
      </c>
      <c r="BD2273" t="str">
        <f t="shared" si="1151"/>
        <v xml:space="preserve">N46PD   </v>
      </c>
      <c r="BE2273">
        <v>1</v>
      </c>
      <c r="BG2273">
        <v>0</v>
      </c>
      <c r="BH2273">
        <v>0</v>
      </c>
      <c r="BI2273">
        <v>0</v>
      </c>
      <c r="BJ2273">
        <v>1000</v>
      </c>
      <c r="BK2273">
        <v>-100</v>
      </c>
      <c r="BL2273" t="s">
        <v>239</v>
      </c>
      <c r="BM2273">
        <v>1</v>
      </c>
      <c r="BN2273">
        <v>1</v>
      </c>
      <c r="BO2273">
        <v>1</v>
      </c>
      <c r="BP2273">
        <v>0</v>
      </c>
      <c r="BS2273">
        <v>0.04</v>
      </c>
      <c r="BT2273">
        <v>0</v>
      </c>
      <c r="BU2273">
        <v>0</v>
      </c>
      <c r="CE2273" t="str">
        <f t="shared" si="1164"/>
        <v>16:26:28.313</v>
      </c>
      <c r="CF2273">
        <v>313384471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6</v>
      </c>
      <c r="CY2273">
        <v>7</v>
      </c>
      <c r="CZ2273" t="s">
        <v>131</v>
      </c>
      <c r="DA2273">
        <v>80</v>
      </c>
      <c r="DB2273">
        <v>1</v>
      </c>
      <c r="DC2273" t="s">
        <v>132</v>
      </c>
      <c r="DD2273" t="s">
        <v>133</v>
      </c>
      <c r="DG2273">
        <v>15524457</v>
      </c>
      <c r="DI2273">
        <v>1</v>
      </c>
      <c r="DJ2273">
        <v>0</v>
      </c>
      <c r="DK2273">
        <v>1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>"10/06/2022 16:26:28.678"</f>
        <v>10/06/2022 16:26:28.678</v>
      </c>
      <c r="C2274" t="str">
        <f t="shared" si="1147"/>
        <v>FFDFD3C0</v>
      </c>
      <c r="D2274" t="s">
        <v>139</v>
      </c>
      <c r="E2274">
        <v>3</v>
      </c>
      <c r="F2274">
        <v>1003</v>
      </c>
      <c r="G2274" t="s">
        <v>146</v>
      </c>
      <c r="J2274" t="s">
        <v>141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1162"/>
        <v>16:26:28.313</v>
      </c>
      <c r="T2274" t="str">
        <f t="shared" si="1163"/>
        <v>16:26:27.813</v>
      </c>
      <c r="U2274" t="str">
        <f t="shared" si="1150"/>
        <v>A5988B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9</v>
      </c>
      <c r="AC2274">
        <v>3</v>
      </c>
      <c r="AD2274">
        <v>0</v>
      </c>
      <c r="AE2274">
        <v>10</v>
      </c>
      <c r="AF2274" t="s">
        <v>125</v>
      </c>
      <c r="AG2274">
        <v>0</v>
      </c>
      <c r="AH2274">
        <v>3</v>
      </c>
      <c r="AI2274">
        <v>2</v>
      </c>
      <c r="AJ2274">
        <v>1</v>
      </c>
      <c r="AK2274" t="s">
        <v>761</v>
      </c>
      <c r="AL2274">
        <v>40.969991999999998</v>
      </c>
      <c r="AM2274" t="s">
        <v>762</v>
      </c>
      <c r="AN2274">
        <v>-72.163932000000003</v>
      </c>
      <c r="AO2274">
        <v>25</v>
      </c>
      <c r="AP2274">
        <v>1100</v>
      </c>
      <c r="AQ2274" t="s">
        <v>129</v>
      </c>
      <c r="AR2274">
        <v>-24</v>
      </c>
      <c r="AS2274">
        <v>59</v>
      </c>
      <c r="AT2274">
        <v>384</v>
      </c>
      <c r="BB2274">
        <v>1200</v>
      </c>
      <c r="BC2274">
        <v>1</v>
      </c>
      <c r="BD2274" t="str">
        <f t="shared" si="1151"/>
        <v xml:space="preserve">N46PD   </v>
      </c>
      <c r="BE2274">
        <v>1</v>
      </c>
      <c r="BG2274">
        <v>0</v>
      </c>
      <c r="BH2274">
        <v>0</v>
      </c>
      <c r="BI2274">
        <v>0</v>
      </c>
      <c r="BJ2274">
        <v>1000</v>
      </c>
      <c r="BK2274">
        <v>-100</v>
      </c>
      <c r="BL2274" t="s">
        <v>239</v>
      </c>
      <c r="BM2274">
        <v>1</v>
      </c>
      <c r="BN2274">
        <v>1</v>
      </c>
      <c r="BO2274">
        <v>1</v>
      </c>
      <c r="BP2274">
        <v>0</v>
      </c>
      <c r="BS2274">
        <v>0.04</v>
      </c>
      <c r="BT2274">
        <v>0</v>
      </c>
      <c r="BU2274">
        <v>0</v>
      </c>
      <c r="CE2274" t="str">
        <f t="shared" si="1164"/>
        <v>16:26:28.313</v>
      </c>
      <c r="CF2274">
        <v>313384471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6</v>
      </c>
      <c r="CY2274">
        <v>7</v>
      </c>
      <c r="CZ2274" t="s">
        <v>131</v>
      </c>
      <c r="DA2274">
        <v>80</v>
      </c>
      <c r="DB2274">
        <v>1</v>
      </c>
      <c r="DC2274" t="s">
        <v>132</v>
      </c>
      <c r="DD2274" t="s">
        <v>133</v>
      </c>
      <c r="DG2274">
        <v>15524457</v>
      </c>
      <c r="DI2274">
        <v>1</v>
      </c>
      <c r="DJ2274">
        <v>0</v>
      </c>
      <c r="DK2274">
        <v>1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>"10/06/2022 16:26:28.678"</f>
        <v>10/06/2022 16:26:28.678</v>
      </c>
      <c r="C2275" t="str">
        <f t="shared" si="1147"/>
        <v>FFDFD3C0</v>
      </c>
      <c r="D2275" t="s">
        <v>123</v>
      </c>
      <c r="E2275">
        <v>1</v>
      </c>
      <c r="H2275">
        <v>157</v>
      </c>
      <c r="I2275" t="s">
        <v>124</v>
      </c>
      <c r="J2275" t="s">
        <v>125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1162"/>
        <v>16:26:28.313</v>
      </c>
      <c r="T2275" t="str">
        <f t="shared" si="1163"/>
        <v>16:26:27.813</v>
      </c>
      <c r="U2275" t="str">
        <f t="shared" si="1150"/>
        <v>A5988B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9</v>
      </c>
      <c r="AC2275">
        <v>3</v>
      </c>
      <c r="AD2275">
        <v>0</v>
      </c>
      <c r="AE2275">
        <v>10</v>
      </c>
      <c r="AF2275" t="s">
        <v>125</v>
      </c>
      <c r="AG2275">
        <v>0</v>
      </c>
      <c r="AH2275">
        <v>3</v>
      </c>
      <c r="AI2275">
        <v>2</v>
      </c>
      <c r="AJ2275">
        <v>1</v>
      </c>
      <c r="AK2275" t="s">
        <v>761</v>
      </c>
      <c r="AL2275">
        <v>40.969991999999998</v>
      </c>
      <c r="AM2275" t="s">
        <v>762</v>
      </c>
      <c r="AN2275">
        <v>-72.163932000000003</v>
      </c>
      <c r="AO2275">
        <v>25</v>
      </c>
      <c r="AP2275">
        <v>1100</v>
      </c>
      <c r="AQ2275" t="s">
        <v>129</v>
      </c>
      <c r="AR2275">
        <v>-24</v>
      </c>
      <c r="AS2275">
        <v>59</v>
      </c>
      <c r="AT2275">
        <v>384</v>
      </c>
      <c r="BB2275">
        <v>1200</v>
      </c>
      <c r="BC2275">
        <v>1</v>
      </c>
      <c r="BD2275" t="str">
        <f t="shared" si="1151"/>
        <v xml:space="preserve">N46PD   </v>
      </c>
      <c r="BE2275">
        <v>1</v>
      </c>
      <c r="BG2275">
        <v>0</v>
      </c>
      <c r="BH2275">
        <v>0</v>
      </c>
      <c r="BI2275">
        <v>0</v>
      </c>
      <c r="BJ2275">
        <v>1000</v>
      </c>
      <c r="BK2275">
        <v>-100</v>
      </c>
      <c r="BL2275" t="s">
        <v>239</v>
      </c>
      <c r="BM2275">
        <v>1</v>
      </c>
      <c r="BN2275">
        <v>1</v>
      </c>
      <c r="BO2275">
        <v>1</v>
      </c>
      <c r="BP2275">
        <v>0</v>
      </c>
      <c r="BS2275">
        <v>0.04</v>
      </c>
      <c r="BT2275">
        <v>0</v>
      </c>
      <c r="BU2275">
        <v>0</v>
      </c>
      <c r="CE2275" t="str">
        <f t="shared" si="1164"/>
        <v>16:26:28.313</v>
      </c>
      <c r="CF2275">
        <v>313384471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6</v>
      </c>
      <c r="CY2275">
        <v>7</v>
      </c>
      <c r="CZ2275" t="s">
        <v>131</v>
      </c>
      <c r="DA2275">
        <v>80</v>
      </c>
      <c r="DB2275">
        <v>1</v>
      </c>
      <c r="DC2275" t="s">
        <v>132</v>
      </c>
      <c r="DD2275" t="s">
        <v>133</v>
      </c>
      <c r="DG2275">
        <v>15524457</v>
      </c>
      <c r="DI2275">
        <v>1</v>
      </c>
      <c r="DJ2275">
        <v>0</v>
      </c>
      <c r="DK2275">
        <v>1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>"10/06/2022 16:26:28.678"</f>
        <v>10/06/2022 16:26:28.678</v>
      </c>
      <c r="C2276" t="str">
        <f t="shared" si="1147"/>
        <v>FFDFD3C0</v>
      </c>
      <c r="D2276" t="s">
        <v>143</v>
      </c>
      <c r="E2276">
        <v>15</v>
      </c>
      <c r="F2276">
        <v>2015</v>
      </c>
      <c r="G2276" t="s">
        <v>144</v>
      </c>
      <c r="J2276" t="s">
        <v>145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162"/>
        <v>16:26:28.313</v>
      </c>
      <c r="T2276" t="str">
        <f t="shared" si="1163"/>
        <v>16:26:27.813</v>
      </c>
      <c r="U2276" t="str">
        <f t="shared" si="1150"/>
        <v>A5988B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9</v>
      </c>
      <c r="AC2276">
        <v>3</v>
      </c>
      <c r="AD2276">
        <v>0</v>
      </c>
      <c r="AE2276">
        <v>10</v>
      </c>
      <c r="AF2276" t="s">
        <v>125</v>
      </c>
      <c r="AG2276">
        <v>0</v>
      </c>
      <c r="AH2276">
        <v>3</v>
      </c>
      <c r="AI2276">
        <v>2</v>
      </c>
      <c r="AJ2276">
        <v>1</v>
      </c>
      <c r="AK2276" t="s">
        <v>761</v>
      </c>
      <c r="AL2276">
        <v>40.969991999999998</v>
      </c>
      <c r="AM2276" t="s">
        <v>762</v>
      </c>
      <c r="AN2276">
        <v>-72.163932000000003</v>
      </c>
      <c r="AO2276">
        <v>25</v>
      </c>
      <c r="AP2276">
        <v>1100</v>
      </c>
      <c r="AQ2276" t="s">
        <v>129</v>
      </c>
      <c r="AR2276">
        <v>-24</v>
      </c>
      <c r="AS2276">
        <v>59</v>
      </c>
      <c r="AT2276">
        <v>384</v>
      </c>
      <c r="BB2276">
        <v>1200</v>
      </c>
      <c r="BC2276">
        <v>1</v>
      </c>
      <c r="BD2276" t="str">
        <f t="shared" si="1151"/>
        <v xml:space="preserve">N46PD   </v>
      </c>
      <c r="BE2276">
        <v>1</v>
      </c>
      <c r="BG2276">
        <v>0</v>
      </c>
      <c r="BH2276">
        <v>0</v>
      </c>
      <c r="BI2276">
        <v>0</v>
      </c>
      <c r="BJ2276">
        <v>1000</v>
      </c>
      <c r="BK2276">
        <v>-100</v>
      </c>
      <c r="BL2276" t="s">
        <v>239</v>
      </c>
      <c r="BM2276">
        <v>1</v>
      </c>
      <c r="BN2276">
        <v>1</v>
      </c>
      <c r="BO2276">
        <v>1</v>
      </c>
      <c r="BP2276">
        <v>0</v>
      </c>
      <c r="BS2276">
        <v>0.04</v>
      </c>
      <c r="BT2276">
        <v>0</v>
      </c>
      <c r="BU2276">
        <v>0</v>
      </c>
      <c r="CE2276" t="str">
        <f t="shared" si="1164"/>
        <v>16:26:28.313</v>
      </c>
      <c r="CF2276">
        <v>313384471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6</v>
      </c>
      <c r="CY2276">
        <v>7</v>
      </c>
      <c r="CZ2276" t="s">
        <v>131</v>
      </c>
      <c r="DA2276">
        <v>80</v>
      </c>
      <c r="DB2276">
        <v>1</v>
      </c>
      <c r="DC2276" t="s">
        <v>132</v>
      </c>
      <c r="DD2276" t="s">
        <v>133</v>
      </c>
      <c r="DG2276">
        <v>15524457</v>
      </c>
      <c r="DI2276">
        <v>1</v>
      </c>
      <c r="DJ2276">
        <v>0</v>
      </c>
      <c r="DK2276">
        <v>1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>"10/06/2022 16:26:29.664"</f>
        <v>10/06/2022 16:26:29.664</v>
      </c>
      <c r="C2277" t="str">
        <f t="shared" si="1147"/>
        <v>FFDFD3C0</v>
      </c>
      <c r="D2277" t="s">
        <v>123</v>
      </c>
      <c r="E2277">
        <v>1</v>
      </c>
      <c r="H2277">
        <v>157</v>
      </c>
      <c r="I2277" t="s">
        <v>124</v>
      </c>
      <c r="J2277" t="s">
        <v>125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ref="S2277:S2283" si="1165">"16:26:29.422"</f>
        <v>16:26:29.422</v>
      </c>
      <c r="T2277" t="str">
        <f t="shared" ref="T2277:T2283" si="1166">"16:26:28.922"</f>
        <v>16:26:28.922</v>
      </c>
      <c r="U2277" t="str">
        <f t="shared" si="1150"/>
        <v>A5988B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9</v>
      </c>
      <c r="AC2277">
        <v>3</v>
      </c>
      <c r="AD2277">
        <v>0</v>
      </c>
      <c r="AE2277">
        <v>10</v>
      </c>
      <c r="AF2277" t="s">
        <v>125</v>
      </c>
      <c r="AG2277">
        <v>0</v>
      </c>
      <c r="AH2277">
        <v>3</v>
      </c>
      <c r="AI2277">
        <v>2</v>
      </c>
      <c r="AJ2277">
        <v>1</v>
      </c>
      <c r="AK2277" t="s">
        <v>763</v>
      </c>
      <c r="AL2277">
        <v>40.970292000000001</v>
      </c>
      <c r="AM2277" t="s">
        <v>764</v>
      </c>
      <c r="AN2277">
        <v>-72.164061000000004</v>
      </c>
      <c r="AO2277">
        <v>25</v>
      </c>
      <c r="AP2277">
        <v>1100</v>
      </c>
      <c r="AQ2277" t="s">
        <v>129</v>
      </c>
      <c r="AR2277">
        <v>-23</v>
      </c>
      <c r="AS2277">
        <v>59</v>
      </c>
      <c r="AT2277">
        <v>192</v>
      </c>
      <c r="BB2277">
        <v>1200</v>
      </c>
      <c r="BC2277">
        <v>1</v>
      </c>
      <c r="BD2277" t="str">
        <f t="shared" si="1151"/>
        <v xml:space="preserve">N46PD   </v>
      </c>
      <c r="BE2277">
        <v>1</v>
      </c>
      <c r="BG2277">
        <v>0</v>
      </c>
      <c r="BH2277">
        <v>0</v>
      </c>
      <c r="BI2277">
        <v>0</v>
      </c>
      <c r="BJ2277">
        <v>1000</v>
      </c>
      <c r="BK2277">
        <v>-100</v>
      </c>
      <c r="BL2277" t="s">
        <v>239</v>
      </c>
      <c r="BM2277">
        <v>1</v>
      </c>
      <c r="BN2277">
        <v>1</v>
      </c>
      <c r="BO2277">
        <v>1</v>
      </c>
      <c r="BP2277">
        <v>0</v>
      </c>
      <c r="BS2277">
        <v>0.04</v>
      </c>
      <c r="BT2277">
        <v>0</v>
      </c>
      <c r="BU2277">
        <v>0</v>
      </c>
      <c r="CE2277" t="str">
        <f t="shared" ref="CE2277:CE2283" si="1167">"16:26:29.424"</f>
        <v>16:26:29.424</v>
      </c>
      <c r="CF2277">
        <v>424240361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6</v>
      </c>
      <c r="CY2277">
        <v>7</v>
      </c>
      <c r="CZ2277" t="s">
        <v>131</v>
      </c>
      <c r="DA2277">
        <v>80</v>
      </c>
      <c r="DB2277">
        <v>1</v>
      </c>
      <c r="DC2277" t="s">
        <v>132</v>
      </c>
      <c r="DD2277" t="s">
        <v>133</v>
      </c>
      <c r="DG2277">
        <v>15525603</v>
      </c>
      <c r="DI2277">
        <v>0</v>
      </c>
      <c r="DJ2277">
        <v>0</v>
      </c>
      <c r="DK2277">
        <v>0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 t="shared" ref="A2278:A2283" si="1168">"10/06/2022 16:26:29.836"</f>
        <v>10/06/2022 16:26:29.836</v>
      </c>
      <c r="C2278" t="str">
        <f t="shared" si="1147"/>
        <v>FFDFD3C0</v>
      </c>
      <c r="D2278" t="s">
        <v>143</v>
      </c>
      <c r="E2278">
        <v>1</v>
      </c>
      <c r="F2278">
        <v>2001</v>
      </c>
      <c r="G2278" t="s">
        <v>147</v>
      </c>
      <c r="J2278" t="s">
        <v>145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165"/>
        <v>16:26:29.422</v>
      </c>
      <c r="T2278" t="str">
        <f t="shared" si="1166"/>
        <v>16:26:28.922</v>
      </c>
      <c r="U2278" t="str">
        <f t="shared" si="1150"/>
        <v>A5988B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10</v>
      </c>
      <c r="AF2278" t="s">
        <v>125</v>
      </c>
      <c r="AG2278">
        <v>0</v>
      </c>
      <c r="AH2278">
        <v>3</v>
      </c>
      <c r="AI2278">
        <v>2</v>
      </c>
      <c r="AJ2278">
        <v>1</v>
      </c>
      <c r="AK2278" t="s">
        <v>763</v>
      </c>
      <c r="AL2278">
        <v>40.970292000000001</v>
      </c>
      <c r="AM2278" t="s">
        <v>764</v>
      </c>
      <c r="AN2278">
        <v>-72.164061000000004</v>
      </c>
      <c r="AO2278">
        <v>25</v>
      </c>
      <c r="AP2278">
        <v>1100</v>
      </c>
      <c r="AQ2278" t="s">
        <v>129</v>
      </c>
      <c r="AR2278">
        <v>-23</v>
      </c>
      <c r="AS2278">
        <v>59</v>
      </c>
      <c r="AT2278">
        <v>192</v>
      </c>
      <c r="BB2278">
        <v>1200</v>
      </c>
      <c r="BC2278">
        <v>1</v>
      </c>
      <c r="BD2278" t="str">
        <f t="shared" si="1151"/>
        <v xml:space="preserve">N46PD   </v>
      </c>
      <c r="BE2278">
        <v>1</v>
      </c>
      <c r="BG2278">
        <v>0</v>
      </c>
      <c r="BH2278">
        <v>0</v>
      </c>
      <c r="BI2278">
        <v>0</v>
      </c>
      <c r="BJ2278">
        <v>1000</v>
      </c>
      <c r="BK2278">
        <v>-100</v>
      </c>
      <c r="BL2278" t="s">
        <v>239</v>
      </c>
      <c r="BM2278">
        <v>1</v>
      </c>
      <c r="BN2278">
        <v>1</v>
      </c>
      <c r="BO2278">
        <v>1</v>
      </c>
      <c r="BP2278">
        <v>0</v>
      </c>
      <c r="BS2278">
        <v>0.04</v>
      </c>
      <c r="BT2278">
        <v>0</v>
      </c>
      <c r="BU2278">
        <v>0</v>
      </c>
      <c r="CE2278" t="str">
        <f t="shared" si="1167"/>
        <v>16:26:29.424</v>
      </c>
      <c r="CF2278">
        <v>424240361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6</v>
      </c>
      <c r="CY2278">
        <v>7</v>
      </c>
      <c r="CZ2278" t="s">
        <v>131</v>
      </c>
      <c r="DA2278">
        <v>80</v>
      </c>
      <c r="DB2278">
        <v>1</v>
      </c>
      <c r="DC2278" t="s">
        <v>132</v>
      </c>
      <c r="DD2278" t="s">
        <v>133</v>
      </c>
      <c r="DG2278">
        <v>15525603</v>
      </c>
      <c r="DI2278">
        <v>0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 t="shared" si="1168"/>
        <v>10/06/2022 16:26:29.836</v>
      </c>
      <c r="C2279" t="str">
        <f t="shared" si="1147"/>
        <v>FFDFD3C0</v>
      </c>
      <c r="D2279" t="s">
        <v>134</v>
      </c>
      <c r="E2279">
        <v>33</v>
      </c>
      <c r="H2279">
        <v>112</v>
      </c>
      <c r="I2279" t="s">
        <v>135</v>
      </c>
      <c r="J2279" t="s">
        <v>136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165"/>
        <v>16:26:29.422</v>
      </c>
      <c r="T2279" t="str">
        <f t="shared" si="1166"/>
        <v>16:26:28.922</v>
      </c>
      <c r="U2279" t="str">
        <f t="shared" si="1150"/>
        <v>A5988B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9</v>
      </c>
      <c r="AC2279">
        <v>3</v>
      </c>
      <c r="AD2279">
        <v>0</v>
      </c>
      <c r="AE2279">
        <v>10</v>
      </c>
      <c r="AF2279" t="s">
        <v>125</v>
      </c>
      <c r="AG2279">
        <v>0</v>
      </c>
      <c r="AH2279">
        <v>3</v>
      </c>
      <c r="AI2279">
        <v>2</v>
      </c>
      <c r="AJ2279">
        <v>1</v>
      </c>
      <c r="AK2279" t="s">
        <v>763</v>
      </c>
      <c r="AL2279">
        <v>40.970292000000001</v>
      </c>
      <c r="AM2279" t="s">
        <v>764</v>
      </c>
      <c r="AN2279">
        <v>-72.164061000000004</v>
      </c>
      <c r="AO2279">
        <v>25</v>
      </c>
      <c r="AP2279">
        <v>1100</v>
      </c>
      <c r="AQ2279" t="s">
        <v>129</v>
      </c>
      <c r="AR2279">
        <v>-23</v>
      </c>
      <c r="AS2279">
        <v>59</v>
      </c>
      <c r="AT2279">
        <v>192</v>
      </c>
      <c r="BB2279">
        <v>1200</v>
      </c>
      <c r="BC2279">
        <v>1</v>
      </c>
      <c r="BD2279" t="str">
        <f t="shared" si="1151"/>
        <v xml:space="preserve">N46PD   </v>
      </c>
      <c r="BE2279">
        <v>1</v>
      </c>
      <c r="BG2279">
        <v>0</v>
      </c>
      <c r="BH2279">
        <v>0</v>
      </c>
      <c r="BI2279">
        <v>0</v>
      </c>
      <c r="BJ2279">
        <v>1000</v>
      </c>
      <c r="BK2279">
        <v>-100</v>
      </c>
      <c r="BL2279" t="s">
        <v>239</v>
      </c>
      <c r="BM2279">
        <v>1</v>
      </c>
      <c r="BN2279">
        <v>1</v>
      </c>
      <c r="BO2279">
        <v>1</v>
      </c>
      <c r="BP2279">
        <v>0</v>
      </c>
      <c r="BS2279">
        <v>0.04</v>
      </c>
      <c r="BT2279">
        <v>0</v>
      </c>
      <c r="BU2279">
        <v>0</v>
      </c>
      <c r="CE2279" t="str">
        <f t="shared" si="1167"/>
        <v>16:26:29.424</v>
      </c>
      <c r="CF2279">
        <v>424240361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6</v>
      </c>
      <c r="CY2279">
        <v>7</v>
      </c>
      <c r="CZ2279" t="s">
        <v>131</v>
      </c>
      <c r="DA2279">
        <v>80</v>
      </c>
      <c r="DB2279">
        <v>1</v>
      </c>
      <c r="DC2279" t="s">
        <v>132</v>
      </c>
      <c r="DD2279" t="s">
        <v>133</v>
      </c>
      <c r="DG2279">
        <v>15525603</v>
      </c>
      <c r="DI2279">
        <v>0</v>
      </c>
      <c r="DJ2279">
        <v>0</v>
      </c>
      <c r="DK2279">
        <v>1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 t="shared" si="1168"/>
        <v>10/06/2022 16:26:29.836</v>
      </c>
      <c r="C2280" t="str">
        <f t="shared" si="1147"/>
        <v>FFDFD3C0</v>
      </c>
      <c r="D2280" t="s">
        <v>134</v>
      </c>
      <c r="E2280">
        <v>38</v>
      </c>
      <c r="H2280">
        <v>125</v>
      </c>
      <c r="I2280" t="s">
        <v>142</v>
      </c>
      <c r="J2280" t="s">
        <v>136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165"/>
        <v>16:26:29.422</v>
      </c>
      <c r="T2280" t="str">
        <f t="shared" si="1166"/>
        <v>16:26:28.922</v>
      </c>
      <c r="U2280" t="str">
        <f t="shared" si="1150"/>
        <v>A5988B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10</v>
      </c>
      <c r="AF2280" t="s">
        <v>125</v>
      </c>
      <c r="AG2280">
        <v>0</v>
      </c>
      <c r="AH2280">
        <v>3</v>
      </c>
      <c r="AI2280">
        <v>2</v>
      </c>
      <c r="AJ2280">
        <v>1</v>
      </c>
      <c r="AK2280" t="s">
        <v>763</v>
      </c>
      <c r="AL2280">
        <v>40.970292000000001</v>
      </c>
      <c r="AM2280" t="s">
        <v>764</v>
      </c>
      <c r="AN2280">
        <v>-72.164061000000004</v>
      </c>
      <c r="AO2280">
        <v>25</v>
      </c>
      <c r="AP2280">
        <v>1100</v>
      </c>
      <c r="AQ2280" t="s">
        <v>129</v>
      </c>
      <c r="AR2280">
        <v>-23</v>
      </c>
      <c r="AS2280">
        <v>59</v>
      </c>
      <c r="AT2280">
        <v>192</v>
      </c>
      <c r="BB2280">
        <v>1200</v>
      </c>
      <c r="BC2280">
        <v>1</v>
      </c>
      <c r="BD2280" t="str">
        <f t="shared" si="1151"/>
        <v xml:space="preserve">N46PD   </v>
      </c>
      <c r="BE2280">
        <v>1</v>
      </c>
      <c r="BG2280">
        <v>0</v>
      </c>
      <c r="BH2280">
        <v>0</v>
      </c>
      <c r="BI2280">
        <v>0</v>
      </c>
      <c r="BJ2280">
        <v>1000</v>
      </c>
      <c r="BK2280">
        <v>-100</v>
      </c>
      <c r="BL2280" t="s">
        <v>239</v>
      </c>
      <c r="BM2280">
        <v>1</v>
      </c>
      <c r="BN2280">
        <v>1</v>
      </c>
      <c r="BO2280">
        <v>1</v>
      </c>
      <c r="BP2280">
        <v>0</v>
      </c>
      <c r="BS2280">
        <v>0.04</v>
      </c>
      <c r="BT2280">
        <v>0</v>
      </c>
      <c r="BU2280">
        <v>0</v>
      </c>
      <c r="CE2280" t="str">
        <f t="shared" si="1167"/>
        <v>16:26:29.424</v>
      </c>
      <c r="CF2280">
        <v>424240361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6</v>
      </c>
      <c r="CY2280">
        <v>7</v>
      </c>
      <c r="CZ2280" t="s">
        <v>131</v>
      </c>
      <c r="DA2280">
        <v>80</v>
      </c>
      <c r="DB2280">
        <v>1</v>
      </c>
      <c r="DC2280" t="s">
        <v>132</v>
      </c>
      <c r="DD2280" t="s">
        <v>133</v>
      </c>
      <c r="DG2280">
        <v>15525603</v>
      </c>
      <c r="DI2280">
        <v>0</v>
      </c>
      <c r="DJ2280">
        <v>0</v>
      </c>
      <c r="DK2280">
        <v>0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 t="shared" si="1168"/>
        <v>10/06/2022 16:26:29.836</v>
      </c>
      <c r="C2281" t="str">
        <f t="shared" si="1147"/>
        <v>FFDFD3C0</v>
      </c>
      <c r="D2281" t="s">
        <v>139</v>
      </c>
      <c r="E2281">
        <v>2</v>
      </c>
      <c r="F2281">
        <v>1002</v>
      </c>
      <c r="G2281" t="s">
        <v>124</v>
      </c>
      <c r="J2281" t="s">
        <v>141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si="1165"/>
        <v>16:26:29.422</v>
      </c>
      <c r="T2281" t="str">
        <f t="shared" si="1166"/>
        <v>16:26:28.922</v>
      </c>
      <c r="U2281" t="str">
        <f t="shared" si="1150"/>
        <v>A5988B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10</v>
      </c>
      <c r="AF2281" t="s">
        <v>125</v>
      </c>
      <c r="AG2281">
        <v>0</v>
      </c>
      <c r="AH2281">
        <v>3</v>
      </c>
      <c r="AI2281">
        <v>2</v>
      </c>
      <c r="AJ2281">
        <v>1</v>
      </c>
      <c r="AK2281" t="s">
        <v>763</v>
      </c>
      <c r="AL2281">
        <v>40.970292000000001</v>
      </c>
      <c r="AM2281" t="s">
        <v>764</v>
      </c>
      <c r="AN2281">
        <v>-72.164061000000004</v>
      </c>
      <c r="AO2281">
        <v>25</v>
      </c>
      <c r="AP2281">
        <v>1100</v>
      </c>
      <c r="AQ2281" t="s">
        <v>129</v>
      </c>
      <c r="AR2281">
        <v>-23</v>
      </c>
      <c r="AS2281">
        <v>59</v>
      </c>
      <c r="AT2281">
        <v>192</v>
      </c>
      <c r="BB2281">
        <v>1200</v>
      </c>
      <c r="BC2281">
        <v>1</v>
      </c>
      <c r="BD2281" t="str">
        <f t="shared" si="1151"/>
        <v xml:space="preserve">N46PD   </v>
      </c>
      <c r="BE2281">
        <v>1</v>
      </c>
      <c r="BG2281">
        <v>0</v>
      </c>
      <c r="BH2281">
        <v>0</v>
      </c>
      <c r="BI2281">
        <v>0</v>
      </c>
      <c r="BJ2281">
        <v>1000</v>
      </c>
      <c r="BK2281">
        <v>-100</v>
      </c>
      <c r="BL2281" t="s">
        <v>239</v>
      </c>
      <c r="BM2281">
        <v>1</v>
      </c>
      <c r="BN2281">
        <v>1</v>
      </c>
      <c r="BO2281">
        <v>1</v>
      </c>
      <c r="BP2281">
        <v>0</v>
      </c>
      <c r="BS2281">
        <v>0.04</v>
      </c>
      <c r="BT2281">
        <v>0</v>
      </c>
      <c r="BU2281">
        <v>0</v>
      </c>
      <c r="CE2281" t="str">
        <f t="shared" si="1167"/>
        <v>16:26:29.424</v>
      </c>
      <c r="CF2281">
        <v>424240361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6</v>
      </c>
      <c r="CY2281">
        <v>7</v>
      </c>
      <c r="CZ2281" t="s">
        <v>131</v>
      </c>
      <c r="DA2281">
        <v>80</v>
      </c>
      <c r="DB2281">
        <v>1</v>
      </c>
      <c r="DC2281" t="s">
        <v>132</v>
      </c>
      <c r="DD2281" t="s">
        <v>133</v>
      </c>
      <c r="DG2281">
        <v>15525603</v>
      </c>
      <c r="DI2281">
        <v>0</v>
      </c>
      <c r="DJ2281">
        <v>0</v>
      </c>
      <c r="DK2281">
        <v>1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 t="shared" si="1168"/>
        <v>10/06/2022 16:26:29.836</v>
      </c>
      <c r="C2282" t="str">
        <f t="shared" si="1147"/>
        <v>FFDFD3C0</v>
      </c>
      <c r="D2282" t="s">
        <v>139</v>
      </c>
      <c r="E2282">
        <v>3</v>
      </c>
      <c r="F2282">
        <v>1003</v>
      </c>
      <c r="G2282" t="s">
        <v>146</v>
      </c>
      <c r="J2282" t="s">
        <v>141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1165"/>
        <v>16:26:29.422</v>
      </c>
      <c r="T2282" t="str">
        <f t="shared" si="1166"/>
        <v>16:26:28.922</v>
      </c>
      <c r="U2282" t="str">
        <f t="shared" si="1150"/>
        <v>A5988B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10</v>
      </c>
      <c r="AF2282" t="s">
        <v>125</v>
      </c>
      <c r="AG2282">
        <v>0</v>
      </c>
      <c r="AH2282">
        <v>3</v>
      </c>
      <c r="AI2282">
        <v>2</v>
      </c>
      <c r="AJ2282">
        <v>1</v>
      </c>
      <c r="AK2282" t="s">
        <v>763</v>
      </c>
      <c r="AL2282">
        <v>40.970292000000001</v>
      </c>
      <c r="AM2282" t="s">
        <v>764</v>
      </c>
      <c r="AN2282">
        <v>-72.164061000000004</v>
      </c>
      <c r="AO2282">
        <v>25</v>
      </c>
      <c r="AP2282">
        <v>1100</v>
      </c>
      <c r="AQ2282" t="s">
        <v>129</v>
      </c>
      <c r="AR2282">
        <v>-23</v>
      </c>
      <c r="AS2282">
        <v>59</v>
      </c>
      <c r="AT2282">
        <v>192</v>
      </c>
      <c r="BB2282">
        <v>1200</v>
      </c>
      <c r="BC2282">
        <v>1</v>
      </c>
      <c r="BD2282" t="str">
        <f t="shared" si="1151"/>
        <v xml:space="preserve">N46PD   </v>
      </c>
      <c r="BE2282">
        <v>1</v>
      </c>
      <c r="BG2282">
        <v>0</v>
      </c>
      <c r="BH2282">
        <v>0</v>
      </c>
      <c r="BI2282">
        <v>0</v>
      </c>
      <c r="BJ2282">
        <v>1000</v>
      </c>
      <c r="BK2282">
        <v>-100</v>
      </c>
      <c r="BL2282" t="s">
        <v>239</v>
      </c>
      <c r="BM2282">
        <v>1</v>
      </c>
      <c r="BN2282">
        <v>1</v>
      </c>
      <c r="BO2282">
        <v>1</v>
      </c>
      <c r="BP2282">
        <v>0</v>
      </c>
      <c r="BS2282">
        <v>0.04</v>
      </c>
      <c r="BT2282">
        <v>0</v>
      </c>
      <c r="BU2282">
        <v>0</v>
      </c>
      <c r="CE2282" t="str">
        <f t="shared" si="1167"/>
        <v>16:26:29.424</v>
      </c>
      <c r="CF2282">
        <v>424240361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6</v>
      </c>
      <c r="CY2282">
        <v>7</v>
      </c>
      <c r="CZ2282" t="s">
        <v>131</v>
      </c>
      <c r="DA2282">
        <v>80</v>
      </c>
      <c r="DB2282">
        <v>1</v>
      </c>
      <c r="DC2282" t="s">
        <v>132</v>
      </c>
      <c r="DD2282" t="s">
        <v>133</v>
      </c>
      <c r="DG2282">
        <v>15525603</v>
      </c>
      <c r="DI2282">
        <v>0</v>
      </c>
      <c r="DJ2282">
        <v>0</v>
      </c>
      <c r="DK2282">
        <v>1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 t="shared" si="1168"/>
        <v>10/06/2022 16:26:29.836</v>
      </c>
      <c r="C2283" t="str">
        <f t="shared" si="1147"/>
        <v>FFDFD3C0</v>
      </c>
      <c r="D2283" t="s">
        <v>143</v>
      </c>
      <c r="E2283">
        <v>15</v>
      </c>
      <c r="F2283">
        <v>2015</v>
      </c>
      <c r="G2283" t="s">
        <v>144</v>
      </c>
      <c r="J2283" t="s">
        <v>145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1165"/>
        <v>16:26:29.422</v>
      </c>
      <c r="T2283" t="str">
        <f t="shared" si="1166"/>
        <v>16:26:28.922</v>
      </c>
      <c r="U2283" t="str">
        <f t="shared" si="1150"/>
        <v>A5988B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10</v>
      </c>
      <c r="AF2283" t="s">
        <v>125</v>
      </c>
      <c r="AG2283">
        <v>0</v>
      </c>
      <c r="AH2283">
        <v>3</v>
      </c>
      <c r="AI2283">
        <v>2</v>
      </c>
      <c r="AJ2283">
        <v>1</v>
      </c>
      <c r="AK2283" t="s">
        <v>763</v>
      </c>
      <c r="AL2283">
        <v>40.970292000000001</v>
      </c>
      <c r="AM2283" t="s">
        <v>764</v>
      </c>
      <c r="AN2283">
        <v>-72.164061000000004</v>
      </c>
      <c r="AO2283">
        <v>25</v>
      </c>
      <c r="AP2283">
        <v>1100</v>
      </c>
      <c r="AQ2283" t="s">
        <v>129</v>
      </c>
      <c r="AR2283">
        <v>-23</v>
      </c>
      <c r="AS2283">
        <v>59</v>
      </c>
      <c r="AT2283">
        <v>192</v>
      </c>
      <c r="BB2283">
        <v>1200</v>
      </c>
      <c r="BC2283">
        <v>1</v>
      </c>
      <c r="BD2283" t="str">
        <f t="shared" si="1151"/>
        <v xml:space="preserve">N46PD   </v>
      </c>
      <c r="BE2283">
        <v>1</v>
      </c>
      <c r="BG2283">
        <v>0</v>
      </c>
      <c r="BH2283">
        <v>0</v>
      </c>
      <c r="BI2283">
        <v>0</v>
      </c>
      <c r="BJ2283">
        <v>1000</v>
      </c>
      <c r="BK2283">
        <v>-100</v>
      </c>
      <c r="BL2283" t="s">
        <v>239</v>
      </c>
      <c r="BM2283">
        <v>1</v>
      </c>
      <c r="BN2283">
        <v>1</v>
      </c>
      <c r="BO2283">
        <v>1</v>
      </c>
      <c r="BP2283">
        <v>0</v>
      </c>
      <c r="BS2283">
        <v>0.04</v>
      </c>
      <c r="BT2283">
        <v>0</v>
      </c>
      <c r="BU2283">
        <v>0</v>
      </c>
      <c r="CE2283" t="str">
        <f t="shared" si="1167"/>
        <v>16:26:29.424</v>
      </c>
      <c r="CF2283">
        <v>424240361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6</v>
      </c>
      <c r="CY2283">
        <v>7</v>
      </c>
      <c r="CZ2283" t="s">
        <v>131</v>
      </c>
      <c r="DA2283">
        <v>80</v>
      </c>
      <c r="DB2283">
        <v>1</v>
      </c>
      <c r="DC2283" t="s">
        <v>132</v>
      </c>
      <c r="DD2283" t="s">
        <v>133</v>
      </c>
      <c r="DG2283">
        <v>15525603</v>
      </c>
      <c r="DI2283">
        <v>0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 t="shared" ref="A2284:A2290" si="1169">"10/06/2022 16:26:30.507"</f>
        <v>10/06/2022 16:26:30.507</v>
      </c>
      <c r="C2284" t="str">
        <f t="shared" si="1147"/>
        <v>FFDFD3C0</v>
      </c>
      <c r="D2284" t="s">
        <v>134</v>
      </c>
      <c r="E2284">
        <v>38</v>
      </c>
      <c r="H2284">
        <v>125</v>
      </c>
      <c r="I2284" t="s">
        <v>142</v>
      </c>
      <c r="J2284" t="s">
        <v>136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ref="S2284:S2290" si="1170">"16:26:30.258"</f>
        <v>16:26:30.258</v>
      </c>
      <c r="T2284" t="str">
        <f t="shared" ref="T2284:T2290" si="1171">"16:26:29.458"</f>
        <v>16:26:29.458</v>
      </c>
      <c r="U2284" t="str">
        <f t="shared" si="1150"/>
        <v>A5988B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10</v>
      </c>
      <c r="AF2284" t="s">
        <v>125</v>
      </c>
      <c r="AG2284">
        <v>0</v>
      </c>
      <c r="AH2284">
        <v>3</v>
      </c>
      <c r="AI2284">
        <v>2</v>
      </c>
      <c r="AJ2284">
        <v>1</v>
      </c>
      <c r="AK2284" t="s">
        <v>765</v>
      </c>
      <c r="AL2284">
        <v>40.970528000000002</v>
      </c>
      <c r="AM2284" t="s">
        <v>766</v>
      </c>
      <c r="AN2284">
        <v>-72.164190000000005</v>
      </c>
      <c r="AO2284">
        <v>25</v>
      </c>
      <c r="AP2284">
        <v>1100</v>
      </c>
      <c r="AQ2284" t="s">
        <v>129</v>
      </c>
      <c r="AR2284">
        <v>-23</v>
      </c>
      <c r="AS2284">
        <v>59</v>
      </c>
      <c r="AT2284">
        <v>128</v>
      </c>
      <c r="BB2284">
        <v>1200</v>
      </c>
      <c r="BC2284">
        <v>1</v>
      </c>
      <c r="BD2284" t="str">
        <f t="shared" si="1151"/>
        <v xml:space="preserve">N46PD   </v>
      </c>
      <c r="BE2284">
        <v>1</v>
      </c>
      <c r="BG2284">
        <v>0</v>
      </c>
      <c r="BH2284">
        <v>0</v>
      </c>
      <c r="BI2284">
        <v>0</v>
      </c>
      <c r="BJ2284">
        <v>1000</v>
      </c>
      <c r="BK2284">
        <v>-100</v>
      </c>
      <c r="BL2284" t="s">
        <v>239</v>
      </c>
      <c r="BM2284">
        <v>1</v>
      </c>
      <c r="BN2284">
        <v>1</v>
      </c>
      <c r="BO2284">
        <v>1</v>
      </c>
      <c r="BP2284">
        <v>0</v>
      </c>
      <c r="BS2284">
        <v>0.04</v>
      </c>
      <c r="BT2284">
        <v>0</v>
      </c>
      <c r="BU2284">
        <v>0</v>
      </c>
      <c r="CE2284" t="str">
        <f t="shared" ref="CE2284:CE2290" si="1172">"16:26:30.260"</f>
        <v>16:26:30.260</v>
      </c>
      <c r="CF2284">
        <v>259839871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6</v>
      </c>
      <c r="CY2284">
        <v>7</v>
      </c>
      <c r="CZ2284" t="s">
        <v>131</v>
      </c>
      <c r="DA2284">
        <v>80</v>
      </c>
      <c r="DB2284">
        <v>1</v>
      </c>
      <c r="DC2284" t="s">
        <v>132</v>
      </c>
      <c r="DD2284" t="s">
        <v>133</v>
      </c>
      <c r="DG2284">
        <v>15526370</v>
      </c>
      <c r="DI2284">
        <v>0</v>
      </c>
      <c r="DJ2284">
        <v>0</v>
      </c>
      <c r="DK2284">
        <v>0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 t="shared" si="1169"/>
        <v>10/06/2022 16:26:30.507</v>
      </c>
      <c r="C2285" t="str">
        <f t="shared" si="1147"/>
        <v>FFDFD3C0</v>
      </c>
      <c r="D2285" t="s">
        <v>139</v>
      </c>
      <c r="E2285">
        <v>2</v>
      </c>
      <c r="F2285">
        <v>1002</v>
      </c>
      <c r="G2285" t="s">
        <v>124</v>
      </c>
      <c r="J2285" t="s">
        <v>141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1170"/>
        <v>16:26:30.258</v>
      </c>
      <c r="T2285" t="str">
        <f t="shared" si="1171"/>
        <v>16:26:29.458</v>
      </c>
      <c r="U2285" t="str">
        <f t="shared" si="1150"/>
        <v>A5988B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10</v>
      </c>
      <c r="AF2285" t="s">
        <v>125</v>
      </c>
      <c r="AG2285">
        <v>0</v>
      </c>
      <c r="AH2285">
        <v>3</v>
      </c>
      <c r="AI2285">
        <v>2</v>
      </c>
      <c r="AJ2285">
        <v>1</v>
      </c>
      <c r="AK2285" t="s">
        <v>765</v>
      </c>
      <c r="AL2285">
        <v>40.970528000000002</v>
      </c>
      <c r="AM2285" t="s">
        <v>766</v>
      </c>
      <c r="AN2285">
        <v>-72.164190000000005</v>
      </c>
      <c r="AO2285">
        <v>25</v>
      </c>
      <c r="AP2285">
        <v>1100</v>
      </c>
      <c r="AQ2285" t="s">
        <v>129</v>
      </c>
      <c r="AR2285">
        <v>-23</v>
      </c>
      <c r="AS2285">
        <v>59</v>
      </c>
      <c r="AT2285">
        <v>128</v>
      </c>
      <c r="BB2285">
        <v>1200</v>
      </c>
      <c r="BC2285">
        <v>1</v>
      </c>
      <c r="BD2285" t="str">
        <f t="shared" si="1151"/>
        <v xml:space="preserve">N46PD   </v>
      </c>
      <c r="BE2285">
        <v>1</v>
      </c>
      <c r="BG2285">
        <v>0</v>
      </c>
      <c r="BH2285">
        <v>0</v>
      </c>
      <c r="BI2285">
        <v>0</v>
      </c>
      <c r="BJ2285">
        <v>1000</v>
      </c>
      <c r="BK2285">
        <v>-100</v>
      </c>
      <c r="BL2285" t="s">
        <v>239</v>
      </c>
      <c r="BM2285">
        <v>1</v>
      </c>
      <c r="BN2285">
        <v>1</v>
      </c>
      <c r="BO2285">
        <v>1</v>
      </c>
      <c r="BP2285">
        <v>0</v>
      </c>
      <c r="BS2285">
        <v>0.04</v>
      </c>
      <c r="BT2285">
        <v>0</v>
      </c>
      <c r="BU2285">
        <v>0</v>
      </c>
      <c r="CE2285" t="str">
        <f t="shared" si="1172"/>
        <v>16:26:30.260</v>
      </c>
      <c r="CF2285">
        <v>259839871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6</v>
      </c>
      <c r="CY2285">
        <v>7</v>
      </c>
      <c r="CZ2285" t="s">
        <v>131</v>
      </c>
      <c r="DA2285">
        <v>80</v>
      </c>
      <c r="DB2285">
        <v>1</v>
      </c>
      <c r="DC2285" t="s">
        <v>132</v>
      </c>
      <c r="DD2285" t="s">
        <v>133</v>
      </c>
      <c r="DG2285">
        <v>15526370</v>
      </c>
      <c r="DI2285">
        <v>0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 t="shared" si="1169"/>
        <v>10/06/2022 16:26:30.507</v>
      </c>
      <c r="C2286" t="str">
        <f t="shared" si="1147"/>
        <v>FFDFD3C0</v>
      </c>
      <c r="D2286" t="s">
        <v>139</v>
      </c>
      <c r="E2286">
        <v>3</v>
      </c>
      <c r="F2286">
        <v>1003</v>
      </c>
      <c r="G2286" t="s">
        <v>146</v>
      </c>
      <c r="J2286" t="s">
        <v>141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170"/>
        <v>16:26:30.258</v>
      </c>
      <c r="T2286" t="str">
        <f t="shared" si="1171"/>
        <v>16:26:29.458</v>
      </c>
      <c r="U2286" t="str">
        <f t="shared" si="1150"/>
        <v>A5988B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10</v>
      </c>
      <c r="AF2286" t="s">
        <v>125</v>
      </c>
      <c r="AG2286">
        <v>0</v>
      </c>
      <c r="AH2286">
        <v>3</v>
      </c>
      <c r="AI2286">
        <v>2</v>
      </c>
      <c r="AJ2286">
        <v>1</v>
      </c>
      <c r="AK2286" t="s">
        <v>765</v>
      </c>
      <c r="AL2286">
        <v>40.970528000000002</v>
      </c>
      <c r="AM2286" t="s">
        <v>766</v>
      </c>
      <c r="AN2286">
        <v>-72.164190000000005</v>
      </c>
      <c r="AO2286">
        <v>25</v>
      </c>
      <c r="AP2286">
        <v>1100</v>
      </c>
      <c r="AQ2286" t="s">
        <v>129</v>
      </c>
      <c r="AR2286">
        <v>-23</v>
      </c>
      <c r="AS2286">
        <v>59</v>
      </c>
      <c r="AT2286">
        <v>128</v>
      </c>
      <c r="BB2286">
        <v>1200</v>
      </c>
      <c r="BC2286">
        <v>1</v>
      </c>
      <c r="BD2286" t="str">
        <f t="shared" si="1151"/>
        <v xml:space="preserve">N46PD   </v>
      </c>
      <c r="BE2286">
        <v>1</v>
      </c>
      <c r="BG2286">
        <v>0</v>
      </c>
      <c r="BH2286">
        <v>0</v>
      </c>
      <c r="BI2286">
        <v>0</v>
      </c>
      <c r="BJ2286">
        <v>1000</v>
      </c>
      <c r="BK2286">
        <v>-100</v>
      </c>
      <c r="BL2286" t="s">
        <v>239</v>
      </c>
      <c r="BM2286">
        <v>1</v>
      </c>
      <c r="BN2286">
        <v>1</v>
      </c>
      <c r="BO2286">
        <v>1</v>
      </c>
      <c r="BP2286">
        <v>0</v>
      </c>
      <c r="BS2286">
        <v>0.04</v>
      </c>
      <c r="BT2286">
        <v>0</v>
      </c>
      <c r="BU2286">
        <v>0</v>
      </c>
      <c r="CE2286" t="str">
        <f t="shared" si="1172"/>
        <v>16:26:30.260</v>
      </c>
      <c r="CF2286">
        <v>259839871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6</v>
      </c>
      <c r="CY2286">
        <v>7</v>
      </c>
      <c r="CZ2286" t="s">
        <v>131</v>
      </c>
      <c r="DA2286">
        <v>80</v>
      </c>
      <c r="DB2286">
        <v>1</v>
      </c>
      <c r="DC2286" t="s">
        <v>132</v>
      </c>
      <c r="DD2286" t="s">
        <v>133</v>
      </c>
      <c r="DG2286">
        <v>15526370</v>
      </c>
      <c r="DI2286">
        <v>0</v>
      </c>
      <c r="DJ2286">
        <v>0</v>
      </c>
      <c r="DK2286">
        <v>1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 t="shared" si="1169"/>
        <v>10/06/2022 16:26:30.507</v>
      </c>
      <c r="C2287" t="str">
        <f t="shared" si="1147"/>
        <v>FFDFD3C0</v>
      </c>
      <c r="D2287" t="s">
        <v>143</v>
      </c>
      <c r="E2287">
        <v>15</v>
      </c>
      <c r="F2287">
        <v>2015</v>
      </c>
      <c r="G2287" t="s">
        <v>144</v>
      </c>
      <c r="J2287" t="s">
        <v>145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170"/>
        <v>16:26:30.258</v>
      </c>
      <c r="T2287" t="str">
        <f t="shared" si="1171"/>
        <v>16:26:29.458</v>
      </c>
      <c r="U2287" t="str">
        <f t="shared" si="1150"/>
        <v>A5988B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10</v>
      </c>
      <c r="AF2287" t="s">
        <v>125</v>
      </c>
      <c r="AG2287">
        <v>0</v>
      </c>
      <c r="AH2287">
        <v>3</v>
      </c>
      <c r="AI2287">
        <v>2</v>
      </c>
      <c r="AJ2287">
        <v>1</v>
      </c>
      <c r="AK2287" t="s">
        <v>765</v>
      </c>
      <c r="AL2287">
        <v>40.970528000000002</v>
      </c>
      <c r="AM2287" t="s">
        <v>766</v>
      </c>
      <c r="AN2287">
        <v>-72.164190000000005</v>
      </c>
      <c r="AO2287">
        <v>25</v>
      </c>
      <c r="AP2287">
        <v>1100</v>
      </c>
      <c r="AQ2287" t="s">
        <v>129</v>
      </c>
      <c r="AR2287">
        <v>-23</v>
      </c>
      <c r="AS2287">
        <v>59</v>
      </c>
      <c r="AT2287">
        <v>128</v>
      </c>
      <c r="BB2287">
        <v>1200</v>
      </c>
      <c r="BC2287">
        <v>1</v>
      </c>
      <c r="BD2287" t="str">
        <f t="shared" si="1151"/>
        <v xml:space="preserve">N46PD   </v>
      </c>
      <c r="BE2287">
        <v>1</v>
      </c>
      <c r="BG2287">
        <v>0</v>
      </c>
      <c r="BH2287">
        <v>0</v>
      </c>
      <c r="BI2287">
        <v>0</v>
      </c>
      <c r="BJ2287">
        <v>1000</v>
      </c>
      <c r="BK2287">
        <v>-100</v>
      </c>
      <c r="BL2287" t="s">
        <v>239</v>
      </c>
      <c r="BM2287">
        <v>1</v>
      </c>
      <c r="BN2287">
        <v>1</v>
      </c>
      <c r="BO2287">
        <v>1</v>
      </c>
      <c r="BP2287">
        <v>0</v>
      </c>
      <c r="BS2287">
        <v>0.04</v>
      </c>
      <c r="BT2287">
        <v>0</v>
      </c>
      <c r="BU2287">
        <v>0</v>
      </c>
      <c r="CE2287" t="str">
        <f t="shared" si="1172"/>
        <v>16:26:30.260</v>
      </c>
      <c r="CF2287">
        <v>259839871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6</v>
      </c>
      <c r="CY2287">
        <v>7</v>
      </c>
      <c r="CZ2287" t="s">
        <v>131</v>
      </c>
      <c r="DA2287">
        <v>80</v>
      </c>
      <c r="DB2287">
        <v>1</v>
      </c>
      <c r="DC2287" t="s">
        <v>132</v>
      </c>
      <c r="DD2287" t="s">
        <v>133</v>
      </c>
      <c r="DG2287">
        <v>15526370</v>
      </c>
      <c r="DI2287">
        <v>0</v>
      </c>
      <c r="DJ2287">
        <v>0</v>
      </c>
      <c r="DK2287">
        <v>1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 t="shared" si="1169"/>
        <v>10/06/2022 16:26:30.507</v>
      </c>
      <c r="C2288" t="str">
        <f t="shared" si="1147"/>
        <v>FFDFD3C0</v>
      </c>
      <c r="D2288" t="s">
        <v>143</v>
      </c>
      <c r="E2288">
        <v>1</v>
      </c>
      <c r="F2288">
        <v>2001</v>
      </c>
      <c r="G2288" t="s">
        <v>147</v>
      </c>
      <c r="J2288" t="s">
        <v>145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1170"/>
        <v>16:26:30.258</v>
      </c>
      <c r="T2288" t="str">
        <f t="shared" si="1171"/>
        <v>16:26:29.458</v>
      </c>
      <c r="U2288" t="str">
        <f t="shared" si="1150"/>
        <v>A5988B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10</v>
      </c>
      <c r="AF2288" t="s">
        <v>125</v>
      </c>
      <c r="AG2288">
        <v>0</v>
      </c>
      <c r="AH2288">
        <v>3</v>
      </c>
      <c r="AI2288">
        <v>2</v>
      </c>
      <c r="AJ2288">
        <v>1</v>
      </c>
      <c r="AK2288" t="s">
        <v>765</v>
      </c>
      <c r="AL2288">
        <v>40.970528000000002</v>
      </c>
      <c r="AM2288" t="s">
        <v>766</v>
      </c>
      <c r="AN2288">
        <v>-72.164190000000005</v>
      </c>
      <c r="AO2288">
        <v>25</v>
      </c>
      <c r="AP2288">
        <v>1100</v>
      </c>
      <c r="AQ2288" t="s">
        <v>129</v>
      </c>
      <c r="AR2288">
        <v>-23</v>
      </c>
      <c r="AS2288">
        <v>59</v>
      </c>
      <c r="AT2288">
        <v>128</v>
      </c>
      <c r="BB2288">
        <v>1200</v>
      </c>
      <c r="BC2288">
        <v>1</v>
      </c>
      <c r="BD2288" t="str">
        <f t="shared" si="1151"/>
        <v xml:space="preserve">N46PD   </v>
      </c>
      <c r="BE2288">
        <v>1</v>
      </c>
      <c r="BG2288">
        <v>0</v>
      </c>
      <c r="BH2288">
        <v>0</v>
      </c>
      <c r="BI2288">
        <v>0</v>
      </c>
      <c r="BJ2288">
        <v>1000</v>
      </c>
      <c r="BK2288">
        <v>-100</v>
      </c>
      <c r="BL2288" t="s">
        <v>239</v>
      </c>
      <c r="BM2288">
        <v>1</v>
      </c>
      <c r="BN2288">
        <v>1</v>
      </c>
      <c r="BO2288">
        <v>1</v>
      </c>
      <c r="BP2288">
        <v>0</v>
      </c>
      <c r="BS2288">
        <v>0.04</v>
      </c>
      <c r="BT2288">
        <v>0</v>
      </c>
      <c r="BU2288">
        <v>0</v>
      </c>
      <c r="CE2288" t="str">
        <f t="shared" si="1172"/>
        <v>16:26:30.260</v>
      </c>
      <c r="CF2288">
        <v>259839871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6</v>
      </c>
      <c r="CY2288">
        <v>7</v>
      </c>
      <c r="CZ2288" t="s">
        <v>131</v>
      </c>
      <c r="DA2288">
        <v>80</v>
      </c>
      <c r="DB2288">
        <v>1</v>
      </c>
      <c r="DC2288" t="s">
        <v>132</v>
      </c>
      <c r="DD2288" t="s">
        <v>133</v>
      </c>
      <c r="DG2288">
        <v>15526370</v>
      </c>
      <c r="DI2288">
        <v>0</v>
      </c>
      <c r="DJ2288">
        <v>0</v>
      </c>
      <c r="DK2288">
        <v>1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 t="shared" si="1169"/>
        <v>10/06/2022 16:26:30.507</v>
      </c>
      <c r="C2289" t="str">
        <f t="shared" si="1147"/>
        <v>FFDFD3C0</v>
      </c>
      <c r="D2289" t="s">
        <v>134</v>
      </c>
      <c r="E2289">
        <v>33</v>
      </c>
      <c r="H2289">
        <v>112</v>
      </c>
      <c r="I2289" t="s">
        <v>135</v>
      </c>
      <c r="J2289" t="s">
        <v>136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1170"/>
        <v>16:26:30.258</v>
      </c>
      <c r="T2289" t="str">
        <f t="shared" si="1171"/>
        <v>16:26:29.458</v>
      </c>
      <c r="U2289" t="str">
        <f t="shared" si="1150"/>
        <v>A5988B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10</v>
      </c>
      <c r="AF2289" t="s">
        <v>125</v>
      </c>
      <c r="AG2289">
        <v>0</v>
      </c>
      <c r="AH2289">
        <v>3</v>
      </c>
      <c r="AI2289">
        <v>2</v>
      </c>
      <c r="AJ2289">
        <v>1</v>
      </c>
      <c r="AK2289" t="s">
        <v>765</v>
      </c>
      <c r="AL2289">
        <v>40.970528000000002</v>
      </c>
      <c r="AM2289" t="s">
        <v>766</v>
      </c>
      <c r="AN2289">
        <v>-72.164190000000005</v>
      </c>
      <c r="AO2289">
        <v>25</v>
      </c>
      <c r="AP2289">
        <v>1100</v>
      </c>
      <c r="AQ2289" t="s">
        <v>129</v>
      </c>
      <c r="AR2289">
        <v>-23</v>
      </c>
      <c r="AS2289">
        <v>59</v>
      </c>
      <c r="AT2289">
        <v>128</v>
      </c>
      <c r="BB2289">
        <v>1200</v>
      </c>
      <c r="BC2289">
        <v>1</v>
      </c>
      <c r="BD2289" t="str">
        <f t="shared" si="1151"/>
        <v xml:space="preserve">N46PD   </v>
      </c>
      <c r="BE2289">
        <v>1</v>
      </c>
      <c r="BG2289">
        <v>0</v>
      </c>
      <c r="BH2289">
        <v>0</v>
      </c>
      <c r="BI2289">
        <v>0</v>
      </c>
      <c r="BJ2289">
        <v>1000</v>
      </c>
      <c r="BK2289">
        <v>-100</v>
      </c>
      <c r="BL2289" t="s">
        <v>239</v>
      </c>
      <c r="BM2289">
        <v>1</v>
      </c>
      <c r="BN2289">
        <v>1</v>
      </c>
      <c r="BO2289">
        <v>1</v>
      </c>
      <c r="BP2289">
        <v>0</v>
      </c>
      <c r="BS2289">
        <v>0.04</v>
      </c>
      <c r="BT2289">
        <v>0</v>
      </c>
      <c r="BU2289">
        <v>0</v>
      </c>
      <c r="CE2289" t="str">
        <f t="shared" si="1172"/>
        <v>16:26:30.260</v>
      </c>
      <c r="CF2289">
        <v>259839871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6</v>
      </c>
      <c r="CY2289">
        <v>7</v>
      </c>
      <c r="CZ2289" t="s">
        <v>131</v>
      </c>
      <c r="DA2289">
        <v>80</v>
      </c>
      <c r="DB2289">
        <v>1</v>
      </c>
      <c r="DC2289" t="s">
        <v>132</v>
      </c>
      <c r="DD2289" t="s">
        <v>133</v>
      </c>
      <c r="DG2289">
        <v>15526370</v>
      </c>
      <c r="DI2289">
        <v>0</v>
      </c>
      <c r="DJ2289">
        <v>0</v>
      </c>
      <c r="DK2289">
        <v>1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 t="shared" si="1169"/>
        <v>10/06/2022 16:26:30.507</v>
      </c>
      <c r="C2290" t="str">
        <f t="shared" si="1147"/>
        <v>FFDFD3C0</v>
      </c>
      <c r="D2290" t="s">
        <v>123</v>
      </c>
      <c r="E2290">
        <v>1</v>
      </c>
      <c r="H2290">
        <v>157</v>
      </c>
      <c r="I2290" t="s">
        <v>124</v>
      </c>
      <c r="J2290" t="s">
        <v>125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170"/>
        <v>16:26:30.258</v>
      </c>
      <c r="T2290" t="str">
        <f t="shared" si="1171"/>
        <v>16:26:29.458</v>
      </c>
      <c r="U2290" t="str">
        <f t="shared" si="1150"/>
        <v>A5988B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10</v>
      </c>
      <c r="AF2290" t="s">
        <v>125</v>
      </c>
      <c r="AG2290">
        <v>0</v>
      </c>
      <c r="AH2290">
        <v>3</v>
      </c>
      <c r="AI2290">
        <v>2</v>
      </c>
      <c r="AJ2290">
        <v>1</v>
      </c>
      <c r="AK2290" t="s">
        <v>765</v>
      </c>
      <c r="AL2290">
        <v>40.970528000000002</v>
      </c>
      <c r="AM2290" t="s">
        <v>766</v>
      </c>
      <c r="AN2290">
        <v>-72.164190000000005</v>
      </c>
      <c r="AO2290">
        <v>25</v>
      </c>
      <c r="AP2290">
        <v>1100</v>
      </c>
      <c r="AQ2290" t="s">
        <v>129</v>
      </c>
      <c r="AR2290">
        <v>-23</v>
      </c>
      <c r="AS2290">
        <v>59</v>
      </c>
      <c r="AT2290">
        <v>128</v>
      </c>
      <c r="BB2290">
        <v>1200</v>
      </c>
      <c r="BC2290">
        <v>1</v>
      </c>
      <c r="BD2290" t="str">
        <f t="shared" si="1151"/>
        <v xml:space="preserve">N46PD   </v>
      </c>
      <c r="BE2290">
        <v>1</v>
      </c>
      <c r="BG2290">
        <v>0</v>
      </c>
      <c r="BH2290">
        <v>0</v>
      </c>
      <c r="BI2290">
        <v>0</v>
      </c>
      <c r="BJ2290">
        <v>1000</v>
      </c>
      <c r="BK2290">
        <v>-100</v>
      </c>
      <c r="BL2290" t="s">
        <v>239</v>
      </c>
      <c r="BM2290">
        <v>1</v>
      </c>
      <c r="BN2290">
        <v>1</v>
      </c>
      <c r="BO2290">
        <v>1</v>
      </c>
      <c r="BP2290">
        <v>0</v>
      </c>
      <c r="BS2290">
        <v>0.04</v>
      </c>
      <c r="BT2290">
        <v>0</v>
      </c>
      <c r="BU2290">
        <v>0</v>
      </c>
      <c r="CE2290" t="str">
        <f t="shared" si="1172"/>
        <v>16:26:30.260</v>
      </c>
      <c r="CF2290">
        <v>259839871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6</v>
      </c>
      <c r="CY2290">
        <v>7</v>
      </c>
      <c r="CZ2290" t="s">
        <v>131</v>
      </c>
      <c r="DA2290">
        <v>80</v>
      </c>
      <c r="DB2290">
        <v>1</v>
      </c>
      <c r="DC2290" t="s">
        <v>132</v>
      </c>
      <c r="DD2290" t="s">
        <v>133</v>
      </c>
      <c r="DG2290">
        <v>15526370</v>
      </c>
      <c r="DI2290">
        <v>0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 t="shared" ref="A2291:A2297" si="1173">"10/06/2022 16:26:31.508"</f>
        <v>10/06/2022 16:26:31.508</v>
      </c>
      <c r="C2291" t="str">
        <f t="shared" si="1147"/>
        <v>FFDFD3C0</v>
      </c>
      <c r="D2291" t="s">
        <v>134</v>
      </c>
      <c r="E2291">
        <v>38</v>
      </c>
      <c r="H2291">
        <v>125</v>
      </c>
      <c r="I2291" t="s">
        <v>142</v>
      </c>
      <c r="J2291" t="s">
        <v>136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ref="S2291:S2297" si="1174">"16:26:31.234"</f>
        <v>16:26:31.234</v>
      </c>
      <c r="T2291" t="str">
        <f t="shared" ref="T2291:T2297" si="1175">"16:26:30.834"</f>
        <v>16:26:30.834</v>
      </c>
      <c r="U2291" t="str">
        <f t="shared" si="1150"/>
        <v>A5988B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10</v>
      </c>
      <c r="AF2291" t="s">
        <v>125</v>
      </c>
      <c r="AG2291">
        <v>0</v>
      </c>
      <c r="AH2291">
        <v>3</v>
      </c>
      <c r="AI2291">
        <v>2</v>
      </c>
      <c r="AJ2291">
        <v>1</v>
      </c>
      <c r="AK2291" t="s">
        <v>767</v>
      </c>
      <c r="AL2291">
        <v>40.970764000000003</v>
      </c>
      <c r="AM2291" t="s">
        <v>768</v>
      </c>
      <c r="AN2291">
        <v>-72.164319000000006</v>
      </c>
      <c r="AO2291">
        <v>25</v>
      </c>
      <c r="AP2291">
        <v>1100</v>
      </c>
      <c r="AQ2291" t="s">
        <v>129</v>
      </c>
      <c r="AR2291">
        <v>-23</v>
      </c>
      <c r="AS2291">
        <v>58</v>
      </c>
      <c r="AT2291">
        <v>448</v>
      </c>
      <c r="BB2291">
        <v>1200</v>
      </c>
      <c r="BC2291">
        <v>1</v>
      </c>
      <c r="BD2291" t="str">
        <f t="shared" si="1151"/>
        <v xml:space="preserve">N46PD   </v>
      </c>
      <c r="BE2291">
        <v>1</v>
      </c>
      <c r="BG2291">
        <v>0</v>
      </c>
      <c r="BH2291">
        <v>0</v>
      </c>
      <c r="BI2291">
        <v>0</v>
      </c>
      <c r="BJ2291">
        <v>1000</v>
      </c>
      <c r="BK2291">
        <v>-100</v>
      </c>
      <c r="BL2291" t="s">
        <v>239</v>
      </c>
      <c r="BM2291">
        <v>1</v>
      </c>
      <c r="BN2291">
        <v>1</v>
      </c>
      <c r="BO2291">
        <v>1</v>
      </c>
      <c r="BP2291">
        <v>0</v>
      </c>
      <c r="BS2291">
        <v>0.04</v>
      </c>
      <c r="BT2291">
        <v>0</v>
      </c>
      <c r="BU2291">
        <v>0</v>
      </c>
      <c r="CE2291" t="str">
        <f t="shared" ref="CE2291:CE2297" si="1176">"16:26:31.235"</f>
        <v>16:26:31.235</v>
      </c>
      <c r="CF2291">
        <v>234706025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6</v>
      </c>
      <c r="CY2291">
        <v>7</v>
      </c>
      <c r="CZ2291" t="s">
        <v>131</v>
      </c>
      <c r="DA2291">
        <v>80</v>
      </c>
      <c r="DB2291">
        <v>1</v>
      </c>
      <c r="DC2291" t="s">
        <v>132</v>
      </c>
      <c r="DD2291" t="s">
        <v>133</v>
      </c>
      <c r="DG2291">
        <v>15527432</v>
      </c>
      <c r="DI2291">
        <v>0</v>
      </c>
      <c r="DJ2291">
        <v>0</v>
      </c>
      <c r="DK2291">
        <v>0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 t="shared" si="1173"/>
        <v>10/06/2022 16:26:31.508</v>
      </c>
      <c r="C2292" t="str">
        <f t="shared" si="1147"/>
        <v>FFDFD3C0</v>
      </c>
      <c r="D2292" t="s">
        <v>139</v>
      </c>
      <c r="E2292">
        <v>2</v>
      </c>
      <c r="F2292">
        <v>1002</v>
      </c>
      <c r="G2292" t="s">
        <v>124</v>
      </c>
      <c r="J2292" t="s">
        <v>141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174"/>
        <v>16:26:31.234</v>
      </c>
      <c r="T2292" t="str">
        <f t="shared" si="1175"/>
        <v>16:26:30.834</v>
      </c>
      <c r="U2292" t="str">
        <f t="shared" si="1150"/>
        <v>A5988B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10</v>
      </c>
      <c r="AF2292" t="s">
        <v>125</v>
      </c>
      <c r="AG2292">
        <v>0</v>
      </c>
      <c r="AH2292">
        <v>3</v>
      </c>
      <c r="AI2292">
        <v>2</v>
      </c>
      <c r="AJ2292">
        <v>1</v>
      </c>
      <c r="AK2292" t="s">
        <v>767</v>
      </c>
      <c r="AL2292">
        <v>40.970764000000003</v>
      </c>
      <c r="AM2292" t="s">
        <v>768</v>
      </c>
      <c r="AN2292">
        <v>-72.164319000000006</v>
      </c>
      <c r="AO2292">
        <v>25</v>
      </c>
      <c r="AP2292">
        <v>1100</v>
      </c>
      <c r="AQ2292" t="s">
        <v>129</v>
      </c>
      <c r="AR2292">
        <v>-23</v>
      </c>
      <c r="AS2292">
        <v>58</v>
      </c>
      <c r="AT2292">
        <v>448</v>
      </c>
      <c r="BB2292">
        <v>1200</v>
      </c>
      <c r="BC2292">
        <v>1</v>
      </c>
      <c r="BD2292" t="str">
        <f t="shared" si="1151"/>
        <v xml:space="preserve">N46PD   </v>
      </c>
      <c r="BE2292">
        <v>1</v>
      </c>
      <c r="BG2292">
        <v>0</v>
      </c>
      <c r="BH2292">
        <v>0</v>
      </c>
      <c r="BI2292">
        <v>0</v>
      </c>
      <c r="BJ2292">
        <v>1000</v>
      </c>
      <c r="BK2292">
        <v>-100</v>
      </c>
      <c r="BL2292" t="s">
        <v>239</v>
      </c>
      <c r="BM2292">
        <v>1</v>
      </c>
      <c r="BN2292">
        <v>1</v>
      </c>
      <c r="BO2292">
        <v>1</v>
      </c>
      <c r="BP2292">
        <v>0</v>
      </c>
      <c r="BS2292">
        <v>0.04</v>
      </c>
      <c r="BT2292">
        <v>0</v>
      </c>
      <c r="BU2292">
        <v>0</v>
      </c>
      <c r="CE2292" t="str">
        <f t="shared" si="1176"/>
        <v>16:26:31.235</v>
      </c>
      <c r="CF2292">
        <v>234706025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6</v>
      </c>
      <c r="CY2292">
        <v>7</v>
      </c>
      <c r="CZ2292" t="s">
        <v>131</v>
      </c>
      <c r="DA2292">
        <v>80</v>
      </c>
      <c r="DB2292">
        <v>1</v>
      </c>
      <c r="DC2292" t="s">
        <v>132</v>
      </c>
      <c r="DD2292" t="s">
        <v>133</v>
      </c>
      <c r="DG2292">
        <v>15527432</v>
      </c>
      <c r="DI2292">
        <v>0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 t="shared" si="1173"/>
        <v>10/06/2022 16:26:31.508</v>
      </c>
      <c r="C2293" t="str">
        <f t="shared" si="1147"/>
        <v>FFDFD3C0</v>
      </c>
      <c r="D2293" t="s">
        <v>123</v>
      </c>
      <c r="E2293">
        <v>1</v>
      </c>
      <c r="H2293">
        <v>157</v>
      </c>
      <c r="I2293" t="s">
        <v>124</v>
      </c>
      <c r="J2293" t="s">
        <v>125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174"/>
        <v>16:26:31.234</v>
      </c>
      <c r="T2293" t="str">
        <f t="shared" si="1175"/>
        <v>16:26:30.834</v>
      </c>
      <c r="U2293" t="str">
        <f t="shared" si="1150"/>
        <v>A5988B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10</v>
      </c>
      <c r="AF2293" t="s">
        <v>125</v>
      </c>
      <c r="AG2293">
        <v>0</v>
      </c>
      <c r="AH2293">
        <v>3</v>
      </c>
      <c r="AI2293">
        <v>2</v>
      </c>
      <c r="AJ2293">
        <v>1</v>
      </c>
      <c r="AK2293" t="s">
        <v>767</v>
      </c>
      <c r="AL2293">
        <v>40.970764000000003</v>
      </c>
      <c r="AM2293" t="s">
        <v>768</v>
      </c>
      <c r="AN2293">
        <v>-72.164319000000006</v>
      </c>
      <c r="AO2293">
        <v>25</v>
      </c>
      <c r="AP2293">
        <v>1100</v>
      </c>
      <c r="AQ2293" t="s">
        <v>129</v>
      </c>
      <c r="AR2293">
        <v>-23</v>
      </c>
      <c r="AS2293">
        <v>58</v>
      </c>
      <c r="AT2293">
        <v>448</v>
      </c>
      <c r="BB2293">
        <v>1200</v>
      </c>
      <c r="BC2293">
        <v>1</v>
      </c>
      <c r="BD2293" t="str">
        <f t="shared" si="1151"/>
        <v xml:space="preserve">N46PD   </v>
      </c>
      <c r="BE2293">
        <v>1</v>
      </c>
      <c r="BG2293">
        <v>0</v>
      </c>
      <c r="BH2293">
        <v>0</v>
      </c>
      <c r="BI2293">
        <v>0</v>
      </c>
      <c r="BJ2293">
        <v>1000</v>
      </c>
      <c r="BK2293">
        <v>-100</v>
      </c>
      <c r="BL2293" t="s">
        <v>239</v>
      </c>
      <c r="BM2293">
        <v>1</v>
      </c>
      <c r="BN2293">
        <v>1</v>
      </c>
      <c r="BO2293">
        <v>1</v>
      </c>
      <c r="BP2293">
        <v>0</v>
      </c>
      <c r="BS2293">
        <v>0.04</v>
      </c>
      <c r="BT2293">
        <v>0</v>
      </c>
      <c r="BU2293">
        <v>0</v>
      </c>
      <c r="CE2293" t="str">
        <f t="shared" si="1176"/>
        <v>16:26:31.235</v>
      </c>
      <c r="CF2293">
        <v>234706025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6</v>
      </c>
      <c r="CY2293">
        <v>7</v>
      </c>
      <c r="CZ2293" t="s">
        <v>131</v>
      </c>
      <c r="DA2293">
        <v>80</v>
      </c>
      <c r="DB2293">
        <v>1</v>
      </c>
      <c r="DC2293" t="s">
        <v>132</v>
      </c>
      <c r="DD2293" t="s">
        <v>133</v>
      </c>
      <c r="DG2293">
        <v>15527432</v>
      </c>
      <c r="DI2293">
        <v>0</v>
      </c>
      <c r="DJ2293">
        <v>0</v>
      </c>
      <c r="DK2293">
        <v>1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 t="shared" si="1173"/>
        <v>10/06/2022 16:26:31.508</v>
      </c>
      <c r="C2294" t="str">
        <f t="shared" si="1147"/>
        <v>FFDFD3C0</v>
      </c>
      <c r="D2294" t="s">
        <v>143</v>
      </c>
      <c r="E2294">
        <v>15</v>
      </c>
      <c r="F2294">
        <v>2015</v>
      </c>
      <c r="G2294" t="s">
        <v>144</v>
      </c>
      <c r="J2294" t="s">
        <v>145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174"/>
        <v>16:26:31.234</v>
      </c>
      <c r="T2294" t="str">
        <f t="shared" si="1175"/>
        <v>16:26:30.834</v>
      </c>
      <c r="U2294" t="str">
        <f t="shared" si="1150"/>
        <v>A5988B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10</v>
      </c>
      <c r="AF2294" t="s">
        <v>125</v>
      </c>
      <c r="AG2294">
        <v>0</v>
      </c>
      <c r="AH2294">
        <v>3</v>
      </c>
      <c r="AI2294">
        <v>2</v>
      </c>
      <c r="AJ2294">
        <v>1</v>
      </c>
      <c r="AK2294" t="s">
        <v>767</v>
      </c>
      <c r="AL2294">
        <v>40.970764000000003</v>
      </c>
      <c r="AM2294" t="s">
        <v>768</v>
      </c>
      <c r="AN2294">
        <v>-72.164319000000006</v>
      </c>
      <c r="AO2294">
        <v>25</v>
      </c>
      <c r="AP2294">
        <v>1100</v>
      </c>
      <c r="AQ2294" t="s">
        <v>129</v>
      </c>
      <c r="AR2294">
        <v>-23</v>
      </c>
      <c r="AS2294">
        <v>58</v>
      </c>
      <c r="AT2294">
        <v>448</v>
      </c>
      <c r="BB2294">
        <v>1200</v>
      </c>
      <c r="BC2294">
        <v>1</v>
      </c>
      <c r="BD2294" t="str">
        <f t="shared" si="1151"/>
        <v xml:space="preserve">N46PD   </v>
      </c>
      <c r="BE2294">
        <v>1</v>
      </c>
      <c r="BG2294">
        <v>0</v>
      </c>
      <c r="BH2294">
        <v>0</v>
      </c>
      <c r="BI2294">
        <v>0</v>
      </c>
      <c r="BJ2294">
        <v>1000</v>
      </c>
      <c r="BK2294">
        <v>-100</v>
      </c>
      <c r="BL2294" t="s">
        <v>239</v>
      </c>
      <c r="BM2294">
        <v>1</v>
      </c>
      <c r="BN2294">
        <v>1</v>
      </c>
      <c r="BO2294">
        <v>1</v>
      </c>
      <c r="BP2294">
        <v>0</v>
      </c>
      <c r="BS2294">
        <v>0.04</v>
      </c>
      <c r="BT2294">
        <v>0</v>
      </c>
      <c r="BU2294">
        <v>0</v>
      </c>
      <c r="CE2294" t="str">
        <f t="shared" si="1176"/>
        <v>16:26:31.235</v>
      </c>
      <c r="CF2294">
        <v>234706025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6</v>
      </c>
      <c r="CY2294">
        <v>7</v>
      </c>
      <c r="CZ2294" t="s">
        <v>131</v>
      </c>
      <c r="DA2294">
        <v>80</v>
      </c>
      <c r="DB2294">
        <v>1</v>
      </c>
      <c r="DC2294" t="s">
        <v>132</v>
      </c>
      <c r="DD2294" t="s">
        <v>133</v>
      </c>
      <c r="DG2294">
        <v>15527432</v>
      </c>
      <c r="DI2294">
        <v>0</v>
      </c>
      <c r="DJ2294">
        <v>0</v>
      </c>
      <c r="DK2294">
        <v>1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 t="shared" si="1173"/>
        <v>10/06/2022 16:26:31.508</v>
      </c>
      <c r="C2295" t="str">
        <f t="shared" si="1147"/>
        <v>FFDFD3C0</v>
      </c>
      <c r="D2295" t="s">
        <v>139</v>
      </c>
      <c r="E2295">
        <v>3</v>
      </c>
      <c r="F2295">
        <v>1003</v>
      </c>
      <c r="G2295" t="s">
        <v>146</v>
      </c>
      <c r="J2295" t="s">
        <v>141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si="1174"/>
        <v>16:26:31.234</v>
      </c>
      <c r="T2295" t="str">
        <f t="shared" si="1175"/>
        <v>16:26:30.834</v>
      </c>
      <c r="U2295" t="str">
        <f t="shared" si="1150"/>
        <v>A5988B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10</v>
      </c>
      <c r="AF2295" t="s">
        <v>125</v>
      </c>
      <c r="AG2295">
        <v>0</v>
      </c>
      <c r="AH2295">
        <v>3</v>
      </c>
      <c r="AI2295">
        <v>2</v>
      </c>
      <c r="AJ2295">
        <v>1</v>
      </c>
      <c r="AK2295" t="s">
        <v>767</v>
      </c>
      <c r="AL2295">
        <v>40.970764000000003</v>
      </c>
      <c r="AM2295" t="s">
        <v>768</v>
      </c>
      <c r="AN2295">
        <v>-72.164319000000006</v>
      </c>
      <c r="AO2295">
        <v>25</v>
      </c>
      <c r="AP2295">
        <v>1100</v>
      </c>
      <c r="AQ2295" t="s">
        <v>129</v>
      </c>
      <c r="AR2295">
        <v>-23</v>
      </c>
      <c r="AS2295">
        <v>58</v>
      </c>
      <c r="AT2295">
        <v>448</v>
      </c>
      <c r="BB2295">
        <v>1200</v>
      </c>
      <c r="BC2295">
        <v>1</v>
      </c>
      <c r="BD2295" t="str">
        <f t="shared" si="1151"/>
        <v xml:space="preserve">N46PD   </v>
      </c>
      <c r="BE2295">
        <v>1</v>
      </c>
      <c r="BG2295">
        <v>0</v>
      </c>
      <c r="BH2295">
        <v>0</v>
      </c>
      <c r="BI2295">
        <v>0</v>
      </c>
      <c r="BJ2295">
        <v>1000</v>
      </c>
      <c r="BK2295">
        <v>-100</v>
      </c>
      <c r="BL2295" t="s">
        <v>239</v>
      </c>
      <c r="BM2295">
        <v>1</v>
      </c>
      <c r="BN2295">
        <v>1</v>
      </c>
      <c r="BO2295">
        <v>1</v>
      </c>
      <c r="BP2295">
        <v>0</v>
      </c>
      <c r="BS2295">
        <v>0.04</v>
      </c>
      <c r="BT2295">
        <v>0</v>
      </c>
      <c r="BU2295">
        <v>0</v>
      </c>
      <c r="CE2295" t="str">
        <f t="shared" si="1176"/>
        <v>16:26:31.235</v>
      </c>
      <c r="CF2295">
        <v>234706025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6</v>
      </c>
      <c r="CY2295">
        <v>7</v>
      </c>
      <c r="CZ2295" t="s">
        <v>131</v>
      </c>
      <c r="DA2295">
        <v>80</v>
      </c>
      <c r="DB2295">
        <v>1</v>
      </c>
      <c r="DC2295" t="s">
        <v>132</v>
      </c>
      <c r="DD2295" t="s">
        <v>133</v>
      </c>
      <c r="DG2295">
        <v>15527432</v>
      </c>
      <c r="DI2295">
        <v>0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 t="shared" si="1173"/>
        <v>10/06/2022 16:26:31.508</v>
      </c>
      <c r="C2296" t="str">
        <f t="shared" si="1147"/>
        <v>FFDFD3C0</v>
      </c>
      <c r="D2296" t="s">
        <v>143</v>
      </c>
      <c r="E2296">
        <v>1</v>
      </c>
      <c r="F2296">
        <v>2001</v>
      </c>
      <c r="G2296" t="s">
        <v>147</v>
      </c>
      <c r="J2296" t="s">
        <v>145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1174"/>
        <v>16:26:31.234</v>
      </c>
      <c r="T2296" t="str">
        <f t="shared" si="1175"/>
        <v>16:26:30.834</v>
      </c>
      <c r="U2296" t="str">
        <f t="shared" si="1150"/>
        <v>A5988B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10</v>
      </c>
      <c r="AF2296" t="s">
        <v>125</v>
      </c>
      <c r="AG2296">
        <v>0</v>
      </c>
      <c r="AH2296">
        <v>3</v>
      </c>
      <c r="AI2296">
        <v>2</v>
      </c>
      <c r="AJ2296">
        <v>1</v>
      </c>
      <c r="AK2296" t="s">
        <v>767</v>
      </c>
      <c r="AL2296">
        <v>40.970764000000003</v>
      </c>
      <c r="AM2296" t="s">
        <v>768</v>
      </c>
      <c r="AN2296">
        <v>-72.164319000000006</v>
      </c>
      <c r="AO2296">
        <v>25</v>
      </c>
      <c r="AP2296">
        <v>1100</v>
      </c>
      <c r="AQ2296" t="s">
        <v>129</v>
      </c>
      <c r="AR2296">
        <v>-23</v>
      </c>
      <c r="AS2296">
        <v>58</v>
      </c>
      <c r="AT2296">
        <v>448</v>
      </c>
      <c r="BB2296">
        <v>1200</v>
      </c>
      <c r="BC2296">
        <v>1</v>
      </c>
      <c r="BD2296" t="str">
        <f t="shared" si="1151"/>
        <v xml:space="preserve">N46PD   </v>
      </c>
      <c r="BE2296">
        <v>1</v>
      </c>
      <c r="BG2296">
        <v>0</v>
      </c>
      <c r="BH2296">
        <v>0</v>
      </c>
      <c r="BI2296">
        <v>0</v>
      </c>
      <c r="BJ2296">
        <v>1000</v>
      </c>
      <c r="BK2296">
        <v>-100</v>
      </c>
      <c r="BL2296" t="s">
        <v>239</v>
      </c>
      <c r="BM2296">
        <v>1</v>
      </c>
      <c r="BN2296">
        <v>1</v>
      </c>
      <c r="BO2296">
        <v>1</v>
      </c>
      <c r="BP2296">
        <v>0</v>
      </c>
      <c r="BS2296">
        <v>0.04</v>
      </c>
      <c r="BT2296">
        <v>0</v>
      </c>
      <c r="BU2296">
        <v>0</v>
      </c>
      <c r="CE2296" t="str">
        <f t="shared" si="1176"/>
        <v>16:26:31.235</v>
      </c>
      <c r="CF2296">
        <v>234706025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6</v>
      </c>
      <c r="CY2296">
        <v>7</v>
      </c>
      <c r="CZ2296" t="s">
        <v>131</v>
      </c>
      <c r="DA2296">
        <v>80</v>
      </c>
      <c r="DB2296">
        <v>1</v>
      </c>
      <c r="DC2296" t="s">
        <v>132</v>
      </c>
      <c r="DD2296" t="s">
        <v>133</v>
      </c>
      <c r="DG2296">
        <v>15527432</v>
      </c>
      <c r="DI2296">
        <v>0</v>
      </c>
      <c r="DJ2296">
        <v>0</v>
      </c>
      <c r="DK2296">
        <v>1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 t="shared" si="1173"/>
        <v>10/06/2022 16:26:31.508</v>
      </c>
      <c r="C2297" t="str">
        <f t="shared" si="1147"/>
        <v>FFDFD3C0</v>
      </c>
      <c r="D2297" t="s">
        <v>134</v>
      </c>
      <c r="E2297">
        <v>33</v>
      </c>
      <c r="H2297">
        <v>112</v>
      </c>
      <c r="I2297" t="s">
        <v>135</v>
      </c>
      <c r="J2297" t="s">
        <v>136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174"/>
        <v>16:26:31.234</v>
      </c>
      <c r="T2297" t="str">
        <f t="shared" si="1175"/>
        <v>16:26:30.834</v>
      </c>
      <c r="U2297" t="str">
        <f t="shared" si="1150"/>
        <v>A5988B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9</v>
      </c>
      <c r="AC2297">
        <v>3</v>
      </c>
      <c r="AD2297">
        <v>0</v>
      </c>
      <c r="AE2297">
        <v>10</v>
      </c>
      <c r="AF2297" t="s">
        <v>125</v>
      </c>
      <c r="AG2297">
        <v>0</v>
      </c>
      <c r="AH2297">
        <v>3</v>
      </c>
      <c r="AI2297">
        <v>2</v>
      </c>
      <c r="AJ2297">
        <v>1</v>
      </c>
      <c r="AK2297" t="s">
        <v>767</v>
      </c>
      <c r="AL2297">
        <v>40.970764000000003</v>
      </c>
      <c r="AM2297" t="s">
        <v>768</v>
      </c>
      <c r="AN2297">
        <v>-72.164319000000006</v>
      </c>
      <c r="AO2297">
        <v>25</v>
      </c>
      <c r="AP2297">
        <v>1100</v>
      </c>
      <c r="AQ2297" t="s">
        <v>129</v>
      </c>
      <c r="AR2297">
        <v>-23</v>
      </c>
      <c r="AS2297">
        <v>58</v>
      </c>
      <c r="AT2297">
        <v>448</v>
      </c>
      <c r="BB2297">
        <v>1200</v>
      </c>
      <c r="BC2297">
        <v>1</v>
      </c>
      <c r="BD2297" t="str">
        <f t="shared" si="1151"/>
        <v xml:space="preserve">N46PD   </v>
      </c>
      <c r="BE2297">
        <v>1</v>
      </c>
      <c r="BG2297">
        <v>0</v>
      </c>
      <c r="BH2297">
        <v>0</v>
      </c>
      <c r="BI2297">
        <v>0</v>
      </c>
      <c r="BJ2297">
        <v>1000</v>
      </c>
      <c r="BK2297">
        <v>-100</v>
      </c>
      <c r="BL2297" t="s">
        <v>239</v>
      </c>
      <c r="BM2297">
        <v>1</v>
      </c>
      <c r="BN2297">
        <v>1</v>
      </c>
      <c r="BO2297">
        <v>1</v>
      </c>
      <c r="BP2297">
        <v>0</v>
      </c>
      <c r="BS2297">
        <v>0.04</v>
      </c>
      <c r="BT2297">
        <v>0</v>
      </c>
      <c r="BU2297">
        <v>0</v>
      </c>
      <c r="CE2297" t="str">
        <f t="shared" si="1176"/>
        <v>16:26:31.235</v>
      </c>
      <c r="CF2297">
        <v>234706025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6</v>
      </c>
      <c r="CY2297">
        <v>7</v>
      </c>
      <c r="CZ2297" t="s">
        <v>131</v>
      </c>
      <c r="DA2297">
        <v>80</v>
      </c>
      <c r="DB2297">
        <v>1</v>
      </c>
      <c r="DC2297" t="s">
        <v>132</v>
      </c>
      <c r="DD2297" t="s">
        <v>133</v>
      </c>
      <c r="DG2297">
        <v>15527432</v>
      </c>
      <c r="DI2297">
        <v>0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"10/06/2022 16:26:32.711"</f>
        <v>10/06/2022 16:26:32.711</v>
      </c>
      <c r="C2298" t="str">
        <f t="shared" si="1147"/>
        <v>FFDFD3C0</v>
      </c>
      <c r="D2298" t="s">
        <v>134</v>
      </c>
      <c r="E2298">
        <v>38</v>
      </c>
      <c r="H2298">
        <v>125</v>
      </c>
      <c r="I2298" t="s">
        <v>142</v>
      </c>
      <c r="J2298" t="s">
        <v>136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ref="S2298:S2304" si="1177">"16:26:32.391"</f>
        <v>16:26:32.391</v>
      </c>
      <c r="T2298" t="str">
        <f t="shared" ref="T2298:T2304" si="1178">"16:26:31.891"</f>
        <v>16:26:31.891</v>
      </c>
      <c r="U2298" t="str">
        <f t="shared" si="1150"/>
        <v>A5988B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10</v>
      </c>
      <c r="AF2298" t="s">
        <v>125</v>
      </c>
      <c r="AG2298">
        <v>0</v>
      </c>
      <c r="AH2298">
        <v>3</v>
      </c>
      <c r="AI2298">
        <v>2</v>
      </c>
      <c r="AJ2298">
        <v>1</v>
      </c>
      <c r="AK2298" t="s">
        <v>769</v>
      </c>
      <c r="AL2298">
        <v>40.971128999999998</v>
      </c>
      <c r="AM2298" t="s">
        <v>770</v>
      </c>
      <c r="AN2298">
        <v>-72.164512000000002</v>
      </c>
      <c r="AO2298">
        <v>25</v>
      </c>
      <c r="AP2298">
        <v>1100</v>
      </c>
      <c r="AQ2298" t="s">
        <v>129</v>
      </c>
      <c r="AR2298">
        <v>-23</v>
      </c>
      <c r="AS2298">
        <v>58</v>
      </c>
      <c r="AT2298">
        <v>128</v>
      </c>
      <c r="BB2298">
        <v>1200</v>
      </c>
      <c r="BC2298">
        <v>1</v>
      </c>
      <c r="BD2298" t="str">
        <f t="shared" si="1151"/>
        <v xml:space="preserve">N46PD   </v>
      </c>
      <c r="BE2298">
        <v>1</v>
      </c>
      <c r="BG2298">
        <v>0</v>
      </c>
      <c r="BH2298">
        <v>0</v>
      </c>
      <c r="BI2298">
        <v>0</v>
      </c>
      <c r="BJ2298">
        <v>1000</v>
      </c>
      <c r="BK2298">
        <v>-100</v>
      </c>
      <c r="BL2298" t="s">
        <v>239</v>
      </c>
      <c r="BM2298">
        <v>1</v>
      </c>
      <c r="BN2298">
        <v>1</v>
      </c>
      <c r="BO2298">
        <v>1</v>
      </c>
      <c r="BP2298">
        <v>0</v>
      </c>
      <c r="BS2298">
        <v>0.04</v>
      </c>
      <c r="BT2298">
        <v>0</v>
      </c>
      <c r="BU2298">
        <v>0</v>
      </c>
      <c r="CE2298" t="str">
        <f t="shared" ref="CE2298:CE2304" si="1179">"16:26:32.396"</f>
        <v>16:26:32.396</v>
      </c>
      <c r="CF2298">
        <v>396353419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6</v>
      </c>
      <c r="CY2298">
        <v>7</v>
      </c>
      <c r="CZ2298" t="s">
        <v>131</v>
      </c>
      <c r="DA2298">
        <v>80</v>
      </c>
      <c r="DB2298">
        <v>0</v>
      </c>
      <c r="DC2298" t="s">
        <v>132</v>
      </c>
      <c r="DD2298" t="s">
        <v>133</v>
      </c>
      <c r="DG2298">
        <v>15543999</v>
      </c>
      <c r="DI2298">
        <v>0</v>
      </c>
      <c r="DJ2298">
        <v>0</v>
      </c>
      <c r="DK2298">
        <v>0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 t="shared" ref="A2299:A2304" si="1180">"10/06/2022 16:26:32.726"</f>
        <v>10/06/2022 16:26:32.726</v>
      </c>
      <c r="C2299" t="str">
        <f t="shared" si="1147"/>
        <v>FFDFD3C0</v>
      </c>
      <c r="D2299" t="s">
        <v>139</v>
      </c>
      <c r="E2299">
        <v>2</v>
      </c>
      <c r="F2299">
        <v>1002</v>
      </c>
      <c r="G2299" t="s">
        <v>124</v>
      </c>
      <c r="J2299" t="s">
        <v>141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177"/>
        <v>16:26:32.391</v>
      </c>
      <c r="T2299" t="str">
        <f t="shared" si="1178"/>
        <v>16:26:31.891</v>
      </c>
      <c r="U2299" t="str">
        <f t="shared" si="1150"/>
        <v>A5988B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10</v>
      </c>
      <c r="AF2299" t="s">
        <v>125</v>
      </c>
      <c r="AG2299">
        <v>0</v>
      </c>
      <c r="AH2299">
        <v>3</v>
      </c>
      <c r="AI2299">
        <v>2</v>
      </c>
      <c r="AJ2299">
        <v>1</v>
      </c>
      <c r="AK2299" t="s">
        <v>769</v>
      </c>
      <c r="AL2299">
        <v>40.971128999999998</v>
      </c>
      <c r="AM2299" t="s">
        <v>770</v>
      </c>
      <c r="AN2299">
        <v>-72.164512000000002</v>
      </c>
      <c r="AO2299">
        <v>25</v>
      </c>
      <c r="AP2299">
        <v>1100</v>
      </c>
      <c r="AQ2299" t="s">
        <v>129</v>
      </c>
      <c r="AR2299">
        <v>-23</v>
      </c>
      <c r="AS2299">
        <v>58</v>
      </c>
      <c r="AT2299">
        <v>128</v>
      </c>
      <c r="BB2299">
        <v>1200</v>
      </c>
      <c r="BC2299">
        <v>1</v>
      </c>
      <c r="BD2299" t="str">
        <f t="shared" si="1151"/>
        <v xml:space="preserve">N46PD   </v>
      </c>
      <c r="BE2299">
        <v>1</v>
      </c>
      <c r="BG2299">
        <v>0</v>
      </c>
      <c r="BH2299">
        <v>0</v>
      </c>
      <c r="BI2299">
        <v>0</v>
      </c>
      <c r="BJ2299">
        <v>1000</v>
      </c>
      <c r="BK2299">
        <v>-100</v>
      </c>
      <c r="BL2299" t="s">
        <v>239</v>
      </c>
      <c r="BM2299">
        <v>1</v>
      </c>
      <c r="BN2299">
        <v>1</v>
      </c>
      <c r="BO2299">
        <v>1</v>
      </c>
      <c r="BP2299">
        <v>0</v>
      </c>
      <c r="BS2299">
        <v>0.04</v>
      </c>
      <c r="BT2299">
        <v>0</v>
      </c>
      <c r="BU2299">
        <v>0</v>
      </c>
      <c r="CE2299" t="str">
        <f t="shared" si="1179"/>
        <v>16:26:32.396</v>
      </c>
      <c r="CF2299">
        <v>396353419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6</v>
      </c>
      <c r="CY2299">
        <v>7</v>
      </c>
      <c r="CZ2299" t="s">
        <v>131</v>
      </c>
      <c r="DA2299">
        <v>80</v>
      </c>
      <c r="DB2299">
        <v>0</v>
      </c>
      <c r="DC2299" t="s">
        <v>132</v>
      </c>
      <c r="DD2299" t="s">
        <v>133</v>
      </c>
      <c r="DG2299">
        <v>15543999</v>
      </c>
      <c r="DI2299">
        <v>0</v>
      </c>
      <c r="DJ2299">
        <v>0</v>
      </c>
      <c r="DK2299">
        <v>1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 t="shared" si="1180"/>
        <v>10/06/2022 16:26:32.726</v>
      </c>
      <c r="C2300" t="str">
        <f t="shared" si="1147"/>
        <v>FFDFD3C0</v>
      </c>
      <c r="D2300" t="s">
        <v>123</v>
      </c>
      <c r="E2300">
        <v>1</v>
      </c>
      <c r="H2300">
        <v>157</v>
      </c>
      <c r="I2300" t="s">
        <v>124</v>
      </c>
      <c r="J2300" t="s">
        <v>125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1177"/>
        <v>16:26:32.391</v>
      </c>
      <c r="T2300" t="str">
        <f t="shared" si="1178"/>
        <v>16:26:31.891</v>
      </c>
      <c r="U2300" t="str">
        <f t="shared" si="1150"/>
        <v>A5988B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10</v>
      </c>
      <c r="AF2300" t="s">
        <v>125</v>
      </c>
      <c r="AG2300">
        <v>0</v>
      </c>
      <c r="AH2300">
        <v>3</v>
      </c>
      <c r="AI2300">
        <v>2</v>
      </c>
      <c r="AJ2300">
        <v>1</v>
      </c>
      <c r="AK2300" t="s">
        <v>769</v>
      </c>
      <c r="AL2300">
        <v>40.971128999999998</v>
      </c>
      <c r="AM2300" t="s">
        <v>770</v>
      </c>
      <c r="AN2300">
        <v>-72.164512000000002</v>
      </c>
      <c r="AO2300">
        <v>25</v>
      </c>
      <c r="AP2300">
        <v>1100</v>
      </c>
      <c r="AQ2300" t="s">
        <v>129</v>
      </c>
      <c r="AR2300">
        <v>-23</v>
      </c>
      <c r="AS2300">
        <v>58</v>
      </c>
      <c r="AT2300">
        <v>128</v>
      </c>
      <c r="BB2300">
        <v>1200</v>
      </c>
      <c r="BC2300">
        <v>1</v>
      </c>
      <c r="BD2300" t="str">
        <f t="shared" si="1151"/>
        <v xml:space="preserve">N46PD   </v>
      </c>
      <c r="BE2300">
        <v>1</v>
      </c>
      <c r="BG2300">
        <v>0</v>
      </c>
      <c r="BH2300">
        <v>0</v>
      </c>
      <c r="BI2300">
        <v>0</v>
      </c>
      <c r="BJ2300">
        <v>1000</v>
      </c>
      <c r="BK2300">
        <v>-100</v>
      </c>
      <c r="BL2300" t="s">
        <v>239</v>
      </c>
      <c r="BM2300">
        <v>1</v>
      </c>
      <c r="BN2300">
        <v>1</v>
      </c>
      <c r="BO2300">
        <v>1</v>
      </c>
      <c r="BP2300">
        <v>0</v>
      </c>
      <c r="BS2300">
        <v>0.04</v>
      </c>
      <c r="BT2300">
        <v>0</v>
      </c>
      <c r="BU2300">
        <v>0</v>
      </c>
      <c r="CE2300" t="str">
        <f t="shared" si="1179"/>
        <v>16:26:32.396</v>
      </c>
      <c r="CF2300">
        <v>396353419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6</v>
      </c>
      <c r="CY2300">
        <v>7</v>
      </c>
      <c r="CZ2300" t="s">
        <v>131</v>
      </c>
      <c r="DA2300">
        <v>80</v>
      </c>
      <c r="DB2300">
        <v>0</v>
      </c>
      <c r="DC2300" t="s">
        <v>132</v>
      </c>
      <c r="DD2300" t="s">
        <v>133</v>
      </c>
      <c r="DG2300">
        <v>15543999</v>
      </c>
      <c r="DI2300">
        <v>0</v>
      </c>
      <c r="DJ2300">
        <v>0</v>
      </c>
      <c r="DK2300">
        <v>1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 t="shared" si="1180"/>
        <v>10/06/2022 16:26:32.726</v>
      </c>
      <c r="C2301" t="str">
        <f t="shared" si="1147"/>
        <v>FFDFD3C0</v>
      </c>
      <c r="D2301" t="s">
        <v>139</v>
      </c>
      <c r="E2301">
        <v>3</v>
      </c>
      <c r="F2301">
        <v>1003</v>
      </c>
      <c r="G2301" t="s">
        <v>146</v>
      </c>
      <c r="J2301" t="s">
        <v>141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1177"/>
        <v>16:26:32.391</v>
      </c>
      <c r="T2301" t="str">
        <f t="shared" si="1178"/>
        <v>16:26:31.891</v>
      </c>
      <c r="U2301" t="str">
        <f t="shared" si="1150"/>
        <v>A5988B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10</v>
      </c>
      <c r="AF2301" t="s">
        <v>125</v>
      </c>
      <c r="AG2301">
        <v>0</v>
      </c>
      <c r="AH2301">
        <v>3</v>
      </c>
      <c r="AI2301">
        <v>2</v>
      </c>
      <c r="AJ2301">
        <v>1</v>
      </c>
      <c r="AK2301" t="s">
        <v>769</v>
      </c>
      <c r="AL2301">
        <v>40.971128999999998</v>
      </c>
      <c r="AM2301" t="s">
        <v>770</v>
      </c>
      <c r="AN2301">
        <v>-72.164512000000002</v>
      </c>
      <c r="AO2301">
        <v>25</v>
      </c>
      <c r="AP2301">
        <v>1100</v>
      </c>
      <c r="AQ2301" t="s">
        <v>129</v>
      </c>
      <c r="AR2301">
        <v>-23</v>
      </c>
      <c r="AS2301">
        <v>58</v>
      </c>
      <c r="AT2301">
        <v>128</v>
      </c>
      <c r="BB2301">
        <v>1200</v>
      </c>
      <c r="BC2301">
        <v>1</v>
      </c>
      <c r="BD2301" t="str">
        <f t="shared" si="1151"/>
        <v xml:space="preserve">N46PD   </v>
      </c>
      <c r="BE2301">
        <v>1</v>
      </c>
      <c r="BG2301">
        <v>0</v>
      </c>
      <c r="BH2301">
        <v>0</v>
      </c>
      <c r="BI2301">
        <v>0</v>
      </c>
      <c r="BJ2301">
        <v>1000</v>
      </c>
      <c r="BK2301">
        <v>-100</v>
      </c>
      <c r="BL2301" t="s">
        <v>239</v>
      </c>
      <c r="BM2301">
        <v>1</v>
      </c>
      <c r="BN2301">
        <v>1</v>
      </c>
      <c r="BO2301">
        <v>1</v>
      </c>
      <c r="BP2301">
        <v>0</v>
      </c>
      <c r="BS2301">
        <v>0.04</v>
      </c>
      <c r="BT2301">
        <v>0</v>
      </c>
      <c r="BU2301">
        <v>0</v>
      </c>
      <c r="CE2301" t="str">
        <f t="shared" si="1179"/>
        <v>16:26:32.396</v>
      </c>
      <c r="CF2301">
        <v>396353419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6</v>
      </c>
      <c r="CY2301">
        <v>7</v>
      </c>
      <c r="CZ2301" t="s">
        <v>131</v>
      </c>
      <c r="DA2301">
        <v>80</v>
      </c>
      <c r="DB2301">
        <v>0</v>
      </c>
      <c r="DC2301" t="s">
        <v>132</v>
      </c>
      <c r="DD2301" t="s">
        <v>133</v>
      </c>
      <c r="DG2301">
        <v>15543999</v>
      </c>
      <c r="DI2301">
        <v>0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 t="shared" si="1180"/>
        <v>10/06/2022 16:26:32.726</v>
      </c>
      <c r="C2302" t="str">
        <f t="shared" si="1147"/>
        <v>FFDFD3C0</v>
      </c>
      <c r="D2302" t="s">
        <v>143</v>
      </c>
      <c r="E2302">
        <v>15</v>
      </c>
      <c r="F2302">
        <v>2015</v>
      </c>
      <c r="G2302" t="s">
        <v>144</v>
      </c>
      <c r="J2302" t="s">
        <v>145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si="1177"/>
        <v>16:26:32.391</v>
      </c>
      <c r="T2302" t="str">
        <f t="shared" si="1178"/>
        <v>16:26:31.891</v>
      </c>
      <c r="U2302" t="str">
        <f t="shared" si="1150"/>
        <v>A5988B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10</v>
      </c>
      <c r="AF2302" t="s">
        <v>125</v>
      </c>
      <c r="AG2302">
        <v>0</v>
      </c>
      <c r="AH2302">
        <v>3</v>
      </c>
      <c r="AI2302">
        <v>2</v>
      </c>
      <c r="AJ2302">
        <v>1</v>
      </c>
      <c r="AK2302" t="s">
        <v>769</v>
      </c>
      <c r="AL2302">
        <v>40.971128999999998</v>
      </c>
      <c r="AM2302" t="s">
        <v>770</v>
      </c>
      <c r="AN2302">
        <v>-72.164512000000002</v>
      </c>
      <c r="AO2302">
        <v>25</v>
      </c>
      <c r="AP2302">
        <v>1100</v>
      </c>
      <c r="AQ2302" t="s">
        <v>129</v>
      </c>
      <c r="AR2302">
        <v>-23</v>
      </c>
      <c r="AS2302">
        <v>58</v>
      </c>
      <c r="AT2302">
        <v>128</v>
      </c>
      <c r="BB2302">
        <v>1200</v>
      </c>
      <c r="BC2302">
        <v>1</v>
      </c>
      <c r="BD2302" t="str">
        <f t="shared" si="1151"/>
        <v xml:space="preserve">N46PD   </v>
      </c>
      <c r="BE2302">
        <v>1</v>
      </c>
      <c r="BG2302">
        <v>0</v>
      </c>
      <c r="BH2302">
        <v>0</v>
      </c>
      <c r="BI2302">
        <v>0</v>
      </c>
      <c r="BJ2302">
        <v>1000</v>
      </c>
      <c r="BK2302">
        <v>-100</v>
      </c>
      <c r="BL2302" t="s">
        <v>239</v>
      </c>
      <c r="BM2302">
        <v>1</v>
      </c>
      <c r="BN2302">
        <v>1</v>
      </c>
      <c r="BO2302">
        <v>1</v>
      </c>
      <c r="BP2302">
        <v>0</v>
      </c>
      <c r="BS2302">
        <v>0.04</v>
      </c>
      <c r="BT2302">
        <v>0</v>
      </c>
      <c r="BU2302">
        <v>0</v>
      </c>
      <c r="CE2302" t="str">
        <f t="shared" si="1179"/>
        <v>16:26:32.396</v>
      </c>
      <c r="CF2302">
        <v>396353419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6</v>
      </c>
      <c r="CY2302">
        <v>7</v>
      </c>
      <c r="CZ2302" t="s">
        <v>131</v>
      </c>
      <c r="DA2302">
        <v>80</v>
      </c>
      <c r="DB2302">
        <v>0</v>
      </c>
      <c r="DC2302" t="s">
        <v>132</v>
      </c>
      <c r="DD2302" t="s">
        <v>133</v>
      </c>
      <c r="DG2302">
        <v>15543999</v>
      </c>
      <c r="DI2302">
        <v>0</v>
      </c>
      <c r="DJ2302">
        <v>0</v>
      </c>
      <c r="DK2302">
        <v>1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 t="shared" si="1180"/>
        <v>10/06/2022 16:26:32.726</v>
      </c>
      <c r="C2303" t="str">
        <f t="shared" si="1147"/>
        <v>FFDFD3C0</v>
      </c>
      <c r="D2303" t="s">
        <v>143</v>
      </c>
      <c r="E2303">
        <v>1</v>
      </c>
      <c r="F2303">
        <v>2001</v>
      </c>
      <c r="G2303" t="s">
        <v>147</v>
      </c>
      <c r="J2303" t="s">
        <v>145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1177"/>
        <v>16:26:32.391</v>
      </c>
      <c r="T2303" t="str">
        <f t="shared" si="1178"/>
        <v>16:26:31.891</v>
      </c>
      <c r="U2303" t="str">
        <f t="shared" si="1150"/>
        <v>A5988B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10</v>
      </c>
      <c r="AF2303" t="s">
        <v>125</v>
      </c>
      <c r="AG2303">
        <v>0</v>
      </c>
      <c r="AH2303">
        <v>3</v>
      </c>
      <c r="AI2303">
        <v>2</v>
      </c>
      <c r="AJ2303">
        <v>1</v>
      </c>
      <c r="AK2303" t="s">
        <v>769</v>
      </c>
      <c r="AL2303">
        <v>40.971128999999998</v>
      </c>
      <c r="AM2303" t="s">
        <v>770</v>
      </c>
      <c r="AN2303">
        <v>-72.164512000000002</v>
      </c>
      <c r="AO2303">
        <v>25</v>
      </c>
      <c r="AP2303">
        <v>1100</v>
      </c>
      <c r="AQ2303" t="s">
        <v>129</v>
      </c>
      <c r="AR2303">
        <v>-23</v>
      </c>
      <c r="AS2303">
        <v>58</v>
      </c>
      <c r="AT2303">
        <v>128</v>
      </c>
      <c r="BB2303">
        <v>1200</v>
      </c>
      <c r="BC2303">
        <v>1</v>
      </c>
      <c r="BD2303" t="str">
        <f t="shared" si="1151"/>
        <v xml:space="preserve">N46PD   </v>
      </c>
      <c r="BE2303">
        <v>1</v>
      </c>
      <c r="BG2303">
        <v>0</v>
      </c>
      <c r="BH2303">
        <v>0</v>
      </c>
      <c r="BI2303">
        <v>0</v>
      </c>
      <c r="BJ2303">
        <v>1000</v>
      </c>
      <c r="BK2303">
        <v>-100</v>
      </c>
      <c r="BL2303" t="s">
        <v>239</v>
      </c>
      <c r="BM2303">
        <v>1</v>
      </c>
      <c r="BN2303">
        <v>1</v>
      </c>
      <c r="BO2303">
        <v>1</v>
      </c>
      <c r="BP2303">
        <v>0</v>
      </c>
      <c r="BS2303">
        <v>0.04</v>
      </c>
      <c r="BT2303">
        <v>0</v>
      </c>
      <c r="BU2303">
        <v>0</v>
      </c>
      <c r="CE2303" t="str">
        <f t="shared" si="1179"/>
        <v>16:26:32.396</v>
      </c>
      <c r="CF2303">
        <v>396353419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6</v>
      </c>
      <c r="CY2303">
        <v>7</v>
      </c>
      <c r="CZ2303" t="s">
        <v>131</v>
      </c>
      <c r="DA2303">
        <v>80</v>
      </c>
      <c r="DB2303">
        <v>0</v>
      </c>
      <c r="DC2303" t="s">
        <v>132</v>
      </c>
      <c r="DD2303" t="s">
        <v>133</v>
      </c>
      <c r="DG2303">
        <v>15543999</v>
      </c>
      <c r="DI2303">
        <v>0</v>
      </c>
      <c r="DJ2303">
        <v>0</v>
      </c>
      <c r="DK2303">
        <v>1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 t="shared" si="1180"/>
        <v>10/06/2022 16:26:32.726</v>
      </c>
      <c r="C2304" t="str">
        <f t="shared" si="1147"/>
        <v>FFDFD3C0</v>
      </c>
      <c r="D2304" t="s">
        <v>134</v>
      </c>
      <c r="E2304">
        <v>33</v>
      </c>
      <c r="H2304">
        <v>112</v>
      </c>
      <c r="I2304" t="s">
        <v>135</v>
      </c>
      <c r="J2304" t="s">
        <v>136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177"/>
        <v>16:26:32.391</v>
      </c>
      <c r="T2304" t="str">
        <f t="shared" si="1178"/>
        <v>16:26:31.891</v>
      </c>
      <c r="U2304" t="str">
        <f t="shared" si="1150"/>
        <v>A5988B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10</v>
      </c>
      <c r="AF2304" t="s">
        <v>125</v>
      </c>
      <c r="AG2304">
        <v>0</v>
      </c>
      <c r="AH2304">
        <v>3</v>
      </c>
      <c r="AI2304">
        <v>2</v>
      </c>
      <c r="AJ2304">
        <v>1</v>
      </c>
      <c r="AK2304" t="s">
        <v>769</v>
      </c>
      <c r="AL2304">
        <v>40.971128999999998</v>
      </c>
      <c r="AM2304" t="s">
        <v>770</v>
      </c>
      <c r="AN2304">
        <v>-72.164512000000002</v>
      </c>
      <c r="AO2304">
        <v>25</v>
      </c>
      <c r="AP2304">
        <v>1100</v>
      </c>
      <c r="AQ2304" t="s">
        <v>129</v>
      </c>
      <c r="AR2304">
        <v>-23</v>
      </c>
      <c r="AS2304">
        <v>58</v>
      </c>
      <c r="AT2304">
        <v>128</v>
      </c>
      <c r="BB2304">
        <v>1200</v>
      </c>
      <c r="BC2304">
        <v>1</v>
      </c>
      <c r="BD2304" t="str">
        <f t="shared" si="1151"/>
        <v xml:space="preserve">N46PD   </v>
      </c>
      <c r="BE2304">
        <v>1</v>
      </c>
      <c r="BG2304">
        <v>0</v>
      </c>
      <c r="BH2304">
        <v>0</v>
      </c>
      <c r="BI2304">
        <v>0</v>
      </c>
      <c r="BJ2304">
        <v>1000</v>
      </c>
      <c r="BK2304">
        <v>-100</v>
      </c>
      <c r="BL2304" t="s">
        <v>239</v>
      </c>
      <c r="BM2304">
        <v>1</v>
      </c>
      <c r="BN2304">
        <v>1</v>
      </c>
      <c r="BO2304">
        <v>1</v>
      </c>
      <c r="BP2304">
        <v>0</v>
      </c>
      <c r="BS2304">
        <v>0.04</v>
      </c>
      <c r="BT2304">
        <v>0</v>
      </c>
      <c r="BU2304">
        <v>0</v>
      </c>
      <c r="CE2304" t="str">
        <f t="shared" si="1179"/>
        <v>16:26:32.396</v>
      </c>
      <c r="CF2304">
        <v>396353419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6</v>
      </c>
      <c r="CY2304">
        <v>7</v>
      </c>
      <c r="CZ2304" t="s">
        <v>131</v>
      </c>
      <c r="DA2304">
        <v>80</v>
      </c>
      <c r="DB2304">
        <v>0</v>
      </c>
      <c r="DC2304" t="s">
        <v>132</v>
      </c>
      <c r="DD2304" t="s">
        <v>133</v>
      </c>
      <c r="DG2304">
        <v>15543999</v>
      </c>
      <c r="DI2304">
        <v>0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>"10/06/2022 16:26:33.554"</f>
        <v>10/06/2022 16:26:33.554</v>
      </c>
      <c r="C2305" t="str">
        <f t="shared" si="1147"/>
        <v>FFDFD3C0</v>
      </c>
      <c r="D2305" t="s">
        <v>134</v>
      </c>
      <c r="E2305">
        <v>38</v>
      </c>
      <c r="H2305">
        <v>125</v>
      </c>
      <c r="I2305" t="s">
        <v>142</v>
      </c>
      <c r="J2305" t="s">
        <v>136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ref="S2305:S2311" si="1181">"16:26:33.359"</f>
        <v>16:26:33.359</v>
      </c>
      <c r="T2305" t="str">
        <f t="shared" ref="T2305:T2311" si="1182">"16:26:32.859"</f>
        <v>16:26:32.859</v>
      </c>
      <c r="U2305" t="str">
        <f t="shared" si="1150"/>
        <v>A5988B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10</v>
      </c>
      <c r="AF2305" t="s">
        <v>125</v>
      </c>
      <c r="AG2305">
        <v>0</v>
      </c>
      <c r="AH2305">
        <v>3</v>
      </c>
      <c r="AI2305">
        <v>2</v>
      </c>
      <c r="AJ2305">
        <v>1</v>
      </c>
      <c r="AK2305" t="s">
        <v>771</v>
      </c>
      <c r="AL2305">
        <v>40.971364999999999</v>
      </c>
      <c r="AM2305" t="s">
        <v>772</v>
      </c>
      <c r="AN2305">
        <v>-72.164640000000006</v>
      </c>
      <c r="AO2305">
        <v>25</v>
      </c>
      <c r="AP2305">
        <v>1100</v>
      </c>
      <c r="AQ2305" t="s">
        <v>129</v>
      </c>
      <c r="AR2305">
        <v>-24</v>
      </c>
      <c r="AS2305">
        <v>57</v>
      </c>
      <c r="AT2305">
        <v>64</v>
      </c>
      <c r="BB2305">
        <v>1200</v>
      </c>
      <c r="BC2305">
        <v>1</v>
      </c>
      <c r="BD2305" t="str">
        <f t="shared" si="1151"/>
        <v xml:space="preserve">N46PD   </v>
      </c>
      <c r="BE2305">
        <v>1</v>
      </c>
      <c r="BG2305">
        <v>0</v>
      </c>
      <c r="BH2305">
        <v>0</v>
      </c>
      <c r="BI2305">
        <v>0</v>
      </c>
      <c r="BJ2305">
        <v>1000</v>
      </c>
      <c r="BK2305">
        <v>-100</v>
      </c>
      <c r="BL2305" t="s">
        <v>239</v>
      </c>
      <c r="BM2305">
        <v>1</v>
      </c>
      <c r="BN2305">
        <v>1</v>
      </c>
      <c r="BO2305">
        <v>1</v>
      </c>
      <c r="BP2305">
        <v>0</v>
      </c>
      <c r="BS2305">
        <v>0.04</v>
      </c>
      <c r="BT2305">
        <v>0</v>
      </c>
      <c r="BU2305">
        <v>0</v>
      </c>
      <c r="CE2305" t="str">
        <f t="shared" ref="CE2305:CE2311" si="1183">"16:26:33.361"</f>
        <v>16:26:33.361</v>
      </c>
      <c r="CF2305">
        <v>361388835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6</v>
      </c>
      <c r="CY2305">
        <v>7</v>
      </c>
      <c r="CZ2305" t="s">
        <v>131</v>
      </c>
      <c r="DA2305">
        <v>80</v>
      </c>
      <c r="DB2305">
        <v>1</v>
      </c>
      <c r="DC2305" t="s">
        <v>132</v>
      </c>
      <c r="DD2305" t="s">
        <v>133</v>
      </c>
      <c r="DG2305">
        <v>15529488</v>
      </c>
      <c r="DI2305">
        <v>0</v>
      </c>
      <c r="DJ2305">
        <v>0</v>
      </c>
      <c r="DK2305">
        <v>0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>"10/06/2022 16:26:33.601"</f>
        <v>10/06/2022 16:26:33.601</v>
      </c>
      <c r="C2306" t="str">
        <f t="shared" ref="C2306:C2369" si="1184">"FFDFD3C0"</f>
        <v>FFDFD3C0</v>
      </c>
      <c r="D2306" t="s">
        <v>123</v>
      </c>
      <c r="E2306">
        <v>1</v>
      </c>
      <c r="H2306">
        <v>157</v>
      </c>
      <c r="I2306" t="s">
        <v>124</v>
      </c>
      <c r="J2306" t="s">
        <v>125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181"/>
        <v>16:26:33.359</v>
      </c>
      <c r="T2306" t="str">
        <f t="shared" si="1182"/>
        <v>16:26:32.859</v>
      </c>
      <c r="U2306" t="str">
        <f t="shared" ref="U2306:U2369" si="1185">"A5988B"</f>
        <v>A5988B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10</v>
      </c>
      <c r="AF2306" t="s">
        <v>125</v>
      </c>
      <c r="AG2306">
        <v>0</v>
      </c>
      <c r="AH2306">
        <v>3</v>
      </c>
      <c r="AI2306">
        <v>2</v>
      </c>
      <c r="AJ2306">
        <v>1</v>
      </c>
      <c r="AK2306" t="s">
        <v>771</v>
      </c>
      <c r="AL2306">
        <v>40.971364999999999</v>
      </c>
      <c r="AM2306" t="s">
        <v>772</v>
      </c>
      <c r="AN2306">
        <v>-72.164640000000006</v>
      </c>
      <c r="AO2306">
        <v>25</v>
      </c>
      <c r="AP2306">
        <v>1100</v>
      </c>
      <c r="AQ2306" t="s">
        <v>129</v>
      </c>
      <c r="AR2306">
        <v>-24</v>
      </c>
      <c r="AS2306">
        <v>57</v>
      </c>
      <c r="AT2306">
        <v>64</v>
      </c>
      <c r="BB2306">
        <v>1200</v>
      </c>
      <c r="BC2306">
        <v>1</v>
      </c>
      <c r="BD2306" t="str">
        <f t="shared" ref="BD2306:BD2369" si="1186">"N46PD   "</f>
        <v xml:space="preserve">N46PD   </v>
      </c>
      <c r="BE2306">
        <v>1</v>
      </c>
      <c r="BG2306">
        <v>0</v>
      </c>
      <c r="BH2306">
        <v>0</v>
      </c>
      <c r="BI2306">
        <v>0</v>
      </c>
      <c r="BJ2306">
        <v>1000</v>
      </c>
      <c r="BK2306">
        <v>-100</v>
      </c>
      <c r="BL2306" t="s">
        <v>239</v>
      </c>
      <c r="BM2306">
        <v>1</v>
      </c>
      <c r="BN2306">
        <v>1</v>
      </c>
      <c r="BO2306">
        <v>1</v>
      </c>
      <c r="BP2306">
        <v>0</v>
      </c>
      <c r="BS2306">
        <v>0.04</v>
      </c>
      <c r="BT2306">
        <v>0</v>
      </c>
      <c r="BU2306">
        <v>0</v>
      </c>
      <c r="CE2306" t="str">
        <f t="shared" si="1183"/>
        <v>16:26:33.361</v>
      </c>
      <c r="CF2306">
        <v>361388835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6</v>
      </c>
      <c r="CY2306">
        <v>7</v>
      </c>
      <c r="CZ2306" t="s">
        <v>131</v>
      </c>
      <c r="DA2306">
        <v>80</v>
      </c>
      <c r="DB2306">
        <v>1</v>
      </c>
      <c r="DC2306" t="s">
        <v>132</v>
      </c>
      <c r="DD2306" t="s">
        <v>133</v>
      </c>
      <c r="DG2306">
        <v>15529488</v>
      </c>
      <c r="DI2306">
        <v>0</v>
      </c>
      <c r="DJ2306">
        <v>0</v>
      </c>
      <c r="DK2306">
        <v>1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>"10/06/2022 16:26:33.648"</f>
        <v>10/06/2022 16:26:33.648</v>
      </c>
      <c r="C2307" t="str">
        <f t="shared" si="1184"/>
        <v>FFDFD3C0</v>
      </c>
      <c r="D2307" t="s">
        <v>139</v>
      </c>
      <c r="E2307">
        <v>2</v>
      </c>
      <c r="F2307">
        <v>1002</v>
      </c>
      <c r="G2307" t="s">
        <v>124</v>
      </c>
      <c r="J2307" t="s">
        <v>141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1181"/>
        <v>16:26:33.359</v>
      </c>
      <c r="T2307" t="str">
        <f t="shared" si="1182"/>
        <v>16:26:32.859</v>
      </c>
      <c r="U2307" t="str">
        <f t="shared" si="1185"/>
        <v>A5988B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10</v>
      </c>
      <c r="AF2307" t="s">
        <v>125</v>
      </c>
      <c r="AG2307">
        <v>0</v>
      </c>
      <c r="AH2307">
        <v>3</v>
      </c>
      <c r="AI2307">
        <v>2</v>
      </c>
      <c r="AJ2307">
        <v>1</v>
      </c>
      <c r="AK2307" t="s">
        <v>771</v>
      </c>
      <c r="AL2307">
        <v>40.971364999999999</v>
      </c>
      <c r="AM2307" t="s">
        <v>772</v>
      </c>
      <c r="AN2307">
        <v>-72.164640000000006</v>
      </c>
      <c r="AO2307">
        <v>25</v>
      </c>
      <c r="AP2307">
        <v>1100</v>
      </c>
      <c r="AQ2307" t="s">
        <v>129</v>
      </c>
      <c r="AR2307">
        <v>-24</v>
      </c>
      <c r="AS2307">
        <v>57</v>
      </c>
      <c r="AT2307">
        <v>64</v>
      </c>
      <c r="BB2307">
        <v>1200</v>
      </c>
      <c r="BC2307">
        <v>1</v>
      </c>
      <c r="BD2307" t="str">
        <f t="shared" si="1186"/>
        <v xml:space="preserve">N46PD   </v>
      </c>
      <c r="BE2307">
        <v>1</v>
      </c>
      <c r="BG2307">
        <v>0</v>
      </c>
      <c r="BH2307">
        <v>0</v>
      </c>
      <c r="BI2307">
        <v>0</v>
      </c>
      <c r="BJ2307">
        <v>1000</v>
      </c>
      <c r="BK2307">
        <v>-100</v>
      </c>
      <c r="BL2307" t="s">
        <v>239</v>
      </c>
      <c r="BM2307">
        <v>1</v>
      </c>
      <c r="BN2307">
        <v>1</v>
      </c>
      <c r="BO2307">
        <v>1</v>
      </c>
      <c r="BP2307">
        <v>0</v>
      </c>
      <c r="BS2307">
        <v>0.04</v>
      </c>
      <c r="BT2307">
        <v>0</v>
      </c>
      <c r="BU2307">
        <v>0</v>
      </c>
      <c r="CE2307" t="str">
        <f t="shared" si="1183"/>
        <v>16:26:33.361</v>
      </c>
      <c r="CF2307">
        <v>361388835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6</v>
      </c>
      <c r="CY2307">
        <v>7</v>
      </c>
      <c r="CZ2307" t="s">
        <v>131</v>
      </c>
      <c r="DA2307">
        <v>80</v>
      </c>
      <c r="DB2307">
        <v>1</v>
      </c>
      <c r="DC2307" t="s">
        <v>132</v>
      </c>
      <c r="DD2307" t="s">
        <v>133</v>
      </c>
      <c r="DG2307">
        <v>15529488</v>
      </c>
      <c r="DI2307">
        <v>0</v>
      </c>
      <c r="DJ2307">
        <v>0</v>
      </c>
      <c r="DK2307">
        <v>1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>"10/06/2022 16:26:33.648"</f>
        <v>10/06/2022 16:26:33.648</v>
      </c>
      <c r="C2308" t="str">
        <f t="shared" si="1184"/>
        <v>FFDFD3C0</v>
      </c>
      <c r="D2308" t="s">
        <v>143</v>
      </c>
      <c r="E2308">
        <v>1</v>
      </c>
      <c r="F2308">
        <v>2001</v>
      </c>
      <c r="G2308" t="s">
        <v>147</v>
      </c>
      <c r="J2308" t="s">
        <v>145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1181"/>
        <v>16:26:33.359</v>
      </c>
      <c r="T2308" t="str">
        <f t="shared" si="1182"/>
        <v>16:26:32.859</v>
      </c>
      <c r="U2308" t="str">
        <f t="shared" si="1185"/>
        <v>A5988B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10</v>
      </c>
      <c r="AF2308" t="s">
        <v>125</v>
      </c>
      <c r="AG2308">
        <v>0</v>
      </c>
      <c r="AH2308">
        <v>3</v>
      </c>
      <c r="AI2308">
        <v>2</v>
      </c>
      <c r="AJ2308">
        <v>1</v>
      </c>
      <c r="AK2308" t="s">
        <v>771</v>
      </c>
      <c r="AL2308">
        <v>40.971364999999999</v>
      </c>
      <c r="AM2308" t="s">
        <v>772</v>
      </c>
      <c r="AN2308">
        <v>-72.164640000000006</v>
      </c>
      <c r="AO2308">
        <v>25</v>
      </c>
      <c r="AP2308">
        <v>1100</v>
      </c>
      <c r="AQ2308" t="s">
        <v>129</v>
      </c>
      <c r="AR2308">
        <v>-24</v>
      </c>
      <c r="AS2308">
        <v>57</v>
      </c>
      <c r="AT2308">
        <v>64</v>
      </c>
      <c r="BB2308">
        <v>1200</v>
      </c>
      <c r="BC2308">
        <v>1</v>
      </c>
      <c r="BD2308" t="str">
        <f t="shared" si="1186"/>
        <v xml:space="preserve">N46PD   </v>
      </c>
      <c r="BE2308">
        <v>1</v>
      </c>
      <c r="BG2308">
        <v>0</v>
      </c>
      <c r="BH2308">
        <v>0</v>
      </c>
      <c r="BI2308">
        <v>0</v>
      </c>
      <c r="BJ2308">
        <v>1000</v>
      </c>
      <c r="BK2308">
        <v>-100</v>
      </c>
      <c r="BL2308" t="s">
        <v>239</v>
      </c>
      <c r="BM2308">
        <v>1</v>
      </c>
      <c r="BN2308">
        <v>1</v>
      </c>
      <c r="BO2308">
        <v>1</v>
      </c>
      <c r="BP2308">
        <v>0</v>
      </c>
      <c r="BS2308">
        <v>0.04</v>
      </c>
      <c r="BT2308">
        <v>0</v>
      </c>
      <c r="BU2308">
        <v>0</v>
      </c>
      <c r="CE2308" t="str">
        <f t="shared" si="1183"/>
        <v>16:26:33.361</v>
      </c>
      <c r="CF2308">
        <v>361388835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6</v>
      </c>
      <c r="CY2308">
        <v>7</v>
      </c>
      <c r="CZ2308" t="s">
        <v>131</v>
      </c>
      <c r="DA2308">
        <v>80</v>
      </c>
      <c r="DB2308">
        <v>1</v>
      </c>
      <c r="DC2308" t="s">
        <v>132</v>
      </c>
      <c r="DD2308" t="s">
        <v>133</v>
      </c>
      <c r="DG2308">
        <v>15529488</v>
      </c>
      <c r="DI2308">
        <v>0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>"10/06/2022 16:26:33.648"</f>
        <v>10/06/2022 16:26:33.648</v>
      </c>
      <c r="C2309" t="str">
        <f t="shared" si="1184"/>
        <v>FFDFD3C0</v>
      </c>
      <c r="D2309" t="s">
        <v>139</v>
      </c>
      <c r="E2309">
        <v>3</v>
      </c>
      <c r="F2309">
        <v>1003</v>
      </c>
      <c r="G2309" t="s">
        <v>146</v>
      </c>
      <c r="J2309" t="s">
        <v>141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si="1181"/>
        <v>16:26:33.359</v>
      </c>
      <c r="T2309" t="str">
        <f t="shared" si="1182"/>
        <v>16:26:32.859</v>
      </c>
      <c r="U2309" t="str">
        <f t="shared" si="1185"/>
        <v>A5988B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10</v>
      </c>
      <c r="AF2309" t="s">
        <v>125</v>
      </c>
      <c r="AG2309">
        <v>0</v>
      </c>
      <c r="AH2309">
        <v>3</v>
      </c>
      <c r="AI2309">
        <v>2</v>
      </c>
      <c r="AJ2309">
        <v>1</v>
      </c>
      <c r="AK2309" t="s">
        <v>771</v>
      </c>
      <c r="AL2309">
        <v>40.971364999999999</v>
      </c>
      <c r="AM2309" t="s">
        <v>772</v>
      </c>
      <c r="AN2309">
        <v>-72.164640000000006</v>
      </c>
      <c r="AO2309">
        <v>25</v>
      </c>
      <c r="AP2309">
        <v>1100</v>
      </c>
      <c r="AQ2309" t="s">
        <v>129</v>
      </c>
      <c r="AR2309">
        <v>-24</v>
      </c>
      <c r="AS2309">
        <v>57</v>
      </c>
      <c r="AT2309">
        <v>64</v>
      </c>
      <c r="BB2309">
        <v>1200</v>
      </c>
      <c r="BC2309">
        <v>1</v>
      </c>
      <c r="BD2309" t="str">
        <f t="shared" si="1186"/>
        <v xml:space="preserve">N46PD   </v>
      </c>
      <c r="BE2309">
        <v>1</v>
      </c>
      <c r="BG2309">
        <v>0</v>
      </c>
      <c r="BH2309">
        <v>0</v>
      </c>
      <c r="BI2309">
        <v>0</v>
      </c>
      <c r="BJ2309">
        <v>1000</v>
      </c>
      <c r="BK2309">
        <v>-100</v>
      </c>
      <c r="BL2309" t="s">
        <v>239</v>
      </c>
      <c r="BM2309">
        <v>1</v>
      </c>
      <c r="BN2309">
        <v>1</v>
      </c>
      <c r="BO2309">
        <v>1</v>
      </c>
      <c r="BP2309">
        <v>0</v>
      </c>
      <c r="BS2309">
        <v>0.04</v>
      </c>
      <c r="BT2309">
        <v>0</v>
      </c>
      <c r="BU2309">
        <v>0</v>
      </c>
      <c r="CE2309" t="str">
        <f t="shared" si="1183"/>
        <v>16:26:33.361</v>
      </c>
      <c r="CF2309">
        <v>361388835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6</v>
      </c>
      <c r="CY2309">
        <v>7</v>
      </c>
      <c r="CZ2309" t="s">
        <v>131</v>
      </c>
      <c r="DA2309">
        <v>80</v>
      </c>
      <c r="DB2309">
        <v>1</v>
      </c>
      <c r="DC2309" t="s">
        <v>132</v>
      </c>
      <c r="DD2309" t="s">
        <v>133</v>
      </c>
      <c r="DG2309">
        <v>15529488</v>
      </c>
      <c r="DI2309">
        <v>0</v>
      </c>
      <c r="DJ2309">
        <v>0</v>
      </c>
      <c r="DK2309">
        <v>1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>"10/06/2022 16:26:33.648"</f>
        <v>10/06/2022 16:26:33.648</v>
      </c>
      <c r="C2310" t="str">
        <f t="shared" si="1184"/>
        <v>FFDFD3C0</v>
      </c>
      <c r="D2310" t="s">
        <v>143</v>
      </c>
      <c r="E2310">
        <v>15</v>
      </c>
      <c r="F2310">
        <v>2015</v>
      </c>
      <c r="G2310" t="s">
        <v>144</v>
      </c>
      <c r="J2310" t="s">
        <v>145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si="1181"/>
        <v>16:26:33.359</v>
      </c>
      <c r="T2310" t="str">
        <f t="shared" si="1182"/>
        <v>16:26:32.859</v>
      </c>
      <c r="U2310" t="str">
        <f t="shared" si="1185"/>
        <v>A5988B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10</v>
      </c>
      <c r="AF2310" t="s">
        <v>125</v>
      </c>
      <c r="AG2310">
        <v>0</v>
      </c>
      <c r="AH2310">
        <v>3</v>
      </c>
      <c r="AI2310">
        <v>2</v>
      </c>
      <c r="AJ2310">
        <v>1</v>
      </c>
      <c r="AK2310" t="s">
        <v>771</v>
      </c>
      <c r="AL2310">
        <v>40.971364999999999</v>
      </c>
      <c r="AM2310" t="s">
        <v>772</v>
      </c>
      <c r="AN2310">
        <v>-72.164640000000006</v>
      </c>
      <c r="AO2310">
        <v>25</v>
      </c>
      <c r="AP2310">
        <v>1100</v>
      </c>
      <c r="AQ2310" t="s">
        <v>129</v>
      </c>
      <c r="AR2310">
        <v>-24</v>
      </c>
      <c r="AS2310">
        <v>57</v>
      </c>
      <c r="AT2310">
        <v>64</v>
      </c>
      <c r="BB2310">
        <v>1200</v>
      </c>
      <c r="BC2310">
        <v>1</v>
      </c>
      <c r="BD2310" t="str">
        <f t="shared" si="1186"/>
        <v xml:space="preserve">N46PD   </v>
      </c>
      <c r="BE2310">
        <v>1</v>
      </c>
      <c r="BG2310">
        <v>0</v>
      </c>
      <c r="BH2310">
        <v>0</v>
      </c>
      <c r="BI2310">
        <v>0</v>
      </c>
      <c r="BJ2310">
        <v>1000</v>
      </c>
      <c r="BK2310">
        <v>-100</v>
      </c>
      <c r="BL2310" t="s">
        <v>239</v>
      </c>
      <c r="BM2310">
        <v>1</v>
      </c>
      <c r="BN2310">
        <v>1</v>
      </c>
      <c r="BO2310">
        <v>1</v>
      </c>
      <c r="BP2310">
        <v>0</v>
      </c>
      <c r="BS2310">
        <v>0.04</v>
      </c>
      <c r="BT2310">
        <v>0</v>
      </c>
      <c r="BU2310">
        <v>0</v>
      </c>
      <c r="CE2310" t="str">
        <f t="shared" si="1183"/>
        <v>16:26:33.361</v>
      </c>
      <c r="CF2310">
        <v>361388835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6</v>
      </c>
      <c r="CY2310">
        <v>7</v>
      </c>
      <c r="CZ2310" t="s">
        <v>131</v>
      </c>
      <c r="DA2310">
        <v>80</v>
      </c>
      <c r="DB2310">
        <v>1</v>
      </c>
      <c r="DC2310" t="s">
        <v>132</v>
      </c>
      <c r="DD2310" t="s">
        <v>133</v>
      </c>
      <c r="DG2310">
        <v>15529488</v>
      </c>
      <c r="DI2310">
        <v>0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>"10/06/2022 16:26:33.648"</f>
        <v>10/06/2022 16:26:33.648</v>
      </c>
      <c r="C2311" t="str">
        <f t="shared" si="1184"/>
        <v>FFDFD3C0</v>
      </c>
      <c r="D2311" t="s">
        <v>134</v>
      </c>
      <c r="E2311">
        <v>33</v>
      </c>
      <c r="H2311">
        <v>112</v>
      </c>
      <c r="I2311" t="s">
        <v>135</v>
      </c>
      <c r="J2311" t="s">
        <v>136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1181"/>
        <v>16:26:33.359</v>
      </c>
      <c r="T2311" t="str">
        <f t="shared" si="1182"/>
        <v>16:26:32.859</v>
      </c>
      <c r="U2311" t="str">
        <f t="shared" si="1185"/>
        <v>A5988B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10</v>
      </c>
      <c r="AF2311" t="s">
        <v>125</v>
      </c>
      <c r="AG2311">
        <v>0</v>
      </c>
      <c r="AH2311">
        <v>3</v>
      </c>
      <c r="AI2311">
        <v>2</v>
      </c>
      <c r="AJ2311">
        <v>1</v>
      </c>
      <c r="AK2311" t="s">
        <v>771</v>
      </c>
      <c r="AL2311">
        <v>40.971364999999999</v>
      </c>
      <c r="AM2311" t="s">
        <v>772</v>
      </c>
      <c r="AN2311">
        <v>-72.164640000000006</v>
      </c>
      <c r="AO2311">
        <v>25</v>
      </c>
      <c r="AP2311">
        <v>1100</v>
      </c>
      <c r="AQ2311" t="s">
        <v>129</v>
      </c>
      <c r="AR2311">
        <v>-24</v>
      </c>
      <c r="AS2311">
        <v>57</v>
      </c>
      <c r="AT2311">
        <v>64</v>
      </c>
      <c r="BB2311">
        <v>1200</v>
      </c>
      <c r="BC2311">
        <v>1</v>
      </c>
      <c r="BD2311" t="str">
        <f t="shared" si="1186"/>
        <v xml:space="preserve">N46PD   </v>
      </c>
      <c r="BE2311">
        <v>1</v>
      </c>
      <c r="BG2311">
        <v>0</v>
      </c>
      <c r="BH2311">
        <v>0</v>
      </c>
      <c r="BI2311">
        <v>0</v>
      </c>
      <c r="BJ2311">
        <v>1000</v>
      </c>
      <c r="BK2311">
        <v>-100</v>
      </c>
      <c r="BL2311" t="s">
        <v>239</v>
      </c>
      <c r="BM2311">
        <v>1</v>
      </c>
      <c r="BN2311">
        <v>1</v>
      </c>
      <c r="BO2311">
        <v>1</v>
      </c>
      <c r="BP2311">
        <v>0</v>
      </c>
      <c r="BS2311">
        <v>0.04</v>
      </c>
      <c r="BT2311">
        <v>0</v>
      </c>
      <c r="BU2311">
        <v>0</v>
      </c>
      <c r="CE2311" t="str">
        <f t="shared" si="1183"/>
        <v>16:26:33.361</v>
      </c>
      <c r="CF2311">
        <v>361388835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6</v>
      </c>
      <c r="CY2311">
        <v>7</v>
      </c>
      <c r="CZ2311" t="s">
        <v>131</v>
      </c>
      <c r="DA2311">
        <v>80</v>
      </c>
      <c r="DB2311">
        <v>1</v>
      </c>
      <c r="DC2311" t="s">
        <v>132</v>
      </c>
      <c r="DD2311" t="s">
        <v>133</v>
      </c>
      <c r="DG2311">
        <v>15529488</v>
      </c>
      <c r="DI2311">
        <v>0</v>
      </c>
      <c r="DJ2311">
        <v>0</v>
      </c>
      <c r="DK2311">
        <v>1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 t="shared" ref="A2312:A2318" si="1187">"10/06/2022 16:26:34.665"</f>
        <v>10/06/2022 16:26:34.665</v>
      </c>
      <c r="C2312" t="str">
        <f t="shared" si="1184"/>
        <v>FFDFD3C0</v>
      </c>
      <c r="D2312" t="s">
        <v>134</v>
      </c>
      <c r="E2312">
        <v>38</v>
      </c>
      <c r="H2312">
        <v>125</v>
      </c>
      <c r="I2312" t="s">
        <v>142</v>
      </c>
      <c r="J2312" t="s">
        <v>136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ref="S2312:S2318" si="1188">"16:26:34.320"</f>
        <v>16:26:34.320</v>
      </c>
      <c r="T2312" t="str">
        <f t="shared" ref="T2312:T2318" si="1189">"16:26:33.920"</f>
        <v>16:26:33.920</v>
      </c>
      <c r="U2312" t="str">
        <f t="shared" si="1185"/>
        <v>A5988B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10</v>
      </c>
      <c r="AF2312" t="s">
        <v>125</v>
      </c>
      <c r="AG2312">
        <v>0</v>
      </c>
      <c r="AH2312">
        <v>3</v>
      </c>
      <c r="AI2312">
        <v>2</v>
      </c>
      <c r="AJ2312">
        <v>1</v>
      </c>
      <c r="AK2312" t="s">
        <v>773</v>
      </c>
      <c r="AL2312">
        <v>40.971643999999998</v>
      </c>
      <c r="AM2312" t="s">
        <v>774</v>
      </c>
      <c r="AN2312">
        <v>-72.164790999999994</v>
      </c>
      <c r="AO2312">
        <v>25</v>
      </c>
      <c r="AP2312">
        <v>1100</v>
      </c>
      <c r="AQ2312" t="s">
        <v>129</v>
      </c>
      <c r="AR2312">
        <v>-25</v>
      </c>
      <c r="AS2312">
        <v>57</v>
      </c>
      <c r="AT2312">
        <v>192</v>
      </c>
      <c r="BB2312">
        <v>1200</v>
      </c>
      <c r="BC2312">
        <v>1</v>
      </c>
      <c r="BD2312" t="str">
        <f t="shared" si="1186"/>
        <v xml:space="preserve">N46PD   </v>
      </c>
      <c r="BE2312">
        <v>1</v>
      </c>
      <c r="BG2312">
        <v>0</v>
      </c>
      <c r="BH2312">
        <v>0</v>
      </c>
      <c r="BI2312">
        <v>0</v>
      </c>
      <c r="BJ2312">
        <v>1000</v>
      </c>
      <c r="BK2312">
        <v>-100</v>
      </c>
      <c r="BL2312" t="s">
        <v>239</v>
      </c>
      <c r="BM2312">
        <v>1</v>
      </c>
      <c r="BN2312">
        <v>1</v>
      </c>
      <c r="BO2312">
        <v>1</v>
      </c>
      <c r="BP2312">
        <v>0</v>
      </c>
      <c r="BS2312">
        <v>0.04</v>
      </c>
      <c r="BT2312">
        <v>0</v>
      </c>
      <c r="BU2312">
        <v>0</v>
      </c>
      <c r="CE2312" t="str">
        <f t="shared" ref="CE2312:CE2318" si="1190">"16:26:34.326"</f>
        <v>16:26:34.326</v>
      </c>
      <c r="CF2312">
        <v>326424459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6</v>
      </c>
      <c r="CY2312">
        <v>7</v>
      </c>
      <c r="CZ2312" t="s">
        <v>131</v>
      </c>
      <c r="DA2312">
        <v>80</v>
      </c>
      <c r="DB2312">
        <v>1</v>
      </c>
      <c r="DC2312" t="s">
        <v>132</v>
      </c>
      <c r="DD2312" t="s">
        <v>133</v>
      </c>
      <c r="DG2312">
        <v>15530505</v>
      </c>
      <c r="DI2312">
        <v>0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 t="shared" si="1187"/>
        <v>10/06/2022 16:26:34.665</v>
      </c>
      <c r="C2313" t="str">
        <f t="shared" si="1184"/>
        <v>FFDFD3C0</v>
      </c>
      <c r="D2313" t="s">
        <v>123</v>
      </c>
      <c r="E2313">
        <v>1</v>
      </c>
      <c r="H2313">
        <v>157</v>
      </c>
      <c r="I2313" t="s">
        <v>124</v>
      </c>
      <c r="J2313" t="s">
        <v>125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si="1188"/>
        <v>16:26:34.320</v>
      </c>
      <c r="T2313" t="str">
        <f t="shared" si="1189"/>
        <v>16:26:33.920</v>
      </c>
      <c r="U2313" t="str">
        <f t="shared" si="1185"/>
        <v>A5988B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10</v>
      </c>
      <c r="AF2313" t="s">
        <v>125</v>
      </c>
      <c r="AG2313">
        <v>0</v>
      </c>
      <c r="AH2313">
        <v>3</v>
      </c>
      <c r="AI2313">
        <v>2</v>
      </c>
      <c r="AJ2313">
        <v>1</v>
      </c>
      <c r="AK2313" t="s">
        <v>773</v>
      </c>
      <c r="AL2313">
        <v>40.971643999999998</v>
      </c>
      <c r="AM2313" t="s">
        <v>774</v>
      </c>
      <c r="AN2313">
        <v>-72.164790999999994</v>
      </c>
      <c r="AO2313">
        <v>25</v>
      </c>
      <c r="AP2313">
        <v>1100</v>
      </c>
      <c r="AQ2313" t="s">
        <v>129</v>
      </c>
      <c r="AR2313">
        <v>-25</v>
      </c>
      <c r="AS2313">
        <v>57</v>
      </c>
      <c r="AT2313">
        <v>192</v>
      </c>
      <c r="BB2313">
        <v>1200</v>
      </c>
      <c r="BC2313">
        <v>1</v>
      </c>
      <c r="BD2313" t="str">
        <f t="shared" si="1186"/>
        <v xml:space="preserve">N46PD   </v>
      </c>
      <c r="BE2313">
        <v>1</v>
      </c>
      <c r="BG2313">
        <v>0</v>
      </c>
      <c r="BH2313">
        <v>0</v>
      </c>
      <c r="BI2313">
        <v>0</v>
      </c>
      <c r="BJ2313">
        <v>1000</v>
      </c>
      <c r="BK2313">
        <v>-100</v>
      </c>
      <c r="BL2313" t="s">
        <v>239</v>
      </c>
      <c r="BM2313">
        <v>1</v>
      </c>
      <c r="BN2313">
        <v>1</v>
      </c>
      <c r="BO2313">
        <v>1</v>
      </c>
      <c r="BP2313">
        <v>0</v>
      </c>
      <c r="BS2313">
        <v>0.04</v>
      </c>
      <c r="BT2313">
        <v>0</v>
      </c>
      <c r="BU2313">
        <v>0</v>
      </c>
      <c r="CE2313" t="str">
        <f t="shared" si="1190"/>
        <v>16:26:34.326</v>
      </c>
      <c r="CF2313">
        <v>326424459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6</v>
      </c>
      <c r="CY2313">
        <v>7</v>
      </c>
      <c r="CZ2313" t="s">
        <v>131</v>
      </c>
      <c r="DA2313">
        <v>80</v>
      </c>
      <c r="DB2313">
        <v>1</v>
      </c>
      <c r="DC2313" t="s">
        <v>132</v>
      </c>
      <c r="DD2313" t="s">
        <v>133</v>
      </c>
      <c r="DG2313">
        <v>15530505</v>
      </c>
      <c r="DI2313">
        <v>0</v>
      </c>
      <c r="DJ2313">
        <v>0</v>
      </c>
      <c r="DK2313">
        <v>0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 t="shared" si="1187"/>
        <v>10/06/2022 16:26:34.665</v>
      </c>
      <c r="C2314" t="str">
        <f t="shared" si="1184"/>
        <v>FFDFD3C0</v>
      </c>
      <c r="D2314" t="s">
        <v>139</v>
      </c>
      <c r="E2314">
        <v>2</v>
      </c>
      <c r="F2314">
        <v>1002</v>
      </c>
      <c r="G2314" t="s">
        <v>124</v>
      </c>
      <c r="J2314" t="s">
        <v>141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1188"/>
        <v>16:26:34.320</v>
      </c>
      <c r="T2314" t="str">
        <f t="shared" si="1189"/>
        <v>16:26:33.920</v>
      </c>
      <c r="U2314" t="str">
        <f t="shared" si="1185"/>
        <v>A5988B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10</v>
      </c>
      <c r="AF2314" t="s">
        <v>125</v>
      </c>
      <c r="AG2314">
        <v>0</v>
      </c>
      <c r="AH2314">
        <v>3</v>
      </c>
      <c r="AI2314">
        <v>2</v>
      </c>
      <c r="AJ2314">
        <v>1</v>
      </c>
      <c r="AK2314" t="s">
        <v>773</v>
      </c>
      <c r="AL2314">
        <v>40.971643999999998</v>
      </c>
      <c r="AM2314" t="s">
        <v>774</v>
      </c>
      <c r="AN2314">
        <v>-72.164790999999994</v>
      </c>
      <c r="AO2314">
        <v>25</v>
      </c>
      <c r="AP2314">
        <v>1100</v>
      </c>
      <c r="AQ2314" t="s">
        <v>129</v>
      </c>
      <c r="AR2314">
        <v>-25</v>
      </c>
      <c r="AS2314">
        <v>57</v>
      </c>
      <c r="AT2314">
        <v>192</v>
      </c>
      <c r="BB2314">
        <v>1200</v>
      </c>
      <c r="BC2314">
        <v>1</v>
      </c>
      <c r="BD2314" t="str">
        <f t="shared" si="1186"/>
        <v xml:space="preserve">N46PD   </v>
      </c>
      <c r="BE2314">
        <v>1</v>
      </c>
      <c r="BG2314">
        <v>0</v>
      </c>
      <c r="BH2314">
        <v>0</v>
      </c>
      <c r="BI2314">
        <v>0</v>
      </c>
      <c r="BJ2314">
        <v>1000</v>
      </c>
      <c r="BK2314">
        <v>-100</v>
      </c>
      <c r="BL2314" t="s">
        <v>239</v>
      </c>
      <c r="BM2314">
        <v>1</v>
      </c>
      <c r="BN2314">
        <v>1</v>
      </c>
      <c r="BO2314">
        <v>1</v>
      </c>
      <c r="BP2314">
        <v>0</v>
      </c>
      <c r="BS2314">
        <v>0.04</v>
      </c>
      <c r="BT2314">
        <v>0</v>
      </c>
      <c r="BU2314">
        <v>0</v>
      </c>
      <c r="CE2314" t="str">
        <f t="shared" si="1190"/>
        <v>16:26:34.326</v>
      </c>
      <c r="CF2314">
        <v>326424459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6</v>
      </c>
      <c r="CY2314">
        <v>7</v>
      </c>
      <c r="CZ2314" t="s">
        <v>131</v>
      </c>
      <c r="DA2314">
        <v>80</v>
      </c>
      <c r="DB2314">
        <v>1</v>
      </c>
      <c r="DC2314" t="s">
        <v>132</v>
      </c>
      <c r="DD2314" t="s">
        <v>133</v>
      </c>
      <c r="DG2314">
        <v>15530505</v>
      </c>
      <c r="DI2314">
        <v>0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 t="shared" si="1187"/>
        <v>10/06/2022 16:26:34.665</v>
      </c>
      <c r="C2315" t="str">
        <f t="shared" si="1184"/>
        <v>FFDFD3C0</v>
      </c>
      <c r="D2315" t="s">
        <v>139</v>
      </c>
      <c r="E2315">
        <v>3</v>
      </c>
      <c r="F2315">
        <v>1003</v>
      </c>
      <c r="G2315" t="s">
        <v>146</v>
      </c>
      <c r="J2315" t="s">
        <v>141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1188"/>
        <v>16:26:34.320</v>
      </c>
      <c r="T2315" t="str">
        <f t="shared" si="1189"/>
        <v>16:26:33.920</v>
      </c>
      <c r="U2315" t="str">
        <f t="shared" si="1185"/>
        <v>A5988B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10</v>
      </c>
      <c r="AF2315" t="s">
        <v>125</v>
      </c>
      <c r="AG2315">
        <v>0</v>
      </c>
      <c r="AH2315">
        <v>3</v>
      </c>
      <c r="AI2315">
        <v>2</v>
      </c>
      <c r="AJ2315">
        <v>1</v>
      </c>
      <c r="AK2315" t="s">
        <v>773</v>
      </c>
      <c r="AL2315">
        <v>40.971643999999998</v>
      </c>
      <c r="AM2315" t="s">
        <v>774</v>
      </c>
      <c r="AN2315">
        <v>-72.164790999999994</v>
      </c>
      <c r="AO2315">
        <v>25</v>
      </c>
      <c r="AP2315">
        <v>1100</v>
      </c>
      <c r="AQ2315" t="s">
        <v>129</v>
      </c>
      <c r="AR2315">
        <v>-25</v>
      </c>
      <c r="AS2315">
        <v>57</v>
      </c>
      <c r="AT2315">
        <v>192</v>
      </c>
      <c r="BB2315">
        <v>1200</v>
      </c>
      <c r="BC2315">
        <v>1</v>
      </c>
      <c r="BD2315" t="str">
        <f t="shared" si="1186"/>
        <v xml:space="preserve">N46PD   </v>
      </c>
      <c r="BE2315">
        <v>1</v>
      </c>
      <c r="BG2315">
        <v>0</v>
      </c>
      <c r="BH2315">
        <v>0</v>
      </c>
      <c r="BI2315">
        <v>0</v>
      </c>
      <c r="BJ2315">
        <v>1000</v>
      </c>
      <c r="BK2315">
        <v>-100</v>
      </c>
      <c r="BL2315" t="s">
        <v>239</v>
      </c>
      <c r="BM2315">
        <v>1</v>
      </c>
      <c r="BN2315">
        <v>1</v>
      </c>
      <c r="BO2315">
        <v>1</v>
      </c>
      <c r="BP2315">
        <v>0</v>
      </c>
      <c r="BS2315">
        <v>0.04</v>
      </c>
      <c r="BT2315">
        <v>0</v>
      </c>
      <c r="BU2315">
        <v>0</v>
      </c>
      <c r="CE2315" t="str">
        <f t="shared" si="1190"/>
        <v>16:26:34.326</v>
      </c>
      <c r="CF2315">
        <v>326424459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6</v>
      </c>
      <c r="CY2315">
        <v>7</v>
      </c>
      <c r="CZ2315" t="s">
        <v>131</v>
      </c>
      <c r="DA2315">
        <v>80</v>
      </c>
      <c r="DB2315">
        <v>1</v>
      </c>
      <c r="DC2315" t="s">
        <v>132</v>
      </c>
      <c r="DD2315" t="s">
        <v>133</v>
      </c>
      <c r="DG2315">
        <v>15530505</v>
      </c>
      <c r="DI2315">
        <v>0</v>
      </c>
      <c r="DJ2315">
        <v>0</v>
      </c>
      <c r="DK2315">
        <v>1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 t="shared" si="1187"/>
        <v>10/06/2022 16:26:34.665</v>
      </c>
      <c r="C2316" t="str">
        <f t="shared" si="1184"/>
        <v>FFDFD3C0</v>
      </c>
      <c r="D2316" t="s">
        <v>143</v>
      </c>
      <c r="E2316">
        <v>1</v>
      </c>
      <c r="F2316">
        <v>2001</v>
      </c>
      <c r="G2316" t="s">
        <v>147</v>
      </c>
      <c r="J2316" t="s">
        <v>145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1188"/>
        <v>16:26:34.320</v>
      </c>
      <c r="T2316" t="str">
        <f t="shared" si="1189"/>
        <v>16:26:33.920</v>
      </c>
      <c r="U2316" t="str">
        <f t="shared" si="1185"/>
        <v>A5988B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10</v>
      </c>
      <c r="AF2316" t="s">
        <v>125</v>
      </c>
      <c r="AG2316">
        <v>0</v>
      </c>
      <c r="AH2316">
        <v>3</v>
      </c>
      <c r="AI2316">
        <v>2</v>
      </c>
      <c r="AJ2316">
        <v>1</v>
      </c>
      <c r="AK2316" t="s">
        <v>773</v>
      </c>
      <c r="AL2316">
        <v>40.971643999999998</v>
      </c>
      <c r="AM2316" t="s">
        <v>774</v>
      </c>
      <c r="AN2316">
        <v>-72.164790999999994</v>
      </c>
      <c r="AO2316">
        <v>25</v>
      </c>
      <c r="AP2316">
        <v>1100</v>
      </c>
      <c r="AQ2316" t="s">
        <v>129</v>
      </c>
      <c r="AR2316">
        <v>-25</v>
      </c>
      <c r="AS2316">
        <v>57</v>
      </c>
      <c r="AT2316">
        <v>192</v>
      </c>
      <c r="BB2316">
        <v>1200</v>
      </c>
      <c r="BC2316">
        <v>1</v>
      </c>
      <c r="BD2316" t="str">
        <f t="shared" si="1186"/>
        <v xml:space="preserve">N46PD   </v>
      </c>
      <c r="BE2316">
        <v>1</v>
      </c>
      <c r="BG2316">
        <v>0</v>
      </c>
      <c r="BH2316">
        <v>0</v>
      </c>
      <c r="BI2316">
        <v>0</v>
      </c>
      <c r="BJ2316">
        <v>1000</v>
      </c>
      <c r="BK2316">
        <v>-100</v>
      </c>
      <c r="BL2316" t="s">
        <v>239</v>
      </c>
      <c r="BM2316">
        <v>1</v>
      </c>
      <c r="BN2316">
        <v>1</v>
      </c>
      <c r="BO2316">
        <v>1</v>
      </c>
      <c r="BP2316">
        <v>0</v>
      </c>
      <c r="BS2316">
        <v>0.04</v>
      </c>
      <c r="BT2316">
        <v>0</v>
      </c>
      <c r="BU2316">
        <v>0</v>
      </c>
      <c r="CE2316" t="str">
        <f t="shared" si="1190"/>
        <v>16:26:34.326</v>
      </c>
      <c r="CF2316">
        <v>326424459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6</v>
      </c>
      <c r="CY2316">
        <v>7</v>
      </c>
      <c r="CZ2316" t="s">
        <v>131</v>
      </c>
      <c r="DA2316">
        <v>80</v>
      </c>
      <c r="DB2316">
        <v>1</v>
      </c>
      <c r="DC2316" t="s">
        <v>132</v>
      </c>
      <c r="DD2316" t="s">
        <v>133</v>
      </c>
      <c r="DG2316">
        <v>15530505</v>
      </c>
      <c r="DI2316">
        <v>0</v>
      </c>
      <c r="DJ2316">
        <v>0</v>
      </c>
      <c r="DK2316">
        <v>1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 t="shared" si="1187"/>
        <v>10/06/2022 16:26:34.665</v>
      </c>
      <c r="C2317" t="str">
        <f t="shared" si="1184"/>
        <v>FFDFD3C0</v>
      </c>
      <c r="D2317" t="s">
        <v>143</v>
      </c>
      <c r="E2317">
        <v>15</v>
      </c>
      <c r="F2317">
        <v>2015</v>
      </c>
      <c r="G2317" t="s">
        <v>144</v>
      </c>
      <c r="J2317" t="s">
        <v>145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188"/>
        <v>16:26:34.320</v>
      </c>
      <c r="T2317" t="str">
        <f t="shared" si="1189"/>
        <v>16:26:33.920</v>
      </c>
      <c r="U2317" t="str">
        <f t="shared" si="1185"/>
        <v>A5988B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10</v>
      </c>
      <c r="AF2317" t="s">
        <v>125</v>
      </c>
      <c r="AG2317">
        <v>0</v>
      </c>
      <c r="AH2317">
        <v>3</v>
      </c>
      <c r="AI2317">
        <v>2</v>
      </c>
      <c r="AJ2317">
        <v>1</v>
      </c>
      <c r="AK2317" t="s">
        <v>773</v>
      </c>
      <c r="AL2317">
        <v>40.971643999999998</v>
      </c>
      <c r="AM2317" t="s">
        <v>774</v>
      </c>
      <c r="AN2317">
        <v>-72.164790999999994</v>
      </c>
      <c r="AO2317">
        <v>25</v>
      </c>
      <c r="AP2317">
        <v>1100</v>
      </c>
      <c r="AQ2317" t="s">
        <v>129</v>
      </c>
      <c r="AR2317">
        <v>-25</v>
      </c>
      <c r="AS2317">
        <v>57</v>
      </c>
      <c r="AT2317">
        <v>192</v>
      </c>
      <c r="BB2317">
        <v>1200</v>
      </c>
      <c r="BC2317">
        <v>1</v>
      </c>
      <c r="BD2317" t="str">
        <f t="shared" si="1186"/>
        <v xml:space="preserve">N46PD   </v>
      </c>
      <c r="BE2317">
        <v>1</v>
      </c>
      <c r="BG2317">
        <v>0</v>
      </c>
      <c r="BH2317">
        <v>0</v>
      </c>
      <c r="BI2317">
        <v>0</v>
      </c>
      <c r="BJ2317">
        <v>1000</v>
      </c>
      <c r="BK2317">
        <v>-100</v>
      </c>
      <c r="BL2317" t="s">
        <v>239</v>
      </c>
      <c r="BM2317">
        <v>1</v>
      </c>
      <c r="BN2317">
        <v>1</v>
      </c>
      <c r="BO2317">
        <v>1</v>
      </c>
      <c r="BP2317">
        <v>0</v>
      </c>
      <c r="BS2317">
        <v>0.04</v>
      </c>
      <c r="BT2317">
        <v>0</v>
      </c>
      <c r="BU2317">
        <v>0</v>
      </c>
      <c r="CE2317" t="str">
        <f t="shared" si="1190"/>
        <v>16:26:34.326</v>
      </c>
      <c r="CF2317">
        <v>326424459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6</v>
      </c>
      <c r="CY2317">
        <v>7</v>
      </c>
      <c r="CZ2317" t="s">
        <v>131</v>
      </c>
      <c r="DA2317">
        <v>80</v>
      </c>
      <c r="DB2317">
        <v>1</v>
      </c>
      <c r="DC2317" t="s">
        <v>132</v>
      </c>
      <c r="DD2317" t="s">
        <v>133</v>
      </c>
      <c r="DG2317">
        <v>15530505</v>
      </c>
      <c r="DI2317">
        <v>0</v>
      </c>
      <c r="DJ2317">
        <v>0</v>
      </c>
      <c r="DK2317">
        <v>1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 t="shared" si="1187"/>
        <v>10/06/2022 16:26:34.665</v>
      </c>
      <c r="C2318" t="str">
        <f t="shared" si="1184"/>
        <v>FFDFD3C0</v>
      </c>
      <c r="D2318" t="s">
        <v>134</v>
      </c>
      <c r="E2318">
        <v>33</v>
      </c>
      <c r="H2318">
        <v>112</v>
      </c>
      <c r="I2318" t="s">
        <v>135</v>
      </c>
      <c r="J2318" t="s">
        <v>136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188"/>
        <v>16:26:34.320</v>
      </c>
      <c r="T2318" t="str">
        <f t="shared" si="1189"/>
        <v>16:26:33.920</v>
      </c>
      <c r="U2318" t="str">
        <f t="shared" si="1185"/>
        <v>A5988B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10</v>
      </c>
      <c r="AF2318" t="s">
        <v>125</v>
      </c>
      <c r="AG2318">
        <v>0</v>
      </c>
      <c r="AH2318">
        <v>3</v>
      </c>
      <c r="AI2318">
        <v>2</v>
      </c>
      <c r="AJ2318">
        <v>1</v>
      </c>
      <c r="AK2318" t="s">
        <v>773</v>
      </c>
      <c r="AL2318">
        <v>40.971643999999998</v>
      </c>
      <c r="AM2318" t="s">
        <v>774</v>
      </c>
      <c r="AN2318">
        <v>-72.164790999999994</v>
      </c>
      <c r="AO2318">
        <v>25</v>
      </c>
      <c r="AP2318">
        <v>1100</v>
      </c>
      <c r="AQ2318" t="s">
        <v>129</v>
      </c>
      <c r="AR2318">
        <v>-25</v>
      </c>
      <c r="AS2318">
        <v>57</v>
      </c>
      <c r="AT2318">
        <v>192</v>
      </c>
      <c r="BB2318">
        <v>1200</v>
      </c>
      <c r="BC2318">
        <v>1</v>
      </c>
      <c r="BD2318" t="str">
        <f t="shared" si="1186"/>
        <v xml:space="preserve">N46PD   </v>
      </c>
      <c r="BE2318">
        <v>1</v>
      </c>
      <c r="BG2318">
        <v>0</v>
      </c>
      <c r="BH2318">
        <v>0</v>
      </c>
      <c r="BI2318">
        <v>0</v>
      </c>
      <c r="BJ2318">
        <v>1000</v>
      </c>
      <c r="BK2318">
        <v>-100</v>
      </c>
      <c r="BL2318" t="s">
        <v>239</v>
      </c>
      <c r="BM2318">
        <v>1</v>
      </c>
      <c r="BN2318">
        <v>1</v>
      </c>
      <c r="BO2318">
        <v>1</v>
      </c>
      <c r="BP2318">
        <v>0</v>
      </c>
      <c r="BS2318">
        <v>0.04</v>
      </c>
      <c r="BT2318">
        <v>0</v>
      </c>
      <c r="BU2318">
        <v>0</v>
      </c>
      <c r="CE2318" t="str">
        <f t="shared" si="1190"/>
        <v>16:26:34.326</v>
      </c>
      <c r="CF2318">
        <v>326424459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6</v>
      </c>
      <c r="CY2318">
        <v>7</v>
      </c>
      <c r="CZ2318" t="s">
        <v>131</v>
      </c>
      <c r="DA2318">
        <v>80</v>
      </c>
      <c r="DB2318">
        <v>1</v>
      </c>
      <c r="DC2318" t="s">
        <v>132</v>
      </c>
      <c r="DD2318" t="s">
        <v>133</v>
      </c>
      <c r="DG2318">
        <v>15530505</v>
      </c>
      <c r="DI2318">
        <v>0</v>
      </c>
      <c r="DJ2318">
        <v>0</v>
      </c>
      <c r="DK2318">
        <v>1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 t="shared" ref="A2319:A2325" si="1191">"10/06/2022 16:26:35.540"</f>
        <v>10/06/2022 16:26:35.540</v>
      </c>
      <c r="C2319" t="str">
        <f t="shared" si="1184"/>
        <v>FFDFD3C0</v>
      </c>
      <c r="D2319" t="s">
        <v>123</v>
      </c>
      <c r="E2319">
        <v>1</v>
      </c>
      <c r="H2319">
        <v>157</v>
      </c>
      <c r="I2319" t="s">
        <v>124</v>
      </c>
      <c r="J2319" t="s">
        <v>125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ref="S2319:S2325" si="1192">"16:26:35.273"</f>
        <v>16:26:35.273</v>
      </c>
      <c r="T2319" t="str">
        <f t="shared" ref="T2319:T2325" si="1193">"16:26:34.773"</f>
        <v>16:26:34.773</v>
      </c>
      <c r="U2319" t="str">
        <f t="shared" si="1185"/>
        <v>A5988B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10</v>
      </c>
      <c r="AF2319" t="s">
        <v>125</v>
      </c>
      <c r="AG2319">
        <v>0</v>
      </c>
      <c r="AH2319">
        <v>3</v>
      </c>
      <c r="AI2319">
        <v>2</v>
      </c>
      <c r="AJ2319">
        <v>1</v>
      </c>
      <c r="AK2319" t="s">
        <v>775</v>
      </c>
      <c r="AL2319">
        <v>40.971859000000002</v>
      </c>
      <c r="AM2319" t="s">
        <v>776</v>
      </c>
      <c r="AN2319">
        <v>-72.164984000000004</v>
      </c>
      <c r="AO2319">
        <v>25</v>
      </c>
      <c r="AP2319">
        <v>1100</v>
      </c>
      <c r="AQ2319" t="s">
        <v>129</v>
      </c>
      <c r="AR2319">
        <v>-25</v>
      </c>
      <c r="AS2319">
        <v>57</v>
      </c>
      <c r="AT2319">
        <v>192</v>
      </c>
      <c r="BB2319">
        <v>1200</v>
      </c>
      <c r="BC2319">
        <v>1</v>
      </c>
      <c r="BD2319" t="str">
        <f t="shared" si="1186"/>
        <v xml:space="preserve">N46PD   </v>
      </c>
      <c r="BE2319">
        <v>1</v>
      </c>
      <c r="BG2319">
        <v>0</v>
      </c>
      <c r="BH2319">
        <v>0</v>
      </c>
      <c r="BI2319">
        <v>0</v>
      </c>
      <c r="BJ2319">
        <v>1000</v>
      </c>
      <c r="BK2319">
        <v>-100</v>
      </c>
      <c r="BL2319" t="s">
        <v>239</v>
      </c>
      <c r="BM2319">
        <v>1</v>
      </c>
      <c r="BN2319">
        <v>1</v>
      </c>
      <c r="BO2319">
        <v>1</v>
      </c>
      <c r="BP2319">
        <v>0</v>
      </c>
      <c r="BS2319">
        <v>0.08</v>
      </c>
      <c r="BT2319">
        <v>0</v>
      </c>
      <c r="BU2319">
        <v>0</v>
      </c>
      <c r="CE2319" t="str">
        <f t="shared" ref="CE2319:CE2325" si="1194">"16:26:35.280"</f>
        <v>16:26:35.280</v>
      </c>
      <c r="CF2319">
        <v>279990968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7</v>
      </c>
      <c r="CY2319">
        <v>7</v>
      </c>
      <c r="CZ2319" t="s">
        <v>131</v>
      </c>
      <c r="DA2319">
        <v>80</v>
      </c>
      <c r="DB2319">
        <v>1</v>
      </c>
      <c r="DC2319" t="s">
        <v>132</v>
      </c>
      <c r="DD2319" t="s">
        <v>133</v>
      </c>
      <c r="DG2319">
        <v>15531455</v>
      </c>
      <c r="DI2319">
        <v>0</v>
      </c>
      <c r="DJ2319">
        <v>0</v>
      </c>
      <c r="DK2319">
        <v>0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 t="shared" si="1191"/>
        <v>10/06/2022 16:26:35.540</v>
      </c>
      <c r="C2320" t="str">
        <f t="shared" si="1184"/>
        <v>FFDFD3C0</v>
      </c>
      <c r="D2320" t="s">
        <v>139</v>
      </c>
      <c r="E2320">
        <v>2</v>
      </c>
      <c r="F2320">
        <v>1002</v>
      </c>
      <c r="G2320" t="s">
        <v>124</v>
      </c>
      <c r="J2320" t="s">
        <v>141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192"/>
        <v>16:26:35.273</v>
      </c>
      <c r="T2320" t="str">
        <f t="shared" si="1193"/>
        <v>16:26:34.773</v>
      </c>
      <c r="U2320" t="str">
        <f t="shared" si="1185"/>
        <v>A5988B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10</v>
      </c>
      <c r="AF2320" t="s">
        <v>125</v>
      </c>
      <c r="AG2320">
        <v>0</v>
      </c>
      <c r="AH2320">
        <v>3</v>
      </c>
      <c r="AI2320">
        <v>2</v>
      </c>
      <c r="AJ2320">
        <v>1</v>
      </c>
      <c r="AK2320" t="s">
        <v>775</v>
      </c>
      <c r="AL2320">
        <v>40.971859000000002</v>
      </c>
      <c r="AM2320" t="s">
        <v>776</v>
      </c>
      <c r="AN2320">
        <v>-72.164984000000004</v>
      </c>
      <c r="AO2320">
        <v>25</v>
      </c>
      <c r="AP2320">
        <v>1100</v>
      </c>
      <c r="AQ2320" t="s">
        <v>129</v>
      </c>
      <c r="AR2320">
        <v>-25</v>
      </c>
      <c r="AS2320">
        <v>57</v>
      </c>
      <c r="AT2320">
        <v>192</v>
      </c>
      <c r="BB2320">
        <v>1200</v>
      </c>
      <c r="BC2320">
        <v>1</v>
      </c>
      <c r="BD2320" t="str">
        <f t="shared" si="1186"/>
        <v xml:space="preserve">N46PD   </v>
      </c>
      <c r="BE2320">
        <v>1</v>
      </c>
      <c r="BG2320">
        <v>0</v>
      </c>
      <c r="BH2320">
        <v>0</v>
      </c>
      <c r="BI2320">
        <v>0</v>
      </c>
      <c r="BJ2320">
        <v>1000</v>
      </c>
      <c r="BK2320">
        <v>-100</v>
      </c>
      <c r="BL2320" t="s">
        <v>239</v>
      </c>
      <c r="BM2320">
        <v>1</v>
      </c>
      <c r="BN2320">
        <v>1</v>
      </c>
      <c r="BO2320">
        <v>1</v>
      </c>
      <c r="BP2320">
        <v>0</v>
      </c>
      <c r="BS2320">
        <v>0.08</v>
      </c>
      <c r="BT2320">
        <v>0</v>
      </c>
      <c r="BU2320">
        <v>0</v>
      </c>
      <c r="CE2320" t="str">
        <f t="shared" si="1194"/>
        <v>16:26:35.280</v>
      </c>
      <c r="CF2320">
        <v>279990968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7</v>
      </c>
      <c r="CY2320">
        <v>7</v>
      </c>
      <c r="CZ2320" t="s">
        <v>131</v>
      </c>
      <c r="DA2320">
        <v>80</v>
      </c>
      <c r="DB2320">
        <v>1</v>
      </c>
      <c r="DC2320" t="s">
        <v>132</v>
      </c>
      <c r="DD2320" t="s">
        <v>133</v>
      </c>
      <c r="DG2320">
        <v>15531455</v>
      </c>
      <c r="DI2320">
        <v>0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 t="shared" si="1191"/>
        <v>10/06/2022 16:26:35.540</v>
      </c>
      <c r="C2321" t="str">
        <f t="shared" si="1184"/>
        <v>FFDFD3C0</v>
      </c>
      <c r="D2321" t="s">
        <v>139</v>
      </c>
      <c r="E2321">
        <v>3</v>
      </c>
      <c r="F2321">
        <v>1003</v>
      </c>
      <c r="G2321" t="s">
        <v>146</v>
      </c>
      <c r="J2321" t="s">
        <v>141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1192"/>
        <v>16:26:35.273</v>
      </c>
      <c r="T2321" t="str">
        <f t="shared" si="1193"/>
        <v>16:26:34.773</v>
      </c>
      <c r="U2321" t="str">
        <f t="shared" si="1185"/>
        <v>A5988B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10</v>
      </c>
      <c r="AF2321" t="s">
        <v>125</v>
      </c>
      <c r="AG2321">
        <v>0</v>
      </c>
      <c r="AH2321">
        <v>3</v>
      </c>
      <c r="AI2321">
        <v>2</v>
      </c>
      <c r="AJ2321">
        <v>1</v>
      </c>
      <c r="AK2321" t="s">
        <v>775</v>
      </c>
      <c r="AL2321">
        <v>40.971859000000002</v>
      </c>
      <c r="AM2321" t="s">
        <v>776</v>
      </c>
      <c r="AN2321">
        <v>-72.164984000000004</v>
      </c>
      <c r="AO2321">
        <v>25</v>
      </c>
      <c r="AP2321">
        <v>1100</v>
      </c>
      <c r="AQ2321" t="s">
        <v>129</v>
      </c>
      <c r="AR2321">
        <v>-25</v>
      </c>
      <c r="AS2321">
        <v>57</v>
      </c>
      <c r="AT2321">
        <v>192</v>
      </c>
      <c r="BB2321">
        <v>1200</v>
      </c>
      <c r="BC2321">
        <v>1</v>
      </c>
      <c r="BD2321" t="str">
        <f t="shared" si="1186"/>
        <v xml:space="preserve">N46PD   </v>
      </c>
      <c r="BE2321">
        <v>1</v>
      </c>
      <c r="BG2321">
        <v>0</v>
      </c>
      <c r="BH2321">
        <v>0</v>
      </c>
      <c r="BI2321">
        <v>0</v>
      </c>
      <c r="BJ2321">
        <v>1000</v>
      </c>
      <c r="BK2321">
        <v>-100</v>
      </c>
      <c r="BL2321" t="s">
        <v>239</v>
      </c>
      <c r="BM2321">
        <v>1</v>
      </c>
      <c r="BN2321">
        <v>1</v>
      </c>
      <c r="BO2321">
        <v>1</v>
      </c>
      <c r="BP2321">
        <v>0</v>
      </c>
      <c r="BS2321">
        <v>0.08</v>
      </c>
      <c r="BT2321">
        <v>0</v>
      </c>
      <c r="BU2321">
        <v>0</v>
      </c>
      <c r="CE2321" t="str">
        <f t="shared" si="1194"/>
        <v>16:26:35.280</v>
      </c>
      <c r="CF2321">
        <v>279990968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7</v>
      </c>
      <c r="CY2321">
        <v>7</v>
      </c>
      <c r="CZ2321" t="s">
        <v>131</v>
      </c>
      <c r="DA2321">
        <v>80</v>
      </c>
      <c r="DB2321">
        <v>1</v>
      </c>
      <c r="DC2321" t="s">
        <v>132</v>
      </c>
      <c r="DD2321" t="s">
        <v>133</v>
      </c>
      <c r="DG2321">
        <v>15531455</v>
      </c>
      <c r="DI2321">
        <v>0</v>
      </c>
      <c r="DJ2321">
        <v>0</v>
      </c>
      <c r="DK2321">
        <v>1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 t="shared" si="1191"/>
        <v>10/06/2022 16:26:35.540</v>
      </c>
      <c r="C2322" t="str">
        <f t="shared" si="1184"/>
        <v>FFDFD3C0</v>
      </c>
      <c r="D2322" t="s">
        <v>143</v>
      </c>
      <c r="E2322">
        <v>1</v>
      </c>
      <c r="F2322">
        <v>2001</v>
      </c>
      <c r="G2322" t="s">
        <v>147</v>
      </c>
      <c r="J2322" t="s">
        <v>145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192"/>
        <v>16:26:35.273</v>
      </c>
      <c r="T2322" t="str">
        <f t="shared" si="1193"/>
        <v>16:26:34.773</v>
      </c>
      <c r="U2322" t="str">
        <f t="shared" si="1185"/>
        <v>A5988B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10</v>
      </c>
      <c r="AF2322" t="s">
        <v>125</v>
      </c>
      <c r="AG2322">
        <v>0</v>
      </c>
      <c r="AH2322">
        <v>3</v>
      </c>
      <c r="AI2322">
        <v>2</v>
      </c>
      <c r="AJ2322">
        <v>1</v>
      </c>
      <c r="AK2322" t="s">
        <v>775</v>
      </c>
      <c r="AL2322">
        <v>40.971859000000002</v>
      </c>
      <c r="AM2322" t="s">
        <v>776</v>
      </c>
      <c r="AN2322">
        <v>-72.164984000000004</v>
      </c>
      <c r="AO2322">
        <v>25</v>
      </c>
      <c r="AP2322">
        <v>1100</v>
      </c>
      <c r="AQ2322" t="s">
        <v>129</v>
      </c>
      <c r="AR2322">
        <v>-25</v>
      </c>
      <c r="AS2322">
        <v>57</v>
      </c>
      <c r="AT2322">
        <v>192</v>
      </c>
      <c r="BB2322">
        <v>1200</v>
      </c>
      <c r="BC2322">
        <v>1</v>
      </c>
      <c r="BD2322" t="str">
        <f t="shared" si="1186"/>
        <v xml:space="preserve">N46PD   </v>
      </c>
      <c r="BE2322">
        <v>1</v>
      </c>
      <c r="BG2322">
        <v>0</v>
      </c>
      <c r="BH2322">
        <v>0</v>
      </c>
      <c r="BI2322">
        <v>0</v>
      </c>
      <c r="BJ2322">
        <v>1000</v>
      </c>
      <c r="BK2322">
        <v>-100</v>
      </c>
      <c r="BL2322" t="s">
        <v>239</v>
      </c>
      <c r="BM2322">
        <v>1</v>
      </c>
      <c r="BN2322">
        <v>1</v>
      </c>
      <c r="BO2322">
        <v>1</v>
      </c>
      <c r="BP2322">
        <v>0</v>
      </c>
      <c r="BS2322">
        <v>0.08</v>
      </c>
      <c r="BT2322">
        <v>0</v>
      </c>
      <c r="BU2322">
        <v>0</v>
      </c>
      <c r="CE2322" t="str">
        <f t="shared" si="1194"/>
        <v>16:26:35.280</v>
      </c>
      <c r="CF2322">
        <v>279990968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7</v>
      </c>
      <c r="CY2322">
        <v>7</v>
      </c>
      <c r="CZ2322" t="s">
        <v>131</v>
      </c>
      <c r="DA2322">
        <v>80</v>
      </c>
      <c r="DB2322">
        <v>1</v>
      </c>
      <c r="DC2322" t="s">
        <v>132</v>
      </c>
      <c r="DD2322" t="s">
        <v>133</v>
      </c>
      <c r="DG2322">
        <v>15531455</v>
      </c>
      <c r="DI2322">
        <v>0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 t="shared" si="1191"/>
        <v>10/06/2022 16:26:35.540</v>
      </c>
      <c r="C2323" t="str">
        <f t="shared" si="1184"/>
        <v>FFDFD3C0</v>
      </c>
      <c r="D2323" t="s">
        <v>143</v>
      </c>
      <c r="E2323">
        <v>15</v>
      </c>
      <c r="F2323">
        <v>2015</v>
      </c>
      <c r="G2323" t="s">
        <v>144</v>
      </c>
      <c r="J2323" t="s">
        <v>145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si="1192"/>
        <v>16:26:35.273</v>
      </c>
      <c r="T2323" t="str">
        <f t="shared" si="1193"/>
        <v>16:26:34.773</v>
      </c>
      <c r="U2323" t="str">
        <f t="shared" si="1185"/>
        <v>A5988B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10</v>
      </c>
      <c r="AF2323" t="s">
        <v>125</v>
      </c>
      <c r="AG2323">
        <v>0</v>
      </c>
      <c r="AH2323">
        <v>3</v>
      </c>
      <c r="AI2323">
        <v>2</v>
      </c>
      <c r="AJ2323">
        <v>1</v>
      </c>
      <c r="AK2323" t="s">
        <v>775</v>
      </c>
      <c r="AL2323">
        <v>40.971859000000002</v>
      </c>
      <c r="AM2323" t="s">
        <v>776</v>
      </c>
      <c r="AN2323">
        <v>-72.164984000000004</v>
      </c>
      <c r="AO2323">
        <v>25</v>
      </c>
      <c r="AP2323">
        <v>1100</v>
      </c>
      <c r="AQ2323" t="s">
        <v>129</v>
      </c>
      <c r="AR2323">
        <v>-25</v>
      </c>
      <c r="AS2323">
        <v>57</v>
      </c>
      <c r="AT2323">
        <v>192</v>
      </c>
      <c r="BB2323">
        <v>1200</v>
      </c>
      <c r="BC2323">
        <v>1</v>
      </c>
      <c r="BD2323" t="str">
        <f t="shared" si="1186"/>
        <v xml:space="preserve">N46PD   </v>
      </c>
      <c r="BE2323">
        <v>1</v>
      </c>
      <c r="BG2323">
        <v>0</v>
      </c>
      <c r="BH2323">
        <v>0</v>
      </c>
      <c r="BI2323">
        <v>0</v>
      </c>
      <c r="BJ2323">
        <v>1000</v>
      </c>
      <c r="BK2323">
        <v>-100</v>
      </c>
      <c r="BL2323" t="s">
        <v>239</v>
      </c>
      <c r="BM2323">
        <v>1</v>
      </c>
      <c r="BN2323">
        <v>1</v>
      </c>
      <c r="BO2323">
        <v>1</v>
      </c>
      <c r="BP2323">
        <v>0</v>
      </c>
      <c r="BS2323">
        <v>0.08</v>
      </c>
      <c r="BT2323">
        <v>0</v>
      </c>
      <c r="BU2323">
        <v>0</v>
      </c>
      <c r="CE2323" t="str">
        <f t="shared" si="1194"/>
        <v>16:26:35.280</v>
      </c>
      <c r="CF2323">
        <v>279990968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7</v>
      </c>
      <c r="CY2323">
        <v>7</v>
      </c>
      <c r="CZ2323" t="s">
        <v>131</v>
      </c>
      <c r="DA2323">
        <v>80</v>
      </c>
      <c r="DB2323">
        <v>1</v>
      </c>
      <c r="DC2323" t="s">
        <v>132</v>
      </c>
      <c r="DD2323" t="s">
        <v>133</v>
      </c>
      <c r="DG2323">
        <v>15531455</v>
      </c>
      <c r="DI2323">
        <v>0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 t="shared" si="1191"/>
        <v>10/06/2022 16:26:35.540</v>
      </c>
      <c r="C2324" t="str">
        <f t="shared" si="1184"/>
        <v>FFDFD3C0</v>
      </c>
      <c r="D2324" t="s">
        <v>134</v>
      </c>
      <c r="E2324">
        <v>33</v>
      </c>
      <c r="H2324">
        <v>112</v>
      </c>
      <c r="I2324" t="s">
        <v>135</v>
      </c>
      <c r="J2324" t="s">
        <v>136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192"/>
        <v>16:26:35.273</v>
      </c>
      <c r="T2324" t="str">
        <f t="shared" si="1193"/>
        <v>16:26:34.773</v>
      </c>
      <c r="U2324" t="str">
        <f t="shared" si="1185"/>
        <v>A5988B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10</v>
      </c>
      <c r="AF2324" t="s">
        <v>125</v>
      </c>
      <c r="AG2324">
        <v>0</v>
      </c>
      <c r="AH2324">
        <v>3</v>
      </c>
      <c r="AI2324">
        <v>2</v>
      </c>
      <c r="AJ2324">
        <v>1</v>
      </c>
      <c r="AK2324" t="s">
        <v>775</v>
      </c>
      <c r="AL2324">
        <v>40.971859000000002</v>
      </c>
      <c r="AM2324" t="s">
        <v>776</v>
      </c>
      <c r="AN2324">
        <v>-72.164984000000004</v>
      </c>
      <c r="AO2324">
        <v>25</v>
      </c>
      <c r="AP2324">
        <v>1100</v>
      </c>
      <c r="AQ2324" t="s">
        <v>129</v>
      </c>
      <c r="AR2324">
        <v>-25</v>
      </c>
      <c r="AS2324">
        <v>57</v>
      </c>
      <c r="AT2324">
        <v>192</v>
      </c>
      <c r="BB2324">
        <v>1200</v>
      </c>
      <c r="BC2324">
        <v>1</v>
      </c>
      <c r="BD2324" t="str">
        <f t="shared" si="1186"/>
        <v xml:space="preserve">N46PD   </v>
      </c>
      <c r="BE2324">
        <v>1</v>
      </c>
      <c r="BG2324">
        <v>0</v>
      </c>
      <c r="BH2324">
        <v>0</v>
      </c>
      <c r="BI2324">
        <v>0</v>
      </c>
      <c r="BJ2324">
        <v>1000</v>
      </c>
      <c r="BK2324">
        <v>-100</v>
      </c>
      <c r="BL2324" t="s">
        <v>239</v>
      </c>
      <c r="BM2324">
        <v>1</v>
      </c>
      <c r="BN2324">
        <v>1</v>
      </c>
      <c r="BO2324">
        <v>1</v>
      </c>
      <c r="BP2324">
        <v>0</v>
      </c>
      <c r="BS2324">
        <v>0.08</v>
      </c>
      <c r="BT2324">
        <v>0</v>
      </c>
      <c r="BU2324">
        <v>0</v>
      </c>
      <c r="CE2324" t="str">
        <f t="shared" si="1194"/>
        <v>16:26:35.280</v>
      </c>
      <c r="CF2324">
        <v>279990968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7</v>
      </c>
      <c r="CY2324">
        <v>7</v>
      </c>
      <c r="CZ2324" t="s">
        <v>131</v>
      </c>
      <c r="DA2324">
        <v>80</v>
      </c>
      <c r="DB2324">
        <v>1</v>
      </c>
      <c r="DC2324" t="s">
        <v>132</v>
      </c>
      <c r="DD2324" t="s">
        <v>133</v>
      </c>
      <c r="DG2324">
        <v>15531455</v>
      </c>
      <c r="DI2324">
        <v>0</v>
      </c>
      <c r="DJ2324">
        <v>0</v>
      </c>
      <c r="DK2324">
        <v>1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 t="shared" si="1191"/>
        <v>10/06/2022 16:26:35.540</v>
      </c>
      <c r="C2325" t="str">
        <f t="shared" si="1184"/>
        <v>FFDFD3C0</v>
      </c>
      <c r="D2325" t="s">
        <v>134</v>
      </c>
      <c r="E2325">
        <v>38</v>
      </c>
      <c r="H2325">
        <v>125</v>
      </c>
      <c r="I2325" t="s">
        <v>142</v>
      </c>
      <c r="J2325" t="s">
        <v>136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192"/>
        <v>16:26:35.273</v>
      </c>
      <c r="T2325" t="str">
        <f t="shared" si="1193"/>
        <v>16:26:34.773</v>
      </c>
      <c r="U2325" t="str">
        <f t="shared" si="1185"/>
        <v>A5988B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10</v>
      </c>
      <c r="AF2325" t="s">
        <v>125</v>
      </c>
      <c r="AG2325">
        <v>0</v>
      </c>
      <c r="AH2325">
        <v>3</v>
      </c>
      <c r="AI2325">
        <v>2</v>
      </c>
      <c r="AJ2325">
        <v>1</v>
      </c>
      <c r="AK2325" t="s">
        <v>775</v>
      </c>
      <c r="AL2325">
        <v>40.971859000000002</v>
      </c>
      <c r="AM2325" t="s">
        <v>776</v>
      </c>
      <c r="AN2325">
        <v>-72.164984000000004</v>
      </c>
      <c r="AO2325">
        <v>25</v>
      </c>
      <c r="AP2325">
        <v>1100</v>
      </c>
      <c r="AQ2325" t="s">
        <v>129</v>
      </c>
      <c r="AR2325">
        <v>-25</v>
      </c>
      <c r="AS2325">
        <v>57</v>
      </c>
      <c r="AT2325">
        <v>192</v>
      </c>
      <c r="BB2325">
        <v>1200</v>
      </c>
      <c r="BC2325">
        <v>1</v>
      </c>
      <c r="BD2325" t="str">
        <f t="shared" si="1186"/>
        <v xml:space="preserve">N46PD   </v>
      </c>
      <c r="BE2325">
        <v>1</v>
      </c>
      <c r="BG2325">
        <v>0</v>
      </c>
      <c r="BH2325">
        <v>0</v>
      </c>
      <c r="BI2325">
        <v>0</v>
      </c>
      <c r="BJ2325">
        <v>1000</v>
      </c>
      <c r="BK2325">
        <v>-100</v>
      </c>
      <c r="BL2325" t="s">
        <v>239</v>
      </c>
      <c r="BM2325">
        <v>1</v>
      </c>
      <c r="BN2325">
        <v>1</v>
      </c>
      <c r="BO2325">
        <v>1</v>
      </c>
      <c r="BP2325">
        <v>0</v>
      </c>
      <c r="BS2325">
        <v>0.08</v>
      </c>
      <c r="BT2325">
        <v>0</v>
      </c>
      <c r="BU2325">
        <v>0</v>
      </c>
      <c r="CE2325" t="str">
        <f t="shared" si="1194"/>
        <v>16:26:35.280</v>
      </c>
      <c r="CF2325">
        <v>279990968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7</v>
      </c>
      <c r="CY2325">
        <v>7</v>
      </c>
      <c r="CZ2325" t="s">
        <v>131</v>
      </c>
      <c r="DA2325">
        <v>80</v>
      </c>
      <c r="DB2325">
        <v>1</v>
      </c>
      <c r="DC2325" t="s">
        <v>132</v>
      </c>
      <c r="DD2325" t="s">
        <v>133</v>
      </c>
      <c r="DG2325">
        <v>15531455</v>
      </c>
      <c r="DI2325">
        <v>0</v>
      </c>
      <c r="DJ2325">
        <v>0</v>
      </c>
      <c r="DK2325">
        <v>1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>"10/06/2022 16:26:36.462"</f>
        <v>10/06/2022 16:26:36.462</v>
      </c>
      <c r="C2326" t="str">
        <f t="shared" si="1184"/>
        <v>FFDFD3C0</v>
      </c>
      <c r="D2326" t="s">
        <v>134</v>
      </c>
      <c r="E2326">
        <v>33</v>
      </c>
      <c r="H2326">
        <v>112</v>
      </c>
      <c r="I2326" t="s">
        <v>135</v>
      </c>
      <c r="J2326" t="s">
        <v>136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ref="S2326:S2332" si="1195">"16:26:36.258"</f>
        <v>16:26:36.258</v>
      </c>
      <c r="T2326" t="str">
        <f t="shared" ref="T2326:T2332" si="1196">"16:26:35.858"</f>
        <v>16:26:35.858</v>
      </c>
      <c r="U2326" t="str">
        <f t="shared" si="1185"/>
        <v>A5988B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10</v>
      </c>
      <c r="AF2326" t="s">
        <v>125</v>
      </c>
      <c r="AG2326">
        <v>0</v>
      </c>
      <c r="AH2326">
        <v>3</v>
      </c>
      <c r="AI2326">
        <v>2</v>
      </c>
      <c r="AJ2326">
        <v>1</v>
      </c>
      <c r="AK2326" t="s">
        <v>777</v>
      </c>
      <c r="AL2326">
        <v>40.972136999999996</v>
      </c>
      <c r="AM2326" t="s">
        <v>778</v>
      </c>
      <c r="AN2326">
        <v>-72.165091000000004</v>
      </c>
      <c r="AO2326">
        <v>25</v>
      </c>
      <c r="AP2326">
        <v>1125</v>
      </c>
      <c r="AQ2326" t="s">
        <v>129</v>
      </c>
      <c r="AR2326">
        <v>-24</v>
      </c>
      <c r="AS2326">
        <v>57</v>
      </c>
      <c r="AT2326">
        <v>256</v>
      </c>
      <c r="BB2326">
        <v>1200</v>
      </c>
      <c r="BC2326">
        <v>1</v>
      </c>
      <c r="BD2326" t="str">
        <f t="shared" si="1186"/>
        <v xml:space="preserve">N46PD   </v>
      </c>
      <c r="BE2326">
        <v>1</v>
      </c>
      <c r="BG2326">
        <v>0</v>
      </c>
      <c r="BH2326">
        <v>0</v>
      </c>
      <c r="BI2326">
        <v>0</v>
      </c>
      <c r="BJ2326">
        <v>1000</v>
      </c>
      <c r="BK2326">
        <v>-125</v>
      </c>
      <c r="BL2326" t="s">
        <v>239</v>
      </c>
      <c r="BM2326">
        <v>1</v>
      </c>
      <c r="BN2326">
        <v>1</v>
      </c>
      <c r="BO2326">
        <v>1</v>
      </c>
      <c r="BP2326">
        <v>0</v>
      </c>
      <c r="BS2326">
        <v>0.08</v>
      </c>
      <c r="BT2326">
        <v>0</v>
      </c>
      <c r="BU2326">
        <v>0</v>
      </c>
      <c r="CE2326" t="str">
        <f t="shared" ref="CE2326:CE2332" si="1197">"16:26:36.261"</f>
        <v>16:26:36.261</v>
      </c>
      <c r="CF2326">
        <v>261410855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6</v>
      </c>
      <c r="CY2326">
        <v>7</v>
      </c>
      <c r="CZ2326" t="s">
        <v>131</v>
      </c>
      <c r="DA2326">
        <v>80</v>
      </c>
      <c r="DB2326">
        <v>1</v>
      </c>
      <c r="DC2326" t="s">
        <v>132</v>
      </c>
      <c r="DD2326" t="s">
        <v>133</v>
      </c>
      <c r="DG2326">
        <v>15532485</v>
      </c>
      <c r="DI2326">
        <v>0</v>
      </c>
      <c r="DJ2326">
        <v>0</v>
      </c>
      <c r="DK2326">
        <v>0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 t="shared" ref="A2327:A2332" si="1198">"10/06/2022 16:26:36.524"</f>
        <v>10/06/2022 16:26:36.524</v>
      </c>
      <c r="C2327" t="str">
        <f t="shared" si="1184"/>
        <v>FFDFD3C0</v>
      </c>
      <c r="D2327" t="s">
        <v>134</v>
      </c>
      <c r="E2327">
        <v>38</v>
      </c>
      <c r="H2327">
        <v>125</v>
      </c>
      <c r="I2327" t="s">
        <v>142</v>
      </c>
      <c r="J2327" t="s">
        <v>136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si="1195"/>
        <v>16:26:36.258</v>
      </c>
      <c r="T2327" t="str">
        <f t="shared" si="1196"/>
        <v>16:26:35.858</v>
      </c>
      <c r="U2327" t="str">
        <f t="shared" si="1185"/>
        <v>A5988B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10</v>
      </c>
      <c r="AF2327" t="s">
        <v>125</v>
      </c>
      <c r="AG2327">
        <v>0</v>
      </c>
      <c r="AH2327">
        <v>3</v>
      </c>
      <c r="AI2327">
        <v>2</v>
      </c>
      <c r="AJ2327">
        <v>1</v>
      </c>
      <c r="AK2327" t="s">
        <v>777</v>
      </c>
      <c r="AL2327">
        <v>40.972136999999996</v>
      </c>
      <c r="AM2327" t="s">
        <v>778</v>
      </c>
      <c r="AN2327">
        <v>-72.165091000000004</v>
      </c>
      <c r="AO2327">
        <v>25</v>
      </c>
      <c r="AP2327">
        <v>1125</v>
      </c>
      <c r="AQ2327" t="s">
        <v>129</v>
      </c>
      <c r="AR2327">
        <v>-24</v>
      </c>
      <c r="AS2327">
        <v>57</v>
      </c>
      <c r="AT2327">
        <v>256</v>
      </c>
      <c r="BB2327">
        <v>1200</v>
      </c>
      <c r="BC2327">
        <v>1</v>
      </c>
      <c r="BD2327" t="str">
        <f t="shared" si="1186"/>
        <v xml:space="preserve">N46PD   </v>
      </c>
      <c r="BE2327">
        <v>1</v>
      </c>
      <c r="BG2327">
        <v>0</v>
      </c>
      <c r="BH2327">
        <v>0</v>
      </c>
      <c r="BI2327">
        <v>0</v>
      </c>
      <c r="BJ2327">
        <v>1000</v>
      </c>
      <c r="BK2327">
        <v>-125</v>
      </c>
      <c r="BL2327" t="s">
        <v>239</v>
      </c>
      <c r="BM2327">
        <v>1</v>
      </c>
      <c r="BN2327">
        <v>1</v>
      </c>
      <c r="BO2327">
        <v>1</v>
      </c>
      <c r="BP2327">
        <v>0</v>
      </c>
      <c r="BS2327">
        <v>0.08</v>
      </c>
      <c r="BT2327">
        <v>0</v>
      </c>
      <c r="BU2327">
        <v>0</v>
      </c>
      <c r="CE2327" t="str">
        <f t="shared" si="1197"/>
        <v>16:26:36.261</v>
      </c>
      <c r="CF2327">
        <v>261410855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6</v>
      </c>
      <c r="CY2327">
        <v>7</v>
      </c>
      <c r="CZ2327" t="s">
        <v>131</v>
      </c>
      <c r="DA2327">
        <v>80</v>
      </c>
      <c r="DB2327">
        <v>1</v>
      </c>
      <c r="DC2327" t="s">
        <v>132</v>
      </c>
      <c r="DD2327" t="s">
        <v>133</v>
      </c>
      <c r="DG2327">
        <v>15532485</v>
      </c>
      <c r="DI2327">
        <v>0</v>
      </c>
      <c r="DJ2327">
        <v>0</v>
      </c>
      <c r="DK2327">
        <v>1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 t="shared" si="1198"/>
        <v>10/06/2022 16:26:36.524</v>
      </c>
      <c r="C2328" t="str">
        <f t="shared" si="1184"/>
        <v>FFDFD3C0</v>
      </c>
      <c r="D2328" t="s">
        <v>139</v>
      </c>
      <c r="E2328">
        <v>2</v>
      </c>
      <c r="F2328">
        <v>1002</v>
      </c>
      <c r="G2328" t="s">
        <v>124</v>
      </c>
      <c r="J2328" t="s">
        <v>141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195"/>
        <v>16:26:36.258</v>
      </c>
      <c r="T2328" t="str">
        <f t="shared" si="1196"/>
        <v>16:26:35.858</v>
      </c>
      <c r="U2328" t="str">
        <f t="shared" si="1185"/>
        <v>A5988B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10</v>
      </c>
      <c r="AF2328" t="s">
        <v>125</v>
      </c>
      <c r="AG2328">
        <v>0</v>
      </c>
      <c r="AH2328">
        <v>3</v>
      </c>
      <c r="AI2328">
        <v>2</v>
      </c>
      <c r="AJ2328">
        <v>1</v>
      </c>
      <c r="AK2328" t="s">
        <v>777</v>
      </c>
      <c r="AL2328">
        <v>40.972136999999996</v>
      </c>
      <c r="AM2328" t="s">
        <v>778</v>
      </c>
      <c r="AN2328">
        <v>-72.165091000000004</v>
      </c>
      <c r="AO2328">
        <v>25</v>
      </c>
      <c r="AP2328">
        <v>1125</v>
      </c>
      <c r="AQ2328" t="s">
        <v>129</v>
      </c>
      <c r="AR2328">
        <v>-24</v>
      </c>
      <c r="AS2328">
        <v>57</v>
      </c>
      <c r="AT2328">
        <v>256</v>
      </c>
      <c r="BB2328">
        <v>1200</v>
      </c>
      <c r="BC2328">
        <v>1</v>
      </c>
      <c r="BD2328" t="str">
        <f t="shared" si="1186"/>
        <v xml:space="preserve">N46PD   </v>
      </c>
      <c r="BE2328">
        <v>1</v>
      </c>
      <c r="BG2328">
        <v>0</v>
      </c>
      <c r="BH2328">
        <v>0</v>
      </c>
      <c r="BI2328">
        <v>0</v>
      </c>
      <c r="BJ2328">
        <v>1000</v>
      </c>
      <c r="BK2328">
        <v>-125</v>
      </c>
      <c r="BL2328" t="s">
        <v>239</v>
      </c>
      <c r="BM2328">
        <v>1</v>
      </c>
      <c r="BN2328">
        <v>1</v>
      </c>
      <c r="BO2328">
        <v>1</v>
      </c>
      <c r="BP2328">
        <v>0</v>
      </c>
      <c r="BS2328">
        <v>0.08</v>
      </c>
      <c r="BT2328">
        <v>0</v>
      </c>
      <c r="BU2328">
        <v>0</v>
      </c>
      <c r="CE2328" t="str">
        <f t="shared" si="1197"/>
        <v>16:26:36.261</v>
      </c>
      <c r="CF2328">
        <v>261410855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6</v>
      </c>
      <c r="CY2328">
        <v>7</v>
      </c>
      <c r="CZ2328" t="s">
        <v>131</v>
      </c>
      <c r="DA2328">
        <v>80</v>
      </c>
      <c r="DB2328">
        <v>1</v>
      </c>
      <c r="DC2328" t="s">
        <v>132</v>
      </c>
      <c r="DD2328" t="s">
        <v>133</v>
      </c>
      <c r="DG2328">
        <v>15532485</v>
      </c>
      <c r="DI2328">
        <v>0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 t="shared" si="1198"/>
        <v>10/06/2022 16:26:36.524</v>
      </c>
      <c r="C2329" t="str">
        <f t="shared" si="1184"/>
        <v>FFDFD3C0</v>
      </c>
      <c r="D2329" t="s">
        <v>123</v>
      </c>
      <c r="E2329">
        <v>1</v>
      </c>
      <c r="H2329">
        <v>157</v>
      </c>
      <c r="I2329" t="s">
        <v>124</v>
      </c>
      <c r="J2329" t="s">
        <v>125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195"/>
        <v>16:26:36.258</v>
      </c>
      <c r="T2329" t="str">
        <f t="shared" si="1196"/>
        <v>16:26:35.858</v>
      </c>
      <c r="U2329" t="str">
        <f t="shared" si="1185"/>
        <v>A5988B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10</v>
      </c>
      <c r="AF2329" t="s">
        <v>125</v>
      </c>
      <c r="AG2329">
        <v>0</v>
      </c>
      <c r="AH2329">
        <v>3</v>
      </c>
      <c r="AI2329">
        <v>2</v>
      </c>
      <c r="AJ2329">
        <v>1</v>
      </c>
      <c r="AK2329" t="s">
        <v>777</v>
      </c>
      <c r="AL2329">
        <v>40.972136999999996</v>
      </c>
      <c r="AM2329" t="s">
        <v>778</v>
      </c>
      <c r="AN2329">
        <v>-72.165091000000004</v>
      </c>
      <c r="AO2329">
        <v>25</v>
      </c>
      <c r="AP2329">
        <v>1125</v>
      </c>
      <c r="AQ2329" t="s">
        <v>129</v>
      </c>
      <c r="AR2329">
        <v>-24</v>
      </c>
      <c r="AS2329">
        <v>57</v>
      </c>
      <c r="AT2329">
        <v>256</v>
      </c>
      <c r="BB2329">
        <v>1200</v>
      </c>
      <c r="BC2329">
        <v>1</v>
      </c>
      <c r="BD2329" t="str">
        <f t="shared" si="1186"/>
        <v xml:space="preserve">N46PD   </v>
      </c>
      <c r="BE2329">
        <v>1</v>
      </c>
      <c r="BG2329">
        <v>0</v>
      </c>
      <c r="BH2329">
        <v>0</v>
      </c>
      <c r="BI2329">
        <v>0</v>
      </c>
      <c r="BJ2329">
        <v>1000</v>
      </c>
      <c r="BK2329">
        <v>-125</v>
      </c>
      <c r="BL2329" t="s">
        <v>239</v>
      </c>
      <c r="BM2329">
        <v>1</v>
      </c>
      <c r="BN2329">
        <v>1</v>
      </c>
      <c r="BO2329">
        <v>1</v>
      </c>
      <c r="BP2329">
        <v>0</v>
      </c>
      <c r="BS2329">
        <v>0.08</v>
      </c>
      <c r="BT2329">
        <v>0</v>
      </c>
      <c r="BU2329">
        <v>0</v>
      </c>
      <c r="CE2329" t="str">
        <f t="shared" si="1197"/>
        <v>16:26:36.261</v>
      </c>
      <c r="CF2329">
        <v>261410855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6</v>
      </c>
      <c r="CY2329">
        <v>7</v>
      </c>
      <c r="CZ2329" t="s">
        <v>131</v>
      </c>
      <c r="DA2329">
        <v>80</v>
      </c>
      <c r="DB2329">
        <v>1</v>
      </c>
      <c r="DC2329" t="s">
        <v>132</v>
      </c>
      <c r="DD2329" t="s">
        <v>133</v>
      </c>
      <c r="DG2329">
        <v>15532485</v>
      </c>
      <c r="DI2329">
        <v>0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 t="shared" si="1198"/>
        <v>10/06/2022 16:26:36.524</v>
      </c>
      <c r="C2330" t="str">
        <f t="shared" si="1184"/>
        <v>FFDFD3C0</v>
      </c>
      <c r="D2330" t="s">
        <v>139</v>
      </c>
      <c r="E2330">
        <v>3</v>
      </c>
      <c r="F2330">
        <v>1003</v>
      </c>
      <c r="G2330" t="s">
        <v>146</v>
      </c>
      <c r="J2330" t="s">
        <v>141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1195"/>
        <v>16:26:36.258</v>
      </c>
      <c r="T2330" t="str">
        <f t="shared" si="1196"/>
        <v>16:26:35.858</v>
      </c>
      <c r="U2330" t="str">
        <f t="shared" si="1185"/>
        <v>A5988B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10</v>
      </c>
      <c r="AF2330" t="s">
        <v>125</v>
      </c>
      <c r="AG2330">
        <v>0</v>
      </c>
      <c r="AH2330">
        <v>3</v>
      </c>
      <c r="AI2330">
        <v>2</v>
      </c>
      <c r="AJ2330">
        <v>1</v>
      </c>
      <c r="AK2330" t="s">
        <v>777</v>
      </c>
      <c r="AL2330">
        <v>40.972136999999996</v>
      </c>
      <c r="AM2330" t="s">
        <v>778</v>
      </c>
      <c r="AN2330">
        <v>-72.165091000000004</v>
      </c>
      <c r="AO2330">
        <v>25</v>
      </c>
      <c r="AP2330">
        <v>1125</v>
      </c>
      <c r="AQ2330" t="s">
        <v>129</v>
      </c>
      <c r="AR2330">
        <v>-24</v>
      </c>
      <c r="AS2330">
        <v>57</v>
      </c>
      <c r="AT2330">
        <v>256</v>
      </c>
      <c r="BB2330">
        <v>1200</v>
      </c>
      <c r="BC2330">
        <v>1</v>
      </c>
      <c r="BD2330" t="str">
        <f t="shared" si="1186"/>
        <v xml:space="preserve">N46PD   </v>
      </c>
      <c r="BE2330">
        <v>1</v>
      </c>
      <c r="BG2330">
        <v>0</v>
      </c>
      <c r="BH2330">
        <v>0</v>
      </c>
      <c r="BI2330">
        <v>0</v>
      </c>
      <c r="BJ2330">
        <v>1000</v>
      </c>
      <c r="BK2330">
        <v>-125</v>
      </c>
      <c r="BL2330" t="s">
        <v>239</v>
      </c>
      <c r="BM2330">
        <v>1</v>
      </c>
      <c r="BN2330">
        <v>1</v>
      </c>
      <c r="BO2330">
        <v>1</v>
      </c>
      <c r="BP2330">
        <v>0</v>
      </c>
      <c r="BS2330">
        <v>0.08</v>
      </c>
      <c r="BT2330">
        <v>0</v>
      </c>
      <c r="BU2330">
        <v>0</v>
      </c>
      <c r="CE2330" t="str">
        <f t="shared" si="1197"/>
        <v>16:26:36.261</v>
      </c>
      <c r="CF2330">
        <v>261410855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6</v>
      </c>
      <c r="CY2330">
        <v>7</v>
      </c>
      <c r="CZ2330" t="s">
        <v>131</v>
      </c>
      <c r="DA2330">
        <v>80</v>
      </c>
      <c r="DB2330">
        <v>1</v>
      </c>
      <c r="DC2330" t="s">
        <v>132</v>
      </c>
      <c r="DD2330" t="s">
        <v>133</v>
      </c>
      <c r="DG2330">
        <v>15532485</v>
      </c>
      <c r="DI2330">
        <v>0</v>
      </c>
      <c r="DJ2330">
        <v>0</v>
      </c>
      <c r="DK2330">
        <v>1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 t="shared" si="1198"/>
        <v>10/06/2022 16:26:36.524</v>
      </c>
      <c r="C2331" t="str">
        <f t="shared" si="1184"/>
        <v>FFDFD3C0</v>
      </c>
      <c r="D2331" t="s">
        <v>143</v>
      </c>
      <c r="E2331">
        <v>1</v>
      </c>
      <c r="F2331">
        <v>2001</v>
      </c>
      <c r="G2331" t="s">
        <v>147</v>
      </c>
      <c r="J2331" t="s">
        <v>145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si="1195"/>
        <v>16:26:36.258</v>
      </c>
      <c r="T2331" t="str">
        <f t="shared" si="1196"/>
        <v>16:26:35.858</v>
      </c>
      <c r="U2331" t="str">
        <f t="shared" si="1185"/>
        <v>A5988B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10</v>
      </c>
      <c r="AF2331" t="s">
        <v>125</v>
      </c>
      <c r="AG2331">
        <v>0</v>
      </c>
      <c r="AH2331">
        <v>3</v>
      </c>
      <c r="AI2331">
        <v>2</v>
      </c>
      <c r="AJ2331">
        <v>1</v>
      </c>
      <c r="AK2331" t="s">
        <v>777</v>
      </c>
      <c r="AL2331">
        <v>40.972136999999996</v>
      </c>
      <c r="AM2331" t="s">
        <v>778</v>
      </c>
      <c r="AN2331">
        <v>-72.165091000000004</v>
      </c>
      <c r="AO2331">
        <v>25</v>
      </c>
      <c r="AP2331">
        <v>1125</v>
      </c>
      <c r="AQ2331" t="s">
        <v>129</v>
      </c>
      <c r="AR2331">
        <v>-24</v>
      </c>
      <c r="AS2331">
        <v>57</v>
      </c>
      <c r="AT2331">
        <v>256</v>
      </c>
      <c r="BB2331">
        <v>1200</v>
      </c>
      <c r="BC2331">
        <v>1</v>
      </c>
      <c r="BD2331" t="str">
        <f t="shared" si="1186"/>
        <v xml:space="preserve">N46PD   </v>
      </c>
      <c r="BE2331">
        <v>1</v>
      </c>
      <c r="BG2331">
        <v>0</v>
      </c>
      <c r="BH2331">
        <v>0</v>
      </c>
      <c r="BI2331">
        <v>0</v>
      </c>
      <c r="BJ2331">
        <v>1000</v>
      </c>
      <c r="BK2331">
        <v>-125</v>
      </c>
      <c r="BL2331" t="s">
        <v>239</v>
      </c>
      <c r="BM2331">
        <v>1</v>
      </c>
      <c r="BN2331">
        <v>1</v>
      </c>
      <c r="BO2331">
        <v>1</v>
      </c>
      <c r="BP2331">
        <v>0</v>
      </c>
      <c r="BS2331">
        <v>0.08</v>
      </c>
      <c r="BT2331">
        <v>0</v>
      </c>
      <c r="BU2331">
        <v>0</v>
      </c>
      <c r="CE2331" t="str">
        <f t="shared" si="1197"/>
        <v>16:26:36.261</v>
      </c>
      <c r="CF2331">
        <v>261410855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6</v>
      </c>
      <c r="CY2331">
        <v>7</v>
      </c>
      <c r="CZ2331" t="s">
        <v>131</v>
      </c>
      <c r="DA2331">
        <v>80</v>
      </c>
      <c r="DB2331">
        <v>1</v>
      </c>
      <c r="DC2331" t="s">
        <v>132</v>
      </c>
      <c r="DD2331" t="s">
        <v>133</v>
      </c>
      <c r="DG2331">
        <v>15532485</v>
      </c>
      <c r="DI2331">
        <v>0</v>
      </c>
      <c r="DJ2331">
        <v>0</v>
      </c>
      <c r="DK2331">
        <v>1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 t="shared" si="1198"/>
        <v>10/06/2022 16:26:36.524</v>
      </c>
      <c r="C2332" t="str">
        <f t="shared" si="1184"/>
        <v>FFDFD3C0</v>
      </c>
      <c r="D2332" t="s">
        <v>143</v>
      </c>
      <c r="E2332">
        <v>15</v>
      </c>
      <c r="F2332">
        <v>2015</v>
      </c>
      <c r="G2332" t="s">
        <v>144</v>
      </c>
      <c r="J2332" t="s">
        <v>145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195"/>
        <v>16:26:36.258</v>
      </c>
      <c r="T2332" t="str">
        <f t="shared" si="1196"/>
        <v>16:26:35.858</v>
      </c>
      <c r="U2332" t="str">
        <f t="shared" si="1185"/>
        <v>A5988B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10</v>
      </c>
      <c r="AF2332" t="s">
        <v>125</v>
      </c>
      <c r="AG2332">
        <v>0</v>
      </c>
      <c r="AH2332">
        <v>3</v>
      </c>
      <c r="AI2332">
        <v>2</v>
      </c>
      <c r="AJ2332">
        <v>1</v>
      </c>
      <c r="AK2332" t="s">
        <v>777</v>
      </c>
      <c r="AL2332">
        <v>40.972136999999996</v>
      </c>
      <c r="AM2332" t="s">
        <v>778</v>
      </c>
      <c r="AN2332">
        <v>-72.165091000000004</v>
      </c>
      <c r="AO2332">
        <v>25</v>
      </c>
      <c r="AP2332">
        <v>1125</v>
      </c>
      <c r="AQ2332" t="s">
        <v>129</v>
      </c>
      <c r="AR2332">
        <v>-24</v>
      </c>
      <c r="AS2332">
        <v>57</v>
      </c>
      <c r="AT2332">
        <v>256</v>
      </c>
      <c r="BB2332">
        <v>1200</v>
      </c>
      <c r="BC2332">
        <v>1</v>
      </c>
      <c r="BD2332" t="str">
        <f t="shared" si="1186"/>
        <v xml:space="preserve">N46PD   </v>
      </c>
      <c r="BE2332">
        <v>1</v>
      </c>
      <c r="BG2332">
        <v>0</v>
      </c>
      <c r="BH2332">
        <v>0</v>
      </c>
      <c r="BI2332">
        <v>0</v>
      </c>
      <c r="BJ2332">
        <v>1000</v>
      </c>
      <c r="BK2332">
        <v>-125</v>
      </c>
      <c r="BL2332" t="s">
        <v>239</v>
      </c>
      <c r="BM2332">
        <v>1</v>
      </c>
      <c r="BN2332">
        <v>1</v>
      </c>
      <c r="BO2332">
        <v>1</v>
      </c>
      <c r="BP2332">
        <v>0</v>
      </c>
      <c r="BS2332">
        <v>0.08</v>
      </c>
      <c r="BT2332">
        <v>0</v>
      </c>
      <c r="BU2332">
        <v>0</v>
      </c>
      <c r="CE2332" t="str">
        <f t="shared" si="1197"/>
        <v>16:26:36.261</v>
      </c>
      <c r="CF2332">
        <v>261410855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6</v>
      </c>
      <c r="CY2332">
        <v>7</v>
      </c>
      <c r="CZ2332" t="s">
        <v>131</v>
      </c>
      <c r="DA2332">
        <v>80</v>
      </c>
      <c r="DB2332">
        <v>1</v>
      </c>
      <c r="DC2332" t="s">
        <v>132</v>
      </c>
      <c r="DD2332" t="s">
        <v>133</v>
      </c>
      <c r="DG2332">
        <v>15532485</v>
      </c>
      <c r="DI2332">
        <v>0</v>
      </c>
      <c r="DJ2332">
        <v>0</v>
      </c>
      <c r="DK2332">
        <v>1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 t="shared" ref="A2333:A2338" si="1199">"10/06/2022 16:26:37.554"</f>
        <v>10/06/2022 16:26:37.554</v>
      </c>
      <c r="C2333" t="str">
        <f t="shared" si="1184"/>
        <v>FFDFD3C0</v>
      </c>
      <c r="D2333" t="s">
        <v>134</v>
      </c>
      <c r="E2333">
        <v>38</v>
      </c>
      <c r="H2333">
        <v>125</v>
      </c>
      <c r="I2333" t="s">
        <v>142</v>
      </c>
      <c r="J2333" t="s">
        <v>136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ref="S2333:S2339" si="1200">"16:26:37.250"</f>
        <v>16:26:37.250</v>
      </c>
      <c r="T2333" t="str">
        <f t="shared" ref="T2333:T2339" si="1201">"16:26:36.750"</f>
        <v>16:26:36.750</v>
      </c>
      <c r="U2333" t="str">
        <f t="shared" si="1185"/>
        <v>A5988B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10</v>
      </c>
      <c r="AF2333" t="s">
        <v>125</v>
      </c>
      <c r="AG2333">
        <v>0</v>
      </c>
      <c r="AH2333">
        <v>3</v>
      </c>
      <c r="AI2333">
        <v>2</v>
      </c>
      <c r="AJ2333">
        <v>1</v>
      </c>
      <c r="AK2333" t="s">
        <v>779</v>
      </c>
      <c r="AL2333">
        <v>40.972416000000003</v>
      </c>
      <c r="AM2333" t="s">
        <v>780</v>
      </c>
      <c r="AN2333">
        <v>-72.165220000000005</v>
      </c>
      <c r="AO2333">
        <v>25</v>
      </c>
      <c r="AP2333">
        <v>1125</v>
      </c>
      <c r="AQ2333" t="s">
        <v>129</v>
      </c>
      <c r="AR2333">
        <v>-22</v>
      </c>
      <c r="AS2333">
        <v>58</v>
      </c>
      <c r="AT2333">
        <v>-64</v>
      </c>
      <c r="BB2333">
        <v>1200</v>
      </c>
      <c r="BC2333">
        <v>1</v>
      </c>
      <c r="BD2333" t="str">
        <f t="shared" si="1186"/>
        <v xml:space="preserve">N46PD   </v>
      </c>
      <c r="BE2333">
        <v>1</v>
      </c>
      <c r="BG2333">
        <v>0</v>
      </c>
      <c r="BH2333">
        <v>0</v>
      </c>
      <c r="BI2333">
        <v>0</v>
      </c>
      <c r="BJ2333">
        <v>1025</v>
      </c>
      <c r="BK2333">
        <v>-100</v>
      </c>
      <c r="BL2333" t="s">
        <v>239</v>
      </c>
      <c r="BM2333">
        <v>1</v>
      </c>
      <c r="BN2333">
        <v>1</v>
      </c>
      <c r="BO2333">
        <v>1</v>
      </c>
      <c r="BP2333">
        <v>0</v>
      </c>
      <c r="BS2333">
        <v>0.08</v>
      </c>
      <c r="BT2333">
        <v>0</v>
      </c>
      <c r="BU2333">
        <v>0</v>
      </c>
      <c r="CE2333" t="str">
        <f t="shared" ref="CE2333:CE2339" si="1202">"16:26:37.253"</f>
        <v>16:26:37.253</v>
      </c>
      <c r="CF2333">
        <v>252661365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6</v>
      </c>
      <c r="CY2333">
        <v>7</v>
      </c>
      <c r="CZ2333" t="s">
        <v>131</v>
      </c>
      <c r="DA2333">
        <v>80</v>
      </c>
      <c r="DB2333">
        <v>1</v>
      </c>
      <c r="DC2333" t="s">
        <v>132</v>
      </c>
      <c r="DD2333" t="s">
        <v>133</v>
      </c>
      <c r="DG2333">
        <v>15533271</v>
      </c>
      <c r="DI2333">
        <v>0</v>
      </c>
      <c r="DJ2333">
        <v>0</v>
      </c>
      <c r="DK2333">
        <v>0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 t="shared" si="1199"/>
        <v>10/06/2022 16:26:37.554</v>
      </c>
      <c r="C2334" t="str">
        <f t="shared" si="1184"/>
        <v>FFDFD3C0</v>
      </c>
      <c r="D2334" t="s">
        <v>139</v>
      </c>
      <c r="E2334">
        <v>2</v>
      </c>
      <c r="F2334">
        <v>1002</v>
      </c>
      <c r="G2334" t="s">
        <v>124</v>
      </c>
      <c r="J2334" t="s">
        <v>141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1200"/>
        <v>16:26:37.250</v>
      </c>
      <c r="T2334" t="str">
        <f t="shared" si="1201"/>
        <v>16:26:36.750</v>
      </c>
      <c r="U2334" t="str">
        <f t="shared" si="1185"/>
        <v>A5988B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10</v>
      </c>
      <c r="AF2334" t="s">
        <v>125</v>
      </c>
      <c r="AG2334">
        <v>0</v>
      </c>
      <c r="AH2334">
        <v>3</v>
      </c>
      <c r="AI2334">
        <v>2</v>
      </c>
      <c r="AJ2334">
        <v>1</v>
      </c>
      <c r="AK2334" t="s">
        <v>779</v>
      </c>
      <c r="AL2334">
        <v>40.972416000000003</v>
      </c>
      <c r="AM2334" t="s">
        <v>780</v>
      </c>
      <c r="AN2334">
        <v>-72.165220000000005</v>
      </c>
      <c r="AO2334">
        <v>25</v>
      </c>
      <c r="AP2334">
        <v>1125</v>
      </c>
      <c r="AQ2334" t="s">
        <v>129</v>
      </c>
      <c r="AR2334">
        <v>-22</v>
      </c>
      <c r="AS2334">
        <v>58</v>
      </c>
      <c r="AT2334">
        <v>-64</v>
      </c>
      <c r="BB2334">
        <v>1200</v>
      </c>
      <c r="BC2334">
        <v>1</v>
      </c>
      <c r="BD2334" t="str">
        <f t="shared" si="1186"/>
        <v xml:space="preserve">N46PD   </v>
      </c>
      <c r="BE2334">
        <v>1</v>
      </c>
      <c r="BG2334">
        <v>0</v>
      </c>
      <c r="BH2334">
        <v>0</v>
      </c>
      <c r="BI2334">
        <v>0</v>
      </c>
      <c r="BJ2334">
        <v>1025</v>
      </c>
      <c r="BK2334">
        <v>-100</v>
      </c>
      <c r="BL2334" t="s">
        <v>239</v>
      </c>
      <c r="BM2334">
        <v>1</v>
      </c>
      <c r="BN2334">
        <v>1</v>
      </c>
      <c r="BO2334">
        <v>1</v>
      </c>
      <c r="BP2334">
        <v>0</v>
      </c>
      <c r="BS2334">
        <v>0.08</v>
      </c>
      <c r="BT2334">
        <v>0</v>
      </c>
      <c r="BU2334">
        <v>0</v>
      </c>
      <c r="CE2334" t="str">
        <f t="shared" si="1202"/>
        <v>16:26:37.253</v>
      </c>
      <c r="CF2334">
        <v>252661365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6</v>
      </c>
      <c r="CY2334">
        <v>7</v>
      </c>
      <c r="CZ2334" t="s">
        <v>131</v>
      </c>
      <c r="DA2334">
        <v>80</v>
      </c>
      <c r="DB2334">
        <v>1</v>
      </c>
      <c r="DC2334" t="s">
        <v>132</v>
      </c>
      <c r="DD2334" t="s">
        <v>133</v>
      </c>
      <c r="DG2334">
        <v>15533271</v>
      </c>
      <c r="DI2334">
        <v>0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 t="shared" si="1199"/>
        <v>10/06/2022 16:26:37.554</v>
      </c>
      <c r="C2335" t="str">
        <f t="shared" si="1184"/>
        <v>FFDFD3C0</v>
      </c>
      <c r="D2335" t="s">
        <v>139</v>
      </c>
      <c r="E2335">
        <v>3</v>
      </c>
      <c r="F2335">
        <v>1003</v>
      </c>
      <c r="G2335" t="s">
        <v>146</v>
      </c>
      <c r="J2335" t="s">
        <v>141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200"/>
        <v>16:26:37.250</v>
      </c>
      <c r="T2335" t="str">
        <f t="shared" si="1201"/>
        <v>16:26:36.750</v>
      </c>
      <c r="U2335" t="str">
        <f t="shared" si="1185"/>
        <v>A5988B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10</v>
      </c>
      <c r="AF2335" t="s">
        <v>125</v>
      </c>
      <c r="AG2335">
        <v>0</v>
      </c>
      <c r="AH2335">
        <v>3</v>
      </c>
      <c r="AI2335">
        <v>2</v>
      </c>
      <c r="AJ2335">
        <v>1</v>
      </c>
      <c r="AK2335" t="s">
        <v>779</v>
      </c>
      <c r="AL2335">
        <v>40.972416000000003</v>
      </c>
      <c r="AM2335" t="s">
        <v>780</v>
      </c>
      <c r="AN2335">
        <v>-72.165220000000005</v>
      </c>
      <c r="AO2335">
        <v>25</v>
      </c>
      <c r="AP2335">
        <v>1125</v>
      </c>
      <c r="AQ2335" t="s">
        <v>129</v>
      </c>
      <c r="AR2335">
        <v>-22</v>
      </c>
      <c r="AS2335">
        <v>58</v>
      </c>
      <c r="AT2335">
        <v>-64</v>
      </c>
      <c r="BB2335">
        <v>1200</v>
      </c>
      <c r="BC2335">
        <v>1</v>
      </c>
      <c r="BD2335" t="str">
        <f t="shared" si="1186"/>
        <v xml:space="preserve">N46PD   </v>
      </c>
      <c r="BE2335">
        <v>1</v>
      </c>
      <c r="BG2335">
        <v>0</v>
      </c>
      <c r="BH2335">
        <v>0</v>
      </c>
      <c r="BI2335">
        <v>0</v>
      </c>
      <c r="BJ2335">
        <v>1025</v>
      </c>
      <c r="BK2335">
        <v>-100</v>
      </c>
      <c r="BL2335" t="s">
        <v>239</v>
      </c>
      <c r="BM2335">
        <v>1</v>
      </c>
      <c r="BN2335">
        <v>1</v>
      </c>
      <c r="BO2335">
        <v>1</v>
      </c>
      <c r="BP2335">
        <v>0</v>
      </c>
      <c r="BS2335">
        <v>0.08</v>
      </c>
      <c r="BT2335">
        <v>0</v>
      </c>
      <c r="BU2335">
        <v>0</v>
      </c>
      <c r="CE2335" t="str">
        <f t="shared" si="1202"/>
        <v>16:26:37.253</v>
      </c>
      <c r="CF2335">
        <v>252661365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6</v>
      </c>
      <c r="CY2335">
        <v>7</v>
      </c>
      <c r="CZ2335" t="s">
        <v>131</v>
      </c>
      <c r="DA2335">
        <v>80</v>
      </c>
      <c r="DB2335">
        <v>1</v>
      </c>
      <c r="DC2335" t="s">
        <v>132</v>
      </c>
      <c r="DD2335" t="s">
        <v>133</v>
      </c>
      <c r="DG2335">
        <v>15533271</v>
      </c>
      <c r="DI2335">
        <v>0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 t="shared" si="1199"/>
        <v>10/06/2022 16:26:37.554</v>
      </c>
      <c r="C2336" t="str">
        <f t="shared" si="1184"/>
        <v>FFDFD3C0</v>
      </c>
      <c r="D2336" t="s">
        <v>123</v>
      </c>
      <c r="E2336">
        <v>1</v>
      </c>
      <c r="H2336">
        <v>157</v>
      </c>
      <c r="I2336" t="s">
        <v>124</v>
      </c>
      <c r="J2336" t="s">
        <v>125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1200"/>
        <v>16:26:37.250</v>
      </c>
      <c r="T2336" t="str">
        <f t="shared" si="1201"/>
        <v>16:26:36.750</v>
      </c>
      <c r="U2336" t="str">
        <f t="shared" si="1185"/>
        <v>A5988B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10</v>
      </c>
      <c r="AF2336" t="s">
        <v>125</v>
      </c>
      <c r="AG2336">
        <v>0</v>
      </c>
      <c r="AH2336">
        <v>3</v>
      </c>
      <c r="AI2336">
        <v>2</v>
      </c>
      <c r="AJ2336">
        <v>1</v>
      </c>
      <c r="AK2336" t="s">
        <v>779</v>
      </c>
      <c r="AL2336">
        <v>40.972416000000003</v>
      </c>
      <c r="AM2336" t="s">
        <v>780</v>
      </c>
      <c r="AN2336">
        <v>-72.165220000000005</v>
      </c>
      <c r="AO2336">
        <v>25</v>
      </c>
      <c r="AP2336">
        <v>1125</v>
      </c>
      <c r="AQ2336" t="s">
        <v>129</v>
      </c>
      <c r="AR2336">
        <v>-22</v>
      </c>
      <c r="AS2336">
        <v>58</v>
      </c>
      <c r="AT2336">
        <v>-64</v>
      </c>
      <c r="BB2336">
        <v>1200</v>
      </c>
      <c r="BC2336">
        <v>1</v>
      </c>
      <c r="BD2336" t="str">
        <f t="shared" si="1186"/>
        <v xml:space="preserve">N46PD   </v>
      </c>
      <c r="BE2336">
        <v>1</v>
      </c>
      <c r="BG2336">
        <v>0</v>
      </c>
      <c r="BH2336">
        <v>0</v>
      </c>
      <c r="BI2336">
        <v>0</v>
      </c>
      <c r="BJ2336">
        <v>1025</v>
      </c>
      <c r="BK2336">
        <v>-100</v>
      </c>
      <c r="BL2336" t="s">
        <v>239</v>
      </c>
      <c r="BM2336">
        <v>1</v>
      </c>
      <c r="BN2336">
        <v>1</v>
      </c>
      <c r="BO2336">
        <v>1</v>
      </c>
      <c r="BP2336">
        <v>0</v>
      </c>
      <c r="BS2336">
        <v>0.08</v>
      </c>
      <c r="BT2336">
        <v>0</v>
      </c>
      <c r="BU2336">
        <v>0</v>
      </c>
      <c r="CE2336" t="str">
        <f t="shared" si="1202"/>
        <v>16:26:37.253</v>
      </c>
      <c r="CF2336">
        <v>252661365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6</v>
      </c>
      <c r="CY2336">
        <v>7</v>
      </c>
      <c r="CZ2336" t="s">
        <v>131</v>
      </c>
      <c r="DA2336">
        <v>80</v>
      </c>
      <c r="DB2336">
        <v>1</v>
      </c>
      <c r="DC2336" t="s">
        <v>132</v>
      </c>
      <c r="DD2336" t="s">
        <v>133</v>
      </c>
      <c r="DG2336">
        <v>15533271</v>
      </c>
      <c r="DI2336">
        <v>0</v>
      </c>
      <c r="DJ2336">
        <v>0</v>
      </c>
      <c r="DK2336">
        <v>1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 t="shared" si="1199"/>
        <v>10/06/2022 16:26:37.554</v>
      </c>
      <c r="C2337" t="str">
        <f t="shared" si="1184"/>
        <v>FFDFD3C0</v>
      </c>
      <c r="D2337" t="s">
        <v>143</v>
      </c>
      <c r="E2337">
        <v>15</v>
      </c>
      <c r="F2337">
        <v>2015</v>
      </c>
      <c r="G2337" t="s">
        <v>144</v>
      </c>
      <c r="J2337" t="s">
        <v>145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si="1200"/>
        <v>16:26:37.250</v>
      </c>
      <c r="T2337" t="str">
        <f t="shared" si="1201"/>
        <v>16:26:36.750</v>
      </c>
      <c r="U2337" t="str">
        <f t="shared" si="1185"/>
        <v>A5988B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10</v>
      </c>
      <c r="AF2337" t="s">
        <v>125</v>
      </c>
      <c r="AG2337">
        <v>0</v>
      </c>
      <c r="AH2337">
        <v>3</v>
      </c>
      <c r="AI2337">
        <v>2</v>
      </c>
      <c r="AJ2337">
        <v>1</v>
      </c>
      <c r="AK2337" t="s">
        <v>779</v>
      </c>
      <c r="AL2337">
        <v>40.972416000000003</v>
      </c>
      <c r="AM2337" t="s">
        <v>780</v>
      </c>
      <c r="AN2337">
        <v>-72.165220000000005</v>
      </c>
      <c r="AO2337">
        <v>25</v>
      </c>
      <c r="AP2337">
        <v>1125</v>
      </c>
      <c r="AQ2337" t="s">
        <v>129</v>
      </c>
      <c r="AR2337">
        <v>-22</v>
      </c>
      <c r="AS2337">
        <v>58</v>
      </c>
      <c r="AT2337">
        <v>-64</v>
      </c>
      <c r="BB2337">
        <v>1200</v>
      </c>
      <c r="BC2337">
        <v>1</v>
      </c>
      <c r="BD2337" t="str">
        <f t="shared" si="1186"/>
        <v xml:space="preserve">N46PD   </v>
      </c>
      <c r="BE2337">
        <v>1</v>
      </c>
      <c r="BG2337">
        <v>0</v>
      </c>
      <c r="BH2337">
        <v>0</v>
      </c>
      <c r="BI2337">
        <v>0</v>
      </c>
      <c r="BJ2337">
        <v>1025</v>
      </c>
      <c r="BK2337">
        <v>-100</v>
      </c>
      <c r="BL2337" t="s">
        <v>239</v>
      </c>
      <c r="BM2337">
        <v>1</v>
      </c>
      <c r="BN2337">
        <v>1</v>
      </c>
      <c r="BO2337">
        <v>1</v>
      </c>
      <c r="BP2337">
        <v>0</v>
      </c>
      <c r="BS2337">
        <v>0.08</v>
      </c>
      <c r="BT2337">
        <v>0</v>
      </c>
      <c r="BU2337">
        <v>0</v>
      </c>
      <c r="CE2337" t="str">
        <f t="shared" si="1202"/>
        <v>16:26:37.253</v>
      </c>
      <c r="CF2337">
        <v>252661365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6</v>
      </c>
      <c r="CY2337">
        <v>7</v>
      </c>
      <c r="CZ2337" t="s">
        <v>131</v>
      </c>
      <c r="DA2337">
        <v>80</v>
      </c>
      <c r="DB2337">
        <v>1</v>
      </c>
      <c r="DC2337" t="s">
        <v>132</v>
      </c>
      <c r="DD2337" t="s">
        <v>133</v>
      </c>
      <c r="DG2337">
        <v>15533271</v>
      </c>
      <c r="DI2337">
        <v>0</v>
      </c>
      <c r="DJ2337">
        <v>0</v>
      </c>
      <c r="DK2337">
        <v>1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 t="shared" si="1199"/>
        <v>10/06/2022 16:26:37.554</v>
      </c>
      <c r="C2338" t="str">
        <f t="shared" si="1184"/>
        <v>FFDFD3C0</v>
      </c>
      <c r="D2338" t="s">
        <v>143</v>
      </c>
      <c r="E2338">
        <v>1</v>
      </c>
      <c r="F2338">
        <v>2001</v>
      </c>
      <c r="G2338" t="s">
        <v>147</v>
      </c>
      <c r="J2338" t="s">
        <v>145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si="1200"/>
        <v>16:26:37.250</v>
      </c>
      <c r="T2338" t="str">
        <f t="shared" si="1201"/>
        <v>16:26:36.750</v>
      </c>
      <c r="U2338" t="str">
        <f t="shared" si="1185"/>
        <v>A5988B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10</v>
      </c>
      <c r="AF2338" t="s">
        <v>125</v>
      </c>
      <c r="AG2338">
        <v>0</v>
      </c>
      <c r="AH2338">
        <v>3</v>
      </c>
      <c r="AI2338">
        <v>2</v>
      </c>
      <c r="AJ2338">
        <v>1</v>
      </c>
      <c r="AK2338" t="s">
        <v>779</v>
      </c>
      <c r="AL2338">
        <v>40.972416000000003</v>
      </c>
      <c r="AM2338" t="s">
        <v>780</v>
      </c>
      <c r="AN2338">
        <v>-72.165220000000005</v>
      </c>
      <c r="AO2338">
        <v>25</v>
      </c>
      <c r="AP2338">
        <v>1125</v>
      </c>
      <c r="AQ2338" t="s">
        <v>129</v>
      </c>
      <c r="AR2338">
        <v>-22</v>
      </c>
      <c r="AS2338">
        <v>58</v>
      </c>
      <c r="AT2338">
        <v>-64</v>
      </c>
      <c r="BB2338">
        <v>1200</v>
      </c>
      <c r="BC2338">
        <v>1</v>
      </c>
      <c r="BD2338" t="str">
        <f t="shared" si="1186"/>
        <v xml:space="preserve">N46PD   </v>
      </c>
      <c r="BE2338">
        <v>1</v>
      </c>
      <c r="BG2338">
        <v>0</v>
      </c>
      <c r="BH2338">
        <v>0</v>
      </c>
      <c r="BI2338">
        <v>0</v>
      </c>
      <c r="BJ2338">
        <v>1025</v>
      </c>
      <c r="BK2338">
        <v>-100</v>
      </c>
      <c r="BL2338" t="s">
        <v>239</v>
      </c>
      <c r="BM2338">
        <v>1</v>
      </c>
      <c r="BN2338">
        <v>1</v>
      </c>
      <c r="BO2338">
        <v>1</v>
      </c>
      <c r="BP2338">
        <v>0</v>
      </c>
      <c r="BS2338">
        <v>0.08</v>
      </c>
      <c r="BT2338">
        <v>0</v>
      </c>
      <c r="BU2338">
        <v>0</v>
      </c>
      <c r="CE2338" t="str">
        <f t="shared" si="1202"/>
        <v>16:26:37.253</v>
      </c>
      <c r="CF2338">
        <v>252661365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6</v>
      </c>
      <c r="CY2338">
        <v>7</v>
      </c>
      <c r="CZ2338" t="s">
        <v>131</v>
      </c>
      <c r="DA2338">
        <v>80</v>
      </c>
      <c r="DB2338">
        <v>1</v>
      </c>
      <c r="DC2338" t="s">
        <v>132</v>
      </c>
      <c r="DD2338" t="s">
        <v>133</v>
      </c>
      <c r="DG2338">
        <v>15533271</v>
      </c>
      <c r="DI2338">
        <v>0</v>
      </c>
      <c r="DJ2338">
        <v>0</v>
      </c>
      <c r="DK2338">
        <v>1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>"10/06/2022 16:26:37.616"</f>
        <v>10/06/2022 16:26:37.616</v>
      </c>
      <c r="C2339" t="str">
        <f t="shared" si="1184"/>
        <v>FFDFD3C0</v>
      </c>
      <c r="D2339" t="s">
        <v>134</v>
      </c>
      <c r="E2339">
        <v>33</v>
      </c>
      <c r="H2339">
        <v>112</v>
      </c>
      <c r="I2339" t="s">
        <v>135</v>
      </c>
      <c r="J2339" t="s">
        <v>136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1200"/>
        <v>16:26:37.250</v>
      </c>
      <c r="T2339" t="str">
        <f t="shared" si="1201"/>
        <v>16:26:36.750</v>
      </c>
      <c r="U2339" t="str">
        <f t="shared" si="1185"/>
        <v>A5988B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10</v>
      </c>
      <c r="AF2339" t="s">
        <v>125</v>
      </c>
      <c r="AG2339">
        <v>0</v>
      </c>
      <c r="AH2339">
        <v>3</v>
      </c>
      <c r="AI2339">
        <v>2</v>
      </c>
      <c r="AJ2339">
        <v>1</v>
      </c>
      <c r="AK2339" t="s">
        <v>779</v>
      </c>
      <c r="AL2339">
        <v>40.972416000000003</v>
      </c>
      <c r="AM2339" t="s">
        <v>780</v>
      </c>
      <c r="AN2339">
        <v>-72.165220000000005</v>
      </c>
      <c r="AO2339">
        <v>25</v>
      </c>
      <c r="AP2339">
        <v>1125</v>
      </c>
      <c r="AQ2339" t="s">
        <v>129</v>
      </c>
      <c r="AR2339">
        <v>-22</v>
      </c>
      <c r="AS2339">
        <v>58</v>
      </c>
      <c r="AT2339">
        <v>-64</v>
      </c>
      <c r="BB2339">
        <v>1200</v>
      </c>
      <c r="BC2339">
        <v>1</v>
      </c>
      <c r="BD2339" t="str">
        <f t="shared" si="1186"/>
        <v xml:space="preserve">N46PD   </v>
      </c>
      <c r="BE2339">
        <v>1</v>
      </c>
      <c r="BG2339">
        <v>0</v>
      </c>
      <c r="BH2339">
        <v>0</v>
      </c>
      <c r="BI2339">
        <v>0</v>
      </c>
      <c r="BJ2339">
        <v>1025</v>
      </c>
      <c r="BK2339">
        <v>-100</v>
      </c>
      <c r="BL2339" t="s">
        <v>239</v>
      </c>
      <c r="BM2339">
        <v>1</v>
      </c>
      <c r="BN2339">
        <v>1</v>
      </c>
      <c r="BO2339">
        <v>1</v>
      </c>
      <c r="BP2339">
        <v>0</v>
      </c>
      <c r="BS2339">
        <v>0.08</v>
      </c>
      <c r="BT2339">
        <v>0</v>
      </c>
      <c r="BU2339">
        <v>0</v>
      </c>
      <c r="CE2339" t="str">
        <f t="shared" si="1202"/>
        <v>16:26:37.253</v>
      </c>
      <c r="CF2339">
        <v>252661365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6</v>
      </c>
      <c r="CY2339">
        <v>7</v>
      </c>
      <c r="CZ2339" t="s">
        <v>131</v>
      </c>
      <c r="DA2339">
        <v>80</v>
      </c>
      <c r="DB2339">
        <v>1</v>
      </c>
      <c r="DC2339" t="s">
        <v>132</v>
      </c>
      <c r="DD2339" t="s">
        <v>133</v>
      </c>
      <c r="DG2339">
        <v>15533271</v>
      </c>
      <c r="DI2339">
        <v>0</v>
      </c>
      <c r="DJ2339">
        <v>0</v>
      </c>
      <c r="DK2339">
        <v>1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 t="shared" ref="A2340:A2346" si="1203">"10/06/2022 16:26:38.429"</f>
        <v>10/06/2022 16:26:38.429</v>
      </c>
      <c r="C2340" t="str">
        <f t="shared" si="1184"/>
        <v>FFDFD3C0</v>
      </c>
      <c r="D2340" t="s">
        <v>139</v>
      </c>
      <c r="E2340">
        <v>3</v>
      </c>
      <c r="F2340">
        <v>1003</v>
      </c>
      <c r="G2340" t="s">
        <v>146</v>
      </c>
      <c r="J2340" t="s">
        <v>141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ref="S2340:S2346" si="1204">"16:26:38.156"</f>
        <v>16:26:38.156</v>
      </c>
      <c r="T2340" t="str">
        <f t="shared" ref="T2340:T2346" si="1205">"16:26:37.756"</f>
        <v>16:26:37.756</v>
      </c>
      <c r="U2340" t="str">
        <f t="shared" si="1185"/>
        <v>A5988B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10</v>
      </c>
      <c r="AF2340" t="s">
        <v>125</v>
      </c>
      <c r="AG2340">
        <v>0</v>
      </c>
      <c r="AH2340">
        <v>3</v>
      </c>
      <c r="AI2340">
        <v>2</v>
      </c>
      <c r="AJ2340">
        <v>1</v>
      </c>
      <c r="AK2340" t="s">
        <v>781</v>
      </c>
      <c r="AL2340">
        <v>40.972673999999998</v>
      </c>
      <c r="AM2340" t="s">
        <v>782</v>
      </c>
      <c r="AN2340">
        <v>-72.165391</v>
      </c>
      <c r="AO2340">
        <v>25</v>
      </c>
      <c r="AP2340">
        <v>1100</v>
      </c>
      <c r="AQ2340" t="s">
        <v>129</v>
      </c>
      <c r="AR2340">
        <v>-22</v>
      </c>
      <c r="AS2340">
        <v>59</v>
      </c>
      <c r="AT2340">
        <v>-128</v>
      </c>
      <c r="BB2340">
        <v>1200</v>
      </c>
      <c r="BC2340">
        <v>1</v>
      </c>
      <c r="BD2340" t="str">
        <f t="shared" si="1186"/>
        <v xml:space="preserve">N46PD   </v>
      </c>
      <c r="BE2340">
        <v>1</v>
      </c>
      <c r="BG2340">
        <v>0</v>
      </c>
      <c r="BH2340">
        <v>0</v>
      </c>
      <c r="BI2340">
        <v>0</v>
      </c>
      <c r="BJ2340">
        <v>1025</v>
      </c>
      <c r="BK2340">
        <v>-75</v>
      </c>
      <c r="BL2340" t="s">
        <v>239</v>
      </c>
      <c r="BM2340">
        <v>1</v>
      </c>
      <c r="BN2340">
        <v>1</v>
      </c>
      <c r="BO2340">
        <v>1</v>
      </c>
      <c r="BP2340">
        <v>0</v>
      </c>
      <c r="BS2340">
        <v>0.08</v>
      </c>
      <c r="BT2340">
        <v>0</v>
      </c>
      <c r="BU2340">
        <v>0</v>
      </c>
      <c r="CE2340" t="str">
        <f t="shared" ref="CE2340:CE2346" si="1206">"16:26:38.164"</f>
        <v>16:26:38.164</v>
      </c>
      <c r="CF2340">
        <v>163628691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6</v>
      </c>
      <c r="CY2340">
        <v>7</v>
      </c>
      <c r="CZ2340" t="s">
        <v>131</v>
      </c>
      <c r="DA2340">
        <v>80</v>
      </c>
      <c r="DB2340">
        <v>1</v>
      </c>
      <c r="DC2340" t="s">
        <v>132</v>
      </c>
      <c r="DD2340" t="s">
        <v>133</v>
      </c>
      <c r="DG2340">
        <v>15534232</v>
      </c>
      <c r="DI2340">
        <v>0</v>
      </c>
      <c r="DJ2340">
        <v>0</v>
      </c>
      <c r="DK2340">
        <v>0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 t="shared" si="1203"/>
        <v>10/06/2022 16:26:38.429</v>
      </c>
      <c r="C2341" t="str">
        <f t="shared" si="1184"/>
        <v>FFDFD3C0</v>
      </c>
      <c r="D2341" t="s">
        <v>134</v>
      </c>
      <c r="E2341">
        <v>38</v>
      </c>
      <c r="H2341">
        <v>125</v>
      </c>
      <c r="I2341" t="s">
        <v>142</v>
      </c>
      <c r="J2341" t="s">
        <v>136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204"/>
        <v>16:26:38.156</v>
      </c>
      <c r="T2341" t="str">
        <f t="shared" si="1205"/>
        <v>16:26:37.756</v>
      </c>
      <c r="U2341" t="str">
        <f t="shared" si="1185"/>
        <v>A5988B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10</v>
      </c>
      <c r="AF2341" t="s">
        <v>125</v>
      </c>
      <c r="AG2341">
        <v>0</v>
      </c>
      <c r="AH2341">
        <v>3</v>
      </c>
      <c r="AI2341">
        <v>2</v>
      </c>
      <c r="AJ2341">
        <v>1</v>
      </c>
      <c r="AK2341" t="s">
        <v>781</v>
      </c>
      <c r="AL2341">
        <v>40.972673999999998</v>
      </c>
      <c r="AM2341" t="s">
        <v>782</v>
      </c>
      <c r="AN2341">
        <v>-72.165391</v>
      </c>
      <c r="AO2341">
        <v>25</v>
      </c>
      <c r="AP2341">
        <v>1100</v>
      </c>
      <c r="AQ2341" t="s">
        <v>129</v>
      </c>
      <c r="AR2341">
        <v>-22</v>
      </c>
      <c r="AS2341">
        <v>59</v>
      </c>
      <c r="AT2341">
        <v>-128</v>
      </c>
      <c r="BB2341">
        <v>1200</v>
      </c>
      <c r="BC2341">
        <v>1</v>
      </c>
      <c r="BD2341" t="str">
        <f t="shared" si="1186"/>
        <v xml:space="preserve">N46PD   </v>
      </c>
      <c r="BE2341">
        <v>1</v>
      </c>
      <c r="BG2341">
        <v>0</v>
      </c>
      <c r="BH2341">
        <v>0</v>
      </c>
      <c r="BI2341">
        <v>0</v>
      </c>
      <c r="BJ2341">
        <v>1025</v>
      </c>
      <c r="BK2341">
        <v>-75</v>
      </c>
      <c r="BL2341" t="s">
        <v>239</v>
      </c>
      <c r="BM2341">
        <v>1</v>
      </c>
      <c r="BN2341">
        <v>1</v>
      </c>
      <c r="BO2341">
        <v>1</v>
      </c>
      <c r="BP2341">
        <v>0</v>
      </c>
      <c r="BS2341">
        <v>0.08</v>
      </c>
      <c r="BT2341">
        <v>0</v>
      </c>
      <c r="BU2341">
        <v>0</v>
      </c>
      <c r="CE2341" t="str">
        <f t="shared" si="1206"/>
        <v>16:26:38.164</v>
      </c>
      <c r="CF2341">
        <v>163628691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6</v>
      </c>
      <c r="CY2341">
        <v>7</v>
      </c>
      <c r="CZ2341" t="s">
        <v>131</v>
      </c>
      <c r="DA2341">
        <v>80</v>
      </c>
      <c r="DB2341">
        <v>1</v>
      </c>
      <c r="DC2341" t="s">
        <v>132</v>
      </c>
      <c r="DD2341" t="s">
        <v>133</v>
      </c>
      <c r="DG2341">
        <v>15534232</v>
      </c>
      <c r="DI2341">
        <v>0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 t="shared" si="1203"/>
        <v>10/06/2022 16:26:38.429</v>
      </c>
      <c r="C2342" t="str">
        <f t="shared" si="1184"/>
        <v>FFDFD3C0</v>
      </c>
      <c r="D2342" t="s">
        <v>139</v>
      </c>
      <c r="E2342">
        <v>2</v>
      </c>
      <c r="F2342">
        <v>1002</v>
      </c>
      <c r="G2342" t="s">
        <v>124</v>
      </c>
      <c r="J2342" t="s">
        <v>141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204"/>
        <v>16:26:38.156</v>
      </c>
      <c r="T2342" t="str">
        <f t="shared" si="1205"/>
        <v>16:26:37.756</v>
      </c>
      <c r="U2342" t="str">
        <f t="shared" si="1185"/>
        <v>A5988B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10</v>
      </c>
      <c r="AF2342" t="s">
        <v>125</v>
      </c>
      <c r="AG2342">
        <v>0</v>
      </c>
      <c r="AH2342">
        <v>3</v>
      </c>
      <c r="AI2342">
        <v>2</v>
      </c>
      <c r="AJ2342">
        <v>1</v>
      </c>
      <c r="AK2342" t="s">
        <v>781</v>
      </c>
      <c r="AL2342">
        <v>40.972673999999998</v>
      </c>
      <c r="AM2342" t="s">
        <v>782</v>
      </c>
      <c r="AN2342">
        <v>-72.165391</v>
      </c>
      <c r="AO2342">
        <v>25</v>
      </c>
      <c r="AP2342">
        <v>1100</v>
      </c>
      <c r="AQ2342" t="s">
        <v>129</v>
      </c>
      <c r="AR2342">
        <v>-22</v>
      </c>
      <c r="AS2342">
        <v>59</v>
      </c>
      <c r="AT2342">
        <v>-128</v>
      </c>
      <c r="BB2342">
        <v>1200</v>
      </c>
      <c r="BC2342">
        <v>1</v>
      </c>
      <c r="BD2342" t="str">
        <f t="shared" si="1186"/>
        <v xml:space="preserve">N46PD   </v>
      </c>
      <c r="BE2342">
        <v>1</v>
      </c>
      <c r="BG2342">
        <v>0</v>
      </c>
      <c r="BH2342">
        <v>0</v>
      </c>
      <c r="BI2342">
        <v>0</v>
      </c>
      <c r="BJ2342">
        <v>1025</v>
      </c>
      <c r="BK2342">
        <v>-75</v>
      </c>
      <c r="BL2342" t="s">
        <v>239</v>
      </c>
      <c r="BM2342">
        <v>1</v>
      </c>
      <c r="BN2342">
        <v>1</v>
      </c>
      <c r="BO2342">
        <v>1</v>
      </c>
      <c r="BP2342">
        <v>0</v>
      </c>
      <c r="BS2342">
        <v>0.08</v>
      </c>
      <c r="BT2342">
        <v>0</v>
      </c>
      <c r="BU2342">
        <v>0</v>
      </c>
      <c r="CE2342" t="str">
        <f t="shared" si="1206"/>
        <v>16:26:38.164</v>
      </c>
      <c r="CF2342">
        <v>163628691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6</v>
      </c>
      <c r="CY2342">
        <v>7</v>
      </c>
      <c r="CZ2342" t="s">
        <v>131</v>
      </c>
      <c r="DA2342">
        <v>80</v>
      </c>
      <c r="DB2342">
        <v>1</v>
      </c>
      <c r="DC2342" t="s">
        <v>132</v>
      </c>
      <c r="DD2342" t="s">
        <v>133</v>
      </c>
      <c r="DG2342">
        <v>15534232</v>
      </c>
      <c r="DI2342">
        <v>0</v>
      </c>
      <c r="DJ2342">
        <v>0</v>
      </c>
      <c r="DK2342">
        <v>1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 t="shared" si="1203"/>
        <v>10/06/2022 16:26:38.429</v>
      </c>
      <c r="C2343" t="str">
        <f t="shared" si="1184"/>
        <v>FFDFD3C0</v>
      </c>
      <c r="D2343" t="s">
        <v>123</v>
      </c>
      <c r="E2343">
        <v>1</v>
      </c>
      <c r="H2343">
        <v>157</v>
      </c>
      <c r="I2343" t="s">
        <v>124</v>
      </c>
      <c r="J2343" t="s">
        <v>125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1204"/>
        <v>16:26:38.156</v>
      </c>
      <c r="T2343" t="str">
        <f t="shared" si="1205"/>
        <v>16:26:37.756</v>
      </c>
      <c r="U2343" t="str">
        <f t="shared" si="1185"/>
        <v>A5988B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10</v>
      </c>
      <c r="AF2343" t="s">
        <v>125</v>
      </c>
      <c r="AG2343">
        <v>0</v>
      </c>
      <c r="AH2343">
        <v>3</v>
      </c>
      <c r="AI2343">
        <v>2</v>
      </c>
      <c r="AJ2343">
        <v>1</v>
      </c>
      <c r="AK2343" t="s">
        <v>781</v>
      </c>
      <c r="AL2343">
        <v>40.972673999999998</v>
      </c>
      <c r="AM2343" t="s">
        <v>782</v>
      </c>
      <c r="AN2343">
        <v>-72.165391</v>
      </c>
      <c r="AO2343">
        <v>25</v>
      </c>
      <c r="AP2343">
        <v>1100</v>
      </c>
      <c r="AQ2343" t="s">
        <v>129</v>
      </c>
      <c r="AR2343">
        <v>-22</v>
      </c>
      <c r="AS2343">
        <v>59</v>
      </c>
      <c r="AT2343">
        <v>-128</v>
      </c>
      <c r="BB2343">
        <v>1200</v>
      </c>
      <c r="BC2343">
        <v>1</v>
      </c>
      <c r="BD2343" t="str">
        <f t="shared" si="1186"/>
        <v xml:space="preserve">N46PD   </v>
      </c>
      <c r="BE2343">
        <v>1</v>
      </c>
      <c r="BG2343">
        <v>0</v>
      </c>
      <c r="BH2343">
        <v>0</v>
      </c>
      <c r="BI2343">
        <v>0</v>
      </c>
      <c r="BJ2343">
        <v>1025</v>
      </c>
      <c r="BK2343">
        <v>-75</v>
      </c>
      <c r="BL2343" t="s">
        <v>239</v>
      </c>
      <c r="BM2343">
        <v>1</v>
      </c>
      <c r="BN2343">
        <v>1</v>
      </c>
      <c r="BO2343">
        <v>1</v>
      </c>
      <c r="BP2343">
        <v>0</v>
      </c>
      <c r="BS2343">
        <v>0.08</v>
      </c>
      <c r="BT2343">
        <v>0</v>
      </c>
      <c r="BU2343">
        <v>0</v>
      </c>
      <c r="CE2343" t="str">
        <f t="shared" si="1206"/>
        <v>16:26:38.164</v>
      </c>
      <c r="CF2343">
        <v>163628691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6</v>
      </c>
      <c r="CY2343">
        <v>7</v>
      </c>
      <c r="CZ2343" t="s">
        <v>131</v>
      </c>
      <c r="DA2343">
        <v>80</v>
      </c>
      <c r="DB2343">
        <v>1</v>
      </c>
      <c r="DC2343" t="s">
        <v>132</v>
      </c>
      <c r="DD2343" t="s">
        <v>133</v>
      </c>
      <c r="DG2343">
        <v>15534232</v>
      </c>
      <c r="DI2343">
        <v>0</v>
      </c>
      <c r="DJ2343">
        <v>0</v>
      </c>
      <c r="DK2343">
        <v>1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 t="shared" si="1203"/>
        <v>10/06/2022 16:26:38.429</v>
      </c>
      <c r="C2344" t="str">
        <f t="shared" si="1184"/>
        <v>FFDFD3C0</v>
      </c>
      <c r="D2344" t="s">
        <v>143</v>
      </c>
      <c r="E2344">
        <v>15</v>
      </c>
      <c r="F2344">
        <v>2015</v>
      </c>
      <c r="G2344" t="s">
        <v>144</v>
      </c>
      <c r="J2344" t="s">
        <v>145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si="1204"/>
        <v>16:26:38.156</v>
      </c>
      <c r="T2344" t="str">
        <f t="shared" si="1205"/>
        <v>16:26:37.756</v>
      </c>
      <c r="U2344" t="str">
        <f t="shared" si="1185"/>
        <v>A5988B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10</v>
      </c>
      <c r="AF2344" t="s">
        <v>125</v>
      </c>
      <c r="AG2344">
        <v>0</v>
      </c>
      <c r="AH2344">
        <v>3</v>
      </c>
      <c r="AI2344">
        <v>2</v>
      </c>
      <c r="AJ2344">
        <v>1</v>
      </c>
      <c r="AK2344" t="s">
        <v>781</v>
      </c>
      <c r="AL2344">
        <v>40.972673999999998</v>
      </c>
      <c r="AM2344" t="s">
        <v>782</v>
      </c>
      <c r="AN2344">
        <v>-72.165391</v>
      </c>
      <c r="AO2344">
        <v>25</v>
      </c>
      <c r="AP2344">
        <v>1100</v>
      </c>
      <c r="AQ2344" t="s">
        <v>129</v>
      </c>
      <c r="AR2344">
        <v>-22</v>
      </c>
      <c r="AS2344">
        <v>59</v>
      </c>
      <c r="AT2344">
        <v>-128</v>
      </c>
      <c r="BB2344">
        <v>1200</v>
      </c>
      <c r="BC2344">
        <v>1</v>
      </c>
      <c r="BD2344" t="str">
        <f t="shared" si="1186"/>
        <v xml:space="preserve">N46PD   </v>
      </c>
      <c r="BE2344">
        <v>1</v>
      </c>
      <c r="BG2344">
        <v>0</v>
      </c>
      <c r="BH2344">
        <v>0</v>
      </c>
      <c r="BI2344">
        <v>0</v>
      </c>
      <c r="BJ2344">
        <v>1025</v>
      </c>
      <c r="BK2344">
        <v>-75</v>
      </c>
      <c r="BL2344" t="s">
        <v>239</v>
      </c>
      <c r="BM2344">
        <v>1</v>
      </c>
      <c r="BN2344">
        <v>1</v>
      </c>
      <c r="BO2344">
        <v>1</v>
      </c>
      <c r="BP2344">
        <v>0</v>
      </c>
      <c r="BS2344">
        <v>0.08</v>
      </c>
      <c r="BT2344">
        <v>0</v>
      </c>
      <c r="BU2344">
        <v>0</v>
      </c>
      <c r="CE2344" t="str">
        <f t="shared" si="1206"/>
        <v>16:26:38.164</v>
      </c>
      <c r="CF2344">
        <v>163628691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6</v>
      </c>
      <c r="CY2344">
        <v>7</v>
      </c>
      <c r="CZ2344" t="s">
        <v>131</v>
      </c>
      <c r="DA2344">
        <v>80</v>
      </c>
      <c r="DB2344">
        <v>1</v>
      </c>
      <c r="DC2344" t="s">
        <v>132</v>
      </c>
      <c r="DD2344" t="s">
        <v>133</v>
      </c>
      <c r="DG2344">
        <v>15534232</v>
      </c>
      <c r="DI2344">
        <v>0</v>
      </c>
      <c r="DJ2344">
        <v>0</v>
      </c>
      <c r="DK2344">
        <v>1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 t="shared" si="1203"/>
        <v>10/06/2022 16:26:38.429</v>
      </c>
      <c r="C2345" t="str">
        <f t="shared" si="1184"/>
        <v>FFDFD3C0</v>
      </c>
      <c r="D2345" t="s">
        <v>143</v>
      </c>
      <c r="E2345">
        <v>1</v>
      </c>
      <c r="F2345">
        <v>2001</v>
      </c>
      <c r="G2345" t="s">
        <v>147</v>
      </c>
      <c r="J2345" t="s">
        <v>145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1204"/>
        <v>16:26:38.156</v>
      </c>
      <c r="T2345" t="str">
        <f t="shared" si="1205"/>
        <v>16:26:37.756</v>
      </c>
      <c r="U2345" t="str">
        <f t="shared" si="1185"/>
        <v>A5988B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10</v>
      </c>
      <c r="AF2345" t="s">
        <v>125</v>
      </c>
      <c r="AG2345">
        <v>0</v>
      </c>
      <c r="AH2345">
        <v>3</v>
      </c>
      <c r="AI2345">
        <v>2</v>
      </c>
      <c r="AJ2345">
        <v>1</v>
      </c>
      <c r="AK2345" t="s">
        <v>781</v>
      </c>
      <c r="AL2345">
        <v>40.972673999999998</v>
      </c>
      <c r="AM2345" t="s">
        <v>782</v>
      </c>
      <c r="AN2345">
        <v>-72.165391</v>
      </c>
      <c r="AO2345">
        <v>25</v>
      </c>
      <c r="AP2345">
        <v>1100</v>
      </c>
      <c r="AQ2345" t="s">
        <v>129</v>
      </c>
      <c r="AR2345">
        <v>-22</v>
      </c>
      <c r="AS2345">
        <v>59</v>
      </c>
      <c r="AT2345">
        <v>-128</v>
      </c>
      <c r="BB2345">
        <v>1200</v>
      </c>
      <c r="BC2345">
        <v>1</v>
      </c>
      <c r="BD2345" t="str">
        <f t="shared" si="1186"/>
        <v xml:space="preserve">N46PD   </v>
      </c>
      <c r="BE2345">
        <v>1</v>
      </c>
      <c r="BG2345">
        <v>0</v>
      </c>
      <c r="BH2345">
        <v>0</v>
      </c>
      <c r="BI2345">
        <v>0</v>
      </c>
      <c r="BJ2345">
        <v>1025</v>
      </c>
      <c r="BK2345">
        <v>-75</v>
      </c>
      <c r="BL2345" t="s">
        <v>239</v>
      </c>
      <c r="BM2345">
        <v>1</v>
      </c>
      <c r="BN2345">
        <v>1</v>
      </c>
      <c r="BO2345">
        <v>1</v>
      </c>
      <c r="BP2345">
        <v>0</v>
      </c>
      <c r="BS2345">
        <v>0.08</v>
      </c>
      <c r="BT2345">
        <v>0</v>
      </c>
      <c r="BU2345">
        <v>0</v>
      </c>
      <c r="CE2345" t="str">
        <f t="shared" si="1206"/>
        <v>16:26:38.164</v>
      </c>
      <c r="CF2345">
        <v>163628691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6</v>
      </c>
      <c r="CY2345">
        <v>7</v>
      </c>
      <c r="CZ2345" t="s">
        <v>131</v>
      </c>
      <c r="DA2345">
        <v>80</v>
      </c>
      <c r="DB2345">
        <v>1</v>
      </c>
      <c r="DC2345" t="s">
        <v>132</v>
      </c>
      <c r="DD2345" t="s">
        <v>133</v>
      </c>
      <c r="DG2345">
        <v>15534232</v>
      </c>
      <c r="DI2345">
        <v>0</v>
      </c>
      <c r="DJ2345">
        <v>0</v>
      </c>
      <c r="DK2345">
        <v>1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 t="shared" si="1203"/>
        <v>10/06/2022 16:26:38.429</v>
      </c>
      <c r="C2346" t="str">
        <f t="shared" si="1184"/>
        <v>FFDFD3C0</v>
      </c>
      <c r="D2346" t="s">
        <v>134</v>
      </c>
      <c r="E2346">
        <v>33</v>
      </c>
      <c r="H2346">
        <v>112</v>
      </c>
      <c r="I2346" t="s">
        <v>135</v>
      </c>
      <c r="J2346" t="s">
        <v>136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204"/>
        <v>16:26:38.156</v>
      </c>
      <c r="T2346" t="str">
        <f t="shared" si="1205"/>
        <v>16:26:37.756</v>
      </c>
      <c r="U2346" t="str">
        <f t="shared" si="1185"/>
        <v>A5988B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10</v>
      </c>
      <c r="AF2346" t="s">
        <v>125</v>
      </c>
      <c r="AG2346">
        <v>0</v>
      </c>
      <c r="AH2346">
        <v>3</v>
      </c>
      <c r="AI2346">
        <v>2</v>
      </c>
      <c r="AJ2346">
        <v>1</v>
      </c>
      <c r="AK2346" t="s">
        <v>781</v>
      </c>
      <c r="AL2346">
        <v>40.972673999999998</v>
      </c>
      <c r="AM2346" t="s">
        <v>782</v>
      </c>
      <c r="AN2346">
        <v>-72.165391</v>
      </c>
      <c r="AO2346">
        <v>25</v>
      </c>
      <c r="AP2346">
        <v>1100</v>
      </c>
      <c r="AQ2346" t="s">
        <v>129</v>
      </c>
      <c r="AR2346">
        <v>-22</v>
      </c>
      <c r="AS2346">
        <v>59</v>
      </c>
      <c r="AT2346">
        <v>-128</v>
      </c>
      <c r="BB2346">
        <v>1200</v>
      </c>
      <c r="BC2346">
        <v>1</v>
      </c>
      <c r="BD2346" t="str">
        <f t="shared" si="1186"/>
        <v xml:space="preserve">N46PD   </v>
      </c>
      <c r="BE2346">
        <v>1</v>
      </c>
      <c r="BG2346">
        <v>0</v>
      </c>
      <c r="BH2346">
        <v>0</v>
      </c>
      <c r="BI2346">
        <v>0</v>
      </c>
      <c r="BJ2346">
        <v>1025</v>
      </c>
      <c r="BK2346">
        <v>-75</v>
      </c>
      <c r="BL2346" t="s">
        <v>239</v>
      </c>
      <c r="BM2346">
        <v>1</v>
      </c>
      <c r="BN2346">
        <v>1</v>
      </c>
      <c r="BO2346">
        <v>1</v>
      </c>
      <c r="BP2346">
        <v>0</v>
      </c>
      <c r="BS2346">
        <v>0.08</v>
      </c>
      <c r="BT2346">
        <v>0</v>
      </c>
      <c r="BU2346">
        <v>0</v>
      </c>
      <c r="CE2346" t="str">
        <f t="shared" si="1206"/>
        <v>16:26:38.164</v>
      </c>
      <c r="CF2346">
        <v>163628691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6</v>
      </c>
      <c r="CY2346">
        <v>7</v>
      </c>
      <c r="CZ2346" t="s">
        <v>131</v>
      </c>
      <c r="DA2346">
        <v>80</v>
      </c>
      <c r="DB2346">
        <v>1</v>
      </c>
      <c r="DC2346" t="s">
        <v>132</v>
      </c>
      <c r="DD2346" t="s">
        <v>133</v>
      </c>
      <c r="DG2346">
        <v>15534232</v>
      </c>
      <c r="DI2346">
        <v>0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>"10/06/2022 16:26:39.539"</f>
        <v>10/06/2022 16:26:39.539</v>
      </c>
      <c r="C2347" t="str">
        <f t="shared" si="1184"/>
        <v>FFDFD3C0</v>
      </c>
      <c r="D2347" t="s">
        <v>123</v>
      </c>
      <c r="E2347">
        <v>1</v>
      </c>
      <c r="H2347">
        <v>157</v>
      </c>
      <c r="I2347" t="s">
        <v>124</v>
      </c>
      <c r="J2347" t="s">
        <v>125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ref="S2347:S2353" si="1207">"16:26:39.281"</f>
        <v>16:26:39.281</v>
      </c>
      <c r="T2347" t="str">
        <f t="shared" ref="T2347:T2353" si="1208">"16:26:38.781"</f>
        <v>16:26:38.781</v>
      </c>
      <c r="U2347" t="str">
        <f t="shared" si="1185"/>
        <v>A5988B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10</v>
      </c>
      <c r="AF2347" t="s">
        <v>125</v>
      </c>
      <c r="AG2347">
        <v>0</v>
      </c>
      <c r="AH2347">
        <v>3</v>
      </c>
      <c r="AI2347">
        <v>2</v>
      </c>
      <c r="AJ2347">
        <v>1</v>
      </c>
      <c r="AK2347" t="s">
        <v>783</v>
      </c>
      <c r="AL2347">
        <v>40.972952999999997</v>
      </c>
      <c r="AM2347" t="s">
        <v>784</v>
      </c>
      <c r="AN2347">
        <v>-72.165520000000001</v>
      </c>
      <c r="AO2347">
        <v>25</v>
      </c>
      <c r="AP2347">
        <v>1125</v>
      </c>
      <c r="AQ2347" t="s">
        <v>129</v>
      </c>
      <c r="AR2347">
        <v>-23</v>
      </c>
      <c r="AS2347">
        <v>59</v>
      </c>
      <c r="AT2347">
        <v>384</v>
      </c>
      <c r="BB2347">
        <v>1200</v>
      </c>
      <c r="BC2347">
        <v>1</v>
      </c>
      <c r="BD2347" t="str">
        <f t="shared" si="1186"/>
        <v xml:space="preserve">N46PD   </v>
      </c>
      <c r="BE2347">
        <v>1</v>
      </c>
      <c r="BG2347">
        <v>0</v>
      </c>
      <c r="BH2347">
        <v>0</v>
      </c>
      <c r="BI2347">
        <v>0</v>
      </c>
      <c r="BJ2347">
        <v>1000</v>
      </c>
      <c r="BK2347">
        <v>-125</v>
      </c>
      <c r="BL2347" t="s">
        <v>239</v>
      </c>
      <c r="BM2347">
        <v>1</v>
      </c>
      <c r="BN2347">
        <v>1</v>
      </c>
      <c r="BO2347">
        <v>1</v>
      </c>
      <c r="BP2347">
        <v>0</v>
      </c>
      <c r="BS2347">
        <v>0.12</v>
      </c>
      <c r="BT2347">
        <v>0</v>
      </c>
      <c r="BU2347">
        <v>0</v>
      </c>
      <c r="CE2347" t="str">
        <f t="shared" ref="CE2347:CE2353" si="1209">"16:26:39.284"</f>
        <v>16:26:39.284</v>
      </c>
      <c r="CF2347">
        <v>284315224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6</v>
      </c>
      <c r="CY2347">
        <v>7</v>
      </c>
      <c r="CZ2347" t="s">
        <v>131</v>
      </c>
      <c r="DA2347">
        <v>80</v>
      </c>
      <c r="DB2347">
        <v>1</v>
      </c>
      <c r="DC2347" t="s">
        <v>132</v>
      </c>
      <c r="DD2347" t="s">
        <v>133</v>
      </c>
      <c r="DG2347">
        <v>15535317</v>
      </c>
      <c r="DI2347">
        <v>0</v>
      </c>
      <c r="DJ2347">
        <v>0</v>
      </c>
      <c r="DK2347">
        <v>0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>"10/06/2022 16:26:39.539"</f>
        <v>10/06/2022 16:26:39.539</v>
      </c>
      <c r="C2348" t="str">
        <f t="shared" si="1184"/>
        <v>FFDFD3C0</v>
      </c>
      <c r="D2348" t="s">
        <v>139</v>
      </c>
      <c r="E2348">
        <v>2</v>
      </c>
      <c r="F2348">
        <v>1002</v>
      </c>
      <c r="G2348" t="s">
        <v>124</v>
      </c>
      <c r="J2348" t="s">
        <v>141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1207"/>
        <v>16:26:39.281</v>
      </c>
      <c r="T2348" t="str">
        <f t="shared" si="1208"/>
        <v>16:26:38.781</v>
      </c>
      <c r="U2348" t="str">
        <f t="shared" si="1185"/>
        <v>A5988B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10</v>
      </c>
      <c r="AF2348" t="s">
        <v>125</v>
      </c>
      <c r="AG2348">
        <v>0</v>
      </c>
      <c r="AH2348">
        <v>3</v>
      </c>
      <c r="AI2348">
        <v>2</v>
      </c>
      <c r="AJ2348">
        <v>1</v>
      </c>
      <c r="AK2348" t="s">
        <v>783</v>
      </c>
      <c r="AL2348">
        <v>40.972952999999997</v>
      </c>
      <c r="AM2348" t="s">
        <v>784</v>
      </c>
      <c r="AN2348">
        <v>-72.165520000000001</v>
      </c>
      <c r="AO2348">
        <v>25</v>
      </c>
      <c r="AP2348">
        <v>1125</v>
      </c>
      <c r="AQ2348" t="s">
        <v>129</v>
      </c>
      <c r="AR2348">
        <v>-23</v>
      </c>
      <c r="AS2348">
        <v>59</v>
      </c>
      <c r="AT2348">
        <v>384</v>
      </c>
      <c r="BB2348">
        <v>1200</v>
      </c>
      <c r="BC2348">
        <v>1</v>
      </c>
      <c r="BD2348" t="str">
        <f t="shared" si="1186"/>
        <v xml:space="preserve">N46PD   </v>
      </c>
      <c r="BE2348">
        <v>1</v>
      </c>
      <c r="BG2348">
        <v>0</v>
      </c>
      <c r="BH2348">
        <v>0</v>
      </c>
      <c r="BI2348">
        <v>0</v>
      </c>
      <c r="BJ2348">
        <v>1000</v>
      </c>
      <c r="BK2348">
        <v>-125</v>
      </c>
      <c r="BL2348" t="s">
        <v>239</v>
      </c>
      <c r="BM2348">
        <v>1</v>
      </c>
      <c r="BN2348">
        <v>1</v>
      </c>
      <c r="BO2348">
        <v>1</v>
      </c>
      <c r="BP2348">
        <v>0</v>
      </c>
      <c r="BS2348">
        <v>0.12</v>
      </c>
      <c r="BT2348">
        <v>0</v>
      </c>
      <c r="BU2348">
        <v>0</v>
      </c>
      <c r="CE2348" t="str">
        <f t="shared" si="1209"/>
        <v>16:26:39.284</v>
      </c>
      <c r="CF2348">
        <v>284315224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6</v>
      </c>
      <c r="CY2348">
        <v>7</v>
      </c>
      <c r="CZ2348" t="s">
        <v>131</v>
      </c>
      <c r="DA2348">
        <v>80</v>
      </c>
      <c r="DB2348">
        <v>1</v>
      </c>
      <c r="DC2348" t="s">
        <v>132</v>
      </c>
      <c r="DD2348" t="s">
        <v>133</v>
      </c>
      <c r="DG2348">
        <v>15535317</v>
      </c>
      <c r="DI2348">
        <v>0</v>
      </c>
      <c r="DJ2348">
        <v>0</v>
      </c>
      <c r="DK2348">
        <v>1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"10/06/2022 16:26:39.539"</f>
        <v>10/06/2022 16:26:39.539</v>
      </c>
      <c r="C2349" t="str">
        <f t="shared" si="1184"/>
        <v>FFDFD3C0</v>
      </c>
      <c r="D2349" t="s">
        <v>139</v>
      </c>
      <c r="E2349">
        <v>3</v>
      </c>
      <c r="F2349">
        <v>1003</v>
      </c>
      <c r="G2349" t="s">
        <v>146</v>
      </c>
      <c r="J2349" t="s">
        <v>141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1207"/>
        <v>16:26:39.281</v>
      </c>
      <c r="T2349" t="str">
        <f t="shared" si="1208"/>
        <v>16:26:38.781</v>
      </c>
      <c r="U2349" t="str">
        <f t="shared" si="1185"/>
        <v>A5988B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10</v>
      </c>
      <c r="AF2349" t="s">
        <v>125</v>
      </c>
      <c r="AG2349">
        <v>0</v>
      </c>
      <c r="AH2349">
        <v>3</v>
      </c>
      <c r="AI2349">
        <v>2</v>
      </c>
      <c r="AJ2349">
        <v>1</v>
      </c>
      <c r="AK2349" t="s">
        <v>783</v>
      </c>
      <c r="AL2349">
        <v>40.972952999999997</v>
      </c>
      <c r="AM2349" t="s">
        <v>784</v>
      </c>
      <c r="AN2349">
        <v>-72.165520000000001</v>
      </c>
      <c r="AO2349">
        <v>25</v>
      </c>
      <c r="AP2349">
        <v>1125</v>
      </c>
      <c r="AQ2349" t="s">
        <v>129</v>
      </c>
      <c r="AR2349">
        <v>-23</v>
      </c>
      <c r="AS2349">
        <v>59</v>
      </c>
      <c r="AT2349">
        <v>384</v>
      </c>
      <c r="BB2349">
        <v>1200</v>
      </c>
      <c r="BC2349">
        <v>1</v>
      </c>
      <c r="BD2349" t="str">
        <f t="shared" si="1186"/>
        <v xml:space="preserve">N46PD   </v>
      </c>
      <c r="BE2349">
        <v>1</v>
      </c>
      <c r="BG2349">
        <v>0</v>
      </c>
      <c r="BH2349">
        <v>0</v>
      </c>
      <c r="BI2349">
        <v>0</v>
      </c>
      <c r="BJ2349">
        <v>1000</v>
      </c>
      <c r="BK2349">
        <v>-125</v>
      </c>
      <c r="BL2349" t="s">
        <v>239</v>
      </c>
      <c r="BM2349">
        <v>1</v>
      </c>
      <c r="BN2349">
        <v>1</v>
      </c>
      <c r="BO2349">
        <v>1</v>
      </c>
      <c r="BP2349">
        <v>0</v>
      </c>
      <c r="BS2349">
        <v>0.12</v>
      </c>
      <c r="BT2349">
        <v>0</v>
      </c>
      <c r="BU2349">
        <v>0</v>
      </c>
      <c r="CE2349" t="str">
        <f t="shared" si="1209"/>
        <v>16:26:39.284</v>
      </c>
      <c r="CF2349">
        <v>284315224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6</v>
      </c>
      <c r="CY2349">
        <v>7</v>
      </c>
      <c r="CZ2349" t="s">
        <v>131</v>
      </c>
      <c r="DA2349">
        <v>80</v>
      </c>
      <c r="DB2349">
        <v>1</v>
      </c>
      <c r="DC2349" t="s">
        <v>132</v>
      </c>
      <c r="DD2349" t="s">
        <v>133</v>
      </c>
      <c r="DG2349">
        <v>15535317</v>
      </c>
      <c r="DI2349">
        <v>0</v>
      </c>
      <c r="DJ2349">
        <v>0</v>
      </c>
      <c r="DK2349">
        <v>1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"10/06/2022 16:26:39.570"</f>
        <v>10/06/2022 16:26:39.570</v>
      </c>
      <c r="C2350" t="str">
        <f t="shared" si="1184"/>
        <v>FFDFD3C0</v>
      </c>
      <c r="D2350" t="s">
        <v>143</v>
      </c>
      <c r="E2350">
        <v>15</v>
      </c>
      <c r="F2350">
        <v>2015</v>
      </c>
      <c r="G2350" t="s">
        <v>144</v>
      </c>
      <c r="J2350" t="s">
        <v>145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207"/>
        <v>16:26:39.281</v>
      </c>
      <c r="T2350" t="str">
        <f t="shared" si="1208"/>
        <v>16:26:38.781</v>
      </c>
      <c r="U2350" t="str">
        <f t="shared" si="1185"/>
        <v>A5988B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10</v>
      </c>
      <c r="AF2350" t="s">
        <v>125</v>
      </c>
      <c r="AG2350">
        <v>0</v>
      </c>
      <c r="AH2350">
        <v>3</v>
      </c>
      <c r="AI2350">
        <v>2</v>
      </c>
      <c r="AJ2350">
        <v>1</v>
      </c>
      <c r="AK2350" t="s">
        <v>783</v>
      </c>
      <c r="AL2350">
        <v>40.972952999999997</v>
      </c>
      <c r="AM2350" t="s">
        <v>784</v>
      </c>
      <c r="AN2350">
        <v>-72.165520000000001</v>
      </c>
      <c r="AO2350">
        <v>25</v>
      </c>
      <c r="AP2350">
        <v>1125</v>
      </c>
      <c r="AQ2350" t="s">
        <v>129</v>
      </c>
      <c r="AR2350">
        <v>-23</v>
      </c>
      <c r="AS2350">
        <v>59</v>
      </c>
      <c r="AT2350">
        <v>384</v>
      </c>
      <c r="BB2350">
        <v>1200</v>
      </c>
      <c r="BC2350">
        <v>1</v>
      </c>
      <c r="BD2350" t="str">
        <f t="shared" si="1186"/>
        <v xml:space="preserve">N46PD   </v>
      </c>
      <c r="BE2350">
        <v>1</v>
      </c>
      <c r="BG2350">
        <v>0</v>
      </c>
      <c r="BH2350">
        <v>0</v>
      </c>
      <c r="BI2350">
        <v>0</v>
      </c>
      <c r="BJ2350">
        <v>1000</v>
      </c>
      <c r="BK2350">
        <v>-125</v>
      </c>
      <c r="BL2350" t="s">
        <v>239</v>
      </c>
      <c r="BM2350">
        <v>1</v>
      </c>
      <c r="BN2350">
        <v>1</v>
      </c>
      <c r="BO2350">
        <v>1</v>
      </c>
      <c r="BP2350">
        <v>0</v>
      </c>
      <c r="BS2350">
        <v>0.12</v>
      </c>
      <c r="BT2350">
        <v>0</v>
      </c>
      <c r="BU2350">
        <v>0</v>
      </c>
      <c r="CE2350" t="str">
        <f t="shared" si="1209"/>
        <v>16:26:39.284</v>
      </c>
      <c r="CF2350">
        <v>284315224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6</v>
      </c>
      <c r="CY2350">
        <v>7</v>
      </c>
      <c r="CZ2350" t="s">
        <v>131</v>
      </c>
      <c r="DA2350">
        <v>80</v>
      </c>
      <c r="DB2350">
        <v>1</v>
      </c>
      <c r="DC2350" t="s">
        <v>132</v>
      </c>
      <c r="DD2350" t="s">
        <v>133</v>
      </c>
      <c r="DG2350">
        <v>15535317</v>
      </c>
      <c r="DI2350">
        <v>0</v>
      </c>
      <c r="DJ2350">
        <v>0</v>
      </c>
      <c r="DK2350">
        <v>1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"10/06/2022 16:26:39.539"</f>
        <v>10/06/2022 16:26:39.539</v>
      </c>
      <c r="C2351" t="str">
        <f t="shared" si="1184"/>
        <v>FFDFD3C0</v>
      </c>
      <c r="D2351" t="s">
        <v>134</v>
      </c>
      <c r="E2351">
        <v>38</v>
      </c>
      <c r="H2351">
        <v>125</v>
      </c>
      <c r="I2351" t="s">
        <v>142</v>
      </c>
      <c r="J2351" t="s">
        <v>136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si="1207"/>
        <v>16:26:39.281</v>
      </c>
      <c r="T2351" t="str">
        <f t="shared" si="1208"/>
        <v>16:26:38.781</v>
      </c>
      <c r="U2351" t="str">
        <f t="shared" si="1185"/>
        <v>A5988B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10</v>
      </c>
      <c r="AF2351" t="s">
        <v>125</v>
      </c>
      <c r="AG2351">
        <v>0</v>
      </c>
      <c r="AH2351">
        <v>3</v>
      </c>
      <c r="AI2351">
        <v>2</v>
      </c>
      <c r="AJ2351">
        <v>1</v>
      </c>
      <c r="AK2351" t="s">
        <v>783</v>
      </c>
      <c r="AL2351">
        <v>40.972952999999997</v>
      </c>
      <c r="AM2351" t="s">
        <v>784</v>
      </c>
      <c r="AN2351">
        <v>-72.165520000000001</v>
      </c>
      <c r="AO2351">
        <v>25</v>
      </c>
      <c r="AP2351">
        <v>1125</v>
      </c>
      <c r="AQ2351" t="s">
        <v>129</v>
      </c>
      <c r="AR2351">
        <v>-23</v>
      </c>
      <c r="AS2351">
        <v>59</v>
      </c>
      <c r="AT2351">
        <v>384</v>
      </c>
      <c r="BB2351">
        <v>1200</v>
      </c>
      <c r="BC2351">
        <v>1</v>
      </c>
      <c r="BD2351" t="str">
        <f t="shared" si="1186"/>
        <v xml:space="preserve">N46PD   </v>
      </c>
      <c r="BE2351">
        <v>1</v>
      </c>
      <c r="BG2351">
        <v>0</v>
      </c>
      <c r="BH2351">
        <v>0</v>
      </c>
      <c r="BI2351">
        <v>0</v>
      </c>
      <c r="BJ2351">
        <v>1000</v>
      </c>
      <c r="BK2351">
        <v>-125</v>
      </c>
      <c r="BL2351" t="s">
        <v>239</v>
      </c>
      <c r="BM2351">
        <v>1</v>
      </c>
      <c r="BN2351">
        <v>1</v>
      </c>
      <c r="BO2351">
        <v>1</v>
      </c>
      <c r="BP2351">
        <v>0</v>
      </c>
      <c r="BS2351">
        <v>0.12</v>
      </c>
      <c r="BT2351">
        <v>0</v>
      </c>
      <c r="BU2351">
        <v>0</v>
      </c>
      <c r="CE2351" t="str">
        <f t="shared" si="1209"/>
        <v>16:26:39.284</v>
      </c>
      <c r="CF2351">
        <v>284315224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6</v>
      </c>
      <c r="CY2351">
        <v>7</v>
      </c>
      <c r="CZ2351" t="s">
        <v>131</v>
      </c>
      <c r="DA2351">
        <v>80</v>
      </c>
      <c r="DB2351">
        <v>1</v>
      </c>
      <c r="DC2351" t="s">
        <v>132</v>
      </c>
      <c r="DD2351" t="s">
        <v>133</v>
      </c>
      <c r="DG2351">
        <v>15535317</v>
      </c>
      <c r="DI2351">
        <v>0</v>
      </c>
      <c r="DJ2351">
        <v>0</v>
      </c>
      <c r="DK2351">
        <v>0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"10/06/2022 16:26:39.570"</f>
        <v>10/06/2022 16:26:39.570</v>
      </c>
      <c r="C2352" t="str">
        <f t="shared" si="1184"/>
        <v>FFDFD3C0</v>
      </c>
      <c r="D2352" t="s">
        <v>143</v>
      </c>
      <c r="E2352">
        <v>1</v>
      </c>
      <c r="F2352">
        <v>2001</v>
      </c>
      <c r="G2352" t="s">
        <v>147</v>
      </c>
      <c r="J2352" t="s">
        <v>145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1207"/>
        <v>16:26:39.281</v>
      </c>
      <c r="T2352" t="str">
        <f t="shared" si="1208"/>
        <v>16:26:38.781</v>
      </c>
      <c r="U2352" t="str">
        <f t="shared" si="1185"/>
        <v>A5988B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10</v>
      </c>
      <c r="AF2352" t="s">
        <v>125</v>
      </c>
      <c r="AG2352">
        <v>0</v>
      </c>
      <c r="AH2352">
        <v>3</v>
      </c>
      <c r="AI2352">
        <v>2</v>
      </c>
      <c r="AJ2352">
        <v>1</v>
      </c>
      <c r="AK2352" t="s">
        <v>783</v>
      </c>
      <c r="AL2352">
        <v>40.972952999999997</v>
      </c>
      <c r="AM2352" t="s">
        <v>784</v>
      </c>
      <c r="AN2352">
        <v>-72.165520000000001</v>
      </c>
      <c r="AO2352">
        <v>25</v>
      </c>
      <c r="AP2352">
        <v>1125</v>
      </c>
      <c r="AQ2352" t="s">
        <v>129</v>
      </c>
      <c r="AR2352">
        <v>-23</v>
      </c>
      <c r="AS2352">
        <v>59</v>
      </c>
      <c r="AT2352">
        <v>384</v>
      </c>
      <c r="BB2352">
        <v>1200</v>
      </c>
      <c r="BC2352">
        <v>1</v>
      </c>
      <c r="BD2352" t="str">
        <f t="shared" si="1186"/>
        <v xml:space="preserve">N46PD   </v>
      </c>
      <c r="BE2352">
        <v>1</v>
      </c>
      <c r="BG2352">
        <v>0</v>
      </c>
      <c r="BH2352">
        <v>0</v>
      </c>
      <c r="BI2352">
        <v>0</v>
      </c>
      <c r="BJ2352">
        <v>1000</v>
      </c>
      <c r="BK2352">
        <v>-125</v>
      </c>
      <c r="BL2352" t="s">
        <v>239</v>
      </c>
      <c r="BM2352">
        <v>1</v>
      </c>
      <c r="BN2352">
        <v>1</v>
      </c>
      <c r="BO2352">
        <v>1</v>
      </c>
      <c r="BP2352">
        <v>0</v>
      </c>
      <c r="BS2352">
        <v>0.12</v>
      </c>
      <c r="BT2352">
        <v>0</v>
      </c>
      <c r="BU2352">
        <v>0</v>
      </c>
      <c r="CE2352" t="str">
        <f t="shared" si="1209"/>
        <v>16:26:39.284</v>
      </c>
      <c r="CF2352">
        <v>284315224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6</v>
      </c>
      <c r="CY2352">
        <v>7</v>
      </c>
      <c r="CZ2352" t="s">
        <v>131</v>
      </c>
      <c r="DA2352">
        <v>80</v>
      </c>
      <c r="DB2352">
        <v>1</v>
      </c>
      <c r="DC2352" t="s">
        <v>132</v>
      </c>
      <c r="DD2352" t="s">
        <v>133</v>
      </c>
      <c r="DG2352">
        <v>15535317</v>
      </c>
      <c r="DI2352">
        <v>0</v>
      </c>
      <c r="DJ2352">
        <v>0</v>
      </c>
      <c r="DK2352">
        <v>1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"10/06/2022 16:26:39.570"</f>
        <v>10/06/2022 16:26:39.570</v>
      </c>
      <c r="C2353" t="str">
        <f t="shared" si="1184"/>
        <v>FFDFD3C0</v>
      </c>
      <c r="D2353" t="s">
        <v>134</v>
      </c>
      <c r="E2353">
        <v>33</v>
      </c>
      <c r="H2353">
        <v>112</v>
      </c>
      <c r="I2353" t="s">
        <v>135</v>
      </c>
      <c r="J2353" t="s">
        <v>136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1207"/>
        <v>16:26:39.281</v>
      </c>
      <c r="T2353" t="str">
        <f t="shared" si="1208"/>
        <v>16:26:38.781</v>
      </c>
      <c r="U2353" t="str">
        <f t="shared" si="1185"/>
        <v>A5988B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10</v>
      </c>
      <c r="AF2353" t="s">
        <v>125</v>
      </c>
      <c r="AG2353">
        <v>0</v>
      </c>
      <c r="AH2353">
        <v>3</v>
      </c>
      <c r="AI2353">
        <v>2</v>
      </c>
      <c r="AJ2353">
        <v>1</v>
      </c>
      <c r="AK2353" t="s">
        <v>783</v>
      </c>
      <c r="AL2353">
        <v>40.972952999999997</v>
      </c>
      <c r="AM2353" t="s">
        <v>784</v>
      </c>
      <c r="AN2353">
        <v>-72.165520000000001</v>
      </c>
      <c r="AO2353">
        <v>25</v>
      </c>
      <c r="AP2353">
        <v>1125</v>
      </c>
      <c r="AQ2353" t="s">
        <v>129</v>
      </c>
      <c r="AR2353">
        <v>-23</v>
      </c>
      <c r="AS2353">
        <v>59</v>
      </c>
      <c r="AT2353">
        <v>384</v>
      </c>
      <c r="BB2353">
        <v>1200</v>
      </c>
      <c r="BC2353">
        <v>1</v>
      </c>
      <c r="BD2353" t="str">
        <f t="shared" si="1186"/>
        <v xml:space="preserve">N46PD   </v>
      </c>
      <c r="BE2353">
        <v>1</v>
      </c>
      <c r="BG2353">
        <v>0</v>
      </c>
      <c r="BH2353">
        <v>0</v>
      </c>
      <c r="BI2353">
        <v>0</v>
      </c>
      <c r="BJ2353">
        <v>1000</v>
      </c>
      <c r="BK2353">
        <v>-125</v>
      </c>
      <c r="BL2353" t="s">
        <v>239</v>
      </c>
      <c r="BM2353">
        <v>1</v>
      </c>
      <c r="BN2353">
        <v>1</v>
      </c>
      <c r="BO2353">
        <v>1</v>
      </c>
      <c r="BP2353">
        <v>0</v>
      </c>
      <c r="BS2353">
        <v>0.12</v>
      </c>
      <c r="BT2353">
        <v>0</v>
      </c>
      <c r="BU2353">
        <v>0</v>
      </c>
      <c r="CE2353" t="str">
        <f t="shared" si="1209"/>
        <v>16:26:39.284</v>
      </c>
      <c r="CF2353">
        <v>284315224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6</v>
      </c>
      <c r="CY2353">
        <v>7</v>
      </c>
      <c r="CZ2353" t="s">
        <v>131</v>
      </c>
      <c r="DA2353">
        <v>80</v>
      </c>
      <c r="DB2353">
        <v>1</v>
      </c>
      <c r="DC2353" t="s">
        <v>132</v>
      </c>
      <c r="DD2353" t="s">
        <v>133</v>
      </c>
      <c r="DG2353">
        <v>15535317</v>
      </c>
      <c r="DI2353">
        <v>0</v>
      </c>
      <c r="DJ2353">
        <v>0</v>
      </c>
      <c r="DK2353">
        <v>0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 t="shared" ref="A2354:A2360" si="1210">"10/06/2022 16:26:40.492"</f>
        <v>10/06/2022 16:26:40.492</v>
      </c>
      <c r="C2354" t="str">
        <f t="shared" si="1184"/>
        <v>FFDFD3C0</v>
      </c>
      <c r="D2354" t="s">
        <v>123</v>
      </c>
      <c r="E2354">
        <v>1</v>
      </c>
      <c r="H2354">
        <v>157</v>
      </c>
      <c r="I2354" t="s">
        <v>124</v>
      </c>
      <c r="J2354" t="s">
        <v>125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ref="S2354:S2360" si="1211">"16:26:40.219"</f>
        <v>16:26:40.219</v>
      </c>
      <c r="T2354" t="str">
        <f t="shared" ref="T2354:T2360" si="1212">"16:26:39.819"</f>
        <v>16:26:39.819</v>
      </c>
      <c r="U2354" t="str">
        <f t="shared" si="1185"/>
        <v>A5988B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10</v>
      </c>
      <c r="AF2354" t="s">
        <v>125</v>
      </c>
      <c r="AG2354">
        <v>0</v>
      </c>
      <c r="AH2354">
        <v>3</v>
      </c>
      <c r="AI2354">
        <v>2</v>
      </c>
      <c r="AJ2354">
        <v>1</v>
      </c>
      <c r="AK2354" t="s">
        <v>785</v>
      </c>
      <c r="AL2354">
        <v>40.973188999999998</v>
      </c>
      <c r="AM2354" t="s">
        <v>786</v>
      </c>
      <c r="AN2354">
        <v>-72.165627000000001</v>
      </c>
      <c r="AO2354">
        <v>25</v>
      </c>
      <c r="AP2354">
        <v>1125</v>
      </c>
      <c r="AQ2354" t="s">
        <v>129</v>
      </c>
      <c r="AR2354">
        <v>-24</v>
      </c>
      <c r="AS2354">
        <v>59</v>
      </c>
      <c r="AT2354">
        <v>320</v>
      </c>
      <c r="BB2354">
        <v>1200</v>
      </c>
      <c r="BC2354">
        <v>1</v>
      </c>
      <c r="BD2354" t="str">
        <f t="shared" si="1186"/>
        <v xml:space="preserve">N46PD   </v>
      </c>
      <c r="BE2354">
        <v>1</v>
      </c>
      <c r="BG2354">
        <v>0</v>
      </c>
      <c r="BH2354">
        <v>0</v>
      </c>
      <c r="BI2354">
        <v>0</v>
      </c>
      <c r="BJ2354">
        <v>1025</v>
      </c>
      <c r="BK2354">
        <v>-100</v>
      </c>
      <c r="BL2354" t="s">
        <v>239</v>
      </c>
      <c r="BM2354">
        <v>1</v>
      </c>
      <c r="BN2354">
        <v>1</v>
      </c>
      <c r="BO2354">
        <v>1</v>
      </c>
      <c r="BP2354">
        <v>0</v>
      </c>
      <c r="BS2354">
        <v>0.04</v>
      </c>
      <c r="BT2354">
        <v>0</v>
      </c>
      <c r="BU2354">
        <v>0</v>
      </c>
      <c r="CE2354" t="str">
        <f t="shared" ref="CE2354:CE2360" si="1213">"16:26:40.223"</f>
        <v>16:26:40.223</v>
      </c>
      <c r="CF2354">
        <v>223135868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6</v>
      </c>
      <c r="CY2354">
        <v>7</v>
      </c>
      <c r="CZ2354" t="s">
        <v>131</v>
      </c>
      <c r="DA2354">
        <v>80</v>
      </c>
      <c r="DB2354">
        <v>1</v>
      </c>
      <c r="DC2354" t="s">
        <v>132</v>
      </c>
      <c r="DD2354" t="s">
        <v>133</v>
      </c>
      <c r="DG2354">
        <v>15536261</v>
      </c>
      <c r="DI2354">
        <v>0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 t="shared" si="1210"/>
        <v>10/06/2022 16:26:40.492</v>
      </c>
      <c r="C2355" t="str">
        <f t="shared" si="1184"/>
        <v>FFDFD3C0</v>
      </c>
      <c r="D2355" t="s">
        <v>134</v>
      </c>
      <c r="E2355">
        <v>38</v>
      </c>
      <c r="H2355">
        <v>125</v>
      </c>
      <c r="I2355" t="s">
        <v>142</v>
      </c>
      <c r="J2355" t="s">
        <v>136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si="1211"/>
        <v>16:26:40.219</v>
      </c>
      <c r="T2355" t="str">
        <f t="shared" si="1212"/>
        <v>16:26:39.819</v>
      </c>
      <c r="U2355" t="str">
        <f t="shared" si="1185"/>
        <v>A5988B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10</v>
      </c>
      <c r="AF2355" t="s">
        <v>125</v>
      </c>
      <c r="AG2355">
        <v>0</v>
      </c>
      <c r="AH2355">
        <v>3</v>
      </c>
      <c r="AI2355">
        <v>2</v>
      </c>
      <c r="AJ2355">
        <v>1</v>
      </c>
      <c r="AK2355" t="s">
        <v>785</v>
      </c>
      <c r="AL2355">
        <v>40.973188999999998</v>
      </c>
      <c r="AM2355" t="s">
        <v>786</v>
      </c>
      <c r="AN2355">
        <v>-72.165627000000001</v>
      </c>
      <c r="AO2355">
        <v>25</v>
      </c>
      <c r="AP2355">
        <v>1125</v>
      </c>
      <c r="AQ2355" t="s">
        <v>129</v>
      </c>
      <c r="AR2355">
        <v>-24</v>
      </c>
      <c r="AS2355">
        <v>59</v>
      </c>
      <c r="AT2355">
        <v>320</v>
      </c>
      <c r="BB2355">
        <v>1200</v>
      </c>
      <c r="BC2355">
        <v>1</v>
      </c>
      <c r="BD2355" t="str">
        <f t="shared" si="1186"/>
        <v xml:space="preserve">N46PD   </v>
      </c>
      <c r="BE2355">
        <v>1</v>
      </c>
      <c r="BG2355">
        <v>0</v>
      </c>
      <c r="BH2355">
        <v>0</v>
      </c>
      <c r="BI2355">
        <v>0</v>
      </c>
      <c r="BJ2355">
        <v>1025</v>
      </c>
      <c r="BK2355">
        <v>-100</v>
      </c>
      <c r="BL2355" t="s">
        <v>239</v>
      </c>
      <c r="BM2355">
        <v>1</v>
      </c>
      <c r="BN2355">
        <v>1</v>
      </c>
      <c r="BO2355">
        <v>1</v>
      </c>
      <c r="BP2355">
        <v>0</v>
      </c>
      <c r="BS2355">
        <v>0.04</v>
      </c>
      <c r="BT2355">
        <v>0</v>
      </c>
      <c r="BU2355">
        <v>0</v>
      </c>
      <c r="CE2355" t="str">
        <f t="shared" si="1213"/>
        <v>16:26:40.223</v>
      </c>
      <c r="CF2355">
        <v>223135868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6</v>
      </c>
      <c r="CY2355">
        <v>7</v>
      </c>
      <c r="CZ2355" t="s">
        <v>131</v>
      </c>
      <c r="DA2355">
        <v>80</v>
      </c>
      <c r="DB2355">
        <v>1</v>
      </c>
      <c r="DC2355" t="s">
        <v>132</v>
      </c>
      <c r="DD2355" t="s">
        <v>133</v>
      </c>
      <c r="DG2355">
        <v>15536261</v>
      </c>
      <c r="DI2355">
        <v>0</v>
      </c>
      <c r="DJ2355">
        <v>0</v>
      </c>
      <c r="DK2355">
        <v>1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 t="shared" si="1210"/>
        <v>10/06/2022 16:26:40.492</v>
      </c>
      <c r="C2356" t="str">
        <f t="shared" si="1184"/>
        <v>FFDFD3C0</v>
      </c>
      <c r="D2356" t="s">
        <v>139</v>
      </c>
      <c r="E2356">
        <v>3</v>
      </c>
      <c r="F2356">
        <v>1003</v>
      </c>
      <c r="G2356" t="s">
        <v>146</v>
      </c>
      <c r="J2356" t="s">
        <v>141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211"/>
        <v>16:26:40.219</v>
      </c>
      <c r="T2356" t="str">
        <f t="shared" si="1212"/>
        <v>16:26:39.819</v>
      </c>
      <c r="U2356" t="str">
        <f t="shared" si="1185"/>
        <v>A5988B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10</v>
      </c>
      <c r="AF2356" t="s">
        <v>125</v>
      </c>
      <c r="AG2356">
        <v>0</v>
      </c>
      <c r="AH2356">
        <v>3</v>
      </c>
      <c r="AI2356">
        <v>2</v>
      </c>
      <c r="AJ2356">
        <v>1</v>
      </c>
      <c r="AK2356" t="s">
        <v>785</v>
      </c>
      <c r="AL2356">
        <v>40.973188999999998</v>
      </c>
      <c r="AM2356" t="s">
        <v>786</v>
      </c>
      <c r="AN2356">
        <v>-72.165627000000001</v>
      </c>
      <c r="AO2356">
        <v>25</v>
      </c>
      <c r="AP2356">
        <v>1125</v>
      </c>
      <c r="AQ2356" t="s">
        <v>129</v>
      </c>
      <c r="AR2356">
        <v>-24</v>
      </c>
      <c r="AS2356">
        <v>59</v>
      </c>
      <c r="AT2356">
        <v>320</v>
      </c>
      <c r="BB2356">
        <v>1200</v>
      </c>
      <c r="BC2356">
        <v>1</v>
      </c>
      <c r="BD2356" t="str">
        <f t="shared" si="1186"/>
        <v xml:space="preserve">N46PD   </v>
      </c>
      <c r="BE2356">
        <v>1</v>
      </c>
      <c r="BG2356">
        <v>0</v>
      </c>
      <c r="BH2356">
        <v>0</v>
      </c>
      <c r="BI2356">
        <v>0</v>
      </c>
      <c r="BJ2356">
        <v>1025</v>
      </c>
      <c r="BK2356">
        <v>-100</v>
      </c>
      <c r="BL2356" t="s">
        <v>239</v>
      </c>
      <c r="BM2356">
        <v>1</v>
      </c>
      <c r="BN2356">
        <v>1</v>
      </c>
      <c r="BO2356">
        <v>1</v>
      </c>
      <c r="BP2356">
        <v>0</v>
      </c>
      <c r="BS2356">
        <v>0.12</v>
      </c>
      <c r="BT2356">
        <v>0</v>
      </c>
      <c r="BU2356">
        <v>0</v>
      </c>
      <c r="CE2356" t="str">
        <f t="shared" si="1213"/>
        <v>16:26:40.223</v>
      </c>
      <c r="CF2356">
        <v>223135868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6</v>
      </c>
      <c r="CY2356">
        <v>7</v>
      </c>
      <c r="CZ2356" t="s">
        <v>131</v>
      </c>
      <c r="DA2356">
        <v>80</v>
      </c>
      <c r="DB2356">
        <v>1</v>
      </c>
      <c r="DC2356" t="s">
        <v>132</v>
      </c>
      <c r="DD2356" t="s">
        <v>133</v>
      </c>
      <c r="DG2356">
        <v>15536261</v>
      </c>
      <c r="DI2356">
        <v>0</v>
      </c>
      <c r="DJ2356">
        <v>0</v>
      </c>
      <c r="DK2356">
        <v>1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 t="shared" si="1210"/>
        <v>10/06/2022 16:26:40.492</v>
      </c>
      <c r="C2357" t="str">
        <f t="shared" si="1184"/>
        <v>FFDFD3C0</v>
      </c>
      <c r="D2357" t="s">
        <v>134</v>
      </c>
      <c r="E2357">
        <v>33</v>
      </c>
      <c r="H2357">
        <v>112</v>
      </c>
      <c r="I2357" t="s">
        <v>135</v>
      </c>
      <c r="J2357" t="s">
        <v>136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211"/>
        <v>16:26:40.219</v>
      </c>
      <c r="T2357" t="str">
        <f t="shared" si="1212"/>
        <v>16:26:39.819</v>
      </c>
      <c r="U2357" t="str">
        <f t="shared" si="1185"/>
        <v>A5988B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10</v>
      </c>
      <c r="AF2357" t="s">
        <v>125</v>
      </c>
      <c r="AG2357">
        <v>0</v>
      </c>
      <c r="AH2357">
        <v>3</v>
      </c>
      <c r="AI2357">
        <v>2</v>
      </c>
      <c r="AJ2357">
        <v>1</v>
      </c>
      <c r="AK2357" t="s">
        <v>785</v>
      </c>
      <c r="AL2357">
        <v>40.973188999999998</v>
      </c>
      <c r="AM2357" t="s">
        <v>786</v>
      </c>
      <c r="AN2357">
        <v>-72.165627000000001</v>
      </c>
      <c r="AO2357">
        <v>25</v>
      </c>
      <c r="AP2357">
        <v>1125</v>
      </c>
      <c r="AQ2357" t="s">
        <v>129</v>
      </c>
      <c r="AR2357">
        <v>-24</v>
      </c>
      <c r="AS2357">
        <v>59</v>
      </c>
      <c r="AT2357">
        <v>320</v>
      </c>
      <c r="BB2357">
        <v>1200</v>
      </c>
      <c r="BC2357">
        <v>1</v>
      </c>
      <c r="BD2357" t="str">
        <f t="shared" si="1186"/>
        <v xml:space="preserve">N46PD   </v>
      </c>
      <c r="BE2357">
        <v>1</v>
      </c>
      <c r="BG2357">
        <v>0</v>
      </c>
      <c r="BH2357">
        <v>0</v>
      </c>
      <c r="BI2357">
        <v>0</v>
      </c>
      <c r="BJ2357">
        <v>1025</v>
      </c>
      <c r="BK2357">
        <v>-100</v>
      </c>
      <c r="BL2357" t="s">
        <v>239</v>
      </c>
      <c r="BM2357">
        <v>1</v>
      </c>
      <c r="BN2357">
        <v>1</v>
      </c>
      <c r="BO2357">
        <v>1</v>
      </c>
      <c r="BP2357">
        <v>0</v>
      </c>
      <c r="BS2357">
        <v>0.04</v>
      </c>
      <c r="BT2357">
        <v>0</v>
      </c>
      <c r="BU2357">
        <v>0</v>
      </c>
      <c r="CE2357" t="str">
        <f t="shared" si="1213"/>
        <v>16:26:40.223</v>
      </c>
      <c r="CF2357">
        <v>223135868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6</v>
      </c>
      <c r="CY2357">
        <v>7</v>
      </c>
      <c r="CZ2357" t="s">
        <v>131</v>
      </c>
      <c r="DA2357">
        <v>80</v>
      </c>
      <c r="DB2357">
        <v>1</v>
      </c>
      <c r="DC2357" t="s">
        <v>132</v>
      </c>
      <c r="DD2357" t="s">
        <v>133</v>
      </c>
      <c r="DG2357">
        <v>15536261</v>
      </c>
      <c r="DI2357">
        <v>0</v>
      </c>
      <c r="DJ2357">
        <v>0</v>
      </c>
      <c r="DK2357">
        <v>1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 t="shared" si="1210"/>
        <v>10/06/2022 16:26:40.492</v>
      </c>
      <c r="C2358" t="str">
        <f t="shared" si="1184"/>
        <v>FFDFD3C0</v>
      </c>
      <c r="D2358" t="s">
        <v>143</v>
      </c>
      <c r="E2358">
        <v>15</v>
      </c>
      <c r="F2358">
        <v>2015</v>
      </c>
      <c r="G2358" t="s">
        <v>144</v>
      </c>
      <c r="J2358" t="s">
        <v>145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211"/>
        <v>16:26:40.219</v>
      </c>
      <c r="T2358" t="str">
        <f t="shared" si="1212"/>
        <v>16:26:39.819</v>
      </c>
      <c r="U2358" t="str">
        <f t="shared" si="1185"/>
        <v>A5988B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10</v>
      </c>
      <c r="AF2358" t="s">
        <v>125</v>
      </c>
      <c r="AG2358">
        <v>0</v>
      </c>
      <c r="AH2358">
        <v>3</v>
      </c>
      <c r="AI2358">
        <v>2</v>
      </c>
      <c r="AJ2358">
        <v>1</v>
      </c>
      <c r="AK2358" t="s">
        <v>785</v>
      </c>
      <c r="AL2358">
        <v>40.973188999999998</v>
      </c>
      <c r="AM2358" t="s">
        <v>786</v>
      </c>
      <c r="AN2358">
        <v>-72.165627000000001</v>
      </c>
      <c r="AO2358">
        <v>25</v>
      </c>
      <c r="AP2358">
        <v>1125</v>
      </c>
      <c r="AQ2358" t="s">
        <v>129</v>
      </c>
      <c r="AR2358">
        <v>-24</v>
      </c>
      <c r="AS2358">
        <v>59</v>
      </c>
      <c r="AT2358">
        <v>320</v>
      </c>
      <c r="BB2358">
        <v>1200</v>
      </c>
      <c r="BC2358">
        <v>1</v>
      </c>
      <c r="BD2358" t="str">
        <f t="shared" si="1186"/>
        <v xml:space="preserve">N46PD   </v>
      </c>
      <c r="BE2358">
        <v>1</v>
      </c>
      <c r="BG2358">
        <v>0</v>
      </c>
      <c r="BH2358">
        <v>0</v>
      </c>
      <c r="BI2358">
        <v>0</v>
      </c>
      <c r="BJ2358">
        <v>1025</v>
      </c>
      <c r="BK2358">
        <v>-100</v>
      </c>
      <c r="BL2358" t="s">
        <v>239</v>
      </c>
      <c r="BM2358">
        <v>1</v>
      </c>
      <c r="BN2358">
        <v>1</v>
      </c>
      <c r="BO2358">
        <v>1</v>
      </c>
      <c r="BP2358">
        <v>0</v>
      </c>
      <c r="BS2358">
        <v>0.12</v>
      </c>
      <c r="BT2358">
        <v>0</v>
      </c>
      <c r="BU2358">
        <v>0</v>
      </c>
      <c r="CE2358" t="str">
        <f t="shared" si="1213"/>
        <v>16:26:40.223</v>
      </c>
      <c r="CF2358">
        <v>223135868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6</v>
      </c>
      <c r="CY2358">
        <v>7</v>
      </c>
      <c r="CZ2358" t="s">
        <v>131</v>
      </c>
      <c r="DA2358">
        <v>80</v>
      </c>
      <c r="DB2358">
        <v>1</v>
      </c>
      <c r="DC2358" t="s">
        <v>132</v>
      </c>
      <c r="DD2358" t="s">
        <v>133</v>
      </c>
      <c r="DG2358">
        <v>15536261</v>
      </c>
      <c r="DI2358">
        <v>0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 t="shared" si="1210"/>
        <v>10/06/2022 16:26:40.492</v>
      </c>
      <c r="C2359" t="str">
        <f t="shared" si="1184"/>
        <v>FFDFD3C0</v>
      </c>
      <c r="D2359" t="s">
        <v>143</v>
      </c>
      <c r="E2359">
        <v>1</v>
      </c>
      <c r="F2359">
        <v>2001</v>
      </c>
      <c r="G2359" t="s">
        <v>147</v>
      </c>
      <c r="J2359" t="s">
        <v>145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211"/>
        <v>16:26:40.219</v>
      </c>
      <c r="T2359" t="str">
        <f t="shared" si="1212"/>
        <v>16:26:39.819</v>
      </c>
      <c r="U2359" t="str">
        <f t="shared" si="1185"/>
        <v>A5988B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10</v>
      </c>
      <c r="AF2359" t="s">
        <v>125</v>
      </c>
      <c r="AG2359">
        <v>0</v>
      </c>
      <c r="AH2359">
        <v>3</v>
      </c>
      <c r="AI2359">
        <v>2</v>
      </c>
      <c r="AJ2359">
        <v>1</v>
      </c>
      <c r="AK2359" t="s">
        <v>785</v>
      </c>
      <c r="AL2359">
        <v>40.973188999999998</v>
      </c>
      <c r="AM2359" t="s">
        <v>786</v>
      </c>
      <c r="AN2359">
        <v>-72.165627000000001</v>
      </c>
      <c r="AO2359">
        <v>25</v>
      </c>
      <c r="AP2359">
        <v>1125</v>
      </c>
      <c r="AQ2359" t="s">
        <v>129</v>
      </c>
      <c r="AR2359">
        <v>-24</v>
      </c>
      <c r="AS2359">
        <v>59</v>
      </c>
      <c r="AT2359">
        <v>320</v>
      </c>
      <c r="BB2359">
        <v>1200</v>
      </c>
      <c r="BC2359">
        <v>1</v>
      </c>
      <c r="BD2359" t="str">
        <f t="shared" si="1186"/>
        <v xml:space="preserve">N46PD   </v>
      </c>
      <c r="BE2359">
        <v>1</v>
      </c>
      <c r="BG2359">
        <v>0</v>
      </c>
      <c r="BH2359">
        <v>0</v>
      </c>
      <c r="BI2359">
        <v>0</v>
      </c>
      <c r="BJ2359">
        <v>1025</v>
      </c>
      <c r="BK2359">
        <v>-100</v>
      </c>
      <c r="BL2359" t="s">
        <v>239</v>
      </c>
      <c r="BM2359">
        <v>1</v>
      </c>
      <c r="BN2359">
        <v>1</v>
      </c>
      <c r="BO2359">
        <v>1</v>
      </c>
      <c r="BP2359">
        <v>0</v>
      </c>
      <c r="BS2359">
        <v>0.12</v>
      </c>
      <c r="BT2359">
        <v>0</v>
      </c>
      <c r="BU2359">
        <v>0</v>
      </c>
      <c r="CE2359" t="str">
        <f t="shared" si="1213"/>
        <v>16:26:40.223</v>
      </c>
      <c r="CF2359">
        <v>223135868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6</v>
      </c>
      <c r="CY2359">
        <v>7</v>
      </c>
      <c r="CZ2359" t="s">
        <v>131</v>
      </c>
      <c r="DA2359">
        <v>80</v>
      </c>
      <c r="DB2359">
        <v>1</v>
      </c>
      <c r="DC2359" t="s">
        <v>132</v>
      </c>
      <c r="DD2359" t="s">
        <v>133</v>
      </c>
      <c r="DG2359">
        <v>15536261</v>
      </c>
      <c r="DI2359">
        <v>0</v>
      </c>
      <c r="DJ2359">
        <v>0</v>
      </c>
      <c r="DK2359">
        <v>1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 t="shared" si="1210"/>
        <v>10/06/2022 16:26:40.492</v>
      </c>
      <c r="C2360" t="str">
        <f t="shared" si="1184"/>
        <v>FFDFD3C0</v>
      </c>
      <c r="D2360" t="s">
        <v>139</v>
      </c>
      <c r="E2360">
        <v>2</v>
      </c>
      <c r="F2360">
        <v>1002</v>
      </c>
      <c r="G2360" t="s">
        <v>124</v>
      </c>
      <c r="J2360" t="s">
        <v>141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211"/>
        <v>16:26:40.219</v>
      </c>
      <c r="T2360" t="str">
        <f t="shared" si="1212"/>
        <v>16:26:39.819</v>
      </c>
      <c r="U2360" t="str">
        <f t="shared" si="1185"/>
        <v>A5988B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10</v>
      </c>
      <c r="AF2360" t="s">
        <v>125</v>
      </c>
      <c r="AG2360">
        <v>0</v>
      </c>
      <c r="AH2360">
        <v>3</v>
      </c>
      <c r="AI2360">
        <v>2</v>
      </c>
      <c r="AJ2360">
        <v>1</v>
      </c>
      <c r="AK2360" t="s">
        <v>785</v>
      </c>
      <c r="AL2360">
        <v>40.973188999999998</v>
      </c>
      <c r="AM2360" t="s">
        <v>786</v>
      </c>
      <c r="AN2360">
        <v>-72.165627000000001</v>
      </c>
      <c r="AO2360">
        <v>25</v>
      </c>
      <c r="AP2360">
        <v>1125</v>
      </c>
      <c r="AQ2360" t="s">
        <v>129</v>
      </c>
      <c r="AR2360">
        <v>-24</v>
      </c>
      <c r="AS2360">
        <v>59</v>
      </c>
      <c r="AT2360">
        <v>320</v>
      </c>
      <c r="BB2360">
        <v>1200</v>
      </c>
      <c r="BC2360">
        <v>1</v>
      </c>
      <c r="BD2360" t="str">
        <f t="shared" si="1186"/>
        <v xml:space="preserve">N46PD   </v>
      </c>
      <c r="BE2360">
        <v>1</v>
      </c>
      <c r="BG2360">
        <v>0</v>
      </c>
      <c r="BH2360">
        <v>0</v>
      </c>
      <c r="BI2360">
        <v>0</v>
      </c>
      <c r="BJ2360">
        <v>1025</v>
      </c>
      <c r="BK2360">
        <v>-100</v>
      </c>
      <c r="BL2360" t="s">
        <v>239</v>
      </c>
      <c r="BM2360">
        <v>1</v>
      </c>
      <c r="BN2360">
        <v>1</v>
      </c>
      <c r="BO2360">
        <v>1</v>
      </c>
      <c r="BP2360">
        <v>0</v>
      </c>
      <c r="BS2360">
        <v>0.12</v>
      </c>
      <c r="BT2360">
        <v>0</v>
      </c>
      <c r="BU2360">
        <v>0</v>
      </c>
      <c r="CE2360" t="str">
        <f t="shared" si="1213"/>
        <v>16:26:40.223</v>
      </c>
      <c r="CF2360">
        <v>223135868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6</v>
      </c>
      <c r="CY2360">
        <v>7</v>
      </c>
      <c r="CZ2360" t="s">
        <v>131</v>
      </c>
      <c r="DA2360">
        <v>80</v>
      </c>
      <c r="DB2360">
        <v>1</v>
      </c>
      <c r="DC2360" t="s">
        <v>132</v>
      </c>
      <c r="DD2360" t="s">
        <v>133</v>
      </c>
      <c r="DG2360">
        <v>15536261</v>
      </c>
      <c r="DI2360">
        <v>0</v>
      </c>
      <c r="DJ2360">
        <v>0</v>
      </c>
      <c r="DK2360">
        <v>1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>"10/06/2022 16:26:41.571"</f>
        <v>10/06/2022 16:26:41.571</v>
      </c>
      <c r="C2361" t="str">
        <f t="shared" si="1184"/>
        <v>FFDFD3C0</v>
      </c>
      <c r="D2361" t="s">
        <v>139</v>
      </c>
      <c r="E2361">
        <v>2</v>
      </c>
      <c r="F2361">
        <v>1002</v>
      </c>
      <c r="G2361" t="s">
        <v>124</v>
      </c>
      <c r="J2361" t="s">
        <v>141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ref="S2361:S2367" si="1214">"16:26:41.234"</f>
        <v>16:26:41.234</v>
      </c>
      <c r="T2361" t="str">
        <f t="shared" ref="T2361:T2367" si="1215">"16:26:40.734"</f>
        <v>16:26:40.734</v>
      </c>
      <c r="U2361" t="str">
        <f t="shared" si="1185"/>
        <v>A5988B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10</v>
      </c>
      <c r="AF2361" t="s">
        <v>125</v>
      </c>
      <c r="AG2361">
        <v>0</v>
      </c>
      <c r="AH2361">
        <v>3</v>
      </c>
      <c r="AI2361">
        <v>2</v>
      </c>
      <c r="AJ2361">
        <v>1</v>
      </c>
      <c r="AK2361" t="s">
        <v>787</v>
      </c>
      <c r="AL2361">
        <v>40.973467999999997</v>
      </c>
      <c r="AM2361" t="s">
        <v>788</v>
      </c>
      <c r="AN2361">
        <v>-72.165756000000002</v>
      </c>
      <c r="AO2361">
        <v>25</v>
      </c>
      <c r="AP2361">
        <v>1125</v>
      </c>
      <c r="AQ2361" t="s">
        <v>129</v>
      </c>
      <c r="AR2361">
        <v>-24</v>
      </c>
      <c r="AS2361">
        <v>59</v>
      </c>
      <c r="AT2361">
        <v>64</v>
      </c>
      <c r="BB2361">
        <v>1200</v>
      </c>
      <c r="BC2361">
        <v>1</v>
      </c>
      <c r="BD2361" t="str">
        <f t="shared" si="1186"/>
        <v xml:space="preserve">N46PD   </v>
      </c>
      <c r="BE2361">
        <v>1</v>
      </c>
      <c r="BG2361">
        <v>0</v>
      </c>
      <c r="BH2361">
        <v>0</v>
      </c>
      <c r="BI2361">
        <v>0</v>
      </c>
      <c r="BJ2361">
        <v>1025</v>
      </c>
      <c r="BK2361">
        <v>-100</v>
      </c>
      <c r="BL2361" t="s">
        <v>239</v>
      </c>
      <c r="BM2361">
        <v>1</v>
      </c>
      <c r="BN2361">
        <v>1</v>
      </c>
      <c r="BO2361">
        <v>1</v>
      </c>
      <c r="BP2361">
        <v>0</v>
      </c>
      <c r="BS2361">
        <v>0.04</v>
      </c>
      <c r="BT2361">
        <v>0</v>
      </c>
      <c r="BU2361">
        <v>0</v>
      </c>
      <c r="CE2361" t="str">
        <f t="shared" ref="CE2361:CE2367" si="1216">"16:26:41.239"</f>
        <v>16:26:41.239</v>
      </c>
      <c r="CF2361">
        <v>238962785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6</v>
      </c>
      <c r="CY2361">
        <v>7</v>
      </c>
      <c r="CZ2361" t="s">
        <v>131</v>
      </c>
      <c r="DA2361">
        <v>80</v>
      </c>
      <c r="DB2361">
        <v>1</v>
      </c>
      <c r="DC2361" t="s">
        <v>132</v>
      </c>
      <c r="DD2361" t="s">
        <v>133</v>
      </c>
      <c r="DG2361">
        <v>15537278</v>
      </c>
      <c r="DI2361">
        <v>0</v>
      </c>
      <c r="DJ2361">
        <v>0</v>
      </c>
      <c r="DK2361">
        <v>0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>"10/06/2022 16:26:41.571"</f>
        <v>10/06/2022 16:26:41.571</v>
      </c>
      <c r="C2362" t="str">
        <f t="shared" si="1184"/>
        <v>FFDFD3C0</v>
      </c>
      <c r="D2362" t="s">
        <v>134</v>
      </c>
      <c r="E2362">
        <v>38</v>
      </c>
      <c r="H2362">
        <v>125</v>
      </c>
      <c r="I2362" t="s">
        <v>142</v>
      </c>
      <c r="J2362" t="s">
        <v>136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1214"/>
        <v>16:26:41.234</v>
      </c>
      <c r="T2362" t="str">
        <f t="shared" si="1215"/>
        <v>16:26:40.734</v>
      </c>
      <c r="U2362" t="str">
        <f t="shared" si="1185"/>
        <v>A5988B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10</v>
      </c>
      <c r="AF2362" t="s">
        <v>125</v>
      </c>
      <c r="AG2362">
        <v>0</v>
      </c>
      <c r="AH2362">
        <v>3</v>
      </c>
      <c r="AI2362">
        <v>2</v>
      </c>
      <c r="AJ2362">
        <v>1</v>
      </c>
      <c r="AK2362" t="s">
        <v>787</v>
      </c>
      <c r="AL2362">
        <v>40.973467999999997</v>
      </c>
      <c r="AM2362" t="s">
        <v>788</v>
      </c>
      <c r="AN2362">
        <v>-72.165756000000002</v>
      </c>
      <c r="AO2362">
        <v>25</v>
      </c>
      <c r="AP2362">
        <v>1125</v>
      </c>
      <c r="AQ2362" t="s">
        <v>129</v>
      </c>
      <c r="AR2362">
        <v>-24</v>
      </c>
      <c r="AS2362">
        <v>59</v>
      </c>
      <c r="AT2362">
        <v>64</v>
      </c>
      <c r="BB2362">
        <v>1200</v>
      </c>
      <c r="BC2362">
        <v>1</v>
      </c>
      <c r="BD2362" t="str">
        <f t="shared" si="1186"/>
        <v xml:space="preserve">N46PD   </v>
      </c>
      <c r="BE2362">
        <v>1</v>
      </c>
      <c r="BG2362">
        <v>0</v>
      </c>
      <c r="BH2362">
        <v>0</v>
      </c>
      <c r="BI2362">
        <v>0</v>
      </c>
      <c r="BJ2362">
        <v>1025</v>
      </c>
      <c r="BK2362">
        <v>-100</v>
      </c>
      <c r="BL2362" t="s">
        <v>239</v>
      </c>
      <c r="BM2362">
        <v>1</v>
      </c>
      <c r="BN2362">
        <v>1</v>
      </c>
      <c r="BO2362">
        <v>1</v>
      </c>
      <c r="BP2362">
        <v>0</v>
      </c>
      <c r="BS2362">
        <v>0.04</v>
      </c>
      <c r="BT2362">
        <v>0</v>
      </c>
      <c r="BU2362">
        <v>0</v>
      </c>
      <c r="CE2362" t="str">
        <f t="shared" si="1216"/>
        <v>16:26:41.239</v>
      </c>
      <c r="CF2362">
        <v>238962785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6</v>
      </c>
      <c r="CY2362">
        <v>7</v>
      </c>
      <c r="CZ2362" t="s">
        <v>131</v>
      </c>
      <c r="DA2362">
        <v>80</v>
      </c>
      <c r="DB2362">
        <v>1</v>
      </c>
      <c r="DC2362" t="s">
        <v>132</v>
      </c>
      <c r="DD2362" t="s">
        <v>133</v>
      </c>
      <c r="DG2362">
        <v>15537278</v>
      </c>
      <c r="DI2362">
        <v>0</v>
      </c>
      <c r="DJ2362">
        <v>0</v>
      </c>
      <c r="DK2362">
        <v>1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>"10/06/2022 16:26:41.571"</f>
        <v>10/06/2022 16:26:41.571</v>
      </c>
      <c r="C2363" t="str">
        <f t="shared" si="1184"/>
        <v>FFDFD3C0</v>
      </c>
      <c r="D2363" t="s">
        <v>123</v>
      </c>
      <c r="E2363">
        <v>1</v>
      </c>
      <c r="H2363">
        <v>157</v>
      </c>
      <c r="I2363" t="s">
        <v>124</v>
      </c>
      <c r="J2363" t="s">
        <v>125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1214"/>
        <v>16:26:41.234</v>
      </c>
      <c r="T2363" t="str">
        <f t="shared" si="1215"/>
        <v>16:26:40.734</v>
      </c>
      <c r="U2363" t="str">
        <f t="shared" si="1185"/>
        <v>A5988B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10</v>
      </c>
      <c r="AF2363" t="s">
        <v>125</v>
      </c>
      <c r="AG2363">
        <v>0</v>
      </c>
      <c r="AH2363">
        <v>3</v>
      </c>
      <c r="AI2363">
        <v>2</v>
      </c>
      <c r="AJ2363">
        <v>1</v>
      </c>
      <c r="AK2363" t="s">
        <v>787</v>
      </c>
      <c r="AL2363">
        <v>40.973467999999997</v>
      </c>
      <c r="AM2363" t="s">
        <v>788</v>
      </c>
      <c r="AN2363">
        <v>-72.165756000000002</v>
      </c>
      <c r="AO2363">
        <v>25</v>
      </c>
      <c r="AP2363">
        <v>1125</v>
      </c>
      <c r="AQ2363" t="s">
        <v>129</v>
      </c>
      <c r="AR2363">
        <v>-24</v>
      </c>
      <c r="AS2363">
        <v>59</v>
      </c>
      <c r="AT2363">
        <v>64</v>
      </c>
      <c r="BB2363">
        <v>1200</v>
      </c>
      <c r="BC2363">
        <v>1</v>
      </c>
      <c r="BD2363" t="str">
        <f t="shared" si="1186"/>
        <v xml:space="preserve">N46PD   </v>
      </c>
      <c r="BE2363">
        <v>1</v>
      </c>
      <c r="BG2363">
        <v>0</v>
      </c>
      <c r="BH2363">
        <v>0</v>
      </c>
      <c r="BI2363">
        <v>0</v>
      </c>
      <c r="BJ2363">
        <v>1025</v>
      </c>
      <c r="BK2363">
        <v>-100</v>
      </c>
      <c r="BL2363" t="s">
        <v>239</v>
      </c>
      <c r="BM2363">
        <v>1</v>
      </c>
      <c r="BN2363">
        <v>1</v>
      </c>
      <c r="BO2363">
        <v>1</v>
      </c>
      <c r="BP2363">
        <v>0</v>
      </c>
      <c r="BS2363">
        <v>0.04</v>
      </c>
      <c r="BT2363">
        <v>0</v>
      </c>
      <c r="BU2363">
        <v>0</v>
      </c>
      <c r="CE2363" t="str">
        <f t="shared" si="1216"/>
        <v>16:26:41.239</v>
      </c>
      <c r="CF2363">
        <v>238962785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6</v>
      </c>
      <c r="CY2363">
        <v>7</v>
      </c>
      <c r="CZ2363" t="s">
        <v>131</v>
      </c>
      <c r="DA2363">
        <v>80</v>
      </c>
      <c r="DB2363">
        <v>1</v>
      </c>
      <c r="DC2363" t="s">
        <v>132</v>
      </c>
      <c r="DD2363" t="s">
        <v>133</v>
      </c>
      <c r="DG2363">
        <v>15537278</v>
      </c>
      <c r="DI2363">
        <v>0</v>
      </c>
      <c r="DJ2363">
        <v>0</v>
      </c>
      <c r="DK2363">
        <v>1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>"10/06/2022 16:26:41.571"</f>
        <v>10/06/2022 16:26:41.571</v>
      </c>
      <c r="C2364" t="str">
        <f t="shared" si="1184"/>
        <v>FFDFD3C0</v>
      </c>
      <c r="D2364" t="s">
        <v>139</v>
      </c>
      <c r="E2364">
        <v>3</v>
      </c>
      <c r="F2364">
        <v>1003</v>
      </c>
      <c r="G2364" t="s">
        <v>146</v>
      </c>
      <c r="J2364" t="s">
        <v>141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214"/>
        <v>16:26:41.234</v>
      </c>
      <c r="T2364" t="str">
        <f t="shared" si="1215"/>
        <v>16:26:40.734</v>
      </c>
      <c r="U2364" t="str">
        <f t="shared" si="1185"/>
        <v>A5988B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10</v>
      </c>
      <c r="AF2364" t="s">
        <v>125</v>
      </c>
      <c r="AG2364">
        <v>0</v>
      </c>
      <c r="AH2364">
        <v>3</v>
      </c>
      <c r="AI2364">
        <v>2</v>
      </c>
      <c r="AJ2364">
        <v>1</v>
      </c>
      <c r="AK2364" t="s">
        <v>787</v>
      </c>
      <c r="AL2364">
        <v>40.973467999999997</v>
      </c>
      <c r="AM2364" t="s">
        <v>788</v>
      </c>
      <c r="AN2364">
        <v>-72.165756000000002</v>
      </c>
      <c r="AO2364">
        <v>25</v>
      </c>
      <c r="AP2364">
        <v>1125</v>
      </c>
      <c r="AQ2364" t="s">
        <v>129</v>
      </c>
      <c r="AR2364">
        <v>-24</v>
      </c>
      <c r="AS2364">
        <v>59</v>
      </c>
      <c r="AT2364">
        <v>64</v>
      </c>
      <c r="BB2364">
        <v>1200</v>
      </c>
      <c r="BC2364">
        <v>1</v>
      </c>
      <c r="BD2364" t="str">
        <f t="shared" si="1186"/>
        <v xml:space="preserve">N46PD   </v>
      </c>
      <c r="BE2364">
        <v>1</v>
      </c>
      <c r="BG2364">
        <v>0</v>
      </c>
      <c r="BH2364">
        <v>0</v>
      </c>
      <c r="BI2364">
        <v>0</v>
      </c>
      <c r="BJ2364">
        <v>1025</v>
      </c>
      <c r="BK2364">
        <v>-100</v>
      </c>
      <c r="BL2364" t="s">
        <v>239</v>
      </c>
      <c r="BM2364">
        <v>1</v>
      </c>
      <c r="BN2364">
        <v>1</v>
      </c>
      <c r="BO2364">
        <v>1</v>
      </c>
      <c r="BP2364">
        <v>0</v>
      </c>
      <c r="BS2364">
        <v>0.04</v>
      </c>
      <c r="BT2364">
        <v>0</v>
      </c>
      <c r="BU2364">
        <v>0</v>
      </c>
      <c r="CE2364" t="str">
        <f t="shared" si="1216"/>
        <v>16:26:41.239</v>
      </c>
      <c r="CF2364">
        <v>238962785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6</v>
      </c>
      <c r="CY2364">
        <v>7</v>
      </c>
      <c r="CZ2364" t="s">
        <v>131</v>
      </c>
      <c r="DA2364">
        <v>80</v>
      </c>
      <c r="DB2364">
        <v>1</v>
      </c>
      <c r="DC2364" t="s">
        <v>132</v>
      </c>
      <c r="DD2364" t="s">
        <v>133</v>
      </c>
      <c r="DG2364">
        <v>15537278</v>
      </c>
      <c r="DI2364">
        <v>0</v>
      </c>
      <c r="DJ2364">
        <v>0</v>
      </c>
      <c r="DK2364">
        <v>1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>"10/06/2022 16:26:41.586"</f>
        <v>10/06/2022 16:26:41.586</v>
      </c>
      <c r="C2365" t="str">
        <f t="shared" si="1184"/>
        <v>FFDFD3C0</v>
      </c>
      <c r="D2365" t="s">
        <v>143</v>
      </c>
      <c r="E2365">
        <v>1</v>
      </c>
      <c r="F2365">
        <v>2001</v>
      </c>
      <c r="G2365" t="s">
        <v>147</v>
      </c>
      <c r="J2365" t="s">
        <v>145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214"/>
        <v>16:26:41.234</v>
      </c>
      <c r="T2365" t="str">
        <f t="shared" si="1215"/>
        <v>16:26:40.734</v>
      </c>
      <c r="U2365" t="str">
        <f t="shared" si="1185"/>
        <v>A5988B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10</v>
      </c>
      <c r="AF2365" t="s">
        <v>125</v>
      </c>
      <c r="AG2365">
        <v>0</v>
      </c>
      <c r="AH2365">
        <v>3</v>
      </c>
      <c r="AI2365">
        <v>2</v>
      </c>
      <c r="AJ2365">
        <v>1</v>
      </c>
      <c r="AK2365" t="s">
        <v>787</v>
      </c>
      <c r="AL2365">
        <v>40.973467999999997</v>
      </c>
      <c r="AM2365" t="s">
        <v>788</v>
      </c>
      <c r="AN2365">
        <v>-72.165756000000002</v>
      </c>
      <c r="AO2365">
        <v>25</v>
      </c>
      <c r="AP2365">
        <v>1125</v>
      </c>
      <c r="AQ2365" t="s">
        <v>129</v>
      </c>
      <c r="AR2365">
        <v>-24</v>
      </c>
      <c r="AS2365">
        <v>59</v>
      </c>
      <c r="AT2365">
        <v>64</v>
      </c>
      <c r="BB2365">
        <v>1200</v>
      </c>
      <c r="BC2365">
        <v>1</v>
      </c>
      <c r="BD2365" t="str">
        <f t="shared" si="1186"/>
        <v xml:space="preserve">N46PD   </v>
      </c>
      <c r="BE2365">
        <v>1</v>
      </c>
      <c r="BG2365">
        <v>0</v>
      </c>
      <c r="BH2365">
        <v>0</v>
      </c>
      <c r="BI2365">
        <v>0</v>
      </c>
      <c r="BJ2365">
        <v>1025</v>
      </c>
      <c r="BK2365">
        <v>-100</v>
      </c>
      <c r="BL2365" t="s">
        <v>239</v>
      </c>
      <c r="BM2365">
        <v>1</v>
      </c>
      <c r="BN2365">
        <v>1</v>
      </c>
      <c r="BO2365">
        <v>1</v>
      </c>
      <c r="BP2365">
        <v>0</v>
      </c>
      <c r="BS2365">
        <v>0.04</v>
      </c>
      <c r="BT2365">
        <v>0</v>
      </c>
      <c r="BU2365">
        <v>0</v>
      </c>
      <c r="CE2365" t="str">
        <f t="shared" si="1216"/>
        <v>16:26:41.239</v>
      </c>
      <c r="CF2365">
        <v>238962785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6</v>
      </c>
      <c r="CY2365">
        <v>7</v>
      </c>
      <c r="CZ2365" t="s">
        <v>131</v>
      </c>
      <c r="DA2365">
        <v>80</v>
      </c>
      <c r="DB2365">
        <v>1</v>
      </c>
      <c r="DC2365" t="s">
        <v>132</v>
      </c>
      <c r="DD2365" t="s">
        <v>133</v>
      </c>
      <c r="DG2365">
        <v>15537278</v>
      </c>
      <c r="DI2365">
        <v>0</v>
      </c>
      <c r="DJ2365">
        <v>0</v>
      </c>
      <c r="DK2365">
        <v>1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>"10/06/2022 16:26:41.602"</f>
        <v>10/06/2022 16:26:41.602</v>
      </c>
      <c r="C2366" t="str">
        <f t="shared" si="1184"/>
        <v>FFDFD3C0</v>
      </c>
      <c r="D2366" t="s">
        <v>143</v>
      </c>
      <c r="E2366">
        <v>15</v>
      </c>
      <c r="F2366">
        <v>2015</v>
      </c>
      <c r="G2366" t="s">
        <v>144</v>
      </c>
      <c r="J2366" t="s">
        <v>145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214"/>
        <v>16:26:41.234</v>
      </c>
      <c r="T2366" t="str">
        <f t="shared" si="1215"/>
        <v>16:26:40.734</v>
      </c>
      <c r="U2366" t="str">
        <f t="shared" si="1185"/>
        <v>A5988B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10</v>
      </c>
      <c r="AF2366" t="s">
        <v>125</v>
      </c>
      <c r="AG2366">
        <v>0</v>
      </c>
      <c r="AH2366">
        <v>3</v>
      </c>
      <c r="AI2366">
        <v>2</v>
      </c>
      <c r="AJ2366">
        <v>1</v>
      </c>
      <c r="AK2366" t="s">
        <v>787</v>
      </c>
      <c r="AL2366">
        <v>40.973467999999997</v>
      </c>
      <c r="AM2366" t="s">
        <v>788</v>
      </c>
      <c r="AN2366">
        <v>-72.165756000000002</v>
      </c>
      <c r="AO2366">
        <v>25</v>
      </c>
      <c r="AP2366">
        <v>1125</v>
      </c>
      <c r="AQ2366" t="s">
        <v>129</v>
      </c>
      <c r="AR2366">
        <v>-24</v>
      </c>
      <c r="AS2366">
        <v>59</v>
      </c>
      <c r="AT2366">
        <v>64</v>
      </c>
      <c r="BB2366">
        <v>1200</v>
      </c>
      <c r="BC2366">
        <v>1</v>
      </c>
      <c r="BD2366" t="str">
        <f t="shared" si="1186"/>
        <v xml:space="preserve">N46PD   </v>
      </c>
      <c r="BE2366">
        <v>1</v>
      </c>
      <c r="BG2366">
        <v>0</v>
      </c>
      <c r="BH2366">
        <v>0</v>
      </c>
      <c r="BI2366">
        <v>0</v>
      </c>
      <c r="BJ2366">
        <v>1025</v>
      </c>
      <c r="BK2366">
        <v>-100</v>
      </c>
      <c r="BL2366" t="s">
        <v>239</v>
      </c>
      <c r="BM2366">
        <v>1</v>
      </c>
      <c r="BN2366">
        <v>1</v>
      </c>
      <c r="BO2366">
        <v>1</v>
      </c>
      <c r="BP2366">
        <v>0</v>
      </c>
      <c r="BS2366">
        <v>0.04</v>
      </c>
      <c r="BT2366">
        <v>0</v>
      </c>
      <c r="BU2366">
        <v>0</v>
      </c>
      <c r="CE2366" t="str">
        <f t="shared" si="1216"/>
        <v>16:26:41.239</v>
      </c>
      <c r="CF2366">
        <v>238962785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6</v>
      </c>
      <c r="CY2366">
        <v>7</v>
      </c>
      <c r="CZ2366" t="s">
        <v>131</v>
      </c>
      <c r="DA2366">
        <v>80</v>
      </c>
      <c r="DB2366">
        <v>1</v>
      </c>
      <c r="DC2366" t="s">
        <v>132</v>
      </c>
      <c r="DD2366" t="s">
        <v>133</v>
      </c>
      <c r="DG2366">
        <v>15537278</v>
      </c>
      <c r="DI2366">
        <v>0</v>
      </c>
      <c r="DJ2366">
        <v>0</v>
      </c>
      <c r="DK2366">
        <v>1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>"10/06/2022 16:26:41.711"</f>
        <v>10/06/2022 16:26:41.711</v>
      </c>
      <c r="C2367" t="str">
        <f t="shared" si="1184"/>
        <v>FFDFD3C0</v>
      </c>
      <c r="D2367" t="s">
        <v>134</v>
      </c>
      <c r="E2367">
        <v>33</v>
      </c>
      <c r="H2367">
        <v>112</v>
      </c>
      <c r="I2367" t="s">
        <v>135</v>
      </c>
      <c r="J2367" t="s">
        <v>136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1214"/>
        <v>16:26:41.234</v>
      </c>
      <c r="T2367" t="str">
        <f t="shared" si="1215"/>
        <v>16:26:40.734</v>
      </c>
      <c r="U2367" t="str">
        <f t="shared" si="1185"/>
        <v>A5988B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10</v>
      </c>
      <c r="AF2367" t="s">
        <v>125</v>
      </c>
      <c r="AG2367">
        <v>0</v>
      </c>
      <c r="AH2367">
        <v>3</v>
      </c>
      <c r="AI2367">
        <v>2</v>
      </c>
      <c r="AJ2367">
        <v>1</v>
      </c>
      <c r="AK2367" t="s">
        <v>787</v>
      </c>
      <c r="AL2367">
        <v>40.973467999999997</v>
      </c>
      <c r="AM2367" t="s">
        <v>788</v>
      </c>
      <c r="AN2367">
        <v>-72.165756000000002</v>
      </c>
      <c r="AO2367">
        <v>25</v>
      </c>
      <c r="AP2367">
        <v>1125</v>
      </c>
      <c r="AQ2367" t="s">
        <v>129</v>
      </c>
      <c r="AR2367">
        <v>-24</v>
      </c>
      <c r="AS2367">
        <v>59</v>
      </c>
      <c r="AT2367">
        <v>64</v>
      </c>
      <c r="BB2367">
        <v>1200</v>
      </c>
      <c r="BC2367">
        <v>1</v>
      </c>
      <c r="BD2367" t="str">
        <f t="shared" si="1186"/>
        <v xml:space="preserve">N46PD   </v>
      </c>
      <c r="BE2367">
        <v>1</v>
      </c>
      <c r="BG2367">
        <v>0</v>
      </c>
      <c r="BH2367">
        <v>0</v>
      </c>
      <c r="BI2367">
        <v>0</v>
      </c>
      <c r="BJ2367">
        <v>1025</v>
      </c>
      <c r="BK2367">
        <v>-100</v>
      </c>
      <c r="BL2367" t="s">
        <v>239</v>
      </c>
      <c r="BM2367">
        <v>1</v>
      </c>
      <c r="BN2367">
        <v>1</v>
      </c>
      <c r="BO2367">
        <v>1</v>
      </c>
      <c r="BP2367">
        <v>0</v>
      </c>
      <c r="BS2367">
        <v>0.04</v>
      </c>
      <c r="BT2367">
        <v>0</v>
      </c>
      <c r="BU2367">
        <v>0</v>
      </c>
      <c r="CE2367" t="str">
        <f t="shared" si="1216"/>
        <v>16:26:41.239</v>
      </c>
      <c r="CF2367">
        <v>238962785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6</v>
      </c>
      <c r="CY2367">
        <v>7</v>
      </c>
      <c r="CZ2367" t="s">
        <v>131</v>
      </c>
      <c r="DA2367">
        <v>80</v>
      </c>
      <c r="DB2367">
        <v>1</v>
      </c>
      <c r="DC2367" t="s">
        <v>132</v>
      </c>
      <c r="DD2367" t="s">
        <v>133</v>
      </c>
      <c r="DG2367">
        <v>15537278</v>
      </c>
      <c r="DI2367">
        <v>0</v>
      </c>
      <c r="DJ2367">
        <v>0</v>
      </c>
      <c r="DK2367">
        <v>1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 t="shared" ref="A2368:A2374" si="1217">"10/06/2022 16:26:42.523"</f>
        <v>10/06/2022 16:26:42.523</v>
      </c>
      <c r="C2368" t="str">
        <f t="shared" si="1184"/>
        <v>FFDFD3C0</v>
      </c>
      <c r="D2368" t="s">
        <v>134</v>
      </c>
      <c r="E2368">
        <v>38</v>
      </c>
      <c r="H2368">
        <v>125</v>
      </c>
      <c r="I2368" t="s">
        <v>142</v>
      </c>
      <c r="J2368" t="s">
        <v>136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ref="S2368:S2374" si="1218">"16:26:42.141"</f>
        <v>16:26:42.141</v>
      </c>
      <c r="T2368" t="str">
        <f t="shared" ref="T2368:T2374" si="1219">"16:26:41.241"</f>
        <v>16:26:41.241</v>
      </c>
      <c r="U2368" t="str">
        <f t="shared" si="1185"/>
        <v>A5988B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10</v>
      </c>
      <c r="AF2368" t="s">
        <v>125</v>
      </c>
      <c r="AG2368">
        <v>0</v>
      </c>
      <c r="AH2368">
        <v>3</v>
      </c>
      <c r="AI2368">
        <v>2</v>
      </c>
      <c r="AJ2368">
        <v>1</v>
      </c>
      <c r="AK2368" t="s">
        <v>789</v>
      </c>
      <c r="AL2368">
        <v>40.973747000000003</v>
      </c>
      <c r="AM2368" t="s">
        <v>632</v>
      </c>
      <c r="AN2368">
        <v>-72.165948999999998</v>
      </c>
      <c r="AO2368">
        <v>25</v>
      </c>
      <c r="AP2368">
        <v>1125</v>
      </c>
      <c r="AQ2368" t="s">
        <v>129</v>
      </c>
      <c r="AR2368">
        <v>-25</v>
      </c>
      <c r="AS2368">
        <v>59</v>
      </c>
      <c r="AT2368">
        <v>64</v>
      </c>
      <c r="BB2368">
        <v>1200</v>
      </c>
      <c r="BC2368">
        <v>1</v>
      </c>
      <c r="BD2368" t="str">
        <f t="shared" si="1186"/>
        <v xml:space="preserve">N46PD   </v>
      </c>
      <c r="BE2368">
        <v>1</v>
      </c>
      <c r="BG2368">
        <v>0</v>
      </c>
      <c r="BH2368">
        <v>0</v>
      </c>
      <c r="BI2368">
        <v>0</v>
      </c>
      <c r="BJ2368">
        <v>1025</v>
      </c>
      <c r="BK2368">
        <v>-100</v>
      </c>
      <c r="BL2368" t="s">
        <v>239</v>
      </c>
      <c r="BM2368">
        <v>1</v>
      </c>
      <c r="BN2368">
        <v>1</v>
      </c>
      <c r="BO2368">
        <v>1</v>
      </c>
      <c r="BP2368">
        <v>0</v>
      </c>
      <c r="BS2368">
        <v>0.04</v>
      </c>
      <c r="BT2368">
        <v>0</v>
      </c>
      <c r="BU2368">
        <v>0</v>
      </c>
      <c r="CE2368" t="str">
        <f t="shared" ref="CE2368:CE2374" si="1220">"16:26:42.143"</f>
        <v>16:26:42.143</v>
      </c>
      <c r="CF2368">
        <v>143376430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6</v>
      </c>
      <c r="CY2368">
        <v>7</v>
      </c>
      <c r="CZ2368" t="s">
        <v>131</v>
      </c>
      <c r="DA2368">
        <v>80</v>
      </c>
      <c r="DB2368">
        <v>1</v>
      </c>
      <c r="DC2368" t="s">
        <v>132</v>
      </c>
      <c r="DD2368" t="s">
        <v>133</v>
      </c>
      <c r="DG2368">
        <v>15538069</v>
      </c>
      <c r="DI2368">
        <v>0</v>
      </c>
      <c r="DJ2368">
        <v>0</v>
      </c>
      <c r="DK2368">
        <v>0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 t="shared" si="1217"/>
        <v>10/06/2022 16:26:42.523</v>
      </c>
      <c r="C2369" t="str">
        <f t="shared" si="1184"/>
        <v>FFDFD3C0</v>
      </c>
      <c r="D2369" t="s">
        <v>139</v>
      </c>
      <c r="E2369">
        <v>3</v>
      </c>
      <c r="F2369">
        <v>1003</v>
      </c>
      <c r="G2369" t="s">
        <v>146</v>
      </c>
      <c r="J2369" t="s">
        <v>141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si="1218"/>
        <v>16:26:42.141</v>
      </c>
      <c r="T2369" t="str">
        <f t="shared" si="1219"/>
        <v>16:26:41.241</v>
      </c>
      <c r="U2369" t="str">
        <f t="shared" si="1185"/>
        <v>A5988B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10</v>
      </c>
      <c r="AF2369" t="s">
        <v>125</v>
      </c>
      <c r="AG2369">
        <v>0</v>
      </c>
      <c r="AH2369">
        <v>3</v>
      </c>
      <c r="AI2369">
        <v>2</v>
      </c>
      <c r="AJ2369">
        <v>1</v>
      </c>
      <c r="AK2369" t="s">
        <v>789</v>
      </c>
      <c r="AL2369">
        <v>40.973747000000003</v>
      </c>
      <c r="AM2369" t="s">
        <v>632</v>
      </c>
      <c r="AN2369">
        <v>-72.165948999999998</v>
      </c>
      <c r="AO2369">
        <v>25</v>
      </c>
      <c r="AP2369">
        <v>1125</v>
      </c>
      <c r="AQ2369" t="s">
        <v>129</v>
      </c>
      <c r="AR2369">
        <v>-25</v>
      </c>
      <c r="AS2369">
        <v>59</v>
      </c>
      <c r="AT2369">
        <v>64</v>
      </c>
      <c r="BB2369">
        <v>1200</v>
      </c>
      <c r="BC2369">
        <v>1</v>
      </c>
      <c r="BD2369" t="str">
        <f t="shared" si="1186"/>
        <v xml:space="preserve">N46PD   </v>
      </c>
      <c r="BE2369">
        <v>1</v>
      </c>
      <c r="BG2369">
        <v>0</v>
      </c>
      <c r="BH2369">
        <v>0</v>
      </c>
      <c r="BI2369">
        <v>0</v>
      </c>
      <c r="BJ2369">
        <v>1025</v>
      </c>
      <c r="BK2369">
        <v>-100</v>
      </c>
      <c r="BL2369" t="s">
        <v>239</v>
      </c>
      <c r="BM2369">
        <v>1</v>
      </c>
      <c r="BN2369">
        <v>1</v>
      </c>
      <c r="BO2369">
        <v>1</v>
      </c>
      <c r="BP2369">
        <v>0</v>
      </c>
      <c r="BS2369">
        <v>0.04</v>
      </c>
      <c r="BT2369">
        <v>0</v>
      </c>
      <c r="BU2369">
        <v>0</v>
      </c>
      <c r="CE2369" t="str">
        <f t="shared" si="1220"/>
        <v>16:26:42.143</v>
      </c>
      <c r="CF2369">
        <v>143376430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6</v>
      </c>
      <c r="CY2369">
        <v>7</v>
      </c>
      <c r="CZ2369" t="s">
        <v>131</v>
      </c>
      <c r="DA2369">
        <v>80</v>
      </c>
      <c r="DB2369">
        <v>1</v>
      </c>
      <c r="DC2369" t="s">
        <v>132</v>
      </c>
      <c r="DD2369" t="s">
        <v>133</v>
      </c>
      <c r="DG2369">
        <v>15538069</v>
      </c>
      <c r="DI2369">
        <v>0</v>
      </c>
      <c r="DJ2369">
        <v>0</v>
      </c>
      <c r="DK2369">
        <v>1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 t="shared" si="1217"/>
        <v>10/06/2022 16:26:42.523</v>
      </c>
      <c r="C2370" t="str">
        <f t="shared" ref="C2370:C2433" si="1221">"FFDFD3C0"</f>
        <v>FFDFD3C0</v>
      </c>
      <c r="D2370" t="s">
        <v>139</v>
      </c>
      <c r="E2370">
        <v>2</v>
      </c>
      <c r="F2370">
        <v>1002</v>
      </c>
      <c r="G2370" t="s">
        <v>124</v>
      </c>
      <c r="J2370" t="s">
        <v>141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218"/>
        <v>16:26:42.141</v>
      </c>
      <c r="T2370" t="str">
        <f t="shared" si="1219"/>
        <v>16:26:41.241</v>
      </c>
      <c r="U2370" t="str">
        <f t="shared" ref="U2370:U2433" si="1222">"A5988B"</f>
        <v>A5988B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10</v>
      </c>
      <c r="AF2370" t="s">
        <v>125</v>
      </c>
      <c r="AG2370">
        <v>0</v>
      </c>
      <c r="AH2370">
        <v>3</v>
      </c>
      <c r="AI2370">
        <v>2</v>
      </c>
      <c r="AJ2370">
        <v>1</v>
      </c>
      <c r="AK2370" t="s">
        <v>789</v>
      </c>
      <c r="AL2370">
        <v>40.973747000000003</v>
      </c>
      <c r="AM2370" t="s">
        <v>632</v>
      </c>
      <c r="AN2370">
        <v>-72.165948999999998</v>
      </c>
      <c r="AO2370">
        <v>25</v>
      </c>
      <c r="AP2370">
        <v>1125</v>
      </c>
      <c r="AQ2370" t="s">
        <v>129</v>
      </c>
      <c r="AR2370">
        <v>-25</v>
      </c>
      <c r="AS2370">
        <v>59</v>
      </c>
      <c r="AT2370">
        <v>64</v>
      </c>
      <c r="BB2370">
        <v>1200</v>
      </c>
      <c r="BC2370">
        <v>1</v>
      </c>
      <c r="BD2370" t="str">
        <f t="shared" ref="BD2370:BD2433" si="1223">"N46PD   "</f>
        <v xml:space="preserve">N46PD   </v>
      </c>
      <c r="BE2370">
        <v>1</v>
      </c>
      <c r="BG2370">
        <v>0</v>
      </c>
      <c r="BH2370">
        <v>0</v>
      </c>
      <c r="BI2370">
        <v>0</v>
      </c>
      <c r="BJ2370">
        <v>1025</v>
      </c>
      <c r="BK2370">
        <v>-100</v>
      </c>
      <c r="BL2370" t="s">
        <v>239</v>
      </c>
      <c r="BM2370">
        <v>1</v>
      </c>
      <c r="BN2370">
        <v>1</v>
      </c>
      <c r="BO2370">
        <v>1</v>
      </c>
      <c r="BP2370">
        <v>0</v>
      </c>
      <c r="BS2370">
        <v>0.04</v>
      </c>
      <c r="BT2370">
        <v>0</v>
      </c>
      <c r="BU2370">
        <v>0</v>
      </c>
      <c r="CE2370" t="str">
        <f t="shared" si="1220"/>
        <v>16:26:42.143</v>
      </c>
      <c r="CF2370">
        <v>143376430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6</v>
      </c>
      <c r="CY2370">
        <v>7</v>
      </c>
      <c r="CZ2370" t="s">
        <v>131</v>
      </c>
      <c r="DA2370">
        <v>80</v>
      </c>
      <c r="DB2370">
        <v>1</v>
      </c>
      <c r="DC2370" t="s">
        <v>132</v>
      </c>
      <c r="DD2370" t="s">
        <v>133</v>
      </c>
      <c r="DG2370">
        <v>15538069</v>
      </c>
      <c r="DI2370">
        <v>0</v>
      </c>
      <c r="DJ2370">
        <v>0</v>
      </c>
      <c r="DK2370">
        <v>0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 t="shared" si="1217"/>
        <v>10/06/2022 16:26:42.523</v>
      </c>
      <c r="C2371" t="str">
        <f t="shared" si="1221"/>
        <v>FFDFD3C0</v>
      </c>
      <c r="D2371" t="s">
        <v>123</v>
      </c>
      <c r="E2371">
        <v>1</v>
      </c>
      <c r="H2371">
        <v>157</v>
      </c>
      <c r="I2371" t="s">
        <v>124</v>
      </c>
      <c r="J2371" t="s">
        <v>125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218"/>
        <v>16:26:42.141</v>
      </c>
      <c r="T2371" t="str">
        <f t="shared" si="1219"/>
        <v>16:26:41.241</v>
      </c>
      <c r="U2371" t="str">
        <f t="shared" si="1222"/>
        <v>A5988B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10</v>
      </c>
      <c r="AF2371" t="s">
        <v>125</v>
      </c>
      <c r="AG2371">
        <v>0</v>
      </c>
      <c r="AH2371">
        <v>3</v>
      </c>
      <c r="AI2371">
        <v>2</v>
      </c>
      <c r="AJ2371">
        <v>1</v>
      </c>
      <c r="AK2371" t="s">
        <v>789</v>
      </c>
      <c r="AL2371">
        <v>40.973747000000003</v>
      </c>
      <c r="AM2371" t="s">
        <v>632</v>
      </c>
      <c r="AN2371">
        <v>-72.165948999999998</v>
      </c>
      <c r="AO2371">
        <v>25</v>
      </c>
      <c r="AP2371">
        <v>1125</v>
      </c>
      <c r="AQ2371" t="s">
        <v>129</v>
      </c>
      <c r="AR2371">
        <v>-25</v>
      </c>
      <c r="AS2371">
        <v>59</v>
      </c>
      <c r="AT2371">
        <v>64</v>
      </c>
      <c r="BB2371">
        <v>1200</v>
      </c>
      <c r="BC2371">
        <v>1</v>
      </c>
      <c r="BD2371" t="str">
        <f t="shared" si="1223"/>
        <v xml:space="preserve">N46PD   </v>
      </c>
      <c r="BE2371">
        <v>1</v>
      </c>
      <c r="BG2371">
        <v>0</v>
      </c>
      <c r="BH2371">
        <v>0</v>
      </c>
      <c r="BI2371">
        <v>0</v>
      </c>
      <c r="BJ2371">
        <v>1025</v>
      </c>
      <c r="BK2371">
        <v>-100</v>
      </c>
      <c r="BL2371" t="s">
        <v>239</v>
      </c>
      <c r="BM2371">
        <v>1</v>
      </c>
      <c r="BN2371">
        <v>1</v>
      </c>
      <c r="BO2371">
        <v>1</v>
      </c>
      <c r="BP2371">
        <v>0</v>
      </c>
      <c r="BS2371">
        <v>0.04</v>
      </c>
      <c r="BT2371">
        <v>0</v>
      </c>
      <c r="BU2371">
        <v>0</v>
      </c>
      <c r="CE2371" t="str">
        <f t="shared" si="1220"/>
        <v>16:26:42.143</v>
      </c>
      <c r="CF2371">
        <v>143376430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6</v>
      </c>
      <c r="CY2371">
        <v>7</v>
      </c>
      <c r="CZ2371" t="s">
        <v>131</v>
      </c>
      <c r="DA2371">
        <v>80</v>
      </c>
      <c r="DB2371">
        <v>1</v>
      </c>
      <c r="DC2371" t="s">
        <v>132</v>
      </c>
      <c r="DD2371" t="s">
        <v>133</v>
      </c>
      <c r="DG2371">
        <v>15538069</v>
      </c>
      <c r="DI2371">
        <v>0</v>
      </c>
      <c r="DJ2371">
        <v>0</v>
      </c>
      <c r="DK2371">
        <v>0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 t="shared" si="1217"/>
        <v>10/06/2022 16:26:42.523</v>
      </c>
      <c r="C2372" t="str">
        <f t="shared" si="1221"/>
        <v>FFDFD3C0</v>
      </c>
      <c r="D2372" t="s">
        <v>143</v>
      </c>
      <c r="E2372">
        <v>1</v>
      </c>
      <c r="F2372">
        <v>2001</v>
      </c>
      <c r="G2372" t="s">
        <v>147</v>
      </c>
      <c r="J2372" t="s">
        <v>145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1218"/>
        <v>16:26:42.141</v>
      </c>
      <c r="T2372" t="str">
        <f t="shared" si="1219"/>
        <v>16:26:41.241</v>
      </c>
      <c r="U2372" t="str">
        <f t="shared" si="1222"/>
        <v>A5988B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10</v>
      </c>
      <c r="AF2372" t="s">
        <v>125</v>
      </c>
      <c r="AG2372">
        <v>0</v>
      </c>
      <c r="AH2372">
        <v>3</v>
      </c>
      <c r="AI2372">
        <v>2</v>
      </c>
      <c r="AJ2372">
        <v>1</v>
      </c>
      <c r="AK2372" t="s">
        <v>789</v>
      </c>
      <c r="AL2372">
        <v>40.973747000000003</v>
      </c>
      <c r="AM2372" t="s">
        <v>632</v>
      </c>
      <c r="AN2372">
        <v>-72.165948999999998</v>
      </c>
      <c r="AO2372">
        <v>25</v>
      </c>
      <c r="AP2372">
        <v>1125</v>
      </c>
      <c r="AQ2372" t="s">
        <v>129</v>
      </c>
      <c r="AR2372">
        <v>-25</v>
      </c>
      <c r="AS2372">
        <v>59</v>
      </c>
      <c r="AT2372">
        <v>64</v>
      </c>
      <c r="BB2372">
        <v>1200</v>
      </c>
      <c r="BC2372">
        <v>1</v>
      </c>
      <c r="BD2372" t="str">
        <f t="shared" si="1223"/>
        <v xml:space="preserve">N46PD   </v>
      </c>
      <c r="BE2372">
        <v>1</v>
      </c>
      <c r="BG2372">
        <v>0</v>
      </c>
      <c r="BH2372">
        <v>0</v>
      </c>
      <c r="BI2372">
        <v>0</v>
      </c>
      <c r="BJ2372">
        <v>1025</v>
      </c>
      <c r="BK2372">
        <v>-100</v>
      </c>
      <c r="BL2372" t="s">
        <v>239</v>
      </c>
      <c r="BM2372">
        <v>1</v>
      </c>
      <c r="BN2372">
        <v>1</v>
      </c>
      <c r="BO2372">
        <v>1</v>
      </c>
      <c r="BP2372">
        <v>0</v>
      </c>
      <c r="BS2372">
        <v>0.04</v>
      </c>
      <c r="BT2372">
        <v>0</v>
      </c>
      <c r="BU2372">
        <v>0</v>
      </c>
      <c r="CE2372" t="str">
        <f t="shared" si="1220"/>
        <v>16:26:42.143</v>
      </c>
      <c r="CF2372">
        <v>143376430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6</v>
      </c>
      <c r="CY2372">
        <v>7</v>
      </c>
      <c r="CZ2372" t="s">
        <v>131</v>
      </c>
      <c r="DA2372">
        <v>80</v>
      </c>
      <c r="DB2372">
        <v>1</v>
      </c>
      <c r="DC2372" t="s">
        <v>132</v>
      </c>
      <c r="DD2372" t="s">
        <v>133</v>
      </c>
      <c r="DG2372">
        <v>15538069</v>
      </c>
      <c r="DI2372">
        <v>0</v>
      </c>
      <c r="DJ2372">
        <v>0</v>
      </c>
      <c r="DK2372">
        <v>1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 t="shared" si="1217"/>
        <v>10/06/2022 16:26:42.523</v>
      </c>
      <c r="C2373" t="str">
        <f t="shared" si="1221"/>
        <v>FFDFD3C0</v>
      </c>
      <c r="D2373" t="s">
        <v>143</v>
      </c>
      <c r="E2373">
        <v>15</v>
      </c>
      <c r="F2373">
        <v>2015</v>
      </c>
      <c r="G2373" t="s">
        <v>144</v>
      </c>
      <c r="J2373" t="s">
        <v>145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1218"/>
        <v>16:26:42.141</v>
      </c>
      <c r="T2373" t="str">
        <f t="shared" si="1219"/>
        <v>16:26:41.241</v>
      </c>
      <c r="U2373" t="str">
        <f t="shared" si="1222"/>
        <v>A5988B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10</v>
      </c>
      <c r="AF2373" t="s">
        <v>125</v>
      </c>
      <c r="AG2373">
        <v>0</v>
      </c>
      <c r="AH2373">
        <v>3</v>
      </c>
      <c r="AI2373">
        <v>2</v>
      </c>
      <c r="AJ2373">
        <v>1</v>
      </c>
      <c r="AK2373" t="s">
        <v>789</v>
      </c>
      <c r="AL2373">
        <v>40.973747000000003</v>
      </c>
      <c r="AM2373" t="s">
        <v>632</v>
      </c>
      <c r="AN2373">
        <v>-72.165948999999998</v>
      </c>
      <c r="AO2373">
        <v>25</v>
      </c>
      <c r="AP2373">
        <v>1125</v>
      </c>
      <c r="AQ2373" t="s">
        <v>129</v>
      </c>
      <c r="AR2373">
        <v>-25</v>
      </c>
      <c r="AS2373">
        <v>59</v>
      </c>
      <c r="AT2373">
        <v>64</v>
      </c>
      <c r="BB2373">
        <v>1200</v>
      </c>
      <c r="BC2373">
        <v>1</v>
      </c>
      <c r="BD2373" t="str">
        <f t="shared" si="1223"/>
        <v xml:space="preserve">N46PD   </v>
      </c>
      <c r="BE2373">
        <v>1</v>
      </c>
      <c r="BG2373">
        <v>0</v>
      </c>
      <c r="BH2373">
        <v>0</v>
      </c>
      <c r="BI2373">
        <v>0</v>
      </c>
      <c r="BJ2373">
        <v>1025</v>
      </c>
      <c r="BK2373">
        <v>-100</v>
      </c>
      <c r="BL2373" t="s">
        <v>239</v>
      </c>
      <c r="BM2373">
        <v>1</v>
      </c>
      <c r="BN2373">
        <v>1</v>
      </c>
      <c r="BO2373">
        <v>1</v>
      </c>
      <c r="BP2373">
        <v>0</v>
      </c>
      <c r="BS2373">
        <v>0.04</v>
      </c>
      <c r="BT2373">
        <v>0</v>
      </c>
      <c r="BU2373">
        <v>0</v>
      </c>
      <c r="CE2373" t="str">
        <f t="shared" si="1220"/>
        <v>16:26:42.143</v>
      </c>
      <c r="CF2373">
        <v>143376430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6</v>
      </c>
      <c r="CY2373">
        <v>7</v>
      </c>
      <c r="CZ2373" t="s">
        <v>131</v>
      </c>
      <c r="DA2373">
        <v>80</v>
      </c>
      <c r="DB2373">
        <v>1</v>
      </c>
      <c r="DC2373" t="s">
        <v>132</v>
      </c>
      <c r="DD2373" t="s">
        <v>133</v>
      </c>
      <c r="DG2373">
        <v>15538069</v>
      </c>
      <c r="DI2373">
        <v>0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 t="shared" si="1217"/>
        <v>10/06/2022 16:26:42.523</v>
      </c>
      <c r="C2374" t="str">
        <f t="shared" si="1221"/>
        <v>FFDFD3C0</v>
      </c>
      <c r="D2374" t="s">
        <v>134</v>
      </c>
      <c r="E2374">
        <v>33</v>
      </c>
      <c r="H2374">
        <v>112</v>
      </c>
      <c r="I2374" t="s">
        <v>135</v>
      </c>
      <c r="J2374" t="s">
        <v>136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218"/>
        <v>16:26:42.141</v>
      </c>
      <c r="T2374" t="str">
        <f t="shared" si="1219"/>
        <v>16:26:41.241</v>
      </c>
      <c r="U2374" t="str">
        <f t="shared" si="1222"/>
        <v>A5988B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10</v>
      </c>
      <c r="AF2374" t="s">
        <v>125</v>
      </c>
      <c r="AG2374">
        <v>0</v>
      </c>
      <c r="AH2374">
        <v>3</v>
      </c>
      <c r="AI2374">
        <v>2</v>
      </c>
      <c r="AJ2374">
        <v>1</v>
      </c>
      <c r="AK2374" t="s">
        <v>789</v>
      </c>
      <c r="AL2374">
        <v>40.973747000000003</v>
      </c>
      <c r="AM2374" t="s">
        <v>632</v>
      </c>
      <c r="AN2374">
        <v>-72.165948999999998</v>
      </c>
      <c r="AO2374">
        <v>25</v>
      </c>
      <c r="AP2374">
        <v>1125</v>
      </c>
      <c r="AQ2374" t="s">
        <v>129</v>
      </c>
      <c r="AR2374">
        <v>-25</v>
      </c>
      <c r="AS2374">
        <v>59</v>
      </c>
      <c r="AT2374">
        <v>64</v>
      </c>
      <c r="BB2374">
        <v>1200</v>
      </c>
      <c r="BC2374">
        <v>1</v>
      </c>
      <c r="BD2374" t="str">
        <f t="shared" si="1223"/>
        <v xml:space="preserve">N46PD   </v>
      </c>
      <c r="BE2374">
        <v>1</v>
      </c>
      <c r="BG2374">
        <v>0</v>
      </c>
      <c r="BH2374">
        <v>0</v>
      </c>
      <c r="BI2374">
        <v>0</v>
      </c>
      <c r="BJ2374">
        <v>1025</v>
      </c>
      <c r="BK2374">
        <v>-100</v>
      </c>
      <c r="BL2374" t="s">
        <v>239</v>
      </c>
      <c r="BM2374">
        <v>1</v>
      </c>
      <c r="BN2374">
        <v>1</v>
      </c>
      <c r="BO2374">
        <v>1</v>
      </c>
      <c r="BP2374">
        <v>0</v>
      </c>
      <c r="BS2374">
        <v>0.04</v>
      </c>
      <c r="BT2374">
        <v>0</v>
      </c>
      <c r="BU2374">
        <v>0</v>
      </c>
      <c r="CE2374" t="str">
        <f t="shared" si="1220"/>
        <v>16:26:42.143</v>
      </c>
      <c r="CF2374">
        <v>143376430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6</v>
      </c>
      <c r="CY2374">
        <v>7</v>
      </c>
      <c r="CZ2374" t="s">
        <v>131</v>
      </c>
      <c r="DA2374">
        <v>80</v>
      </c>
      <c r="DB2374">
        <v>1</v>
      </c>
      <c r="DC2374" t="s">
        <v>132</v>
      </c>
      <c r="DD2374" t="s">
        <v>133</v>
      </c>
      <c r="DG2374">
        <v>15538069</v>
      </c>
      <c r="DI2374">
        <v>0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 t="shared" ref="A2375:A2381" si="1224">"10/06/2022 16:26:43.413"</f>
        <v>10/06/2022 16:26:43.413</v>
      </c>
      <c r="C2375" t="str">
        <f t="shared" si="1221"/>
        <v>FFDFD3C0</v>
      </c>
      <c r="D2375" t="s">
        <v>134</v>
      </c>
      <c r="E2375">
        <v>38</v>
      </c>
      <c r="H2375">
        <v>125</v>
      </c>
      <c r="I2375" t="s">
        <v>142</v>
      </c>
      <c r="J2375" t="s">
        <v>136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ref="S2375:S2381" si="1225">"16:26:42.984"</f>
        <v>16:26:42.984</v>
      </c>
      <c r="T2375" t="str">
        <f t="shared" ref="T2375:T2381" si="1226">"16:26:42.584"</f>
        <v>16:26:42.584</v>
      </c>
      <c r="U2375" t="str">
        <f t="shared" si="1222"/>
        <v>A5988B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10</v>
      </c>
      <c r="AF2375" t="s">
        <v>125</v>
      </c>
      <c r="AG2375">
        <v>0</v>
      </c>
      <c r="AH2375">
        <v>3</v>
      </c>
      <c r="AI2375">
        <v>2</v>
      </c>
      <c r="AJ2375">
        <v>1</v>
      </c>
      <c r="AK2375" t="s">
        <v>790</v>
      </c>
      <c r="AL2375">
        <v>40.973982999999997</v>
      </c>
      <c r="AM2375" t="s">
        <v>791</v>
      </c>
      <c r="AN2375">
        <v>-72.166077999999999</v>
      </c>
      <c r="AO2375">
        <v>25</v>
      </c>
      <c r="AP2375">
        <v>1125</v>
      </c>
      <c r="AQ2375" t="s">
        <v>129</v>
      </c>
      <c r="AR2375">
        <v>-26</v>
      </c>
      <c r="AS2375">
        <v>59</v>
      </c>
      <c r="AT2375">
        <v>-128</v>
      </c>
      <c r="BB2375">
        <v>1200</v>
      </c>
      <c r="BC2375">
        <v>1</v>
      </c>
      <c r="BD2375" t="str">
        <f t="shared" si="1223"/>
        <v xml:space="preserve">N46PD   </v>
      </c>
      <c r="BE2375">
        <v>1</v>
      </c>
      <c r="BG2375">
        <v>0</v>
      </c>
      <c r="BH2375">
        <v>0</v>
      </c>
      <c r="BI2375">
        <v>0</v>
      </c>
      <c r="BJ2375">
        <v>1025</v>
      </c>
      <c r="BK2375">
        <v>-100</v>
      </c>
      <c r="BL2375" t="s">
        <v>239</v>
      </c>
      <c r="BM2375">
        <v>1</v>
      </c>
      <c r="BN2375">
        <v>1</v>
      </c>
      <c r="BO2375">
        <v>1</v>
      </c>
      <c r="BP2375">
        <v>0</v>
      </c>
      <c r="BS2375">
        <v>0.04</v>
      </c>
      <c r="BT2375">
        <v>0</v>
      </c>
      <c r="BU2375">
        <v>0</v>
      </c>
      <c r="CE2375" t="str">
        <f t="shared" ref="CE2375:CE2381" si="1227">"16:26:42.987"</f>
        <v>16:26:42.987</v>
      </c>
      <c r="CF2375">
        <v>987168147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6</v>
      </c>
      <c r="CY2375">
        <v>7</v>
      </c>
      <c r="CZ2375" t="s">
        <v>131</v>
      </c>
      <c r="DA2375">
        <v>80</v>
      </c>
      <c r="DB2375">
        <v>1</v>
      </c>
      <c r="DC2375" t="s">
        <v>132</v>
      </c>
      <c r="DD2375" t="s">
        <v>133</v>
      </c>
      <c r="DG2375">
        <v>15539025</v>
      </c>
      <c r="DI2375">
        <v>0</v>
      </c>
      <c r="DJ2375">
        <v>0</v>
      </c>
      <c r="DK2375">
        <v>0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 t="shared" si="1224"/>
        <v>10/06/2022 16:26:43.413</v>
      </c>
      <c r="C2376" t="str">
        <f t="shared" si="1221"/>
        <v>FFDFD3C0</v>
      </c>
      <c r="D2376" t="s">
        <v>139</v>
      </c>
      <c r="E2376">
        <v>2</v>
      </c>
      <c r="F2376">
        <v>1002</v>
      </c>
      <c r="G2376" t="s">
        <v>124</v>
      </c>
      <c r="J2376" t="s">
        <v>141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1225"/>
        <v>16:26:42.984</v>
      </c>
      <c r="T2376" t="str">
        <f t="shared" si="1226"/>
        <v>16:26:42.584</v>
      </c>
      <c r="U2376" t="str">
        <f t="shared" si="1222"/>
        <v>A5988B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9</v>
      </c>
      <c r="AC2376">
        <v>3</v>
      </c>
      <c r="AD2376">
        <v>0</v>
      </c>
      <c r="AE2376">
        <v>10</v>
      </c>
      <c r="AF2376" t="s">
        <v>125</v>
      </c>
      <c r="AG2376">
        <v>0</v>
      </c>
      <c r="AH2376">
        <v>3</v>
      </c>
      <c r="AI2376">
        <v>2</v>
      </c>
      <c r="AJ2376">
        <v>1</v>
      </c>
      <c r="AK2376" t="s">
        <v>790</v>
      </c>
      <c r="AL2376">
        <v>40.973982999999997</v>
      </c>
      <c r="AM2376" t="s">
        <v>791</v>
      </c>
      <c r="AN2376">
        <v>-72.166077999999999</v>
      </c>
      <c r="AO2376">
        <v>25</v>
      </c>
      <c r="AP2376">
        <v>1125</v>
      </c>
      <c r="AQ2376" t="s">
        <v>129</v>
      </c>
      <c r="AR2376">
        <v>-26</v>
      </c>
      <c r="AS2376">
        <v>59</v>
      </c>
      <c r="AT2376">
        <v>-128</v>
      </c>
      <c r="BB2376">
        <v>1200</v>
      </c>
      <c r="BC2376">
        <v>1</v>
      </c>
      <c r="BD2376" t="str">
        <f t="shared" si="1223"/>
        <v xml:space="preserve">N46PD   </v>
      </c>
      <c r="BE2376">
        <v>1</v>
      </c>
      <c r="BG2376">
        <v>0</v>
      </c>
      <c r="BH2376">
        <v>0</v>
      </c>
      <c r="BI2376">
        <v>0</v>
      </c>
      <c r="BJ2376">
        <v>1025</v>
      </c>
      <c r="BK2376">
        <v>-100</v>
      </c>
      <c r="BL2376" t="s">
        <v>239</v>
      </c>
      <c r="BM2376">
        <v>1</v>
      </c>
      <c r="BN2376">
        <v>1</v>
      </c>
      <c r="BO2376">
        <v>1</v>
      </c>
      <c r="BP2376">
        <v>0</v>
      </c>
      <c r="BS2376">
        <v>0.08</v>
      </c>
      <c r="BT2376">
        <v>0</v>
      </c>
      <c r="BU2376">
        <v>0</v>
      </c>
      <c r="CE2376" t="str">
        <f t="shared" si="1227"/>
        <v>16:26:42.987</v>
      </c>
      <c r="CF2376">
        <v>987168147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6</v>
      </c>
      <c r="CY2376">
        <v>7</v>
      </c>
      <c r="CZ2376" t="s">
        <v>131</v>
      </c>
      <c r="DA2376">
        <v>80</v>
      </c>
      <c r="DB2376">
        <v>1</v>
      </c>
      <c r="DC2376" t="s">
        <v>132</v>
      </c>
      <c r="DD2376" t="s">
        <v>133</v>
      </c>
      <c r="DG2376">
        <v>15539025</v>
      </c>
      <c r="DI2376">
        <v>0</v>
      </c>
      <c r="DJ2376">
        <v>0</v>
      </c>
      <c r="DK2376">
        <v>1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 t="shared" si="1224"/>
        <v>10/06/2022 16:26:43.413</v>
      </c>
      <c r="C2377" t="str">
        <f t="shared" si="1221"/>
        <v>FFDFD3C0</v>
      </c>
      <c r="D2377" t="s">
        <v>139</v>
      </c>
      <c r="E2377">
        <v>3</v>
      </c>
      <c r="F2377">
        <v>1003</v>
      </c>
      <c r="G2377" t="s">
        <v>146</v>
      </c>
      <c r="J2377" t="s">
        <v>141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1225"/>
        <v>16:26:42.984</v>
      </c>
      <c r="T2377" t="str">
        <f t="shared" si="1226"/>
        <v>16:26:42.584</v>
      </c>
      <c r="U2377" t="str">
        <f t="shared" si="1222"/>
        <v>A5988B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10</v>
      </c>
      <c r="AF2377" t="s">
        <v>125</v>
      </c>
      <c r="AG2377">
        <v>0</v>
      </c>
      <c r="AH2377">
        <v>3</v>
      </c>
      <c r="AI2377">
        <v>2</v>
      </c>
      <c r="AJ2377">
        <v>1</v>
      </c>
      <c r="AK2377" t="s">
        <v>790</v>
      </c>
      <c r="AL2377">
        <v>40.973982999999997</v>
      </c>
      <c r="AM2377" t="s">
        <v>791</v>
      </c>
      <c r="AN2377">
        <v>-72.166077999999999</v>
      </c>
      <c r="AO2377">
        <v>25</v>
      </c>
      <c r="AP2377">
        <v>1125</v>
      </c>
      <c r="AQ2377" t="s">
        <v>129</v>
      </c>
      <c r="AR2377">
        <v>-26</v>
      </c>
      <c r="AS2377">
        <v>59</v>
      </c>
      <c r="AT2377">
        <v>-128</v>
      </c>
      <c r="BB2377">
        <v>1200</v>
      </c>
      <c r="BC2377">
        <v>1</v>
      </c>
      <c r="BD2377" t="str">
        <f t="shared" si="1223"/>
        <v xml:space="preserve">N46PD   </v>
      </c>
      <c r="BE2377">
        <v>1</v>
      </c>
      <c r="BG2377">
        <v>0</v>
      </c>
      <c r="BH2377">
        <v>0</v>
      </c>
      <c r="BI2377">
        <v>0</v>
      </c>
      <c r="BJ2377">
        <v>1025</v>
      </c>
      <c r="BK2377">
        <v>-100</v>
      </c>
      <c r="BL2377" t="s">
        <v>239</v>
      </c>
      <c r="BM2377">
        <v>1</v>
      </c>
      <c r="BN2377">
        <v>1</v>
      </c>
      <c r="BO2377">
        <v>1</v>
      </c>
      <c r="BP2377">
        <v>0</v>
      </c>
      <c r="BS2377">
        <v>0.08</v>
      </c>
      <c r="BT2377">
        <v>0</v>
      </c>
      <c r="BU2377">
        <v>0</v>
      </c>
      <c r="CE2377" t="str">
        <f t="shared" si="1227"/>
        <v>16:26:42.987</v>
      </c>
      <c r="CF2377">
        <v>987168147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6</v>
      </c>
      <c r="CY2377">
        <v>7</v>
      </c>
      <c r="CZ2377" t="s">
        <v>131</v>
      </c>
      <c r="DA2377">
        <v>80</v>
      </c>
      <c r="DB2377">
        <v>1</v>
      </c>
      <c r="DC2377" t="s">
        <v>132</v>
      </c>
      <c r="DD2377" t="s">
        <v>133</v>
      </c>
      <c r="DG2377">
        <v>15539025</v>
      </c>
      <c r="DI2377">
        <v>0</v>
      </c>
      <c r="DJ2377">
        <v>0</v>
      </c>
      <c r="DK2377">
        <v>1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 t="shared" si="1224"/>
        <v>10/06/2022 16:26:43.413</v>
      </c>
      <c r="C2378" t="str">
        <f t="shared" si="1221"/>
        <v>FFDFD3C0</v>
      </c>
      <c r="D2378" t="s">
        <v>143</v>
      </c>
      <c r="E2378">
        <v>1</v>
      </c>
      <c r="F2378">
        <v>2001</v>
      </c>
      <c r="G2378" t="s">
        <v>147</v>
      </c>
      <c r="J2378" t="s">
        <v>145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225"/>
        <v>16:26:42.984</v>
      </c>
      <c r="T2378" t="str">
        <f t="shared" si="1226"/>
        <v>16:26:42.584</v>
      </c>
      <c r="U2378" t="str">
        <f t="shared" si="1222"/>
        <v>A5988B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10</v>
      </c>
      <c r="AF2378" t="s">
        <v>125</v>
      </c>
      <c r="AG2378">
        <v>0</v>
      </c>
      <c r="AH2378">
        <v>3</v>
      </c>
      <c r="AI2378">
        <v>2</v>
      </c>
      <c r="AJ2378">
        <v>1</v>
      </c>
      <c r="AK2378" t="s">
        <v>790</v>
      </c>
      <c r="AL2378">
        <v>40.973982999999997</v>
      </c>
      <c r="AM2378" t="s">
        <v>791</v>
      </c>
      <c r="AN2378">
        <v>-72.166077999999999</v>
      </c>
      <c r="AO2378">
        <v>25</v>
      </c>
      <c r="AP2378">
        <v>1125</v>
      </c>
      <c r="AQ2378" t="s">
        <v>129</v>
      </c>
      <c r="AR2378">
        <v>-26</v>
      </c>
      <c r="AS2378">
        <v>59</v>
      </c>
      <c r="AT2378">
        <v>-128</v>
      </c>
      <c r="BB2378">
        <v>1200</v>
      </c>
      <c r="BC2378">
        <v>1</v>
      </c>
      <c r="BD2378" t="str">
        <f t="shared" si="1223"/>
        <v xml:space="preserve">N46PD   </v>
      </c>
      <c r="BE2378">
        <v>1</v>
      </c>
      <c r="BG2378">
        <v>0</v>
      </c>
      <c r="BH2378">
        <v>0</v>
      </c>
      <c r="BI2378">
        <v>0</v>
      </c>
      <c r="BJ2378">
        <v>1025</v>
      </c>
      <c r="BK2378">
        <v>-100</v>
      </c>
      <c r="BL2378" t="s">
        <v>239</v>
      </c>
      <c r="BM2378">
        <v>1</v>
      </c>
      <c r="BN2378">
        <v>1</v>
      </c>
      <c r="BO2378">
        <v>1</v>
      </c>
      <c r="BP2378">
        <v>0</v>
      </c>
      <c r="BS2378">
        <v>0.08</v>
      </c>
      <c r="BT2378">
        <v>0</v>
      </c>
      <c r="BU2378">
        <v>0</v>
      </c>
      <c r="CE2378" t="str">
        <f t="shared" si="1227"/>
        <v>16:26:42.987</v>
      </c>
      <c r="CF2378">
        <v>987168147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6</v>
      </c>
      <c r="CY2378">
        <v>7</v>
      </c>
      <c r="CZ2378" t="s">
        <v>131</v>
      </c>
      <c r="DA2378">
        <v>80</v>
      </c>
      <c r="DB2378">
        <v>1</v>
      </c>
      <c r="DC2378" t="s">
        <v>132</v>
      </c>
      <c r="DD2378" t="s">
        <v>133</v>
      </c>
      <c r="DG2378">
        <v>15539025</v>
      </c>
      <c r="DI2378">
        <v>0</v>
      </c>
      <c r="DJ2378">
        <v>0</v>
      </c>
      <c r="DK2378">
        <v>1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 t="shared" si="1224"/>
        <v>10/06/2022 16:26:43.413</v>
      </c>
      <c r="C2379" t="str">
        <f t="shared" si="1221"/>
        <v>FFDFD3C0</v>
      </c>
      <c r="D2379" t="s">
        <v>123</v>
      </c>
      <c r="E2379">
        <v>1</v>
      </c>
      <c r="H2379">
        <v>157</v>
      </c>
      <c r="I2379" t="s">
        <v>124</v>
      </c>
      <c r="J2379" t="s">
        <v>125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1225"/>
        <v>16:26:42.984</v>
      </c>
      <c r="T2379" t="str">
        <f t="shared" si="1226"/>
        <v>16:26:42.584</v>
      </c>
      <c r="U2379" t="str">
        <f t="shared" si="1222"/>
        <v>A5988B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10</v>
      </c>
      <c r="AF2379" t="s">
        <v>125</v>
      </c>
      <c r="AG2379">
        <v>0</v>
      </c>
      <c r="AH2379">
        <v>3</v>
      </c>
      <c r="AI2379">
        <v>2</v>
      </c>
      <c r="AJ2379">
        <v>1</v>
      </c>
      <c r="AK2379" t="s">
        <v>790</v>
      </c>
      <c r="AL2379">
        <v>40.973982999999997</v>
      </c>
      <c r="AM2379" t="s">
        <v>791</v>
      </c>
      <c r="AN2379">
        <v>-72.166077999999999</v>
      </c>
      <c r="AO2379">
        <v>25</v>
      </c>
      <c r="AP2379">
        <v>1125</v>
      </c>
      <c r="AQ2379" t="s">
        <v>129</v>
      </c>
      <c r="AR2379">
        <v>-26</v>
      </c>
      <c r="AS2379">
        <v>59</v>
      </c>
      <c r="AT2379">
        <v>-128</v>
      </c>
      <c r="BB2379">
        <v>1200</v>
      </c>
      <c r="BC2379">
        <v>1</v>
      </c>
      <c r="BD2379" t="str">
        <f t="shared" si="1223"/>
        <v xml:space="preserve">N46PD   </v>
      </c>
      <c r="BE2379">
        <v>1</v>
      </c>
      <c r="BG2379">
        <v>0</v>
      </c>
      <c r="BH2379">
        <v>0</v>
      </c>
      <c r="BI2379">
        <v>0</v>
      </c>
      <c r="BJ2379">
        <v>1025</v>
      </c>
      <c r="BK2379">
        <v>-100</v>
      </c>
      <c r="BL2379" t="s">
        <v>239</v>
      </c>
      <c r="BM2379">
        <v>1</v>
      </c>
      <c r="BN2379">
        <v>1</v>
      </c>
      <c r="BO2379">
        <v>1</v>
      </c>
      <c r="BP2379">
        <v>0</v>
      </c>
      <c r="BS2379">
        <v>0.04</v>
      </c>
      <c r="BT2379">
        <v>0</v>
      </c>
      <c r="BU2379">
        <v>0</v>
      </c>
      <c r="CE2379" t="str">
        <f t="shared" si="1227"/>
        <v>16:26:42.987</v>
      </c>
      <c r="CF2379">
        <v>987168147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6</v>
      </c>
      <c r="CY2379">
        <v>7</v>
      </c>
      <c r="CZ2379" t="s">
        <v>131</v>
      </c>
      <c r="DA2379">
        <v>80</v>
      </c>
      <c r="DB2379">
        <v>1</v>
      </c>
      <c r="DC2379" t="s">
        <v>132</v>
      </c>
      <c r="DD2379" t="s">
        <v>133</v>
      </c>
      <c r="DG2379">
        <v>15539025</v>
      </c>
      <c r="DI2379">
        <v>0</v>
      </c>
      <c r="DJ2379">
        <v>0</v>
      </c>
      <c r="DK2379">
        <v>1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 t="shared" si="1224"/>
        <v>10/06/2022 16:26:43.413</v>
      </c>
      <c r="C2380" t="str">
        <f t="shared" si="1221"/>
        <v>FFDFD3C0</v>
      </c>
      <c r="D2380" t="s">
        <v>143</v>
      </c>
      <c r="E2380">
        <v>15</v>
      </c>
      <c r="F2380">
        <v>2015</v>
      </c>
      <c r="G2380" t="s">
        <v>144</v>
      </c>
      <c r="J2380" t="s">
        <v>145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225"/>
        <v>16:26:42.984</v>
      </c>
      <c r="T2380" t="str">
        <f t="shared" si="1226"/>
        <v>16:26:42.584</v>
      </c>
      <c r="U2380" t="str">
        <f t="shared" si="1222"/>
        <v>A5988B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10</v>
      </c>
      <c r="AF2380" t="s">
        <v>125</v>
      </c>
      <c r="AG2380">
        <v>0</v>
      </c>
      <c r="AH2380">
        <v>3</v>
      </c>
      <c r="AI2380">
        <v>2</v>
      </c>
      <c r="AJ2380">
        <v>1</v>
      </c>
      <c r="AK2380" t="s">
        <v>790</v>
      </c>
      <c r="AL2380">
        <v>40.973982999999997</v>
      </c>
      <c r="AM2380" t="s">
        <v>791</v>
      </c>
      <c r="AN2380">
        <v>-72.166077999999999</v>
      </c>
      <c r="AO2380">
        <v>25</v>
      </c>
      <c r="AP2380">
        <v>1125</v>
      </c>
      <c r="AQ2380" t="s">
        <v>129</v>
      </c>
      <c r="AR2380">
        <v>-26</v>
      </c>
      <c r="AS2380">
        <v>59</v>
      </c>
      <c r="AT2380">
        <v>-128</v>
      </c>
      <c r="BB2380">
        <v>1200</v>
      </c>
      <c r="BC2380">
        <v>1</v>
      </c>
      <c r="BD2380" t="str">
        <f t="shared" si="1223"/>
        <v xml:space="preserve">N46PD   </v>
      </c>
      <c r="BE2380">
        <v>1</v>
      </c>
      <c r="BG2380">
        <v>0</v>
      </c>
      <c r="BH2380">
        <v>0</v>
      </c>
      <c r="BI2380">
        <v>0</v>
      </c>
      <c r="BJ2380">
        <v>1025</v>
      </c>
      <c r="BK2380">
        <v>-100</v>
      </c>
      <c r="BL2380" t="s">
        <v>239</v>
      </c>
      <c r="BM2380">
        <v>1</v>
      </c>
      <c r="BN2380">
        <v>1</v>
      </c>
      <c r="BO2380">
        <v>1</v>
      </c>
      <c r="BP2380">
        <v>0</v>
      </c>
      <c r="BS2380">
        <v>0.08</v>
      </c>
      <c r="BT2380">
        <v>0</v>
      </c>
      <c r="BU2380">
        <v>0</v>
      </c>
      <c r="CE2380" t="str">
        <f t="shared" si="1227"/>
        <v>16:26:42.987</v>
      </c>
      <c r="CF2380">
        <v>987168147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6</v>
      </c>
      <c r="CY2380">
        <v>7</v>
      </c>
      <c r="CZ2380" t="s">
        <v>131</v>
      </c>
      <c r="DA2380">
        <v>80</v>
      </c>
      <c r="DB2380">
        <v>1</v>
      </c>
      <c r="DC2380" t="s">
        <v>132</v>
      </c>
      <c r="DD2380" t="s">
        <v>133</v>
      </c>
      <c r="DG2380">
        <v>15539025</v>
      </c>
      <c r="DI2380">
        <v>0</v>
      </c>
      <c r="DJ2380">
        <v>0</v>
      </c>
      <c r="DK2380">
        <v>1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 t="shared" si="1224"/>
        <v>10/06/2022 16:26:43.413</v>
      </c>
      <c r="C2381" t="str">
        <f t="shared" si="1221"/>
        <v>FFDFD3C0</v>
      </c>
      <c r="D2381" t="s">
        <v>134</v>
      </c>
      <c r="E2381">
        <v>33</v>
      </c>
      <c r="H2381">
        <v>112</v>
      </c>
      <c r="I2381" t="s">
        <v>135</v>
      </c>
      <c r="J2381" t="s">
        <v>136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225"/>
        <v>16:26:42.984</v>
      </c>
      <c r="T2381" t="str">
        <f t="shared" si="1226"/>
        <v>16:26:42.584</v>
      </c>
      <c r="U2381" t="str">
        <f t="shared" si="1222"/>
        <v>A5988B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10</v>
      </c>
      <c r="AF2381" t="s">
        <v>125</v>
      </c>
      <c r="AG2381">
        <v>0</v>
      </c>
      <c r="AH2381">
        <v>3</v>
      </c>
      <c r="AI2381">
        <v>2</v>
      </c>
      <c r="AJ2381">
        <v>1</v>
      </c>
      <c r="AK2381" t="s">
        <v>790</v>
      </c>
      <c r="AL2381">
        <v>40.973982999999997</v>
      </c>
      <c r="AM2381" t="s">
        <v>791</v>
      </c>
      <c r="AN2381">
        <v>-72.166077999999999</v>
      </c>
      <c r="AO2381">
        <v>25</v>
      </c>
      <c r="AP2381">
        <v>1125</v>
      </c>
      <c r="AQ2381" t="s">
        <v>129</v>
      </c>
      <c r="AR2381">
        <v>-26</v>
      </c>
      <c r="AS2381">
        <v>59</v>
      </c>
      <c r="AT2381">
        <v>-128</v>
      </c>
      <c r="BB2381">
        <v>1200</v>
      </c>
      <c r="BC2381">
        <v>1</v>
      </c>
      <c r="BD2381" t="str">
        <f t="shared" si="1223"/>
        <v xml:space="preserve">N46PD   </v>
      </c>
      <c r="BE2381">
        <v>1</v>
      </c>
      <c r="BG2381">
        <v>0</v>
      </c>
      <c r="BH2381">
        <v>0</v>
      </c>
      <c r="BI2381">
        <v>0</v>
      </c>
      <c r="BJ2381">
        <v>1025</v>
      </c>
      <c r="BK2381">
        <v>-100</v>
      </c>
      <c r="BL2381" t="s">
        <v>239</v>
      </c>
      <c r="BM2381">
        <v>1</v>
      </c>
      <c r="BN2381">
        <v>1</v>
      </c>
      <c r="BO2381">
        <v>1</v>
      </c>
      <c r="BP2381">
        <v>0</v>
      </c>
      <c r="BS2381">
        <v>0.04</v>
      </c>
      <c r="BT2381">
        <v>0</v>
      </c>
      <c r="BU2381">
        <v>0</v>
      </c>
      <c r="CE2381" t="str">
        <f t="shared" si="1227"/>
        <v>16:26:42.987</v>
      </c>
      <c r="CF2381">
        <v>987168147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6</v>
      </c>
      <c r="CY2381">
        <v>7</v>
      </c>
      <c r="CZ2381" t="s">
        <v>131</v>
      </c>
      <c r="DA2381">
        <v>80</v>
      </c>
      <c r="DB2381">
        <v>1</v>
      </c>
      <c r="DC2381" t="s">
        <v>132</v>
      </c>
      <c r="DD2381" t="s">
        <v>133</v>
      </c>
      <c r="DG2381">
        <v>15539025</v>
      </c>
      <c r="DI2381">
        <v>0</v>
      </c>
      <c r="DJ2381">
        <v>0</v>
      </c>
      <c r="DK2381">
        <v>1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 t="shared" ref="A2382:A2388" si="1228">"10/06/2022 16:26:44.413"</f>
        <v>10/06/2022 16:26:44.413</v>
      </c>
      <c r="C2382" t="str">
        <f t="shared" si="1221"/>
        <v>FFDFD3C0</v>
      </c>
      <c r="D2382" t="s">
        <v>134</v>
      </c>
      <c r="E2382">
        <v>38</v>
      </c>
      <c r="H2382">
        <v>125</v>
      </c>
      <c r="I2382" t="s">
        <v>142</v>
      </c>
      <c r="J2382" t="s">
        <v>136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ref="S2382:S2388" si="1229">"16:26:44.063"</f>
        <v>16:26:44.063</v>
      </c>
      <c r="T2382" t="str">
        <f t="shared" ref="T2382:T2388" si="1230">"16:26:43.663"</f>
        <v>16:26:43.663</v>
      </c>
      <c r="U2382" t="str">
        <f t="shared" si="1222"/>
        <v>A5988B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10</v>
      </c>
      <c r="AF2382" t="s">
        <v>125</v>
      </c>
      <c r="AG2382">
        <v>0</v>
      </c>
      <c r="AH2382">
        <v>3</v>
      </c>
      <c r="AI2382">
        <v>2</v>
      </c>
      <c r="AJ2382">
        <v>1</v>
      </c>
      <c r="AK2382" t="s">
        <v>792</v>
      </c>
      <c r="AL2382">
        <v>40.974283</v>
      </c>
      <c r="AM2382" t="s">
        <v>793</v>
      </c>
      <c r="AN2382">
        <v>-72.166250000000005</v>
      </c>
      <c r="AO2382">
        <v>25</v>
      </c>
      <c r="AP2382">
        <v>1125</v>
      </c>
      <c r="AQ2382" t="s">
        <v>129</v>
      </c>
      <c r="AR2382">
        <v>-25</v>
      </c>
      <c r="AS2382">
        <v>59</v>
      </c>
      <c r="AT2382">
        <v>448</v>
      </c>
      <c r="BB2382">
        <v>1200</v>
      </c>
      <c r="BC2382">
        <v>1</v>
      </c>
      <c r="BD2382" t="str">
        <f t="shared" si="1223"/>
        <v xml:space="preserve">N46PD   </v>
      </c>
      <c r="BE2382">
        <v>1</v>
      </c>
      <c r="BG2382">
        <v>0</v>
      </c>
      <c r="BH2382">
        <v>0</v>
      </c>
      <c r="BI2382">
        <v>0</v>
      </c>
      <c r="BJ2382">
        <v>1025</v>
      </c>
      <c r="BK2382">
        <v>-100</v>
      </c>
      <c r="BL2382" t="s">
        <v>239</v>
      </c>
      <c r="BM2382">
        <v>1</v>
      </c>
      <c r="BN2382">
        <v>1</v>
      </c>
      <c r="BO2382">
        <v>1</v>
      </c>
      <c r="BP2382">
        <v>0</v>
      </c>
      <c r="BS2382">
        <v>0.08</v>
      </c>
      <c r="BT2382">
        <v>0</v>
      </c>
      <c r="BU2382">
        <v>0</v>
      </c>
      <c r="CE2382" t="str">
        <f t="shared" ref="CE2382:CE2388" si="1231">"16:26:44.064"</f>
        <v>16:26:44.064</v>
      </c>
      <c r="CF2382">
        <v>63617010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6</v>
      </c>
      <c r="CY2382">
        <v>7</v>
      </c>
      <c r="CZ2382" t="s">
        <v>131</v>
      </c>
      <c r="DA2382">
        <v>80</v>
      </c>
      <c r="DB2382">
        <v>1</v>
      </c>
      <c r="DC2382" t="s">
        <v>132</v>
      </c>
      <c r="DD2382" t="s">
        <v>133</v>
      </c>
      <c r="DG2382">
        <v>15540167</v>
      </c>
      <c r="DI2382">
        <v>0</v>
      </c>
      <c r="DJ2382">
        <v>0</v>
      </c>
      <c r="DK2382">
        <v>0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 t="shared" si="1228"/>
        <v>10/06/2022 16:26:44.413</v>
      </c>
      <c r="C2383" t="str">
        <f t="shared" si="1221"/>
        <v>FFDFD3C0</v>
      </c>
      <c r="D2383" t="s">
        <v>139</v>
      </c>
      <c r="E2383">
        <v>3</v>
      </c>
      <c r="F2383">
        <v>1003</v>
      </c>
      <c r="G2383" t="s">
        <v>146</v>
      </c>
      <c r="J2383" t="s">
        <v>141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1229"/>
        <v>16:26:44.063</v>
      </c>
      <c r="T2383" t="str">
        <f t="shared" si="1230"/>
        <v>16:26:43.663</v>
      </c>
      <c r="U2383" t="str">
        <f t="shared" si="1222"/>
        <v>A5988B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10</v>
      </c>
      <c r="AF2383" t="s">
        <v>125</v>
      </c>
      <c r="AG2383">
        <v>0</v>
      </c>
      <c r="AH2383">
        <v>3</v>
      </c>
      <c r="AI2383">
        <v>2</v>
      </c>
      <c r="AJ2383">
        <v>1</v>
      </c>
      <c r="AK2383" t="s">
        <v>792</v>
      </c>
      <c r="AL2383">
        <v>40.974283</v>
      </c>
      <c r="AM2383" t="s">
        <v>793</v>
      </c>
      <c r="AN2383">
        <v>-72.166250000000005</v>
      </c>
      <c r="AO2383">
        <v>25</v>
      </c>
      <c r="AP2383">
        <v>1125</v>
      </c>
      <c r="AQ2383" t="s">
        <v>129</v>
      </c>
      <c r="AR2383">
        <v>-25</v>
      </c>
      <c r="AS2383">
        <v>59</v>
      </c>
      <c r="AT2383">
        <v>448</v>
      </c>
      <c r="BB2383">
        <v>1200</v>
      </c>
      <c r="BC2383">
        <v>1</v>
      </c>
      <c r="BD2383" t="str">
        <f t="shared" si="1223"/>
        <v xml:space="preserve">N46PD   </v>
      </c>
      <c r="BE2383">
        <v>1</v>
      </c>
      <c r="BG2383">
        <v>0</v>
      </c>
      <c r="BH2383">
        <v>0</v>
      </c>
      <c r="BI2383">
        <v>0</v>
      </c>
      <c r="BJ2383">
        <v>1025</v>
      </c>
      <c r="BK2383">
        <v>-100</v>
      </c>
      <c r="BL2383" t="s">
        <v>239</v>
      </c>
      <c r="BM2383">
        <v>1</v>
      </c>
      <c r="BN2383">
        <v>1</v>
      </c>
      <c r="BO2383">
        <v>1</v>
      </c>
      <c r="BP2383">
        <v>0</v>
      </c>
      <c r="BS2383">
        <v>0.08</v>
      </c>
      <c r="BT2383">
        <v>0</v>
      </c>
      <c r="BU2383">
        <v>0</v>
      </c>
      <c r="CE2383" t="str">
        <f t="shared" si="1231"/>
        <v>16:26:44.064</v>
      </c>
      <c r="CF2383">
        <v>63617010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6</v>
      </c>
      <c r="CY2383">
        <v>7</v>
      </c>
      <c r="CZ2383" t="s">
        <v>131</v>
      </c>
      <c r="DA2383">
        <v>80</v>
      </c>
      <c r="DB2383">
        <v>1</v>
      </c>
      <c r="DC2383" t="s">
        <v>132</v>
      </c>
      <c r="DD2383" t="s">
        <v>133</v>
      </c>
      <c r="DG2383">
        <v>15540167</v>
      </c>
      <c r="DI2383">
        <v>0</v>
      </c>
      <c r="DJ2383">
        <v>0</v>
      </c>
      <c r="DK2383">
        <v>1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 t="shared" si="1228"/>
        <v>10/06/2022 16:26:44.413</v>
      </c>
      <c r="C2384" t="str">
        <f t="shared" si="1221"/>
        <v>FFDFD3C0</v>
      </c>
      <c r="D2384" t="s">
        <v>139</v>
      </c>
      <c r="E2384">
        <v>2</v>
      </c>
      <c r="F2384">
        <v>1002</v>
      </c>
      <c r="G2384" t="s">
        <v>124</v>
      </c>
      <c r="J2384" t="s">
        <v>141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229"/>
        <v>16:26:44.063</v>
      </c>
      <c r="T2384" t="str">
        <f t="shared" si="1230"/>
        <v>16:26:43.663</v>
      </c>
      <c r="U2384" t="str">
        <f t="shared" si="1222"/>
        <v>A5988B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10</v>
      </c>
      <c r="AF2384" t="s">
        <v>125</v>
      </c>
      <c r="AG2384">
        <v>0</v>
      </c>
      <c r="AH2384">
        <v>3</v>
      </c>
      <c r="AI2384">
        <v>2</v>
      </c>
      <c r="AJ2384">
        <v>1</v>
      </c>
      <c r="AK2384" t="s">
        <v>792</v>
      </c>
      <c r="AL2384">
        <v>40.974283</v>
      </c>
      <c r="AM2384" t="s">
        <v>793</v>
      </c>
      <c r="AN2384">
        <v>-72.166250000000005</v>
      </c>
      <c r="AO2384">
        <v>25</v>
      </c>
      <c r="AP2384">
        <v>1125</v>
      </c>
      <c r="AQ2384" t="s">
        <v>129</v>
      </c>
      <c r="AR2384">
        <v>-25</v>
      </c>
      <c r="AS2384">
        <v>59</v>
      </c>
      <c r="AT2384">
        <v>448</v>
      </c>
      <c r="BB2384">
        <v>1200</v>
      </c>
      <c r="BC2384">
        <v>1</v>
      </c>
      <c r="BD2384" t="str">
        <f t="shared" si="1223"/>
        <v xml:space="preserve">N46PD   </v>
      </c>
      <c r="BE2384">
        <v>1</v>
      </c>
      <c r="BG2384">
        <v>0</v>
      </c>
      <c r="BH2384">
        <v>0</v>
      </c>
      <c r="BI2384">
        <v>0</v>
      </c>
      <c r="BJ2384">
        <v>1025</v>
      </c>
      <c r="BK2384">
        <v>-100</v>
      </c>
      <c r="BL2384" t="s">
        <v>239</v>
      </c>
      <c r="BM2384">
        <v>1</v>
      </c>
      <c r="BN2384">
        <v>1</v>
      </c>
      <c r="BO2384">
        <v>1</v>
      </c>
      <c r="BP2384">
        <v>0</v>
      </c>
      <c r="BS2384">
        <v>0.08</v>
      </c>
      <c r="BT2384">
        <v>0</v>
      </c>
      <c r="BU2384">
        <v>0</v>
      </c>
      <c r="CE2384" t="str">
        <f t="shared" si="1231"/>
        <v>16:26:44.064</v>
      </c>
      <c r="CF2384">
        <v>63617010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6</v>
      </c>
      <c r="CY2384">
        <v>7</v>
      </c>
      <c r="CZ2384" t="s">
        <v>131</v>
      </c>
      <c r="DA2384">
        <v>80</v>
      </c>
      <c r="DB2384">
        <v>1</v>
      </c>
      <c r="DC2384" t="s">
        <v>132</v>
      </c>
      <c r="DD2384" t="s">
        <v>133</v>
      </c>
      <c r="DG2384">
        <v>15540167</v>
      </c>
      <c r="DI2384">
        <v>0</v>
      </c>
      <c r="DJ2384">
        <v>0</v>
      </c>
      <c r="DK2384">
        <v>1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 t="shared" si="1228"/>
        <v>10/06/2022 16:26:44.413</v>
      </c>
      <c r="C2385" t="str">
        <f t="shared" si="1221"/>
        <v>FFDFD3C0</v>
      </c>
      <c r="D2385" t="s">
        <v>143</v>
      </c>
      <c r="E2385">
        <v>1</v>
      </c>
      <c r="F2385">
        <v>2001</v>
      </c>
      <c r="G2385" t="s">
        <v>147</v>
      </c>
      <c r="J2385" t="s">
        <v>145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si="1229"/>
        <v>16:26:44.063</v>
      </c>
      <c r="T2385" t="str">
        <f t="shared" si="1230"/>
        <v>16:26:43.663</v>
      </c>
      <c r="U2385" t="str">
        <f t="shared" si="1222"/>
        <v>A5988B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10</v>
      </c>
      <c r="AF2385" t="s">
        <v>125</v>
      </c>
      <c r="AG2385">
        <v>0</v>
      </c>
      <c r="AH2385">
        <v>3</v>
      </c>
      <c r="AI2385">
        <v>2</v>
      </c>
      <c r="AJ2385">
        <v>1</v>
      </c>
      <c r="AK2385" t="s">
        <v>792</v>
      </c>
      <c r="AL2385">
        <v>40.974283</v>
      </c>
      <c r="AM2385" t="s">
        <v>793</v>
      </c>
      <c r="AN2385">
        <v>-72.166250000000005</v>
      </c>
      <c r="AO2385">
        <v>25</v>
      </c>
      <c r="AP2385">
        <v>1125</v>
      </c>
      <c r="AQ2385" t="s">
        <v>129</v>
      </c>
      <c r="AR2385">
        <v>-25</v>
      </c>
      <c r="AS2385">
        <v>59</v>
      </c>
      <c r="AT2385">
        <v>448</v>
      </c>
      <c r="BB2385">
        <v>1200</v>
      </c>
      <c r="BC2385">
        <v>1</v>
      </c>
      <c r="BD2385" t="str">
        <f t="shared" si="1223"/>
        <v xml:space="preserve">N46PD   </v>
      </c>
      <c r="BE2385">
        <v>1</v>
      </c>
      <c r="BG2385">
        <v>0</v>
      </c>
      <c r="BH2385">
        <v>0</v>
      </c>
      <c r="BI2385">
        <v>0</v>
      </c>
      <c r="BJ2385">
        <v>1025</v>
      </c>
      <c r="BK2385">
        <v>-100</v>
      </c>
      <c r="BL2385" t="s">
        <v>239</v>
      </c>
      <c r="BM2385">
        <v>1</v>
      </c>
      <c r="BN2385">
        <v>1</v>
      </c>
      <c r="BO2385">
        <v>1</v>
      </c>
      <c r="BP2385">
        <v>0</v>
      </c>
      <c r="BS2385">
        <v>0.08</v>
      </c>
      <c r="BT2385">
        <v>0</v>
      </c>
      <c r="BU2385">
        <v>0</v>
      </c>
      <c r="CE2385" t="str">
        <f t="shared" si="1231"/>
        <v>16:26:44.064</v>
      </c>
      <c r="CF2385">
        <v>63617010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6</v>
      </c>
      <c r="CY2385">
        <v>7</v>
      </c>
      <c r="CZ2385" t="s">
        <v>131</v>
      </c>
      <c r="DA2385">
        <v>80</v>
      </c>
      <c r="DB2385">
        <v>1</v>
      </c>
      <c r="DC2385" t="s">
        <v>132</v>
      </c>
      <c r="DD2385" t="s">
        <v>133</v>
      </c>
      <c r="DG2385">
        <v>15540167</v>
      </c>
      <c r="DI2385">
        <v>0</v>
      </c>
      <c r="DJ2385">
        <v>0</v>
      </c>
      <c r="DK2385">
        <v>1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 t="shared" si="1228"/>
        <v>10/06/2022 16:26:44.413</v>
      </c>
      <c r="C2386" t="str">
        <f t="shared" si="1221"/>
        <v>FFDFD3C0</v>
      </c>
      <c r="D2386" t="s">
        <v>123</v>
      </c>
      <c r="E2386">
        <v>1</v>
      </c>
      <c r="H2386">
        <v>157</v>
      </c>
      <c r="I2386" t="s">
        <v>124</v>
      </c>
      <c r="J2386" t="s">
        <v>125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229"/>
        <v>16:26:44.063</v>
      </c>
      <c r="T2386" t="str">
        <f t="shared" si="1230"/>
        <v>16:26:43.663</v>
      </c>
      <c r="U2386" t="str">
        <f t="shared" si="1222"/>
        <v>A5988B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10</v>
      </c>
      <c r="AF2386" t="s">
        <v>125</v>
      </c>
      <c r="AG2386">
        <v>0</v>
      </c>
      <c r="AH2386">
        <v>3</v>
      </c>
      <c r="AI2386">
        <v>2</v>
      </c>
      <c r="AJ2386">
        <v>1</v>
      </c>
      <c r="AK2386" t="s">
        <v>792</v>
      </c>
      <c r="AL2386">
        <v>40.974283</v>
      </c>
      <c r="AM2386" t="s">
        <v>793</v>
      </c>
      <c r="AN2386">
        <v>-72.166250000000005</v>
      </c>
      <c r="AO2386">
        <v>25</v>
      </c>
      <c r="AP2386">
        <v>1125</v>
      </c>
      <c r="AQ2386" t="s">
        <v>129</v>
      </c>
      <c r="AR2386">
        <v>-25</v>
      </c>
      <c r="AS2386">
        <v>59</v>
      </c>
      <c r="AT2386">
        <v>448</v>
      </c>
      <c r="BB2386">
        <v>1200</v>
      </c>
      <c r="BC2386">
        <v>1</v>
      </c>
      <c r="BD2386" t="str">
        <f t="shared" si="1223"/>
        <v xml:space="preserve">N46PD   </v>
      </c>
      <c r="BE2386">
        <v>1</v>
      </c>
      <c r="BG2386">
        <v>0</v>
      </c>
      <c r="BH2386">
        <v>0</v>
      </c>
      <c r="BI2386">
        <v>0</v>
      </c>
      <c r="BJ2386">
        <v>1025</v>
      </c>
      <c r="BK2386">
        <v>-100</v>
      </c>
      <c r="BL2386" t="s">
        <v>239</v>
      </c>
      <c r="BM2386">
        <v>1</v>
      </c>
      <c r="BN2386">
        <v>1</v>
      </c>
      <c r="BO2386">
        <v>1</v>
      </c>
      <c r="BP2386">
        <v>0</v>
      </c>
      <c r="BS2386">
        <v>0.08</v>
      </c>
      <c r="BT2386">
        <v>0</v>
      </c>
      <c r="BU2386">
        <v>0</v>
      </c>
      <c r="CE2386" t="str">
        <f t="shared" si="1231"/>
        <v>16:26:44.064</v>
      </c>
      <c r="CF2386">
        <v>63617010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6</v>
      </c>
      <c r="CY2386">
        <v>7</v>
      </c>
      <c r="CZ2386" t="s">
        <v>131</v>
      </c>
      <c r="DA2386">
        <v>80</v>
      </c>
      <c r="DB2386">
        <v>1</v>
      </c>
      <c r="DC2386" t="s">
        <v>132</v>
      </c>
      <c r="DD2386" t="s">
        <v>133</v>
      </c>
      <c r="DG2386">
        <v>15540167</v>
      </c>
      <c r="DI2386">
        <v>0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 t="shared" si="1228"/>
        <v>10/06/2022 16:26:44.413</v>
      </c>
      <c r="C2387" t="str">
        <f t="shared" si="1221"/>
        <v>FFDFD3C0</v>
      </c>
      <c r="D2387" t="s">
        <v>143</v>
      </c>
      <c r="E2387">
        <v>15</v>
      </c>
      <c r="F2387">
        <v>2015</v>
      </c>
      <c r="G2387" t="s">
        <v>144</v>
      </c>
      <c r="J2387" t="s">
        <v>145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229"/>
        <v>16:26:44.063</v>
      </c>
      <c r="T2387" t="str">
        <f t="shared" si="1230"/>
        <v>16:26:43.663</v>
      </c>
      <c r="U2387" t="str">
        <f t="shared" si="1222"/>
        <v>A5988B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10</v>
      </c>
      <c r="AF2387" t="s">
        <v>125</v>
      </c>
      <c r="AG2387">
        <v>0</v>
      </c>
      <c r="AH2387">
        <v>3</v>
      </c>
      <c r="AI2387">
        <v>2</v>
      </c>
      <c r="AJ2387">
        <v>1</v>
      </c>
      <c r="AK2387" t="s">
        <v>792</v>
      </c>
      <c r="AL2387">
        <v>40.974283</v>
      </c>
      <c r="AM2387" t="s">
        <v>793</v>
      </c>
      <c r="AN2387">
        <v>-72.166250000000005</v>
      </c>
      <c r="AO2387">
        <v>25</v>
      </c>
      <c r="AP2387">
        <v>1125</v>
      </c>
      <c r="AQ2387" t="s">
        <v>129</v>
      </c>
      <c r="AR2387">
        <v>-25</v>
      </c>
      <c r="AS2387">
        <v>59</v>
      </c>
      <c r="AT2387">
        <v>448</v>
      </c>
      <c r="BB2387">
        <v>1200</v>
      </c>
      <c r="BC2387">
        <v>1</v>
      </c>
      <c r="BD2387" t="str">
        <f t="shared" si="1223"/>
        <v xml:space="preserve">N46PD   </v>
      </c>
      <c r="BE2387">
        <v>1</v>
      </c>
      <c r="BG2387">
        <v>0</v>
      </c>
      <c r="BH2387">
        <v>0</v>
      </c>
      <c r="BI2387">
        <v>0</v>
      </c>
      <c r="BJ2387">
        <v>1025</v>
      </c>
      <c r="BK2387">
        <v>-100</v>
      </c>
      <c r="BL2387" t="s">
        <v>239</v>
      </c>
      <c r="BM2387">
        <v>1</v>
      </c>
      <c r="BN2387">
        <v>1</v>
      </c>
      <c r="BO2387">
        <v>1</v>
      </c>
      <c r="BP2387">
        <v>0</v>
      </c>
      <c r="BS2387">
        <v>0.08</v>
      </c>
      <c r="BT2387">
        <v>0</v>
      </c>
      <c r="BU2387">
        <v>0</v>
      </c>
      <c r="CE2387" t="str">
        <f t="shared" si="1231"/>
        <v>16:26:44.064</v>
      </c>
      <c r="CF2387">
        <v>63617010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6</v>
      </c>
      <c r="CY2387">
        <v>7</v>
      </c>
      <c r="CZ2387" t="s">
        <v>131</v>
      </c>
      <c r="DA2387">
        <v>80</v>
      </c>
      <c r="DB2387">
        <v>1</v>
      </c>
      <c r="DC2387" t="s">
        <v>132</v>
      </c>
      <c r="DD2387" t="s">
        <v>133</v>
      </c>
      <c r="DG2387">
        <v>15540167</v>
      </c>
      <c r="DI2387">
        <v>0</v>
      </c>
      <c r="DJ2387">
        <v>0</v>
      </c>
      <c r="DK2387">
        <v>1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 t="shared" si="1228"/>
        <v>10/06/2022 16:26:44.413</v>
      </c>
      <c r="C2388" t="str">
        <f t="shared" si="1221"/>
        <v>FFDFD3C0</v>
      </c>
      <c r="D2388" t="s">
        <v>134</v>
      </c>
      <c r="E2388">
        <v>33</v>
      </c>
      <c r="H2388">
        <v>112</v>
      </c>
      <c r="I2388" t="s">
        <v>135</v>
      </c>
      <c r="J2388" t="s">
        <v>136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229"/>
        <v>16:26:44.063</v>
      </c>
      <c r="T2388" t="str">
        <f t="shared" si="1230"/>
        <v>16:26:43.663</v>
      </c>
      <c r="U2388" t="str">
        <f t="shared" si="1222"/>
        <v>A5988B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10</v>
      </c>
      <c r="AF2388" t="s">
        <v>125</v>
      </c>
      <c r="AG2388">
        <v>0</v>
      </c>
      <c r="AH2388">
        <v>3</v>
      </c>
      <c r="AI2388">
        <v>2</v>
      </c>
      <c r="AJ2388">
        <v>1</v>
      </c>
      <c r="AK2388" t="s">
        <v>792</v>
      </c>
      <c r="AL2388">
        <v>40.974283</v>
      </c>
      <c r="AM2388" t="s">
        <v>793</v>
      </c>
      <c r="AN2388">
        <v>-72.166250000000005</v>
      </c>
      <c r="AO2388">
        <v>25</v>
      </c>
      <c r="AP2388">
        <v>1125</v>
      </c>
      <c r="AQ2388" t="s">
        <v>129</v>
      </c>
      <c r="AR2388">
        <v>-25</v>
      </c>
      <c r="AS2388">
        <v>59</v>
      </c>
      <c r="AT2388">
        <v>448</v>
      </c>
      <c r="BB2388">
        <v>1200</v>
      </c>
      <c r="BC2388">
        <v>1</v>
      </c>
      <c r="BD2388" t="str">
        <f t="shared" si="1223"/>
        <v xml:space="preserve">N46PD   </v>
      </c>
      <c r="BE2388">
        <v>1</v>
      </c>
      <c r="BG2388">
        <v>0</v>
      </c>
      <c r="BH2388">
        <v>0</v>
      </c>
      <c r="BI2388">
        <v>0</v>
      </c>
      <c r="BJ2388">
        <v>1025</v>
      </c>
      <c r="BK2388">
        <v>-100</v>
      </c>
      <c r="BL2388" t="s">
        <v>239</v>
      </c>
      <c r="BM2388">
        <v>1</v>
      </c>
      <c r="BN2388">
        <v>1</v>
      </c>
      <c r="BO2388">
        <v>1</v>
      </c>
      <c r="BP2388">
        <v>0</v>
      </c>
      <c r="BS2388">
        <v>0.08</v>
      </c>
      <c r="BT2388">
        <v>0</v>
      </c>
      <c r="BU2388">
        <v>0</v>
      </c>
      <c r="CE2388" t="str">
        <f t="shared" si="1231"/>
        <v>16:26:44.064</v>
      </c>
      <c r="CF2388">
        <v>63617010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6</v>
      </c>
      <c r="CY2388">
        <v>7</v>
      </c>
      <c r="CZ2388" t="s">
        <v>131</v>
      </c>
      <c r="DA2388">
        <v>80</v>
      </c>
      <c r="DB2388">
        <v>1</v>
      </c>
      <c r="DC2388" t="s">
        <v>132</v>
      </c>
      <c r="DD2388" t="s">
        <v>133</v>
      </c>
      <c r="DG2388">
        <v>15540167</v>
      </c>
      <c r="DI2388">
        <v>0</v>
      </c>
      <c r="DJ2388">
        <v>0</v>
      </c>
      <c r="DK2388">
        <v>1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 t="shared" ref="A2389:A2394" si="1232">"10/06/2022 16:26:45.399"</f>
        <v>10/06/2022 16:26:45.399</v>
      </c>
      <c r="C2389" t="str">
        <f t="shared" si="1221"/>
        <v>FFDFD3C0</v>
      </c>
      <c r="D2389" t="s">
        <v>134</v>
      </c>
      <c r="E2389">
        <v>38</v>
      </c>
      <c r="H2389">
        <v>125</v>
      </c>
      <c r="I2389" t="s">
        <v>142</v>
      </c>
      <c r="J2389" t="s">
        <v>136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ref="S2389:S2394" si="1233">"16:26:45.008"</f>
        <v>16:26:45.008</v>
      </c>
      <c r="T2389" t="str">
        <f t="shared" ref="T2389:T2394" si="1234">"16:26:44.608"</f>
        <v>16:26:44.608</v>
      </c>
      <c r="U2389" t="str">
        <f t="shared" si="1222"/>
        <v>A5988B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10</v>
      </c>
      <c r="AF2389" t="s">
        <v>125</v>
      </c>
      <c r="AG2389">
        <v>0</v>
      </c>
      <c r="AH2389">
        <v>3</v>
      </c>
      <c r="AI2389">
        <v>2</v>
      </c>
      <c r="AJ2389">
        <v>1</v>
      </c>
      <c r="AK2389" t="s">
        <v>794</v>
      </c>
      <c r="AL2389">
        <v>40.974541000000002</v>
      </c>
      <c r="AM2389" t="s">
        <v>795</v>
      </c>
      <c r="AN2389">
        <v>-72.166377999999995</v>
      </c>
      <c r="AO2389">
        <v>25</v>
      </c>
      <c r="AP2389">
        <v>1150</v>
      </c>
      <c r="AQ2389" t="s">
        <v>129</v>
      </c>
      <c r="AR2389">
        <v>-23</v>
      </c>
      <c r="AS2389">
        <v>60</v>
      </c>
      <c r="AT2389">
        <v>640</v>
      </c>
      <c r="BB2389">
        <v>1200</v>
      </c>
      <c r="BC2389">
        <v>1</v>
      </c>
      <c r="BD2389" t="str">
        <f t="shared" si="1223"/>
        <v xml:space="preserve">N46PD   </v>
      </c>
      <c r="BE2389">
        <v>1</v>
      </c>
      <c r="BG2389">
        <v>0</v>
      </c>
      <c r="BH2389">
        <v>0</v>
      </c>
      <c r="BI2389">
        <v>0</v>
      </c>
      <c r="BJ2389">
        <v>1050</v>
      </c>
      <c r="BK2389">
        <v>-100</v>
      </c>
      <c r="BL2389" t="s">
        <v>239</v>
      </c>
      <c r="BM2389">
        <v>1</v>
      </c>
      <c r="BN2389">
        <v>1</v>
      </c>
      <c r="BO2389">
        <v>1</v>
      </c>
      <c r="BP2389">
        <v>0</v>
      </c>
      <c r="BS2389">
        <v>0.08</v>
      </c>
      <c r="BT2389">
        <v>0</v>
      </c>
      <c r="BU2389">
        <v>0</v>
      </c>
      <c r="CE2389" t="str">
        <f t="shared" ref="CE2389:CE2394" si="1235">"16:26:45.009"</f>
        <v>16:26:45.009</v>
      </c>
      <c r="CF2389">
        <v>8991383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5</v>
      </c>
      <c r="CY2389">
        <v>7</v>
      </c>
      <c r="CZ2389" t="s">
        <v>131</v>
      </c>
      <c r="DA2389">
        <v>80</v>
      </c>
      <c r="DB2389">
        <v>1</v>
      </c>
      <c r="DC2389" t="s">
        <v>132</v>
      </c>
      <c r="DD2389" t="s">
        <v>133</v>
      </c>
      <c r="DG2389">
        <v>15541270</v>
      </c>
      <c r="DI2389">
        <v>0</v>
      </c>
      <c r="DJ2389">
        <v>0</v>
      </c>
      <c r="DK2389">
        <v>0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 t="shared" si="1232"/>
        <v>10/06/2022 16:26:45.399</v>
      </c>
      <c r="C2390" t="str">
        <f t="shared" si="1221"/>
        <v>FFDFD3C0</v>
      </c>
      <c r="D2390" t="s">
        <v>139</v>
      </c>
      <c r="E2390">
        <v>3</v>
      </c>
      <c r="F2390">
        <v>1003</v>
      </c>
      <c r="G2390" t="s">
        <v>146</v>
      </c>
      <c r="J2390" t="s">
        <v>141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1233"/>
        <v>16:26:45.008</v>
      </c>
      <c r="T2390" t="str">
        <f t="shared" si="1234"/>
        <v>16:26:44.608</v>
      </c>
      <c r="U2390" t="str">
        <f t="shared" si="1222"/>
        <v>A5988B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10</v>
      </c>
      <c r="AF2390" t="s">
        <v>125</v>
      </c>
      <c r="AG2390">
        <v>0</v>
      </c>
      <c r="AH2390">
        <v>3</v>
      </c>
      <c r="AI2390">
        <v>2</v>
      </c>
      <c r="AJ2390">
        <v>1</v>
      </c>
      <c r="AK2390" t="s">
        <v>794</v>
      </c>
      <c r="AL2390">
        <v>40.974541000000002</v>
      </c>
      <c r="AM2390" t="s">
        <v>795</v>
      </c>
      <c r="AN2390">
        <v>-72.166377999999995</v>
      </c>
      <c r="AO2390">
        <v>25</v>
      </c>
      <c r="AP2390">
        <v>1150</v>
      </c>
      <c r="AQ2390" t="s">
        <v>129</v>
      </c>
      <c r="AR2390">
        <v>-23</v>
      </c>
      <c r="AS2390">
        <v>60</v>
      </c>
      <c r="AT2390">
        <v>640</v>
      </c>
      <c r="BB2390">
        <v>1200</v>
      </c>
      <c r="BC2390">
        <v>1</v>
      </c>
      <c r="BD2390" t="str">
        <f t="shared" si="1223"/>
        <v xml:space="preserve">N46PD   </v>
      </c>
      <c r="BE2390">
        <v>1</v>
      </c>
      <c r="BG2390">
        <v>0</v>
      </c>
      <c r="BH2390">
        <v>0</v>
      </c>
      <c r="BI2390">
        <v>0</v>
      </c>
      <c r="BJ2390">
        <v>1050</v>
      </c>
      <c r="BK2390">
        <v>-100</v>
      </c>
      <c r="BL2390" t="s">
        <v>239</v>
      </c>
      <c r="BM2390">
        <v>1</v>
      </c>
      <c r="BN2390">
        <v>1</v>
      </c>
      <c r="BO2390">
        <v>1</v>
      </c>
      <c r="BP2390">
        <v>0</v>
      </c>
      <c r="BS2390">
        <v>0.08</v>
      </c>
      <c r="BT2390">
        <v>0</v>
      </c>
      <c r="BU2390">
        <v>0</v>
      </c>
      <c r="CE2390" t="str">
        <f t="shared" si="1235"/>
        <v>16:26:45.009</v>
      </c>
      <c r="CF2390">
        <v>8991383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5</v>
      </c>
      <c r="CY2390">
        <v>7</v>
      </c>
      <c r="CZ2390" t="s">
        <v>131</v>
      </c>
      <c r="DA2390">
        <v>80</v>
      </c>
      <c r="DB2390">
        <v>1</v>
      </c>
      <c r="DC2390" t="s">
        <v>132</v>
      </c>
      <c r="DD2390" t="s">
        <v>133</v>
      </c>
      <c r="DG2390">
        <v>15541270</v>
      </c>
      <c r="DI2390">
        <v>0</v>
      </c>
      <c r="DJ2390">
        <v>0</v>
      </c>
      <c r="DK2390">
        <v>1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 t="shared" si="1232"/>
        <v>10/06/2022 16:26:45.399</v>
      </c>
      <c r="C2391" t="str">
        <f t="shared" si="1221"/>
        <v>FFDFD3C0</v>
      </c>
      <c r="D2391" t="s">
        <v>143</v>
      </c>
      <c r="E2391">
        <v>1</v>
      </c>
      <c r="F2391">
        <v>2001</v>
      </c>
      <c r="G2391" t="s">
        <v>147</v>
      </c>
      <c r="J2391" t="s">
        <v>145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si="1233"/>
        <v>16:26:45.008</v>
      </c>
      <c r="T2391" t="str">
        <f t="shared" si="1234"/>
        <v>16:26:44.608</v>
      </c>
      <c r="U2391" t="str">
        <f t="shared" si="1222"/>
        <v>A5988B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10</v>
      </c>
      <c r="AF2391" t="s">
        <v>125</v>
      </c>
      <c r="AG2391">
        <v>0</v>
      </c>
      <c r="AH2391">
        <v>3</v>
      </c>
      <c r="AI2391">
        <v>2</v>
      </c>
      <c r="AJ2391">
        <v>1</v>
      </c>
      <c r="AK2391" t="s">
        <v>794</v>
      </c>
      <c r="AL2391">
        <v>40.974541000000002</v>
      </c>
      <c r="AM2391" t="s">
        <v>795</v>
      </c>
      <c r="AN2391">
        <v>-72.166377999999995</v>
      </c>
      <c r="AO2391">
        <v>25</v>
      </c>
      <c r="AP2391">
        <v>1150</v>
      </c>
      <c r="AQ2391" t="s">
        <v>129</v>
      </c>
      <c r="AR2391">
        <v>-23</v>
      </c>
      <c r="AS2391">
        <v>60</v>
      </c>
      <c r="AT2391">
        <v>640</v>
      </c>
      <c r="BB2391">
        <v>1200</v>
      </c>
      <c r="BC2391">
        <v>1</v>
      </c>
      <c r="BD2391" t="str">
        <f t="shared" si="1223"/>
        <v xml:space="preserve">N46PD   </v>
      </c>
      <c r="BE2391">
        <v>1</v>
      </c>
      <c r="BG2391">
        <v>0</v>
      </c>
      <c r="BH2391">
        <v>0</v>
      </c>
      <c r="BI2391">
        <v>0</v>
      </c>
      <c r="BJ2391">
        <v>1050</v>
      </c>
      <c r="BK2391">
        <v>-100</v>
      </c>
      <c r="BL2391" t="s">
        <v>239</v>
      </c>
      <c r="BM2391">
        <v>1</v>
      </c>
      <c r="BN2391">
        <v>1</v>
      </c>
      <c r="BO2391">
        <v>1</v>
      </c>
      <c r="BP2391">
        <v>0</v>
      </c>
      <c r="BS2391">
        <v>0.08</v>
      </c>
      <c r="BT2391">
        <v>0</v>
      </c>
      <c r="BU2391">
        <v>0</v>
      </c>
      <c r="CE2391" t="str">
        <f t="shared" si="1235"/>
        <v>16:26:45.009</v>
      </c>
      <c r="CF2391">
        <v>8991383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5</v>
      </c>
      <c r="CY2391">
        <v>7</v>
      </c>
      <c r="CZ2391" t="s">
        <v>131</v>
      </c>
      <c r="DA2391">
        <v>80</v>
      </c>
      <c r="DB2391">
        <v>1</v>
      </c>
      <c r="DC2391" t="s">
        <v>132</v>
      </c>
      <c r="DD2391" t="s">
        <v>133</v>
      </c>
      <c r="DG2391">
        <v>15541270</v>
      </c>
      <c r="DI2391">
        <v>0</v>
      </c>
      <c r="DJ2391">
        <v>0</v>
      </c>
      <c r="DK2391">
        <v>1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 t="shared" si="1232"/>
        <v>10/06/2022 16:26:45.399</v>
      </c>
      <c r="C2392" t="str">
        <f t="shared" si="1221"/>
        <v>FFDFD3C0</v>
      </c>
      <c r="D2392" t="s">
        <v>134</v>
      </c>
      <c r="E2392">
        <v>33</v>
      </c>
      <c r="H2392">
        <v>112</v>
      </c>
      <c r="I2392" t="s">
        <v>135</v>
      </c>
      <c r="J2392" t="s">
        <v>136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233"/>
        <v>16:26:45.008</v>
      </c>
      <c r="T2392" t="str">
        <f t="shared" si="1234"/>
        <v>16:26:44.608</v>
      </c>
      <c r="U2392" t="str">
        <f t="shared" si="1222"/>
        <v>A5988B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10</v>
      </c>
      <c r="AF2392" t="s">
        <v>125</v>
      </c>
      <c r="AG2392">
        <v>0</v>
      </c>
      <c r="AH2392">
        <v>3</v>
      </c>
      <c r="AI2392">
        <v>2</v>
      </c>
      <c r="AJ2392">
        <v>1</v>
      </c>
      <c r="AK2392" t="s">
        <v>794</v>
      </c>
      <c r="AL2392">
        <v>40.974541000000002</v>
      </c>
      <c r="AM2392" t="s">
        <v>795</v>
      </c>
      <c r="AN2392">
        <v>-72.166377999999995</v>
      </c>
      <c r="AO2392">
        <v>25</v>
      </c>
      <c r="AP2392">
        <v>1150</v>
      </c>
      <c r="AQ2392" t="s">
        <v>129</v>
      </c>
      <c r="AR2392">
        <v>-23</v>
      </c>
      <c r="AS2392">
        <v>60</v>
      </c>
      <c r="AT2392">
        <v>640</v>
      </c>
      <c r="BB2392">
        <v>1200</v>
      </c>
      <c r="BC2392">
        <v>1</v>
      </c>
      <c r="BD2392" t="str">
        <f t="shared" si="1223"/>
        <v xml:space="preserve">N46PD   </v>
      </c>
      <c r="BE2392">
        <v>1</v>
      </c>
      <c r="BG2392">
        <v>0</v>
      </c>
      <c r="BH2392">
        <v>0</v>
      </c>
      <c r="BI2392">
        <v>0</v>
      </c>
      <c r="BJ2392">
        <v>1050</v>
      </c>
      <c r="BK2392">
        <v>-100</v>
      </c>
      <c r="BL2392" t="s">
        <v>239</v>
      </c>
      <c r="BM2392">
        <v>1</v>
      </c>
      <c r="BN2392">
        <v>1</v>
      </c>
      <c r="BO2392">
        <v>1</v>
      </c>
      <c r="BP2392">
        <v>0</v>
      </c>
      <c r="BS2392">
        <v>0.08</v>
      </c>
      <c r="BT2392">
        <v>0</v>
      </c>
      <c r="BU2392">
        <v>0</v>
      </c>
      <c r="CE2392" t="str">
        <f t="shared" si="1235"/>
        <v>16:26:45.009</v>
      </c>
      <c r="CF2392">
        <v>8991383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5</v>
      </c>
      <c r="CY2392">
        <v>7</v>
      </c>
      <c r="CZ2392" t="s">
        <v>131</v>
      </c>
      <c r="DA2392">
        <v>80</v>
      </c>
      <c r="DB2392">
        <v>1</v>
      </c>
      <c r="DC2392" t="s">
        <v>132</v>
      </c>
      <c r="DD2392" t="s">
        <v>133</v>
      </c>
      <c r="DG2392">
        <v>15541270</v>
      </c>
      <c r="DI2392">
        <v>0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 t="shared" si="1232"/>
        <v>10/06/2022 16:26:45.399</v>
      </c>
      <c r="C2393" t="str">
        <f t="shared" si="1221"/>
        <v>FFDFD3C0</v>
      </c>
      <c r="D2393" t="s">
        <v>139</v>
      </c>
      <c r="E2393">
        <v>2</v>
      </c>
      <c r="F2393">
        <v>1002</v>
      </c>
      <c r="G2393" t="s">
        <v>124</v>
      </c>
      <c r="J2393" t="s">
        <v>141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1233"/>
        <v>16:26:45.008</v>
      </c>
      <c r="T2393" t="str">
        <f t="shared" si="1234"/>
        <v>16:26:44.608</v>
      </c>
      <c r="U2393" t="str">
        <f t="shared" si="1222"/>
        <v>A5988B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10</v>
      </c>
      <c r="AF2393" t="s">
        <v>125</v>
      </c>
      <c r="AG2393">
        <v>0</v>
      </c>
      <c r="AH2393">
        <v>3</v>
      </c>
      <c r="AI2393">
        <v>2</v>
      </c>
      <c r="AJ2393">
        <v>1</v>
      </c>
      <c r="AK2393" t="s">
        <v>794</v>
      </c>
      <c r="AL2393">
        <v>40.974541000000002</v>
      </c>
      <c r="AM2393" t="s">
        <v>795</v>
      </c>
      <c r="AN2393">
        <v>-72.166377999999995</v>
      </c>
      <c r="AO2393">
        <v>25</v>
      </c>
      <c r="AP2393">
        <v>1150</v>
      </c>
      <c r="AQ2393" t="s">
        <v>129</v>
      </c>
      <c r="AR2393">
        <v>-23</v>
      </c>
      <c r="AS2393">
        <v>60</v>
      </c>
      <c r="AT2393">
        <v>640</v>
      </c>
      <c r="BB2393">
        <v>1200</v>
      </c>
      <c r="BC2393">
        <v>1</v>
      </c>
      <c r="BD2393" t="str">
        <f t="shared" si="1223"/>
        <v xml:space="preserve">N46PD   </v>
      </c>
      <c r="BE2393">
        <v>1</v>
      </c>
      <c r="BG2393">
        <v>0</v>
      </c>
      <c r="BH2393">
        <v>0</v>
      </c>
      <c r="BI2393">
        <v>0</v>
      </c>
      <c r="BJ2393">
        <v>1050</v>
      </c>
      <c r="BK2393">
        <v>-100</v>
      </c>
      <c r="BL2393" t="s">
        <v>239</v>
      </c>
      <c r="BM2393">
        <v>1</v>
      </c>
      <c r="BN2393">
        <v>1</v>
      </c>
      <c r="BO2393">
        <v>1</v>
      </c>
      <c r="BP2393">
        <v>0</v>
      </c>
      <c r="BS2393">
        <v>0.08</v>
      </c>
      <c r="BT2393">
        <v>0</v>
      </c>
      <c r="BU2393">
        <v>0</v>
      </c>
      <c r="CE2393" t="str">
        <f t="shared" si="1235"/>
        <v>16:26:45.009</v>
      </c>
      <c r="CF2393">
        <v>8991383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5</v>
      </c>
      <c r="CY2393">
        <v>7</v>
      </c>
      <c r="CZ2393" t="s">
        <v>131</v>
      </c>
      <c r="DA2393">
        <v>80</v>
      </c>
      <c r="DB2393">
        <v>1</v>
      </c>
      <c r="DC2393" t="s">
        <v>132</v>
      </c>
      <c r="DD2393" t="s">
        <v>133</v>
      </c>
      <c r="DG2393">
        <v>15541270</v>
      </c>
      <c r="DI2393">
        <v>0</v>
      </c>
      <c r="DJ2393">
        <v>0</v>
      </c>
      <c r="DK2393">
        <v>1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 t="shared" si="1232"/>
        <v>10/06/2022 16:26:45.399</v>
      </c>
      <c r="C2394" t="str">
        <f t="shared" si="1221"/>
        <v>FFDFD3C0</v>
      </c>
      <c r="D2394" t="s">
        <v>123</v>
      </c>
      <c r="E2394">
        <v>1</v>
      </c>
      <c r="H2394">
        <v>157</v>
      </c>
      <c r="I2394" t="s">
        <v>124</v>
      </c>
      <c r="J2394" t="s">
        <v>125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1233"/>
        <v>16:26:45.008</v>
      </c>
      <c r="T2394" t="str">
        <f t="shared" si="1234"/>
        <v>16:26:44.608</v>
      </c>
      <c r="U2394" t="str">
        <f t="shared" si="1222"/>
        <v>A5988B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9</v>
      </c>
      <c r="AC2394">
        <v>3</v>
      </c>
      <c r="AD2394">
        <v>0</v>
      </c>
      <c r="AE2394">
        <v>10</v>
      </c>
      <c r="AF2394" t="s">
        <v>125</v>
      </c>
      <c r="AG2394">
        <v>0</v>
      </c>
      <c r="AH2394">
        <v>3</v>
      </c>
      <c r="AI2394">
        <v>2</v>
      </c>
      <c r="AJ2394">
        <v>1</v>
      </c>
      <c r="AK2394" t="s">
        <v>794</v>
      </c>
      <c r="AL2394">
        <v>40.974541000000002</v>
      </c>
      <c r="AM2394" t="s">
        <v>795</v>
      </c>
      <c r="AN2394">
        <v>-72.166377999999995</v>
      </c>
      <c r="AO2394">
        <v>25</v>
      </c>
      <c r="AP2394">
        <v>1150</v>
      </c>
      <c r="AQ2394" t="s">
        <v>129</v>
      </c>
      <c r="AR2394">
        <v>-23</v>
      </c>
      <c r="AS2394">
        <v>60</v>
      </c>
      <c r="AT2394">
        <v>640</v>
      </c>
      <c r="BB2394">
        <v>1200</v>
      </c>
      <c r="BC2394">
        <v>1</v>
      </c>
      <c r="BD2394" t="str">
        <f t="shared" si="1223"/>
        <v xml:space="preserve">N46PD   </v>
      </c>
      <c r="BE2394">
        <v>1</v>
      </c>
      <c r="BG2394">
        <v>0</v>
      </c>
      <c r="BH2394">
        <v>0</v>
      </c>
      <c r="BI2394">
        <v>0</v>
      </c>
      <c r="BJ2394">
        <v>1050</v>
      </c>
      <c r="BK2394">
        <v>-100</v>
      </c>
      <c r="BL2394" t="s">
        <v>239</v>
      </c>
      <c r="BM2394">
        <v>1</v>
      </c>
      <c r="BN2394">
        <v>1</v>
      </c>
      <c r="BO2394">
        <v>1</v>
      </c>
      <c r="BP2394">
        <v>0</v>
      </c>
      <c r="BS2394">
        <v>0.08</v>
      </c>
      <c r="BT2394">
        <v>0</v>
      </c>
      <c r="BU2394">
        <v>0</v>
      </c>
      <c r="CE2394" t="str">
        <f t="shared" si="1235"/>
        <v>16:26:45.009</v>
      </c>
      <c r="CF2394">
        <v>8991383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5</v>
      </c>
      <c r="CY2394">
        <v>7</v>
      </c>
      <c r="CZ2394" t="s">
        <v>131</v>
      </c>
      <c r="DA2394">
        <v>80</v>
      </c>
      <c r="DB2394">
        <v>1</v>
      </c>
      <c r="DC2394" t="s">
        <v>132</v>
      </c>
      <c r="DD2394" t="s">
        <v>133</v>
      </c>
      <c r="DG2394">
        <v>15541270</v>
      </c>
      <c r="DI2394">
        <v>0</v>
      </c>
      <c r="DJ2394">
        <v>0</v>
      </c>
      <c r="DK2394">
        <v>1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 t="shared" ref="A2395:A2401" si="1236">"10/06/2022 16:26:46.227"</f>
        <v>10/06/2022 16:26:46.227</v>
      </c>
      <c r="C2395" t="str">
        <f t="shared" si="1221"/>
        <v>FFDFD3C0</v>
      </c>
      <c r="D2395" t="s">
        <v>134</v>
      </c>
      <c r="E2395">
        <v>33</v>
      </c>
      <c r="H2395">
        <v>112</v>
      </c>
      <c r="I2395" t="s">
        <v>135</v>
      </c>
      <c r="J2395" t="s">
        <v>136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ref="S2395:S2401" si="1237">"16:26:45.891"</f>
        <v>16:26:45.891</v>
      </c>
      <c r="T2395" t="str">
        <f t="shared" ref="T2395:T2401" si="1238">"16:26:45.491"</f>
        <v>16:26:45.491</v>
      </c>
      <c r="U2395" t="str">
        <f t="shared" si="1222"/>
        <v>A5988B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10</v>
      </c>
      <c r="AF2395" t="s">
        <v>125</v>
      </c>
      <c r="AG2395">
        <v>0</v>
      </c>
      <c r="AH2395">
        <v>3</v>
      </c>
      <c r="AI2395">
        <v>2</v>
      </c>
      <c r="AJ2395">
        <v>1</v>
      </c>
      <c r="AK2395" t="s">
        <v>796</v>
      </c>
      <c r="AL2395">
        <v>40.974798</v>
      </c>
      <c r="AM2395" t="s">
        <v>797</v>
      </c>
      <c r="AN2395">
        <v>-72.166506999999996</v>
      </c>
      <c r="AO2395">
        <v>25</v>
      </c>
      <c r="AP2395">
        <v>1150</v>
      </c>
      <c r="AQ2395" t="s">
        <v>129</v>
      </c>
      <c r="AR2395">
        <v>-22</v>
      </c>
      <c r="AS2395">
        <v>60</v>
      </c>
      <c r="AT2395">
        <v>64</v>
      </c>
      <c r="BB2395">
        <v>1200</v>
      </c>
      <c r="BC2395">
        <v>1</v>
      </c>
      <c r="BD2395" t="str">
        <f t="shared" si="1223"/>
        <v xml:space="preserve">N46PD   </v>
      </c>
      <c r="BE2395">
        <v>1</v>
      </c>
      <c r="BG2395">
        <v>0</v>
      </c>
      <c r="BH2395">
        <v>0</v>
      </c>
      <c r="BI2395">
        <v>0</v>
      </c>
      <c r="BJ2395">
        <v>1050</v>
      </c>
      <c r="BK2395">
        <v>-100</v>
      </c>
      <c r="BL2395" t="s">
        <v>239</v>
      </c>
      <c r="BM2395">
        <v>1</v>
      </c>
      <c r="BN2395">
        <v>1</v>
      </c>
      <c r="BO2395">
        <v>1</v>
      </c>
      <c r="BP2395">
        <v>0</v>
      </c>
      <c r="BS2395">
        <v>0.08</v>
      </c>
      <c r="BT2395">
        <v>0</v>
      </c>
      <c r="BU2395">
        <v>0</v>
      </c>
      <c r="CE2395" t="str">
        <f t="shared" ref="CE2395:CE2401" si="1239">"16:26:45.895"</f>
        <v>16:26:45.895</v>
      </c>
      <c r="CF2395">
        <v>895382387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5</v>
      </c>
      <c r="CY2395">
        <v>7</v>
      </c>
      <c r="CZ2395" t="s">
        <v>131</v>
      </c>
      <c r="DA2395">
        <v>80</v>
      </c>
      <c r="DB2395">
        <v>1</v>
      </c>
      <c r="DC2395" t="s">
        <v>132</v>
      </c>
      <c r="DD2395" t="s">
        <v>133</v>
      </c>
      <c r="DG2395">
        <v>15542128</v>
      </c>
      <c r="DI2395">
        <v>1</v>
      </c>
      <c r="DJ2395">
        <v>0</v>
      </c>
      <c r="DK2395">
        <v>0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 t="shared" si="1236"/>
        <v>10/06/2022 16:26:46.227</v>
      </c>
      <c r="C2396" t="str">
        <f t="shared" si="1221"/>
        <v>FFDFD3C0</v>
      </c>
      <c r="D2396" t="s">
        <v>139</v>
      </c>
      <c r="E2396">
        <v>2</v>
      </c>
      <c r="F2396">
        <v>1002</v>
      </c>
      <c r="G2396" t="s">
        <v>124</v>
      </c>
      <c r="J2396" t="s">
        <v>141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237"/>
        <v>16:26:45.891</v>
      </c>
      <c r="T2396" t="str">
        <f t="shared" si="1238"/>
        <v>16:26:45.491</v>
      </c>
      <c r="U2396" t="str">
        <f t="shared" si="1222"/>
        <v>A5988B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10</v>
      </c>
      <c r="AF2396" t="s">
        <v>125</v>
      </c>
      <c r="AG2396">
        <v>0</v>
      </c>
      <c r="AH2396">
        <v>3</v>
      </c>
      <c r="AI2396">
        <v>2</v>
      </c>
      <c r="AJ2396">
        <v>1</v>
      </c>
      <c r="AK2396" t="s">
        <v>796</v>
      </c>
      <c r="AL2396">
        <v>40.974798</v>
      </c>
      <c r="AM2396" t="s">
        <v>797</v>
      </c>
      <c r="AN2396">
        <v>-72.166506999999996</v>
      </c>
      <c r="AO2396">
        <v>25</v>
      </c>
      <c r="AP2396">
        <v>1150</v>
      </c>
      <c r="AQ2396" t="s">
        <v>129</v>
      </c>
      <c r="AR2396">
        <v>-22</v>
      </c>
      <c r="AS2396">
        <v>60</v>
      </c>
      <c r="AT2396">
        <v>64</v>
      </c>
      <c r="BB2396">
        <v>1200</v>
      </c>
      <c r="BC2396">
        <v>1</v>
      </c>
      <c r="BD2396" t="str">
        <f t="shared" si="1223"/>
        <v xml:space="preserve">N46PD   </v>
      </c>
      <c r="BE2396">
        <v>1</v>
      </c>
      <c r="BG2396">
        <v>0</v>
      </c>
      <c r="BH2396">
        <v>0</v>
      </c>
      <c r="BI2396">
        <v>0</v>
      </c>
      <c r="BJ2396">
        <v>1050</v>
      </c>
      <c r="BK2396">
        <v>-100</v>
      </c>
      <c r="BL2396" t="s">
        <v>239</v>
      </c>
      <c r="BM2396">
        <v>1</v>
      </c>
      <c r="BN2396">
        <v>1</v>
      </c>
      <c r="BO2396">
        <v>1</v>
      </c>
      <c r="BP2396">
        <v>0</v>
      </c>
      <c r="BS2396">
        <v>0.08</v>
      </c>
      <c r="BT2396">
        <v>0</v>
      </c>
      <c r="BU2396">
        <v>0</v>
      </c>
      <c r="CE2396" t="str">
        <f t="shared" si="1239"/>
        <v>16:26:45.895</v>
      </c>
      <c r="CF2396">
        <v>895382387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5</v>
      </c>
      <c r="CY2396">
        <v>7</v>
      </c>
      <c r="CZ2396" t="s">
        <v>131</v>
      </c>
      <c r="DA2396">
        <v>80</v>
      </c>
      <c r="DB2396">
        <v>1</v>
      </c>
      <c r="DC2396" t="s">
        <v>132</v>
      </c>
      <c r="DD2396" t="s">
        <v>133</v>
      </c>
      <c r="DG2396">
        <v>15542128</v>
      </c>
      <c r="DI2396">
        <v>1</v>
      </c>
      <c r="DJ2396">
        <v>0</v>
      </c>
      <c r="DK2396">
        <v>1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 t="shared" si="1236"/>
        <v>10/06/2022 16:26:46.227</v>
      </c>
      <c r="C2397" t="str">
        <f t="shared" si="1221"/>
        <v>FFDFD3C0</v>
      </c>
      <c r="D2397" t="s">
        <v>139</v>
      </c>
      <c r="E2397">
        <v>3</v>
      </c>
      <c r="F2397">
        <v>1003</v>
      </c>
      <c r="G2397" t="s">
        <v>146</v>
      </c>
      <c r="J2397" t="s">
        <v>141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si="1237"/>
        <v>16:26:45.891</v>
      </c>
      <c r="T2397" t="str">
        <f t="shared" si="1238"/>
        <v>16:26:45.491</v>
      </c>
      <c r="U2397" t="str">
        <f t="shared" si="1222"/>
        <v>A5988B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10</v>
      </c>
      <c r="AF2397" t="s">
        <v>125</v>
      </c>
      <c r="AG2397">
        <v>0</v>
      </c>
      <c r="AH2397">
        <v>3</v>
      </c>
      <c r="AI2397">
        <v>2</v>
      </c>
      <c r="AJ2397">
        <v>1</v>
      </c>
      <c r="AK2397" t="s">
        <v>796</v>
      </c>
      <c r="AL2397">
        <v>40.974798</v>
      </c>
      <c r="AM2397" t="s">
        <v>797</v>
      </c>
      <c r="AN2397">
        <v>-72.166506999999996</v>
      </c>
      <c r="AO2397">
        <v>25</v>
      </c>
      <c r="AP2397">
        <v>1150</v>
      </c>
      <c r="AQ2397" t="s">
        <v>129</v>
      </c>
      <c r="AR2397">
        <v>-22</v>
      </c>
      <c r="AS2397">
        <v>60</v>
      </c>
      <c r="AT2397">
        <v>64</v>
      </c>
      <c r="BB2397">
        <v>1200</v>
      </c>
      <c r="BC2397">
        <v>1</v>
      </c>
      <c r="BD2397" t="str">
        <f t="shared" si="1223"/>
        <v xml:space="preserve">N46PD   </v>
      </c>
      <c r="BE2397">
        <v>1</v>
      </c>
      <c r="BG2397">
        <v>0</v>
      </c>
      <c r="BH2397">
        <v>0</v>
      </c>
      <c r="BI2397">
        <v>0</v>
      </c>
      <c r="BJ2397">
        <v>1050</v>
      </c>
      <c r="BK2397">
        <v>-100</v>
      </c>
      <c r="BL2397" t="s">
        <v>239</v>
      </c>
      <c r="BM2397">
        <v>1</v>
      </c>
      <c r="BN2397">
        <v>1</v>
      </c>
      <c r="BO2397">
        <v>1</v>
      </c>
      <c r="BP2397">
        <v>0</v>
      </c>
      <c r="BS2397">
        <v>0.08</v>
      </c>
      <c r="BT2397">
        <v>0</v>
      </c>
      <c r="BU2397">
        <v>0</v>
      </c>
      <c r="CE2397" t="str">
        <f t="shared" si="1239"/>
        <v>16:26:45.895</v>
      </c>
      <c r="CF2397">
        <v>895382387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5</v>
      </c>
      <c r="CY2397">
        <v>7</v>
      </c>
      <c r="CZ2397" t="s">
        <v>131</v>
      </c>
      <c r="DA2397">
        <v>80</v>
      </c>
      <c r="DB2397">
        <v>1</v>
      </c>
      <c r="DC2397" t="s">
        <v>132</v>
      </c>
      <c r="DD2397" t="s">
        <v>133</v>
      </c>
      <c r="DG2397">
        <v>15542128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 t="shared" si="1236"/>
        <v>10/06/2022 16:26:46.227</v>
      </c>
      <c r="C2398" t="str">
        <f t="shared" si="1221"/>
        <v>FFDFD3C0</v>
      </c>
      <c r="D2398" t="s">
        <v>143</v>
      </c>
      <c r="E2398">
        <v>1</v>
      </c>
      <c r="F2398">
        <v>2001</v>
      </c>
      <c r="G2398" t="s">
        <v>147</v>
      </c>
      <c r="J2398" t="s">
        <v>145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237"/>
        <v>16:26:45.891</v>
      </c>
      <c r="T2398" t="str">
        <f t="shared" si="1238"/>
        <v>16:26:45.491</v>
      </c>
      <c r="U2398" t="str">
        <f t="shared" si="1222"/>
        <v>A5988B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10</v>
      </c>
      <c r="AF2398" t="s">
        <v>125</v>
      </c>
      <c r="AG2398">
        <v>0</v>
      </c>
      <c r="AH2398">
        <v>3</v>
      </c>
      <c r="AI2398">
        <v>2</v>
      </c>
      <c r="AJ2398">
        <v>1</v>
      </c>
      <c r="AK2398" t="s">
        <v>796</v>
      </c>
      <c r="AL2398">
        <v>40.974798</v>
      </c>
      <c r="AM2398" t="s">
        <v>797</v>
      </c>
      <c r="AN2398">
        <v>-72.166506999999996</v>
      </c>
      <c r="AO2398">
        <v>25</v>
      </c>
      <c r="AP2398">
        <v>1150</v>
      </c>
      <c r="AQ2398" t="s">
        <v>129</v>
      </c>
      <c r="AR2398">
        <v>-22</v>
      </c>
      <c r="AS2398">
        <v>60</v>
      </c>
      <c r="AT2398">
        <v>64</v>
      </c>
      <c r="BB2398">
        <v>1200</v>
      </c>
      <c r="BC2398">
        <v>1</v>
      </c>
      <c r="BD2398" t="str">
        <f t="shared" si="1223"/>
        <v xml:space="preserve">N46PD   </v>
      </c>
      <c r="BE2398">
        <v>1</v>
      </c>
      <c r="BG2398">
        <v>0</v>
      </c>
      <c r="BH2398">
        <v>0</v>
      </c>
      <c r="BI2398">
        <v>0</v>
      </c>
      <c r="BJ2398">
        <v>1050</v>
      </c>
      <c r="BK2398">
        <v>-100</v>
      </c>
      <c r="BL2398" t="s">
        <v>239</v>
      </c>
      <c r="BM2398">
        <v>1</v>
      </c>
      <c r="BN2398">
        <v>1</v>
      </c>
      <c r="BO2398">
        <v>1</v>
      </c>
      <c r="BP2398">
        <v>0</v>
      </c>
      <c r="BS2398">
        <v>0.08</v>
      </c>
      <c r="BT2398">
        <v>0</v>
      </c>
      <c r="BU2398">
        <v>0</v>
      </c>
      <c r="CE2398" t="str">
        <f t="shared" si="1239"/>
        <v>16:26:45.895</v>
      </c>
      <c r="CF2398">
        <v>895382387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5</v>
      </c>
      <c r="CY2398">
        <v>7</v>
      </c>
      <c r="CZ2398" t="s">
        <v>131</v>
      </c>
      <c r="DA2398">
        <v>80</v>
      </c>
      <c r="DB2398">
        <v>1</v>
      </c>
      <c r="DC2398" t="s">
        <v>132</v>
      </c>
      <c r="DD2398" t="s">
        <v>133</v>
      </c>
      <c r="DG2398">
        <v>15542128</v>
      </c>
      <c r="DI2398">
        <v>1</v>
      </c>
      <c r="DJ2398">
        <v>0</v>
      </c>
      <c r="DK2398">
        <v>1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 t="shared" si="1236"/>
        <v>10/06/2022 16:26:46.227</v>
      </c>
      <c r="C2399" t="str">
        <f t="shared" si="1221"/>
        <v>FFDFD3C0</v>
      </c>
      <c r="D2399" t="s">
        <v>134</v>
      </c>
      <c r="E2399">
        <v>38</v>
      </c>
      <c r="H2399">
        <v>125</v>
      </c>
      <c r="I2399" t="s">
        <v>142</v>
      </c>
      <c r="J2399" t="s">
        <v>136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1237"/>
        <v>16:26:45.891</v>
      </c>
      <c r="T2399" t="str">
        <f t="shared" si="1238"/>
        <v>16:26:45.491</v>
      </c>
      <c r="U2399" t="str">
        <f t="shared" si="1222"/>
        <v>A5988B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10</v>
      </c>
      <c r="AF2399" t="s">
        <v>125</v>
      </c>
      <c r="AG2399">
        <v>0</v>
      </c>
      <c r="AH2399">
        <v>3</v>
      </c>
      <c r="AI2399">
        <v>2</v>
      </c>
      <c r="AJ2399">
        <v>1</v>
      </c>
      <c r="AK2399" t="s">
        <v>796</v>
      </c>
      <c r="AL2399">
        <v>40.974798</v>
      </c>
      <c r="AM2399" t="s">
        <v>797</v>
      </c>
      <c r="AN2399">
        <v>-72.166506999999996</v>
      </c>
      <c r="AO2399">
        <v>25</v>
      </c>
      <c r="AP2399">
        <v>1150</v>
      </c>
      <c r="AQ2399" t="s">
        <v>129</v>
      </c>
      <c r="AR2399">
        <v>-22</v>
      </c>
      <c r="AS2399">
        <v>60</v>
      </c>
      <c r="AT2399">
        <v>64</v>
      </c>
      <c r="BB2399">
        <v>1200</v>
      </c>
      <c r="BC2399">
        <v>1</v>
      </c>
      <c r="BD2399" t="str">
        <f t="shared" si="1223"/>
        <v xml:space="preserve">N46PD   </v>
      </c>
      <c r="BE2399">
        <v>1</v>
      </c>
      <c r="BG2399">
        <v>0</v>
      </c>
      <c r="BH2399">
        <v>0</v>
      </c>
      <c r="BI2399">
        <v>0</v>
      </c>
      <c r="BJ2399">
        <v>1050</v>
      </c>
      <c r="BK2399">
        <v>-100</v>
      </c>
      <c r="BL2399" t="s">
        <v>239</v>
      </c>
      <c r="BM2399">
        <v>1</v>
      </c>
      <c r="BN2399">
        <v>1</v>
      </c>
      <c r="BO2399">
        <v>1</v>
      </c>
      <c r="BP2399">
        <v>0</v>
      </c>
      <c r="BS2399">
        <v>0.08</v>
      </c>
      <c r="BT2399">
        <v>0</v>
      </c>
      <c r="BU2399">
        <v>0</v>
      </c>
      <c r="CE2399" t="str">
        <f t="shared" si="1239"/>
        <v>16:26:45.895</v>
      </c>
      <c r="CF2399">
        <v>895382387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5</v>
      </c>
      <c r="CY2399">
        <v>7</v>
      </c>
      <c r="CZ2399" t="s">
        <v>131</v>
      </c>
      <c r="DA2399">
        <v>80</v>
      </c>
      <c r="DB2399">
        <v>1</v>
      </c>
      <c r="DC2399" t="s">
        <v>132</v>
      </c>
      <c r="DD2399" t="s">
        <v>133</v>
      </c>
      <c r="DG2399">
        <v>15542128</v>
      </c>
      <c r="DI2399">
        <v>1</v>
      </c>
      <c r="DJ2399">
        <v>0</v>
      </c>
      <c r="DK2399">
        <v>1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 t="shared" si="1236"/>
        <v>10/06/2022 16:26:46.227</v>
      </c>
      <c r="C2400" t="str">
        <f t="shared" si="1221"/>
        <v>FFDFD3C0</v>
      </c>
      <c r="D2400" t="s">
        <v>123</v>
      </c>
      <c r="E2400">
        <v>1</v>
      </c>
      <c r="H2400">
        <v>157</v>
      </c>
      <c r="I2400" t="s">
        <v>124</v>
      </c>
      <c r="J2400" t="s">
        <v>125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1237"/>
        <v>16:26:45.891</v>
      </c>
      <c r="T2400" t="str">
        <f t="shared" si="1238"/>
        <v>16:26:45.491</v>
      </c>
      <c r="U2400" t="str">
        <f t="shared" si="1222"/>
        <v>A5988B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10</v>
      </c>
      <c r="AF2400" t="s">
        <v>125</v>
      </c>
      <c r="AG2400">
        <v>0</v>
      </c>
      <c r="AH2400">
        <v>3</v>
      </c>
      <c r="AI2400">
        <v>2</v>
      </c>
      <c r="AJ2400">
        <v>1</v>
      </c>
      <c r="AK2400" t="s">
        <v>796</v>
      </c>
      <c r="AL2400">
        <v>40.974798</v>
      </c>
      <c r="AM2400" t="s">
        <v>797</v>
      </c>
      <c r="AN2400">
        <v>-72.166506999999996</v>
      </c>
      <c r="AO2400">
        <v>25</v>
      </c>
      <c r="AP2400">
        <v>1150</v>
      </c>
      <c r="AQ2400" t="s">
        <v>129</v>
      </c>
      <c r="AR2400">
        <v>-22</v>
      </c>
      <c r="AS2400">
        <v>60</v>
      </c>
      <c r="AT2400">
        <v>64</v>
      </c>
      <c r="BB2400">
        <v>1200</v>
      </c>
      <c r="BC2400">
        <v>1</v>
      </c>
      <c r="BD2400" t="str">
        <f t="shared" si="1223"/>
        <v xml:space="preserve">N46PD   </v>
      </c>
      <c r="BE2400">
        <v>1</v>
      </c>
      <c r="BG2400">
        <v>0</v>
      </c>
      <c r="BH2400">
        <v>0</v>
      </c>
      <c r="BI2400">
        <v>0</v>
      </c>
      <c r="BJ2400">
        <v>1050</v>
      </c>
      <c r="BK2400">
        <v>-100</v>
      </c>
      <c r="BL2400" t="s">
        <v>239</v>
      </c>
      <c r="BM2400">
        <v>1</v>
      </c>
      <c r="BN2400">
        <v>1</v>
      </c>
      <c r="BO2400">
        <v>1</v>
      </c>
      <c r="BP2400">
        <v>0</v>
      </c>
      <c r="BS2400">
        <v>0.08</v>
      </c>
      <c r="BT2400">
        <v>0</v>
      </c>
      <c r="BU2400">
        <v>0</v>
      </c>
      <c r="CE2400" t="str">
        <f t="shared" si="1239"/>
        <v>16:26:45.895</v>
      </c>
      <c r="CF2400">
        <v>895382387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5</v>
      </c>
      <c r="CY2400">
        <v>7</v>
      </c>
      <c r="CZ2400" t="s">
        <v>131</v>
      </c>
      <c r="DA2400">
        <v>80</v>
      </c>
      <c r="DB2400">
        <v>1</v>
      </c>
      <c r="DC2400" t="s">
        <v>132</v>
      </c>
      <c r="DD2400" t="s">
        <v>133</v>
      </c>
      <c r="DG2400">
        <v>15542128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 t="shared" si="1236"/>
        <v>10/06/2022 16:26:46.227</v>
      </c>
      <c r="C2401" t="str">
        <f t="shared" si="1221"/>
        <v>FFDFD3C0</v>
      </c>
      <c r="D2401" t="s">
        <v>143</v>
      </c>
      <c r="E2401">
        <v>15</v>
      </c>
      <c r="F2401">
        <v>2015</v>
      </c>
      <c r="G2401" t="s">
        <v>144</v>
      </c>
      <c r="J2401" t="s">
        <v>145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1237"/>
        <v>16:26:45.891</v>
      </c>
      <c r="T2401" t="str">
        <f t="shared" si="1238"/>
        <v>16:26:45.491</v>
      </c>
      <c r="U2401" t="str">
        <f t="shared" si="1222"/>
        <v>A5988B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10</v>
      </c>
      <c r="AF2401" t="s">
        <v>125</v>
      </c>
      <c r="AG2401">
        <v>0</v>
      </c>
      <c r="AH2401">
        <v>3</v>
      </c>
      <c r="AI2401">
        <v>2</v>
      </c>
      <c r="AJ2401">
        <v>1</v>
      </c>
      <c r="AK2401" t="s">
        <v>796</v>
      </c>
      <c r="AL2401">
        <v>40.974798</v>
      </c>
      <c r="AM2401" t="s">
        <v>797</v>
      </c>
      <c r="AN2401">
        <v>-72.166506999999996</v>
      </c>
      <c r="AO2401">
        <v>25</v>
      </c>
      <c r="AP2401">
        <v>1150</v>
      </c>
      <c r="AQ2401" t="s">
        <v>129</v>
      </c>
      <c r="AR2401">
        <v>-22</v>
      </c>
      <c r="AS2401">
        <v>60</v>
      </c>
      <c r="AT2401">
        <v>64</v>
      </c>
      <c r="BB2401">
        <v>1200</v>
      </c>
      <c r="BC2401">
        <v>1</v>
      </c>
      <c r="BD2401" t="str">
        <f t="shared" si="1223"/>
        <v xml:space="preserve">N46PD   </v>
      </c>
      <c r="BE2401">
        <v>1</v>
      </c>
      <c r="BG2401">
        <v>0</v>
      </c>
      <c r="BH2401">
        <v>0</v>
      </c>
      <c r="BI2401">
        <v>0</v>
      </c>
      <c r="BJ2401">
        <v>1050</v>
      </c>
      <c r="BK2401">
        <v>-100</v>
      </c>
      <c r="BL2401" t="s">
        <v>239</v>
      </c>
      <c r="BM2401">
        <v>1</v>
      </c>
      <c r="BN2401">
        <v>1</v>
      </c>
      <c r="BO2401">
        <v>1</v>
      </c>
      <c r="BP2401">
        <v>0</v>
      </c>
      <c r="BS2401">
        <v>0.08</v>
      </c>
      <c r="BT2401">
        <v>0</v>
      </c>
      <c r="BU2401">
        <v>0</v>
      </c>
      <c r="CE2401" t="str">
        <f t="shared" si="1239"/>
        <v>16:26:45.895</v>
      </c>
      <c r="CF2401">
        <v>895382387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5</v>
      </c>
      <c r="CY2401">
        <v>7</v>
      </c>
      <c r="CZ2401" t="s">
        <v>131</v>
      </c>
      <c r="DA2401">
        <v>80</v>
      </c>
      <c r="DB2401">
        <v>1</v>
      </c>
      <c r="DC2401" t="s">
        <v>132</v>
      </c>
      <c r="DD2401" t="s">
        <v>133</v>
      </c>
      <c r="DG2401">
        <v>15542128</v>
      </c>
      <c r="DI2401">
        <v>1</v>
      </c>
      <c r="DJ2401">
        <v>0</v>
      </c>
      <c r="DK2401">
        <v>1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>"10/06/2022 16:26:47.554"</f>
        <v>10/06/2022 16:26:47.554</v>
      </c>
      <c r="C2402" t="str">
        <f t="shared" si="1221"/>
        <v>FFDFD3C0</v>
      </c>
      <c r="D2402" t="s">
        <v>134</v>
      </c>
      <c r="E2402">
        <v>38</v>
      </c>
      <c r="H2402">
        <v>125</v>
      </c>
      <c r="I2402" t="s">
        <v>142</v>
      </c>
      <c r="J2402" t="s">
        <v>136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ref="S2402:S2408" si="1240">"16:26:47.156"</f>
        <v>16:26:47.156</v>
      </c>
      <c r="T2402" t="str">
        <f t="shared" ref="T2402:T2408" si="1241">"16:26:46.756"</f>
        <v>16:26:46.756</v>
      </c>
      <c r="U2402" t="str">
        <f t="shared" si="1222"/>
        <v>A5988B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10</v>
      </c>
      <c r="AF2402" t="s">
        <v>125</v>
      </c>
      <c r="AG2402">
        <v>0</v>
      </c>
      <c r="AH2402">
        <v>3</v>
      </c>
      <c r="AI2402">
        <v>2</v>
      </c>
      <c r="AJ2402">
        <v>1</v>
      </c>
      <c r="AK2402" t="s">
        <v>798</v>
      </c>
      <c r="AL2402">
        <v>40.975141999999998</v>
      </c>
      <c r="AM2402" t="s">
        <v>799</v>
      </c>
      <c r="AN2402">
        <v>-72.166635999999997</v>
      </c>
      <c r="AO2402">
        <v>25</v>
      </c>
      <c r="AP2402">
        <v>1150</v>
      </c>
      <c r="AQ2402" t="s">
        <v>129</v>
      </c>
      <c r="AR2402">
        <v>-21</v>
      </c>
      <c r="AS2402">
        <v>62</v>
      </c>
      <c r="AT2402">
        <v>-128</v>
      </c>
      <c r="BB2402">
        <v>1200</v>
      </c>
      <c r="BC2402">
        <v>1</v>
      </c>
      <c r="BD2402" t="str">
        <f t="shared" si="1223"/>
        <v xml:space="preserve">N46PD   </v>
      </c>
      <c r="BE2402">
        <v>1</v>
      </c>
      <c r="BG2402">
        <v>0</v>
      </c>
      <c r="BH2402">
        <v>0</v>
      </c>
      <c r="BI2402">
        <v>0</v>
      </c>
      <c r="BJ2402">
        <v>1050</v>
      </c>
      <c r="BK2402">
        <v>-100</v>
      </c>
      <c r="BL2402" t="s">
        <v>239</v>
      </c>
      <c r="BM2402">
        <v>1</v>
      </c>
      <c r="BN2402">
        <v>1</v>
      </c>
      <c r="BO2402">
        <v>1</v>
      </c>
      <c r="BP2402">
        <v>0</v>
      </c>
      <c r="BS2402">
        <v>0.08</v>
      </c>
      <c r="BT2402">
        <v>0</v>
      </c>
      <c r="BU2402">
        <v>0</v>
      </c>
      <c r="CE2402" t="str">
        <f t="shared" ref="CE2402:CE2408" si="1242">"16:26:47.160"</f>
        <v>16:26:47.160</v>
      </c>
      <c r="CF2402">
        <v>160250775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4</v>
      </c>
      <c r="CY2402">
        <v>7</v>
      </c>
      <c r="CZ2402" t="s">
        <v>131</v>
      </c>
      <c r="DA2402">
        <v>80</v>
      </c>
      <c r="DB2402">
        <v>1</v>
      </c>
      <c r="DC2402" t="s">
        <v>132</v>
      </c>
      <c r="DD2402" t="s">
        <v>133</v>
      </c>
      <c r="DG2402">
        <v>15543355</v>
      </c>
      <c r="DI2402">
        <v>1</v>
      </c>
      <c r="DJ2402">
        <v>0</v>
      </c>
      <c r="DK2402">
        <v>0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>"10/06/2022 16:26:47.554"</f>
        <v>10/06/2022 16:26:47.554</v>
      </c>
      <c r="C2403" t="str">
        <f t="shared" si="1221"/>
        <v>FFDFD3C0</v>
      </c>
      <c r="D2403" t="s">
        <v>143</v>
      </c>
      <c r="E2403">
        <v>15</v>
      </c>
      <c r="F2403">
        <v>2015</v>
      </c>
      <c r="G2403" t="s">
        <v>144</v>
      </c>
      <c r="J2403" t="s">
        <v>145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240"/>
        <v>16:26:47.156</v>
      </c>
      <c r="T2403" t="str">
        <f t="shared" si="1241"/>
        <v>16:26:46.756</v>
      </c>
      <c r="U2403" t="str">
        <f t="shared" si="1222"/>
        <v>A5988B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10</v>
      </c>
      <c r="AF2403" t="s">
        <v>125</v>
      </c>
      <c r="AG2403">
        <v>0</v>
      </c>
      <c r="AH2403">
        <v>3</v>
      </c>
      <c r="AI2403">
        <v>2</v>
      </c>
      <c r="AJ2403">
        <v>1</v>
      </c>
      <c r="AK2403" t="s">
        <v>798</v>
      </c>
      <c r="AL2403">
        <v>40.975141999999998</v>
      </c>
      <c r="AM2403" t="s">
        <v>799</v>
      </c>
      <c r="AN2403">
        <v>-72.166635999999997</v>
      </c>
      <c r="AO2403">
        <v>25</v>
      </c>
      <c r="AP2403">
        <v>1150</v>
      </c>
      <c r="AQ2403" t="s">
        <v>129</v>
      </c>
      <c r="AR2403">
        <v>-21</v>
      </c>
      <c r="AS2403">
        <v>62</v>
      </c>
      <c r="AT2403">
        <v>-128</v>
      </c>
      <c r="BB2403">
        <v>1200</v>
      </c>
      <c r="BC2403">
        <v>1</v>
      </c>
      <c r="BD2403" t="str">
        <f t="shared" si="1223"/>
        <v xml:space="preserve">N46PD   </v>
      </c>
      <c r="BE2403">
        <v>1</v>
      </c>
      <c r="BG2403">
        <v>0</v>
      </c>
      <c r="BH2403">
        <v>0</v>
      </c>
      <c r="BI2403">
        <v>0</v>
      </c>
      <c r="BJ2403">
        <v>1050</v>
      </c>
      <c r="BK2403">
        <v>-100</v>
      </c>
      <c r="BL2403" t="s">
        <v>239</v>
      </c>
      <c r="BM2403">
        <v>1</v>
      </c>
      <c r="BN2403">
        <v>1</v>
      </c>
      <c r="BO2403">
        <v>1</v>
      </c>
      <c r="BP2403">
        <v>0</v>
      </c>
      <c r="BS2403">
        <v>0.08</v>
      </c>
      <c r="BT2403">
        <v>0</v>
      </c>
      <c r="BU2403">
        <v>0</v>
      </c>
      <c r="CE2403" t="str">
        <f t="shared" si="1242"/>
        <v>16:26:47.160</v>
      </c>
      <c r="CF2403">
        <v>160250775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4</v>
      </c>
      <c r="CY2403">
        <v>7</v>
      </c>
      <c r="CZ2403" t="s">
        <v>131</v>
      </c>
      <c r="DA2403">
        <v>80</v>
      </c>
      <c r="DB2403">
        <v>1</v>
      </c>
      <c r="DC2403" t="s">
        <v>132</v>
      </c>
      <c r="DD2403" t="s">
        <v>133</v>
      </c>
      <c r="DG2403">
        <v>15543355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>"10/06/2022 16:26:47.570"</f>
        <v>10/06/2022 16:26:47.570</v>
      </c>
      <c r="C2404" t="str">
        <f t="shared" si="1221"/>
        <v>FFDFD3C0</v>
      </c>
      <c r="D2404" t="s">
        <v>134</v>
      </c>
      <c r="E2404">
        <v>33</v>
      </c>
      <c r="H2404">
        <v>112</v>
      </c>
      <c r="I2404" t="s">
        <v>135</v>
      </c>
      <c r="J2404" t="s">
        <v>136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240"/>
        <v>16:26:47.156</v>
      </c>
      <c r="T2404" t="str">
        <f t="shared" si="1241"/>
        <v>16:26:46.756</v>
      </c>
      <c r="U2404" t="str">
        <f t="shared" si="1222"/>
        <v>A5988B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10</v>
      </c>
      <c r="AF2404" t="s">
        <v>125</v>
      </c>
      <c r="AG2404">
        <v>0</v>
      </c>
      <c r="AH2404">
        <v>3</v>
      </c>
      <c r="AI2404">
        <v>2</v>
      </c>
      <c r="AJ2404">
        <v>1</v>
      </c>
      <c r="AK2404" t="s">
        <v>798</v>
      </c>
      <c r="AL2404">
        <v>40.975141999999998</v>
      </c>
      <c r="AM2404" t="s">
        <v>799</v>
      </c>
      <c r="AN2404">
        <v>-72.166635999999997</v>
      </c>
      <c r="AO2404">
        <v>25</v>
      </c>
      <c r="AP2404">
        <v>1150</v>
      </c>
      <c r="AQ2404" t="s">
        <v>129</v>
      </c>
      <c r="AR2404">
        <v>-21</v>
      </c>
      <c r="AS2404">
        <v>62</v>
      </c>
      <c r="AT2404">
        <v>-128</v>
      </c>
      <c r="BB2404">
        <v>1200</v>
      </c>
      <c r="BC2404">
        <v>1</v>
      </c>
      <c r="BD2404" t="str">
        <f t="shared" si="1223"/>
        <v xml:space="preserve">N46PD   </v>
      </c>
      <c r="BE2404">
        <v>1</v>
      </c>
      <c r="BG2404">
        <v>0</v>
      </c>
      <c r="BH2404">
        <v>0</v>
      </c>
      <c r="BI2404">
        <v>0</v>
      </c>
      <c r="BJ2404">
        <v>1050</v>
      </c>
      <c r="BK2404">
        <v>-100</v>
      </c>
      <c r="BL2404" t="s">
        <v>239</v>
      </c>
      <c r="BM2404">
        <v>1</v>
      </c>
      <c r="BN2404">
        <v>1</v>
      </c>
      <c r="BO2404">
        <v>1</v>
      </c>
      <c r="BP2404">
        <v>0</v>
      </c>
      <c r="BS2404">
        <v>0.08</v>
      </c>
      <c r="BT2404">
        <v>0</v>
      </c>
      <c r="BU2404">
        <v>0</v>
      </c>
      <c r="CE2404" t="str">
        <f t="shared" si="1242"/>
        <v>16:26:47.160</v>
      </c>
      <c r="CF2404">
        <v>160250775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4</v>
      </c>
      <c r="CY2404">
        <v>7</v>
      </c>
      <c r="CZ2404" t="s">
        <v>131</v>
      </c>
      <c r="DA2404">
        <v>80</v>
      </c>
      <c r="DB2404">
        <v>1</v>
      </c>
      <c r="DC2404" t="s">
        <v>132</v>
      </c>
      <c r="DD2404" t="s">
        <v>133</v>
      </c>
      <c r="DG2404">
        <v>15543355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>"10/06/2022 16:26:47.617"</f>
        <v>10/06/2022 16:26:47.617</v>
      </c>
      <c r="C2405" t="str">
        <f t="shared" si="1221"/>
        <v>FFDFD3C0</v>
      </c>
      <c r="D2405" t="s">
        <v>143</v>
      </c>
      <c r="E2405">
        <v>1</v>
      </c>
      <c r="F2405">
        <v>2001</v>
      </c>
      <c r="G2405" t="s">
        <v>147</v>
      </c>
      <c r="J2405" t="s">
        <v>145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240"/>
        <v>16:26:47.156</v>
      </c>
      <c r="T2405" t="str">
        <f t="shared" si="1241"/>
        <v>16:26:46.756</v>
      </c>
      <c r="U2405" t="str">
        <f t="shared" si="1222"/>
        <v>A5988B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10</v>
      </c>
      <c r="AF2405" t="s">
        <v>125</v>
      </c>
      <c r="AG2405">
        <v>0</v>
      </c>
      <c r="AH2405">
        <v>3</v>
      </c>
      <c r="AI2405">
        <v>2</v>
      </c>
      <c r="AJ2405">
        <v>1</v>
      </c>
      <c r="AK2405" t="s">
        <v>798</v>
      </c>
      <c r="AL2405">
        <v>40.975141999999998</v>
      </c>
      <c r="AM2405" t="s">
        <v>799</v>
      </c>
      <c r="AN2405">
        <v>-72.166635999999997</v>
      </c>
      <c r="AO2405">
        <v>25</v>
      </c>
      <c r="AP2405">
        <v>1150</v>
      </c>
      <c r="AQ2405" t="s">
        <v>129</v>
      </c>
      <c r="AR2405">
        <v>-21</v>
      </c>
      <c r="AS2405">
        <v>62</v>
      </c>
      <c r="AT2405">
        <v>-128</v>
      </c>
      <c r="BB2405">
        <v>1200</v>
      </c>
      <c r="BC2405">
        <v>1</v>
      </c>
      <c r="BD2405" t="str">
        <f t="shared" si="1223"/>
        <v xml:space="preserve">N46PD   </v>
      </c>
      <c r="BE2405">
        <v>1</v>
      </c>
      <c r="BG2405">
        <v>0</v>
      </c>
      <c r="BH2405">
        <v>0</v>
      </c>
      <c r="BI2405">
        <v>0</v>
      </c>
      <c r="BJ2405">
        <v>1050</v>
      </c>
      <c r="BK2405">
        <v>-100</v>
      </c>
      <c r="BL2405" t="s">
        <v>239</v>
      </c>
      <c r="BM2405">
        <v>1</v>
      </c>
      <c r="BN2405">
        <v>1</v>
      </c>
      <c r="BO2405">
        <v>1</v>
      </c>
      <c r="BP2405">
        <v>0</v>
      </c>
      <c r="BS2405">
        <v>0.08</v>
      </c>
      <c r="BT2405">
        <v>0</v>
      </c>
      <c r="BU2405">
        <v>0</v>
      </c>
      <c r="CE2405" t="str">
        <f t="shared" si="1242"/>
        <v>16:26:47.160</v>
      </c>
      <c r="CF2405">
        <v>160250775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4</v>
      </c>
      <c r="CY2405">
        <v>7</v>
      </c>
      <c r="CZ2405" t="s">
        <v>131</v>
      </c>
      <c r="DA2405">
        <v>80</v>
      </c>
      <c r="DB2405">
        <v>1</v>
      </c>
      <c r="DC2405" t="s">
        <v>132</v>
      </c>
      <c r="DD2405" t="s">
        <v>133</v>
      </c>
      <c r="DG2405">
        <v>15543355</v>
      </c>
      <c r="DI2405">
        <v>1</v>
      </c>
      <c r="DJ2405">
        <v>0</v>
      </c>
      <c r="DK2405">
        <v>1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>"10/06/2022 16:26:47.617"</f>
        <v>10/06/2022 16:26:47.617</v>
      </c>
      <c r="C2406" t="str">
        <f t="shared" si="1221"/>
        <v>FFDFD3C0</v>
      </c>
      <c r="D2406" t="s">
        <v>139</v>
      </c>
      <c r="E2406">
        <v>2</v>
      </c>
      <c r="F2406">
        <v>1002</v>
      </c>
      <c r="G2406" t="s">
        <v>124</v>
      </c>
      <c r="J2406" t="s">
        <v>141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240"/>
        <v>16:26:47.156</v>
      </c>
      <c r="T2406" t="str">
        <f t="shared" si="1241"/>
        <v>16:26:46.756</v>
      </c>
      <c r="U2406" t="str">
        <f t="shared" si="1222"/>
        <v>A5988B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10</v>
      </c>
      <c r="AF2406" t="s">
        <v>125</v>
      </c>
      <c r="AG2406">
        <v>0</v>
      </c>
      <c r="AH2406">
        <v>3</v>
      </c>
      <c r="AI2406">
        <v>2</v>
      </c>
      <c r="AJ2406">
        <v>1</v>
      </c>
      <c r="AK2406" t="s">
        <v>798</v>
      </c>
      <c r="AL2406">
        <v>40.975141999999998</v>
      </c>
      <c r="AM2406" t="s">
        <v>799</v>
      </c>
      <c r="AN2406">
        <v>-72.166635999999997</v>
      </c>
      <c r="AO2406">
        <v>25</v>
      </c>
      <c r="AP2406">
        <v>1150</v>
      </c>
      <c r="AQ2406" t="s">
        <v>129</v>
      </c>
      <c r="AR2406">
        <v>-21</v>
      </c>
      <c r="AS2406">
        <v>62</v>
      </c>
      <c r="AT2406">
        <v>-128</v>
      </c>
      <c r="BB2406">
        <v>1200</v>
      </c>
      <c r="BC2406">
        <v>1</v>
      </c>
      <c r="BD2406" t="str">
        <f t="shared" si="1223"/>
        <v xml:space="preserve">N46PD   </v>
      </c>
      <c r="BE2406">
        <v>1</v>
      </c>
      <c r="BG2406">
        <v>0</v>
      </c>
      <c r="BH2406">
        <v>0</v>
      </c>
      <c r="BI2406">
        <v>0</v>
      </c>
      <c r="BJ2406">
        <v>1050</v>
      </c>
      <c r="BK2406">
        <v>-100</v>
      </c>
      <c r="BL2406" t="s">
        <v>239</v>
      </c>
      <c r="BM2406">
        <v>1</v>
      </c>
      <c r="BN2406">
        <v>1</v>
      </c>
      <c r="BO2406">
        <v>1</v>
      </c>
      <c r="BP2406">
        <v>0</v>
      </c>
      <c r="BS2406">
        <v>0.08</v>
      </c>
      <c r="BT2406">
        <v>0</v>
      </c>
      <c r="BU2406">
        <v>0</v>
      </c>
      <c r="CE2406" t="str">
        <f t="shared" si="1242"/>
        <v>16:26:47.160</v>
      </c>
      <c r="CF2406">
        <v>160250775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4</v>
      </c>
      <c r="CY2406">
        <v>7</v>
      </c>
      <c r="CZ2406" t="s">
        <v>131</v>
      </c>
      <c r="DA2406">
        <v>80</v>
      </c>
      <c r="DB2406">
        <v>1</v>
      </c>
      <c r="DC2406" t="s">
        <v>132</v>
      </c>
      <c r="DD2406" t="s">
        <v>133</v>
      </c>
      <c r="DG2406">
        <v>15543355</v>
      </c>
      <c r="DI2406">
        <v>1</v>
      </c>
      <c r="DJ2406">
        <v>0</v>
      </c>
      <c r="DK2406">
        <v>1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>"10/06/2022 16:26:47.617"</f>
        <v>10/06/2022 16:26:47.617</v>
      </c>
      <c r="C2407" t="str">
        <f t="shared" si="1221"/>
        <v>FFDFD3C0</v>
      </c>
      <c r="D2407" t="s">
        <v>139</v>
      </c>
      <c r="E2407">
        <v>3</v>
      </c>
      <c r="F2407">
        <v>1003</v>
      </c>
      <c r="G2407" t="s">
        <v>146</v>
      </c>
      <c r="J2407" t="s">
        <v>141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si="1240"/>
        <v>16:26:47.156</v>
      </c>
      <c r="T2407" t="str">
        <f t="shared" si="1241"/>
        <v>16:26:46.756</v>
      </c>
      <c r="U2407" t="str">
        <f t="shared" si="1222"/>
        <v>A5988B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10</v>
      </c>
      <c r="AF2407" t="s">
        <v>125</v>
      </c>
      <c r="AG2407">
        <v>0</v>
      </c>
      <c r="AH2407">
        <v>3</v>
      </c>
      <c r="AI2407">
        <v>2</v>
      </c>
      <c r="AJ2407">
        <v>1</v>
      </c>
      <c r="AK2407" t="s">
        <v>798</v>
      </c>
      <c r="AL2407">
        <v>40.975141999999998</v>
      </c>
      <c r="AM2407" t="s">
        <v>799</v>
      </c>
      <c r="AN2407">
        <v>-72.166635999999997</v>
      </c>
      <c r="AO2407">
        <v>25</v>
      </c>
      <c r="AP2407">
        <v>1150</v>
      </c>
      <c r="AQ2407" t="s">
        <v>129</v>
      </c>
      <c r="AR2407">
        <v>-21</v>
      </c>
      <c r="AS2407">
        <v>62</v>
      </c>
      <c r="AT2407">
        <v>-128</v>
      </c>
      <c r="BB2407">
        <v>1200</v>
      </c>
      <c r="BC2407">
        <v>1</v>
      </c>
      <c r="BD2407" t="str">
        <f t="shared" si="1223"/>
        <v xml:space="preserve">N46PD   </v>
      </c>
      <c r="BE2407">
        <v>1</v>
      </c>
      <c r="BG2407">
        <v>0</v>
      </c>
      <c r="BH2407">
        <v>0</v>
      </c>
      <c r="BI2407">
        <v>0</v>
      </c>
      <c r="BJ2407">
        <v>1050</v>
      </c>
      <c r="BK2407">
        <v>-100</v>
      </c>
      <c r="BL2407" t="s">
        <v>239</v>
      </c>
      <c r="BM2407">
        <v>1</v>
      </c>
      <c r="BN2407">
        <v>1</v>
      </c>
      <c r="BO2407">
        <v>1</v>
      </c>
      <c r="BP2407">
        <v>0</v>
      </c>
      <c r="BS2407">
        <v>0.08</v>
      </c>
      <c r="BT2407">
        <v>0</v>
      </c>
      <c r="BU2407">
        <v>0</v>
      </c>
      <c r="CE2407" t="str">
        <f t="shared" si="1242"/>
        <v>16:26:47.160</v>
      </c>
      <c r="CF2407">
        <v>160250775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4</v>
      </c>
      <c r="CY2407">
        <v>7</v>
      </c>
      <c r="CZ2407" t="s">
        <v>131</v>
      </c>
      <c r="DA2407">
        <v>80</v>
      </c>
      <c r="DB2407">
        <v>1</v>
      </c>
      <c r="DC2407" t="s">
        <v>132</v>
      </c>
      <c r="DD2407" t="s">
        <v>133</v>
      </c>
      <c r="DG2407">
        <v>15543355</v>
      </c>
      <c r="DI2407">
        <v>1</v>
      </c>
      <c r="DJ2407">
        <v>0</v>
      </c>
      <c r="DK2407">
        <v>1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>"10/06/2022 16:26:47.617"</f>
        <v>10/06/2022 16:26:47.617</v>
      </c>
      <c r="C2408" t="str">
        <f t="shared" si="1221"/>
        <v>FFDFD3C0</v>
      </c>
      <c r="D2408" t="s">
        <v>123</v>
      </c>
      <c r="E2408">
        <v>1</v>
      </c>
      <c r="H2408">
        <v>157</v>
      </c>
      <c r="I2408" t="s">
        <v>124</v>
      </c>
      <c r="J2408" t="s">
        <v>125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1240"/>
        <v>16:26:47.156</v>
      </c>
      <c r="T2408" t="str">
        <f t="shared" si="1241"/>
        <v>16:26:46.756</v>
      </c>
      <c r="U2408" t="str">
        <f t="shared" si="1222"/>
        <v>A5988B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10</v>
      </c>
      <c r="AF2408" t="s">
        <v>125</v>
      </c>
      <c r="AG2408">
        <v>0</v>
      </c>
      <c r="AH2408">
        <v>3</v>
      </c>
      <c r="AI2408">
        <v>2</v>
      </c>
      <c r="AJ2408">
        <v>1</v>
      </c>
      <c r="AK2408" t="s">
        <v>798</v>
      </c>
      <c r="AL2408">
        <v>40.975141999999998</v>
      </c>
      <c r="AM2408" t="s">
        <v>799</v>
      </c>
      <c r="AN2408">
        <v>-72.166635999999997</v>
      </c>
      <c r="AO2408">
        <v>25</v>
      </c>
      <c r="AP2408">
        <v>1150</v>
      </c>
      <c r="AQ2408" t="s">
        <v>129</v>
      </c>
      <c r="AR2408">
        <v>-21</v>
      </c>
      <c r="AS2408">
        <v>62</v>
      </c>
      <c r="AT2408">
        <v>-128</v>
      </c>
      <c r="BB2408">
        <v>1200</v>
      </c>
      <c r="BC2408">
        <v>1</v>
      </c>
      <c r="BD2408" t="str">
        <f t="shared" si="1223"/>
        <v xml:space="preserve">N46PD   </v>
      </c>
      <c r="BE2408">
        <v>1</v>
      </c>
      <c r="BG2408">
        <v>0</v>
      </c>
      <c r="BH2408">
        <v>0</v>
      </c>
      <c r="BI2408">
        <v>0</v>
      </c>
      <c r="BJ2408">
        <v>1050</v>
      </c>
      <c r="BK2408">
        <v>-100</v>
      </c>
      <c r="BL2408" t="s">
        <v>239</v>
      </c>
      <c r="BM2408">
        <v>1</v>
      </c>
      <c r="BN2408">
        <v>1</v>
      </c>
      <c r="BO2408">
        <v>1</v>
      </c>
      <c r="BP2408">
        <v>0</v>
      </c>
      <c r="BS2408">
        <v>0.08</v>
      </c>
      <c r="BT2408">
        <v>0</v>
      </c>
      <c r="BU2408">
        <v>0</v>
      </c>
      <c r="CE2408" t="str">
        <f t="shared" si="1242"/>
        <v>16:26:47.160</v>
      </c>
      <c r="CF2408">
        <v>160250775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4</v>
      </c>
      <c r="CY2408">
        <v>7</v>
      </c>
      <c r="CZ2408" t="s">
        <v>131</v>
      </c>
      <c r="DA2408">
        <v>80</v>
      </c>
      <c r="DB2408">
        <v>1</v>
      </c>
      <c r="DC2408" t="s">
        <v>132</v>
      </c>
      <c r="DD2408" t="s">
        <v>133</v>
      </c>
      <c r="DG2408">
        <v>15543355</v>
      </c>
      <c r="DI2408">
        <v>1</v>
      </c>
      <c r="DJ2408">
        <v>0</v>
      </c>
      <c r="DK2408">
        <v>1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 t="shared" ref="A2409:A2414" si="1243">"10/06/2022 16:26:48.492"</f>
        <v>10/06/2022 16:26:48.492</v>
      </c>
      <c r="C2409" t="str">
        <f t="shared" si="1221"/>
        <v>FFDFD3C0</v>
      </c>
      <c r="D2409" t="s">
        <v>123</v>
      </c>
      <c r="E2409">
        <v>1</v>
      </c>
      <c r="H2409">
        <v>157</v>
      </c>
      <c r="I2409" t="s">
        <v>124</v>
      </c>
      <c r="J2409" t="s">
        <v>125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ref="S2409:S2415" si="1244">"16:26:48.227"</f>
        <v>16:26:48.227</v>
      </c>
      <c r="T2409" t="str">
        <f t="shared" ref="T2409:T2415" si="1245">"16:26:47.727"</f>
        <v>16:26:47.727</v>
      </c>
      <c r="U2409" t="str">
        <f t="shared" si="1222"/>
        <v>A5988B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10</v>
      </c>
      <c r="AF2409" t="s">
        <v>125</v>
      </c>
      <c r="AG2409">
        <v>0</v>
      </c>
      <c r="AH2409">
        <v>3</v>
      </c>
      <c r="AI2409">
        <v>2</v>
      </c>
      <c r="AJ2409">
        <v>1</v>
      </c>
      <c r="AK2409" t="s">
        <v>800</v>
      </c>
      <c r="AL2409">
        <v>40.97542</v>
      </c>
      <c r="AM2409" t="s">
        <v>801</v>
      </c>
      <c r="AN2409">
        <v>-72.166764999999998</v>
      </c>
      <c r="AO2409">
        <v>25</v>
      </c>
      <c r="AP2409">
        <v>1150</v>
      </c>
      <c r="AQ2409" t="s">
        <v>129</v>
      </c>
      <c r="AR2409">
        <v>-21</v>
      </c>
      <c r="AS2409">
        <v>63</v>
      </c>
      <c r="AT2409">
        <v>0</v>
      </c>
      <c r="BB2409">
        <v>1200</v>
      </c>
      <c r="BC2409">
        <v>1</v>
      </c>
      <c r="BD2409" t="str">
        <f t="shared" si="1223"/>
        <v xml:space="preserve">N46PD   </v>
      </c>
      <c r="BE2409">
        <v>1</v>
      </c>
      <c r="BG2409">
        <v>0</v>
      </c>
      <c r="BH2409">
        <v>0</v>
      </c>
      <c r="BI2409">
        <v>0</v>
      </c>
      <c r="BJ2409">
        <v>1050</v>
      </c>
      <c r="BK2409">
        <v>-100</v>
      </c>
      <c r="BL2409" t="s">
        <v>239</v>
      </c>
      <c r="BM2409">
        <v>1</v>
      </c>
      <c r="BN2409">
        <v>1</v>
      </c>
      <c r="BO2409">
        <v>1</v>
      </c>
      <c r="BP2409">
        <v>0</v>
      </c>
      <c r="BS2409">
        <v>0.08</v>
      </c>
      <c r="BT2409">
        <v>0</v>
      </c>
      <c r="BU2409">
        <v>0</v>
      </c>
      <c r="CE2409" t="str">
        <f t="shared" ref="CE2409:CE2415" si="1246">"16:26:48.232"</f>
        <v>16:26:48.232</v>
      </c>
      <c r="CF2409">
        <v>231784459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4</v>
      </c>
      <c r="CY2409">
        <v>7</v>
      </c>
      <c r="CZ2409" t="s">
        <v>131</v>
      </c>
      <c r="DA2409">
        <v>80</v>
      </c>
      <c r="DB2409">
        <v>1</v>
      </c>
      <c r="DC2409" t="s">
        <v>132</v>
      </c>
      <c r="DD2409" t="s">
        <v>133</v>
      </c>
      <c r="DG2409">
        <v>15544462</v>
      </c>
      <c r="DI2409">
        <v>1</v>
      </c>
      <c r="DJ2409">
        <v>0</v>
      </c>
      <c r="DK2409">
        <v>0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 t="shared" si="1243"/>
        <v>10/06/2022 16:26:48.492</v>
      </c>
      <c r="C2410" t="str">
        <f t="shared" si="1221"/>
        <v>FFDFD3C0</v>
      </c>
      <c r="D2410" t="s">
        <v>139</v>
      </c>
      <c r="E2410">
        <v>2</v>
      </c>
      <c r="F2410">
        <v>1002</v>
      </c>
      <c r="G2410" t="s">
        <v>124</v>
      </c>
      <c r="J2410" t="s">
        <v>141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244"/>
        <v>16:26:48.227</v>
      </c>
      <c r="T2410" t="str">
        <f t="shared" si="1245"/>
        <v>16:26:47.727</v>
      </c>
      <c r="U2410" t="str">
        <f t="shared" si="1222"/>
        <v>A5988B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10</v>
      </c>
      <c r="AF2410" t="s">
        <v>125</v>
      </c>
      <c r="AG2410">
        <v>0</v>
      </c>
      <c r="AH2410">
        <v>3</v>
      </c>
      <c r="AI2410">
        <v>2</v>
      </c>
      <c r="AJ2410">
        <v>1</v>
      </c>
      <c r="AK2410" t="s">
        <v>800</v>
      </c>
      <c r="AL2410">
        <v>40.97542</v>
      </c>
      <c r="AM2410" t="s">
        <v>801</v>
      </c>
      <c r="AN2410">
        <v>-72.166764999999998</v>
      </c>
      <c r="AO2410">
        <v>25</v>
      </c>
      <c r="AP2410">
        <v>1150</v>
      </c>
      <c r="AQ2410" t="s">
        <v>129</v>
      </c>
      <c r="AR2410">
        <v>-21</v>
      </c>
      <c r="AS2410">
        <v>63</v>
      </c>
      <c r="AT2410">
        <v>0</v>
      </c>
      <c r="BB2410">
        <v>1200</v>
      </c>
      <c r="BC2410">
        <v>1</v>
      </c>
      <c r="BD2410" t="str">
        <f t="shared" si="1223"/>
        <v xml:space="preserve">N46PD   </v>
      </c>
      <c r="BE2410">
        <v>1</v>
      </c>
      <c r="BG2410">
        <v>0</v>
      </c>
      <c r="BH2410">
        <v>0</v>
      </c>
      <c r="BI2410">
        <v>0</v>
      </c>
      <c r="BJ2410">
        <v>1050</v>
      </c>
      <c r="BK2410">
        <v>-100</v>
      </c>
      <c r="BL2410" t="s">
        <v>239</v>
      </c>
      <c r="BM2410">
        <v>1</v>
      </c>
      <c r="BN2410">
        <v>1</v>
      </c>
      <c r="BO2410">
        <v>1</v>
      </c>
      <c r="BP2410">
        <v>0</v>
      </c>
      <c r="BS2410">
        <v>0.08</v>
      </c>
      <c r="BT2410">
        <v>0</v>
      </c>
      <c r="BU2410">
        <v>0</v>
      </c>
      <c r="CE2410" t="str">
        <f t="shared" si="1246"/>
        <v>16:26:48.232</v>
      </c>
      <c r="CF2410">
        <v>231784459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4</v>
      </c>
      <c r="CY2410">
        <v>7</v>
      </c>
      <c r="CZ2410" t="s">
        <v>131</v>
      </c>
      <c r="DA2410">
        <v>80</v>
      </c>
      <c r="DB2410">
        <v>1</v>
      </c>
      <c r="DC2410" t="s">
        <v>132</v>
      </c>
      <c r="DD2410" t="s">
        <v>133</v>
      </c>
      <c r="DG2410">
        <v>15544462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 t="shared" si="1243"/>
        <v>10/06/2022 16:26:48.492</v>
      </c>
      <c r="C2411" t="str">
        <f t="shared" si="1221"/>
        <v>FFDFD3C0</v>
      </c>
      <c r="D2411" t="s">
        <v>139</v>
      </c>
      <c r="E2411">
        <v>3</v>
      </c>
      <c r="F2411">
        <v>1003</v>
      </c>
      <c r="G2411" t="s">
        <v>146</v>
      </c>
      <c r="J2411" t="s">
        <v>141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244"/>
        <v>16:26:48.227</v>
      </c>
      <c r="T2411" t="str">
        <f t="shared" si="1245"/>
        <v>16:26:47.727</v>
      </c>
      <c r="U2411" t="str">
        <f t="shared" si="1222"/>
        <v>A5988B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10</v>
      </c>
      <c r="AF2411" t="s">
        <v>125</v>
      </c>
      <c r="AG2411">
        <v>0</v>
      </c>
      <c r="AH2411">
        <v>3</v>
      </c>
      <c r="AI2411">
        <v>2</v>
      </c>
      <c r="AJ2411">
        <v>1</v>
      </c>
      <c r="AK2411" t="s">
        <v>800</v>
      </c>
      <c r="AL2411">
        <v>40.97542</v>
      </c>
      <c r="AM2411" t="s">
        <v>801</v>
      </c>
      <c r="AN2411">
        <v>-72.166764999999998</v>
      </c>
      <c r="AO2411">
        <v>25</v>
      </c>
      <c r="AP2411">
        <v>1150</v>
      </c>
      <c r="AQ2411" t="s">
        <v>129</v>
      </c>
      <c r="AR2411">
        <v>-21</v>
      </c>
      <c r="AS2411">
        <v>63</v>
      </c>
      <c r="AT2411">
        <v>0</v>
      </c>
      <c r="BB2411">
        <v>1200</v>
      </c>
      <c r="BC2411">
        <v>1</v>
      </c>
      <c r="BD2411" t="str">
        <f t="shared" si="1223"/>
        <v xml:space="preserve">N46PD   </v>
      </c>
      <c r="BE2411">
        <v>1</v>
      </c>
      <c r="BG2411">
        <v>0</v>
      </c>
      <c r="BH2411">
        <v>0</v>
      </c>
      <c r="BI2411">
        <v>0</v>
      </c>
      <c r="BJ2411">
        <v>1050</v>
      </c>
      <c r="BK2411">
        <v>-100</v>
      </c>
      <c r="BL2411" t="s">
        <v>239</v>
      </c>
      <c r="BM2411">
        <v>1</v>
      </c>
      <c r="BN2411">
        <v>1</v>
      </c>
      <c r="BO2411">
        <v>1</v>
      </c>
      <c r="BP2411">
        <v>0</v>
      </c>
      <c r="BS2411">
        <v>0.08</v>
      </c>
      <c r="BT2411">
        <v>0</v>
      </c>
      <c r="BU2411">
        <v>0</v>
      </c>
      <c r="CE2411" t="str">
        <f t="shared" si="1246"/>
        <v>16:26:48.232</v>
      </c>
      <c r="CF2411">
        <v>231784459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4</v>
      </c>
      <c r="CY2411">
        <v>7</v>
      </c>
      <c r="CZ2411" t="s">
        <v>131</v>
      </c>
      <c r="DA2411">
        <v>80</v>
      </c>
      <c r="DB2411">
        <v>1</v>
      </c>
      <c r="DC2411" t="s">
        <v>132</v>
      </c>
      <c r="DD2411" t="s">
        <v>133</v>
      </c>
      <c r="DG2411">
        <v>15544462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 t="shared" si="1243"/>
        <v>10/06/2022 16:26:48.492</v>
      </c>
      <c r="C2412" t="str">
        <f t="shared" si="1221"/>
        <v>FFDFD3C0</v>
      </c>
      <c r="D2412" t="s">
        <v>134</v>
      </c>
      <c r="E2412">
        <v>38</v>
      </c>
      <c r="H2412">
        <v>125</v>
      </c>
      <c r="I2412" t="s">
        <v>142</v>
      </c>
      <c r="J2412" t="s">
        <v>136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244"/>
        <v>16:26:48.227</v>
      </c>
      <c r="T2412" t="str">
        <f t="shared" si="1245"/>
        <v>16:26:47.727</v>
      </c>
      <c r="U2412" t="str">
        <f t="shared" si="1222"/>
        <v>A5988B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10</v>
      </c>
      <c r="AF2412" t="s">
        <v>125</v>
      </c>
      <c r="AG2412">
        <v>0</v>
      </c>
      <c r="AH2412">
        <v>3</v>
      </c>
      <c r="AI2412">
        <v>2</v>
      </c>
      <c r="AJ2412">
        <v>1</v>
      </c>
      <c r="AK2412" t="s">
        <v>800</v>
      </c>
      <c r="AL2412">
        <v>40.97542</v>
      </c>
      <c r="AM2412" t="s">
        <v>801</v>
      </c>
      <c r="AN2412">
        <v>-72.166764999999998</v>
      </c>
      <c r="AO2412">
        <v>25</v>
      </c>
      <c r="AP2412">
        <v>1150</v>
      </c>
      <c r="AQ2412" t="s">
        <v>129</v>
      </c>
      <c r="AR2412">
        <v>-21</v>
      </c>
      <c r="AS2412">
        <v>63</v>
      </c>
      <c r="AT2412">
        <v>0</v>
      </c>
      <c r="BB2412">
        <v>1200</v>
      </c>
      <c r="BC2412">
        <v>1</v>
      </c>
      <c r="BD2412" t="str">
        <f t="shared" si="1223"/>
        <v xml:space="preserve">N46PD   </v>
      </c>
      <c r="BE2412">
        <v>1</v>
      </c>
      <c r="BG2412">
        <v>0</v>
      </c>
      <c r="BH2412">
        <v>0</v>
      </c>
      <c r="BI2412">
        <v>0</v>
      </c>
      <c r="BJ2412">
        <v>1050</v>
      </c>
      <c r="BK2412">
        <v>-100</v>
      </c>
      <c r="BL2412" t="s">
        <v>239</v>
      </c>
      <c r="BM2412">
        <v>1</v>
      </c>
      <c r="BN2412">
        <v>1</v>
      </c>
      <c r="BO2412">
        <v>1</v>
      </c>
      <c r="BP2412">
        <v>0</v>
      </c>
      <c r="BS2412">
        <v>0.08</v>
      </c>
      <c r="BT2412">
        <v>0</v>
      </c>
      <c r="BU2412">
        <v>0</v>
      </c>
      <c r="CE2412" t="str">
        <f t="shared" si="1246"/>
        <v>16:26:48.232</v>
      </c>
      <c r="CF2412">
        <v>231784459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4</v>
      </c>
      <c r="CY2412">
        <v>7</v>
      </c>
      <c r="CZ2412" t="s">
        <v>131</v>
      </c>
      <c r="DA2412">
        <v>80</v>
      </c>
      <c r="DB2412">
        <v>1</v>
      </c>
      <c r="DC2412" t="s">
        <v>132</v>
      </c>
      <c r="DD2412" t="s">
        <v>133</v>
      </c>
      <c r="DG2412">
        <v>15544462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 t="shared" si="1243"/>
        <v>10/06/2022 16:26:48.492</v>
      </c>
      <c r="C2413" t="str">
        <f t="shared" si="1221"/>
        <v>FFDFD3C0</v>
      </c>
      <c r="D2413" t="s">
        <v>143</v>
      </c>
      <c r="E2413">
        <v>15</v>
      </c>
      <c r="F2413">
        <v>2015</v>
      </c>
      <c r="G2413" t="s">
        <v>144</v>
      </c>
      <c r="J2413" t="s">
        <v>145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1244"/>
        <v>16:26:48.227</v>
      </c>
      <c r="T2413" t="str">
        <f t="shared" si="1245"/>
        <v>16:26:47.727</v>
      </c>
      <c r="U2413" t="str">
        <f t="shared" si="1222"/>
        <v>A5988B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10</v>
      </c>
      <c r="AF2413" t="s">
        <v>125</v>
      </c>
      <c r="AG2413">
        <v>0</v>
      </c>
      <c r="AH2413">
        <v>3</v>
      </c>
      <c r="AI2413">
        <v>2</v>
      </c>
      <c r="AJ2413">
        <v>1</v>
      </c>
      <c r="AK2413" t="s">
        <v>800</v>
      </c>
      <c r="AL2413">
        <v>40.97542</v>
      </c>
      <c r="AM2413" t="s">
        <v>801</v>
      </c>
      <c r="AN2413">
        <v>-72.166764999999998</v>
      </c>
      <c r="AO2413">
        <v>25</v>
      </c>
      <c r="AP2413">
        <v>1150</v>
      </c>
      <c r="AQ2413" t="s">
        <v>129</v>
      </c>
      <c r="AR2413">
        <v>-21</v>
      </c>
      <c r="AS2413">
        <v>63</v>
      </c>
      <c r="AT2413">
        <v>0</v>
      </c>
      <c r="BB2413">
        <v>1200</v>
      </c>
      <c r="BC2413">
        <v>1</v>
      </c>
      <c r="BD2413" t="str">
        <f t="shared" si="1223"/>
        <v xml:space="preserve">N46PD   </v>
      </c>
      <c r="BE2413">
        <v>1</v>
      </c>
      <c r="BG2413">
        <v>0</v>
      </c>
      <c r="BH2413">
        <v>0</v>
      </c>
      <c r="BI2413">
        <v>0</v>
      </c>
      <c r="BJ2413">
        <v>1050</v>
      </c>
      <c r="BK2413">
        <v>-100</v>
      </c>
      <c r="BL2413" t="s">
        <v>239</v>
      </c>
      <c r="BM2413">
        <v>1</v>
      </c>
      <c r="BN2413">
        <v>1</v>
      </c>
      <c r="BO2413">
        <v>1</v>
      </c>
      <c r="BP2413">
        <v>0</v>
      </c>
      <c r="BS2413">
        <v>0.08</v>
      </c>
      <c r="BT2413">
        <v>0</v>
      </c>
      <c r="BU2413">
        <v>0</v>
      </c>
      <c r="CE2413" t="str">
        <f t="shared" si="1246"/>
        <v>16:26:48.232</v>
      </c>
      <c r="CF2413">
        <v>231784459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4</v>
      </c>
      <c r="CY2413">
        <v>7</v>
      </c>
      <c r="CZ2413" t="s">
        <v>131</v>
      </c>
      <c r="DA2413">
        <v>80</v>
      </c>
      <c r="DB2413">
        <v>1</v>
      </c>
      <c r="DC2413" t="s">
        <v>132</v>
      </c>
      <c r="DD2413" t="s">
        <v>133</v>
      </c>
      <c r="DG2413">
        <v>15544462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 t="shared" si="1243"/>
        <v>10/06/2022 16:26:48.492</v>
      </c>
      <c r="C2414" t="str">
        <f t="shared" si="1221"/>
        <v>FFDFD3C0</v>
      </c>
      <c r="D2414" t="s">
        <v>134</v>
      </c>
      <c r="E2414">
        <v>33</v>
      </c>
      <c r="H2414">
        <v>112</v>
      </c>
      <c r="I2414" t="s">
        <v>135</v>
      </c>
      <c r="J2414" t="s">
        <v>136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1244"/>
        <v>16:26:48.227</v>
      </c>
      <c r="T2414" t="str">
        <f t="shared" si="1245"/>
        <v>16:26:47.727</v>
      </c>
      <c r="U2414" t="str">
        <f t="shared" si="1222"/>
        <v>A5988B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10</v>
      </c>
      <c r="AF2414" t="s">
        <v>125</v>
      </c>
      <c r="AG2414">
        <v>0</v>
      </c>
      <c r="AH2414">
        <v>3</v>
      </c>
      <c r="AI2414">
        <v>2</v>
      </c>
      <c r="AJ2414">
        <v>1</v>
      </c>
      <c r="AK2414" t="s">
        <v>800</v>
      </c>
      <c r="AL2414">
        <v>40.97542</v>
      </c>
      <c r="AM2414" t="s">
        <v>801</v>
      </c>
      <c r="AN2414">
        <v>-72.166764999999998</v>
      </c>
      <c r="AO2414">
        <v>25</v>
      </c>
      <c r="AP2414">
        <v>1150</v>
      </c>
      <c r="AQ2414" t="s">
        <v>129</v>
      </c>
      <c r="AR2414">
        <v>-21</v>
      </c>
      <c r="AS2414">
        <v>63</v>
      </c>
      <c r="AT2414">
        <v>0</v>
      </c>
      <c r="BB2414">
        <v>1200</v>
      </c>
      <c r="BC2414">
        <v>1</v>
      </c>
      <c r="BD2414" t="str">
        <f t="shared" si="1223"/>
        <v xml:space="preserve">N46PD   </v>
      </c>
      <c r="BE2414">
        <v>1</v>
      </c>
      <c r="BG2414">
        <v>0</v>
      </c>
      <c r="BH2414">
        <v>0</v>
      </c>
      <c r="BI2414">
        <v>0</v>
      </c>
      <c r="BJ2414">
        <v>1050</v>
      </c>
      <c r="BK2414">
        <v>-100</v>
      </c>
      <c r="BL2414" t="s">
        <v>239</v>
      </c>
      <c r="BM2414">
        <v>1</v>
      </c>
      <c r="BN2414">
        <v>1</v>
      </c>
      <c r="BO2414">
        <v>1</v>
      </c>
      <c r="BP2414">
        <v>0</v>
      </c>
      <c r="BS2414">
        <v>0.08</v>
      </c>
      <c r="BT2414">
        <v>0</v>
      </c>
      <c r="BU2414">
        <v>0</v>
      </c>
      <c r="CE2414" t="str">
        <f t="shared" si="1246"/>
        <v>16:26:48.232</v>
      </c>
      <c r="CF2414">
        <v>231784459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4</v>
      </c>
      <c r="CY2414">
        <v>7</v>
      </c>
      <c r="CZ2414" t="s">
        <v>131</v>
      </c>
      <c r="DA2414">
        <v>80</v>
      </c>
      <c r="DB2414">
        <v>1</v>
      </c>
      <c r="DC2414" t="s">
        <v>132</v>
      </c>
      <c r="DD2414" t="s">
        <v>133</v>
      </c>
      <c r="DG2414">
        <v>15544462</v>
      </c>
      <c r="DI2414">
        <v>1</v>
      </c>
      <c r="DJ2414">
        <v>0</v>
      </c>
      <c r="DK2414">
        <v>1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>"10/06/2022 16:26:48.539"</f>
        <v>10/06/2022 16:26:48.539</v>
      </c>
      <c r="C2415" t="str">
        <f t="shared" si="1221"/>
        <v>FFDFD3C0</v>
      </c>
      <c r="D2415" t="s">
        <v>143</v>
      </c>
      <c r="E2415">
        <v>1</v>
      </c>
      <c r="F2415">
        <v>2001</v>
      </c>
      <c r="G2415" t="s">
        <v>147</v>
      </c>
      <c r="J2415" t="s">
        <v>145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si="1244"/>
        <v>16:26:48.227</v>
      </c>
      <c r="T2415" t="str">
        <f t="shared" si="1245"/>
        <v>16:26:47.727</v>
      </c>
      <c r="U2415" t="str">
        <f t="shared" si="1222"/>
        <v>A5988B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10</v>
      </c>
      <c r="AF2415" t="s">
        <v>125</v>
      </c>
      <c r="AG2415">
        <v>0</v>
      </c>
      <c r="AH2415">
        <v>3</v>
      </c>
      <c r="AI2415">
        <v>2</v>
      </c>
      <c r="AJ2415">
        <v>1</v>
      </c>
      <c r="AK2415" t="s">
        <v>800</v>
      </c>
      <c r="AL2415">
        <v>40.97542</v>
      </c>
      <c r="AM2415" t="s">
        <v>801</v>
      </c>
      <c r="AN2415">
        <v>-72.166764999999998</v>
      </c>
      <c r="AO2415">
        <v>25</v>
      </c>
      <c r="AP2415">
        <v>1150</v>
      </c>
      <c r="AQ2415" t="s">
        <v>129</v>
      </c>
      <c r="AR2415">
        <v>-21</v>
      </c>
      <c r="AS2415">
        <v>63</v>
      </c>
      <c r="AT2415">
        <v>0</v>
      </c>
      <c r="BB2415">
        <v>1200</v>
      </c>
      <c r="BC2415">
        <v>1</v>
      </c>
      <c r="BD2415" t="str">
        <f t="shared" si="1223"/>
        <v xml:space="preserve">N46PD   </v>
      </c>
      <c r="BE2415">
        <v>1</v>
      </c>
      <c r="BG2415">
        <v>0</v>
      </c>
      <c r="BH2415">
        <v>0</v>
      </c>
      <c r="BI2415">
        <v>0</v>
      </c>
      <c r="BJ2415">
        <v>1050</v>
      </c>
      <c r="BK2415">
        <v>-100</v>
      </c>
      <c r="BL2415" t="s">
        <v>239</v>
      </c>
      <c r="BM2415">
        <v>1</v>
      </c>
      <c r="BN2415">
        <v>1</v>
      </c>
      <c r="BO2415">
        <v>1</v>
      </c>
      <c r="BP2415">
        <v>0</v>
      </c>
      <c r="BS2415">
        <v>0.08</v>
      </c>
      <c r="BT2415">
        <v>0</v>
      </c>
      <c r="BU2415">
        <v>0</v>
      </c>
      <c r="CE2415" t="str">
        <f t="shared" si="1246"/>
        <v>16:26:48.232</v>
      </c>
      <c r="CF2415">
        <v>231784459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4</v>
      </c>
      <c r="CY2415">
        <v>7</v>
      </c>
      <c r="CZ2415" t="s">
        <v>131</v>
      </c>
      <c r="DA2415">
        <v>80</v>
      </c>
      <c r="DB2415">
        <v>1</v>
      </c>
      <c r="DC2415" t="s">
        <v>132</v>
      </c>
      <c r="DD2415" t="s">
        <v>133</v>
      </c>
      <c r="DG2415">
        <v>15544462</v>
      </c>
      <c r="DI2415">
        <v>1</v>
      </c>
      <c r="DJ2415">
        <v>0</v>
      </c>
      <c r="DK2415">
        <v>1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 t="shared" ref="A2416:A2422" si="1247">"10/06/2022 16:26:49.429"</f>
        <v>10/06/2022 16:26:49.429</v>
      </c>
      <c r="C2416" t="str">
        <f t="shared" si="1221"/>
        <v>FFDFD3C0</v>
      </c>
      <c r="D2416" t="s">
        <v>123</v>
      </c>
      <c r="E2416">
        <v>1</v>
      </c>
      <c r="H2416">
        <v>157</v>
      </c>
      <c r="I2416" t="s">
        <v>124</v>
      </c>
      <c r="J2416" t="s">
        <v>125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ref="S2416:S2422" si="1248">"16:26:49.234"</f>
        <v>16:26:49.234</v>
      </c>
      <c r="T2416" t="str">
        <f t="shared" ref="T2416:T2422" si="1249">"16:26:48.734"</f>
        <v>16:26:48.734</v>
      </c>
      <c r="U2416" t="str">
        <f t="shared" si="1222"/>
        <v>A5988B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10</v>
      </c>
      <c r="AF2416" t="s">
        <v>125</v>
      </c>
      <c r="AG2416">
        <v>0</v>
      </c>
      <c r="AH2416">
        <v>3</v>
      </c>
      <c r="AI2416">
        <v>2</v>
      </c>
      <c r="AJ2416">
        <v>1</v>
      </c>
      <c r="AK2416" t="s">
        <v>802</v>
      </c>
      <c r="AL2416">
        <v>40.975698999999999</v>
      </c>
      <c r="AM2416" t="s">
        <v>803</v>
      </c>
      <c r="AN2416">
        <v>-72.166871999999998</v>
      </c>
      <c r="AO2416">
        <v>25</v>
      </c>
      <c r="AP2416">
        <v>1150</v>
      </c>
      <c r="AQ2416" t="s">
        <v>129</v>
      </c>
      <c r="AR2416">
        <v>-21</v>
      </c>
      <c r="AS2416">
        <v>63</v>
      </c>
      <c r="AT2416">
        <v>-256</v>
      </c>
      <c r="BB2416">
        <v>1200</v>
      </c>
      <c r="BC2416">
        <v>1</v>
      </c>
      <c r="BD2416" t="str">
        <f t="shared" si="1223"/>
        <v xml:space="preserve">N46PD   </v>
      </c>
      <c r="BE2416">
        <v>1</v>
      </c>
      <c r="BG2416">
        <v>0</v>
      </c>
      <c r="BH2416">
        <v>0</v>
      </c>
      <c r="BI2416">
        <v>0</v>
      </c>
      <c r="BJ2416">
        <v>1050</v>
      </c>
      <c r="BK2416">
        <v>-100</v>
      </c>
      <c r="BL2416" t="s">
        <v>239</v>
      </c>
      <c r="BM2416">
        <v>1</v>
      </c>
      <c r="BN2416">
        <v>1</v>
      </c>
      <c r="BO2416">
        <v>1</v>
      </c>
      <c r="BP2416">
        <v>0</v>
      </c>
      <c r="BS2416">
        <v>0.12</v>
      </c>
      <c r="BT2416">
        <v>0</v>
      </c>
      <c r="BU2416">
        <v>0</v>
      </c>
      <c r="CE2416" t="str">
        <f t="shared" ref="CE2416:CE2422" si="1250">"16:26:49.238"</f>
        <v>16:26:49.238</v>
      </c>
      <c r="CF2416">
        <v>237780665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5</v>
      </c>
      <c r="CY2416">
        <v>7</v>
      </c>
      <c r="CZ2416" t="s">
        <v>131</v>
      </c>
      <c r="DA2416">
        <v>80</v>
      </c>
      <c r="DB2416">
        <v>1</v>
      </c>
      <c r="DC2416" t="s">
        <v>132</v>
      </c>
      <c r="DD2416" t="s">
        <v>133</v>
      </c>
      <c r="DG2416">
        <v>15545496</v>
      </c>
      <c r="DI2416">
        <v>1</v>
      </c>
      <c r="DJ2416">
        <v>0</v>
      </c>
      <c r="DK2416">
        <v>0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 t="shared" si="1247"/>
        <v>10/06/2022 16:26:49.429</v>
      </c>
      <c r="C2417" t="str">
        <f t="shared" si="1221"/>
        <v>FFDFD3C0</v>
      </c>
      <c r="D2417" t="s">
        <v>139</v>
      </c>
      <c r="E2417">
        <v>3</v>
      </c>
      <c r="F2417">
        <v>1003</v>
      </c>
      <c r="G2417" t="s">
        <v>146</v>
      </c>
      <c r="J2417" t="s">
        <v>141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248"/>
        <v>16:26:49.234</v>
      </c>
      <c r="T2417" t="str">
        <f t="shared" si="1249"/>
        <v>16:26:48.734</v>
      </c>
      <c r="U2417" t="str">
        <f t="shared" si="1222"/>
        <v>A5988B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10</v>
      </c>
      <c r="AF2417" t="s">
        <v>125</v>
      </c>
      <c r="AG2417">
        <v>0</v>
      </c>
      <c r="AH2417">
        <v>3</v>
      </c>
      <c r="AI2417">
        <v>2</v>
      </c>
      <c r="AJ2417">
        <v>1</v>
      </c>
      <c r="AK2417" t="s">
        <v>802</v>
      </c>
      <c r="AL2417">
        <v>40.975698999999999</v>
      </c>
      <c r="AM2417" t="s">
        <v>803</v>
      </c>
      <c r="AN2417">
        <v>-72.166871999999998</v>
      </c>
      <c r="AO2417">
        <v>25</v>
      </c>
      <c r="AP2417">
        <v>1150</v>
      </c>
      <c r="AQ2417" t="s">
        <v>129</v>
      </c>
      <c r="AR2417">
        <v>-21</v>
      </c>
      <c r="AS2417">
        <v>63</v>
      </c>
      <c r="AT2417">
        <v>-256</v>
      </c>
      <c r="BB2417">
        <v>1200</v>
      </c>
      <c r="BC2417">
        <v>1</v>
      </c>
      <c r="BD2417" t="str">
        <f t="shared" si="1223"/>
        <v xml:space="preserve">N46PD   </v>
      </c>
      <c r="BE2417">
        <v>1</v>
      </c>
      <c r="BG2417">
        <v>0</v>
      </c>
      <c r="BH2417">
        <v>0</v>
      </c>
      <c r="BI2417">
        <v>0</v>
      </c>
      <c r="BJ2417">
        <v>1050</v>
      </c>
      <c r="BK2417">
        <v>-100</v>
      </c>
      <c r="BL2417" t="s">
        <v>239</v>
      </c>
      <c r="BM2417">
        <v>1</v>
      </c>
      <c r="BN2417">
        <v>1</v>
      </c>
      <c r="BO2417">
        <v>1</v>
      </c>
      <c r="BP2417">
        <v>0</v>
      </c>
      <c r="BS2417">
        <v>0.12</v>
      </c>
      <c r="BT2417">
        <v>0</v>
      </c>
      <c r="BU2417">
        <v>0</v>
      </c>
      <c r="CE2417" t="str">
        <f t="shared" si="1250"/>
        <v>16:26:49.238</v>
      </c>
      <c r="CF2417">
        <v>237780665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5</v>
      </c>
      <c r="CY2417">
        <v>7</v>
      </c>
      <c r="CZ2417" t="s">
        <v>131</v>
      </c>
      <c r="DA2417">
        <v>80</v>
      </c>
      <c r="DB2417">
        <v>1</v>
      </c>
      <c r="DC2417" t="s">
        <v>132</v>
      </c>
      <c r="DD2417" t="s">
        <v>133</v>
      </c>
      <c r="DG2417">
        <v>15545496</v>
      </c>
      <c r="DI2417">
        <v>1</v>
      </c>
      <c r="DJ2417">
        <v>0</v>
      </c>
      <c r="DK2417">
        <v>1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 t="shared" si="1247"/>
        <v>10/06/2022 16:26:49.429</v>
      </c>
      <c r="C2418" t="str">
        <f t="shared" si="1221"/>
        <v>FFDFD3C0</v>
      </c>
      <c r="D2418" t="s">
        <v>139</v>
      </c>
      <c r="E2418">
        <v>2</v>
      </c>
      <c r="F2418">
        <v>1002</v>
      </c>
      <c r="G2418" t="s">
        <v>124</v>
      </c>
      <c r="J2418" t="s">
        <v>141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248"/>
        <v>16:26:49.234</v>
      </c>
      <c r="T2418" t="str">
        <f t="shared" si="1249"/>
        <v>16:26:48.734</v>
      </c>
      <c r="U2418" t="str">
        <f t="shared" si="1222"/>
        <v>A5988B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10</v>
      </c>
      <c r="AF2418" t="s">
        <v>125</v>
      </c>
      <c r="AG2418">
        <v>0</v>
      </c>
      <c r="AH2418">
        <v>3</v>
      </c>
      <c r="AI2418">
        <v>2</v>
      </c>
      <c r="AJ2418">
        <v>1</v>
      </c>
      <c r="AK2418" t="s">
        <v>802</v>
      </c>
      <c r="AL2418">
        <v>40.975698999999999</v>
      </c>
      <c r="AM2418" t="s">
        <v>803</v>
      </c>
      <c r="AN2418">
        <v>-72.166871999999998</v>
      </c>
      <c r="AO2418">
        <v>25</v>
      </c>
      <c r="AP2418">
        <v>1150</v>
      </c>
      <c r="AQ2418" t="s">
        <v>129</v>
      </c>
      <c r="AR2418">
        <v>-21</v>
      </c>
      <c r="AS2418">
        <v>63</v>
      </c>
      <c r="AT2418">
        <v>-256</v>
      </c>
      <c r="BB2418">
        <v>1200</v>
      </c>
      <c r="BC2418">
        <v>1</v>
      </c>
      <c r="BD2418" t="str">
        <f t="shared" si="1223"/>
        <v xml:space="preserve">N46PD   </v>
      </c>
      <c r="BE2418">
        <v>1</v>
      </c>
      <c r="BG2418">
        <v>0</v>
      </c>
      <c r="BH2418">
        <v>0</v>
      </c>
      <c r="BI2418">
        <v>0</v>
      </c>
      <c r="BJ2418">
        <v>1050</v>
      </c>
      <c r="BK2418">
        <v>-100</v>
      </c>
      <c r="BL2418" t="s">
        <v>239</v>
      </c>
      <c r="BM2418">
        <v>1</v>
      </c>
      <c r="BN2418">
        <v>1</v>
      </c>
      <c r="BO2418">
        <v>1</v>
      </c>
      <c r="BP2418">
        <v>0</v>
      </c>
      <c r="BS2418">
        <v>0.12</v>
      </c>
      <c r="BT2418">
        <v>0</v>
      </c>
      <c r="BU2418">
        <v>0</v>
      </c>
      <c r="CE2418" t="str">
        <f t="shared" si="1250"/>
        <v>16:26:49.238</v>
      </c>
      <c r="CF2418">
        <v>237780665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5</v>
      </c>
      <c r="CY2418">
        <v>7</v>
      </c>
      <c r="CZ2418" t="s">
        <v>131</v>
      </c>
      <c r="DA2418">
        <v>80</v>
      </c>
      <c r="DB2418">
        <v>1</v>
      </c>
      <c r="DC2418" t="s">
        <v>132</v>
      </c>
      <c r="DD2418" t="s">
        <v>133</v>
      </c>
      <c r="DG2418">
        <v>15545496</v>
      </c>
      <c r="DI2418">
        <v>1</v>
      </c>
      <c r="DJ2418">
        <v>0</v>
      </c>
      <c r="DK2418">
        <v>1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 t="shared" si="1247"/>
        <v>10/06/2022 16:26:49.429</v>
      </c>
      <c r="C2419" t="str">
        <f t="shared" si="1221"/>
        <v>FFDFD3C0</v>
      </c>
      <c r="D2419" t="s">
        <v>134</v>
      </c>
      <c r="E2419">
        <v>38</v>
      </c>
      <c r="H2419">
        <v>125</v>
      </c>
      <c r="I2419" t="s">
        <v>142</v>
      </c>
      <c r="J2419" t="s">
        <v>136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1248"/>
        <v>16:26:49.234</v>
      </c>
      <c r="T2419" t="str">
        <f t="shared" si="1249"/>
        <v>16:26:48.734</v>
      </c>
      <c r="U2419" t="str">
        <f t="shared" si="1222"/>
        <v>A5988B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10</v>
      </c>
      <c r="AF2419" t="s">
        <v>125</v>
      </c>
      <c r="AG2419">
        <v>0</v>
      </c>
      <c r="AH2419">
        <v>3</v>
      </c>
      <c r="AI2419">
        <v>2</v>
      </c>
      <c r="AJ2419">
        <v>1</v>
      </c>
      <c r="AK2419" t="s">
        <v>802</v>
      </c>
      <c r="AL2419">
        <v>40.975698999999999</v>
      </c>
      <c r="AM2419" t="s">
        <v>803</v>
      </c>
      <c r="AN2419">
        <v>-72.166871999999998</v>
      </c>
      <c r="AO2419">
        <v>25</v>
      </c>
      <c r="AP2419">
        <v>1150</v>
      </c>
      <c r="AQ2419" t="s">
        <v>129</v>
      </c>
      <c r="AR2419">
        <v>-21</v>
      </c>
      <c r="AS2419">
        <v>63</v>
      </c>
      <c r="AT2419">
        <v>-256</v>
      </c>
      <c r="BB2419">
        <v>1200</v>
      </c>
      <c r="BC2419">
        <v>1</v>
      </c>
      <c r="BD2419" t="str">
        <f t="shared" si="1223"/>
        <v xml:space="preserve">N46PD   </v>
      </c>
      <c r="BE2419">
        <v>1</v>
      </c>
      <c r="BG2419">
        <v>0</v>
      </c>
      <c r="BH2419">
        <v>0</v>
      </c>
      <c r="BI2419">
        <v>0</v>
      </c>
      <c r="BJ2419">
        <v>1050</v>
      </c>
      <c r="BK2419">
        <v>-100</v>
      </c>
      <c r="BL2419" t="s">
        <v>239</v>
      </c>
      <c r="BM2419">
        <v>1</v>
      </c>
      <c r="BN2419">
        <v>1</v>
      </c>
      <c r="BO2419">
        <v>1</v>
      </c>
      <c r="BP2419">
        <v>0</v>
      </c>
      <c r="BS2419">
        <v>0.12</v>
      </c>
      <c r="BT2419">
        <v>0</v>
      </c>
      <c r="BU2419">
        <v>0</v>
      </c>
      <c r="CE2419" t="str">
        <f t="shared" si="1250"/>
        <v>16:26:49.238</v>
      </c>
      <c r="CF2419">
        <v>237780665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5</v>
      </c>
      <c r="CY2419">
        <v>7</v>
      </c>
      <c r="CZ2419" t="s">
        <v>131</v>
      </c>
      <c r="DA2419">
        <v>80</v>
      </c>
      <c r="DB2419">
        <v>1</v>
      </c>
      <c r="DC2419" t="s">
        <v>132</v>
      </c>
      <c r="DD2419" t="s">
        <v>133</v>
      </c>
      <c r="DG2419">
        <v>15545496</v>
      </c>
      <c r="DI2419">
        <v>1</v>
      </c>
      <c r="DJ2419">
        <v>0</v>
      </c>
      <c r="DK2419">
        <v>1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 t="shared" si="1247"/>
        <v>10/06/2022 16:26:49.429</v>
      </c>
      <c r="C2420" t="str">
        <f t="shared" si="1221"/>
        <v>FFDFD3C0</v>
      </c>
      <c r="D2420" t="s">
        <v>143</v>
      </c>
      <c r="E2420">
        <v>15</v>
      </c>
      <c r="F2420">
        <v>2015</v>
      </c>
      <c r="G2420" t="s">
        <v>144</v>
      </c>
      <c r="J2420" t="s">
        <v>145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248"/>
        <v>16:26:49.234</v>
      </c>
      <c r="T2420" t="str">
        <f t="shared" si="1249"/>
        <v>16:26:48.734</v>
      </c>
      <c r="U2420" t="str">
        <f t="shared" si="1222"/>
        <v>A5988B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10</v>
      </c>
      <c r="AF2420" t="s">
        <v>125</v>
      </c>
      <c r="AG2420">
        <v>0</v>
      </c>
      <c r="AH2420">
        <v>3</v>
      </c>
      <c r="AI2420">
        <v>2</v>
      </c>
      <c r="AJ2420">
        <v>1</v>
      </c>
      <c r="AK2420" t="s">
        <v>802</v>
      </c>
      <c r="AL2420">
        <v>40.975698999999999</v>
      </c>
      <c r="AM2420" t="s">
        <v>803</v>
      </c>
      <c r="AN2420">
        <v>-72.166871999999998</v>
      </c>
      <c r="AO2420">
        <v>25</v>
      </c>
      <c r="AP2420">
        <v>1150</v>
      </c>
      <c r="AQ2420" t="s">
        <v>129</v>
      </c>
      <c r="AR2420">
        <v>-21</v>
      </c>
      <c r="AS2420">
        <v>63</v>
      </c>
      <c r="AT2420">
        <v>-256</v>
      </c>
      <c r="BB2420">
        <v>1200</v>
      </c>
      <c r="BC2420">
        <v>1</v>
      </c>
      <c r="BD2420" t="str">
        <f t="shared" si="1223"/>
        <v xml:space="preserve">N46PD   </v>
      </c>
      <c r="BE2420">
        <v>1</v>
      </c>
      <c r="BG2420">
        <v>0</v>
      </c>
      <c r="BH2420">
        <v>0</v>
      </c>
      <c r="BI2420">
        <v>0</v>
      </c>
      <c r="BJ2420">
        <v>1050</v>
      </c>
      <c r="BK2420">
        <v>-100</v>
      </c>
      <c r="BL2420" t="s">
        <v>239</v>
      </c>
      <c r="BM2420">
        <v>1</v>
      </c>
      <c r="BN2420">
        <v>1</v>
      </c>
      <c r="BO2420">
        <v>1</v>
      </c>
      <c r="BP2420">
        <v>0</v>
      </c>
      <c r="BS2420">
        <v>0.12</v>
      </c>
      <c r="BT2420">
        <v>0</v>
      </c>
      <c r="BU2420">
        <v>0</v>
      </c>
      <c r="CE2420" t="str">
        <f t="shared" si="1250"/>
        <v>16:26:49.238</v>
      </c>
      <c r="CF2420">
        <v>237780665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5</v>
      </c>
      <c r="CY2420">
        <v>7</v>
      </c>
      <c r="CZ2420" t="s">
        <v>131</v>
      </c>
      <c r="DA2420">
        <v>80</v>
      </c>
      <c r="DB2420">
        <v>1</v>
      </c>
      <c r="DC2420" t="s">
        <v>132</v>
      </c>
      <c r="DD2420" t="s">
        <v>133</v>
      </c>
      <c r="DG2420">
        <v>15545496</v>
      </c>
      <c r="DI2420">
        <v>1</v>
      </c>
      <c r="DJ2420">
        <v>0</v>
      </c>
      <c r="DK2420">
        <v>1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 t="shared" si="1247"/>
        <v>10/06/2022 16:26:49.429</v>
      </c>
      <c r="C2421" t="str">
        <f t="shared" si="1221"/>
        <v>FFDFD3C0</v>
      </c>
      <c r="D2421" t="s">
        <v>134</v>
      </c>
      <c r="E2421">
        <v>33</v>
      </c>
      <c r="H2421">
        <v>112</v>
      </c>
      <c r="I2421" t="s">
        <v>135</v>
      </c>
      <c r="J2421" t="s">
        <v>136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si="1248"/>
        <v>16:26:49.234</v>
      </c>
      <c r="T2421" t="str">
        <f t="shared" si="1249"/>
        <v>16:26:48.734</v>
      </c>
      <c r="U2421" t="str">
        <f t="shared" si="1222"/>
        <v>A5988B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10</v>
      </c>
      <c r="AF2421" t="s">
        <v>125</v>
      </c>
      <c r="AG2421">
        <v>0</v>
      </c>
      <c r="AH2421">
        <v>3</v>
      </c>
      <c r="AI2421">
        <v>2</v>
      </c>
      <c r="AJ2421">
        <v>1</v>
      </c>
      <c r="AK2421" t="s">
        <v>802</v>
      </c>
      <c r="AL2421">
        <v>40.975698999999999</v>
      </c>
      <c r="AM2421" t="s">
        <v>803</v>
      </c>
      <c r="AN2421">
        <v>-72.166871999999998</v>
      </c>
      <c r="AO2421">
        <v>25</v>
      </c>
      <c r="AP2421">
        <v>1150</v>
      </c>
      <c r="AQ2421" t="s">
        <v>129</v>
      </c>
      <c r="AR2421">
        <v>-21</v>
      </c>
      <c r="AS2421">
        <v>63</v>
      </c>
      <c r="AT2421">
        <v>-256</v>
      </c>
      <c r="BB2421">
        <v>1200</v>
      </c>
      <c r="BC2421">
        <v>1</v>
      </c>
      <c r="BD2421" t="str">
        <f t="shared" si="1223"/>
        <v xml:space="preserve">N46PD   </v>
      </c>
      <c r="BE2421">
        <v>1</v>
      </c>
      <c r="BG2421">
        <v>0</v>
      </c>
      <c r="BH2421">
        <v>0</v>
      </c>
      <c r="BI2421">
        <v>0</v>
      </c>
      <c r="BJ2421">
        <v>1050</v>
      </c>
      <c r="BK2421">
        <v>-100</v>
      </c>
      <c r="BL2421" t="s">
        <v>239</v>
      </c>
      <c r="BM2421">
        <v>1</v>
      </c>
      <c r="BN2421">
        <v>1</v>
      </c>
      <c r="BO2421">
        <v>1</v>
      </c>
      <c r="BP2421">
        <v>0</v>
      </c>
      <c r="BS2421">
        <v>0.12</v>
      </c>
      <c r="BT2421">
        <v>0</v>
      </c>
      <c r="BU2421">
        <v>0</v>
      </c>
      <c r="CE2421" t="str">
        <f t="shared" si="1250"/>
        <v>16:26:49.238</v>
      </c>
      <c r="CF2421">
        <v>237780665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5</v>
      </c>
      <c r="CY2421">
        <v>7</v>
      </c>
      <c r="CZ2421" t="s">
        <v>131</v>
      </c>
      <c r="DA2421">
        <v>80</v>
      </c>
      <c r="DB2421">
        <v>1</v>
      </c>
      <c r="DC2421" t="s">
        <v>132</v>
      </c>
      <c r="DD2421" t="s">
        <v>133</v>
      </c>
      <c r="DG2421">
        <v>15545496</v>
      </c>
      <c r="DI2421">
        <v>1</v>
      </c>
      <c r="DJ2421">
        <v>0</v>
      </c>
      <c r="DK2421">
        <v>1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 t="shared" si="1247"/>
        <v>10/06/2022 16:26:49.429</v>
      </c>
      <c r="C2422" t="str">
        <f t="shared" si="1221"/>
        <v>FFDFD3C0</v>
      </c>
      <c r="D2422" t="s">
        <v>143</v>
      </c>
      <c r="E2422">
        <v>1</v>
      </c>
      <c r="F2422">
        <v>2001</v>
      </c>
      <c r="G2422" t="s">
        <v>147</v>
      </c>
      <c r="J2422" t="s">
        <v>145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si="1248"/>
        <v>16:26:49.234</v>
      </c>
      <c r="T2422" t="str">
        <f t="shared" si="1249"/>
        <v>16:26:48.734</v>
      </c>
      <c r="U2422" t="str">
        <f t="shared" si="1222"/>
        <v>A5988B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10</v>
      </c>
      <c r="AF2422" t="s">
        <v>125</v>
      </c>
      <c r="AG2422">
        <v>0</v>
      </c>
      <c r="AH2422">
        <v>3</v>
      </c>
      <c r="AI2422">
        <v>2</v>
      </c>
      <c r="AJ2422">
        <v>1</v>
      </c>
      <c r="AK2422" t="s">
        <v>802</v>
      </c>
      <c r="AL2422">
        <v>40.975698999999999</v>
      </c>
      <c r="AM2422" t="s">
        <v>803</v>
      </c>
      <c r="AN2422">
        <v>-72.166871999999998</v>
      </c>
      <c r="AO2422">
        <v>25</v>
      </c>
      <c r="AP2422">
        <v>1150</v>
      </c>
      <c r="AQ2422" t="s">
        <v>129</v>
      </c>
      <c r="AR2422">
        <v>-21</v>
      </c>
      <c r="AS2422">
        <v>63</v>
      </c>
      <c r="AT2422">
        <v>-256</v>
      </c>
      <c r="BB2422">
        <v>1200</v>
      </c>
      <c r="BC2422">
        <v>1</v>
      </c>
      <c r="BD2422" t="str">
        <f t="shared" si="1223"/>
        <v xml:space="preserve">N46PD   </v>
      </c>
      <c r="BE2422">
        <v>1</v>
      </c>
      <c r="BG2422">
        <v>0</v>
      </c>
      <c r="BH2422">
        <v>0</v>
      </c>
      <c r="BI2422">
        <v>0</v>
      </c>
      <c r="BJ2422">
        <v>1050</v>
      </c>
      <c r="BK2422">
        <v>-100</v>
      </c>
      <c r="BL2422" t="s">
        <v>239</v>
      </c>
      <c r="BM2422">
        <v>1</v>
      </c>
      <c r="BN2422">
        <v>1</v>
      </c>
      <c r="BO2422">
        <v>1</v>
      </c>
      <c r="BP2422">
        <v>0</v>
      </c>
      <c r="BS2422">
        <v>0.12</v>
      </c>
      <c r="BT2422">
        <v>0</v>
      </c>
      <c r="BU2422">
        <v>0</v>
      </c>
      <c r="CE2422" t="str">
        <f t="shared" si="1250"/>
        <v>16:26:49.238</v>
      </c>
      <c r="CF2422">
        <v>237780665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5</v>
      </c>
      <c r="CY2422">
        <v>7</v>
      </c>
      <c r="CZ2422" t="s">
        <v>131</v>
      </c>
      <c r="DA2422">
        <v>80</v>
      </c>
      <c r="DB2422">
        <v>1</v>
      </c>
      <c r="DC2422" t="s">
        <v>132</v>
      </c>
      <c r="DD2422" t="s">
        <v>133</v>
      </c>
      <c r="DG2422">
        <v>15545496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>"10/06/2022 16:26:50.477"</f>
        <v>10/06/2022 16:26:50.477</v>
      </c>
      <c r="C2423" t="str">
        <f t="shared" si="1221"/>
        <v>FFDFD3C0</v>
      </c>
      <c r="D2423" t="s">
        <v>134</v>
      </c>
      <c r="E2423">
        <v>33</v>
      </c>
      <c r="H2423">
        <v>112</v>
      </c>
      <c r="I2423" t="s">
        <v>135</v>
      </c>
      <c r="J2423" t="s">
        <v>136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ref="S2423:S2429" si="1251">"16:26:50.133"</f>
        <v>16:26:50.133</v>
      </c>
      <c r="T2423" t="str">
        <f t="shared" ref="T2423:T2429" si="1252">"16:26:49.733"</f>
        <v>16:26:49.733</v>
      </c>
      <c r="U2423" t="str">
        <f t="shared" si="1222"/>
        <v>A5988B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10</v>
      </c>
      <c r="AF2423" t="s">
        <v>125</v>
      </c>
      <c r="AG2423">
        <v>0</v>
      </c>
      <c r="AH2423">
        <v>3</v>
      </c>
      <c r="AI2423">
        <v>2</v>
      </c>
      <c r="AJ2423">
        <v>1</v>
      </c>
      <c r="AK2423" t="s">
        <v>804</v>
      </c>
      <c r="AL2423">
        <v>40.975977999999998</v>
      </c>
      <c r="AM2423" t="s">
        <v>805</v>
      </c>
      <c r="AN2423">
        <v>-72.167044000000004</v>
      </c>
      <c r="AO2423">
        <v>25</v>
      </c>
      <c r="AP2423">
        <v>1150</v>
      </c>
      <c r="AQ2423" t="s">
        <v>129</v>
      </c>
      <c r="AR2423">
        <v>-22</v>
      </c>
      <c r="AS2423">
        <v>63</v>
      </c>
      <c r="AT2423">
        <v>0</v>
      </c>
      <c r="BB2423">
        <v>1200</v>
      </c>
      <c r="BC2423">
        <v>1</v>
      </c>
      <c r="BD2423" t="str">
        <f t="shared" si="1223"/>
        <v xml:space="preserve">N46PD   </v>
      </c>
      <c r="BE2423">
        <v>1</v>
      </c>
      <c r="BG2423">
        <v>0</v>
      </c>
      <c r="BH2423">
        <v>0</v>
      </c>
      <c r="BI2423">
        <v>0</v>
      </c>
      <c r="BJ2423">
        <v>1050</v>
      </c>
      <c r="BK2423">
        <v>-100</v>
      </c>
      <c r="BL2423" t="s">
        <v>239</v>
      </c>
      <c r="BM2423">
        <v>1</v>
      </c>
      <c r="BN2423">
        <v>1</v>
      </c>
      <c r="BO2423">
        <v>1</v>
      </c>
      <c r="BP2423">
        <v>0</v>
      </c>
      <c r="BS2423">
        <v>0.12</v>
      </c>
      <c r="BT2423">
        <v>0</v>
      </c>
      <c r="BU2423">
        <v>0</v>
      </c>
      <c r="CE2423" t="str">
        <f t="shared" ref="CE2423:CE2429" si="1253">"16:26:50.141"</f>
        <v>16:26:50.141</v>
      </c>
      <c r="CF2423">
        <v>140555923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5</v>
      </c>
      <c r="CY2423">
        <v>7</v>
      </c>
      <c r="CZ2423" t="s">
        <v>131</v>
      </c>
      <c r="DA2423">
        <v>80</v>
      </c>
      <c r="DB2423">
        <v>0</v>
      </c>
      <c r="DC2423" t="s">
        <v>132</v>
      </c>
      <c r="DD2423" t="s">
        <v>133</v>
      </c>
      <c r="DG2423">
        <v>15578534</v>
      </c>
      <c r="DI2423">
        <v>1</v>
      </c>
      <c r="DJ2423">
        <v>0</v>
      </c>
      <c r="DK2423">
        <v>0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>"10/06/2022 16:26:50.477"</f>
        <v>10/06/2022 16:26:50.477</v>
      </c>
      <c r="C2424" t="str">
        <f t="shared" si="1221"/>
        <v>FFDFD3C0</v>
      </c>
      <c r="D2424" t="s">
        <v>143</v>
      </c>
      <c r="E2424">
        <v>1</v>
      </c>
      <c r="F2424">
        <v>2001</v>
      </c>
      <c r="G2424" t="s">
        <v>147</v>
      </c>
      <c r="J2424" t="s">
        <v>145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1251"/>
        <v>16:26:50.133</v>
      </c>
      <c r="T2424" t="str">
        <f t="shared" si="1252"/>
        <v>16:26:49.733</v>
      </c>
      <c r="U2424" t="str">
        <f t="shared" si="1222"/>
        <v>A5988B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10</v>
      </c>
      <c r="AF2424" t="s">
        <v>125</v>
      </c>
      <c r="AG2424">
        <v>0</v>
      </c>
      <c r="AH2424">
        <v>3</v>
      </c>
      <c r="AI2424">
        <v>2</v>
      </c>
      <c r="AJ2424">
        <v>1</v>
      </c>
      <c r="AK2424" t="s">
        <v>804</v>
      </c>
      <c r="AL2424">
        <v>40.975977999999998</v>
      </c>
      <c r="AM2424" t="s">
        <v>805</v>
      </c>
      <c r="AN2424">
        <v>-72.167044000000004</v>
      </c>
      <c r="AO2424">
        <v>25</v>
      </c>
      <c r="AP2424">
        <v>1150</v>
      </c>
      <c r="AQ2424" t="s">
        <v>129</v>
      </c>
      <c r="AR2424">
        <v>-22</v>
      </c>
      <c r="AS2424">
        <v>63</v>
      </c>
      <c r="AT2424">
        <v>0</v>
      </c>
      <c r="BB2424">
        <v>1200</v>
      </c>
      <c r="BC2424">
        <v>1</v>
      </c>
      <c r="BD2424" t="str">
        <f t="shared" si="1223"/>
        <v xml:space="preserve">N46PD   </v>
      </c>
      <c r="BE2424">
        <v>1</v>
      </c>
      <c r="BG2424">
        <v>0</v>
      </c>
      <c r="BH2424">
        <v>0</v>
      </c>
      <c r="BI2424">
        <v>0</v>
      </c>
      <c r="BJ2424">
        <v>1050</v>
      </c>
      <c r="BK2424">
        <v>-100</v>
      </c>
      <c r="BL2424" t="s">
        <v>239</v>
      </c>
      <c r="BM2424">
        <v>1</v>
      </c>
      <c r="BN2424">
        <v>1</v>
      </c>
      <c r="BO2424">
        <v>1</v>
      </c>
      <c r="BP2424">
        <v>0</v>
      </c>
      <c r="BS2424">
        <v>0.12</v>
      </c>
      <c r="BT2424">
        <v>0</v>
      </c>
      <c r="BU2424">
        <v>0</v>
      </c>
      <c r="CE2424" t="str">
        <f t="shared" si="1253"/>
        <v>16:26:50.141</v>
      </c>
      <c r="CF2424">
        <v>140555923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5</v>
      </c>
      <c r="CY2424">
        <v>7</v>
      </c>
      <c r="CZ2424" t="s">
        <v>131</v>
      </c>
      <c r="DA2424">
        <v>80</v>
      </c>
      <c r="DB2424">
        <v>0</v>
      </c>
      <c r="DC2424" t="s">
        <v>132</v>
      </c>
      <c r="DD2424" t="s">
        <v>133</v>
      </c>
      <c r="DG2424">
        <v>15578534</v>
      </c>
      <c r="DI2424">
        <v>1</v>
      </c>
      <c r="DJ2424">
        <v>0</v>
      </c>
      <c r="DK2424">
        <v>0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>"10/06/2022 16:26:50.587"</f>
        <v>10/06/2022 16:26:50.587</v>
      </c>
      <c r="C2425" t="str">
        <f t="shared" si="1221"/>
        <v>FFDFD3C0</v>
      </c>
      <c r="D2425" t="s">
        <v>139</v>
      </c>
      <c r="E2425">
        <v>3</v>
      </c>
      <c r="F2425">
        <v>1003</v>
      </c>
      <c r="G2425" t="s">
        <v>146</v>
      </c>
      <c r="J2425" t="s">
        <v>141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251"/>
        <v>16:26:50.133</v>
      </c>
      <c r="T2425" t="str">
        <f t="shared" si="1252"/>
        <v>16:26:49.733</v>
      </c>
      <c r="U2425" t="str">
        <f t="shared" si="1222"/>
        <v>A5988B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10</v>
      </c>
      <c r="AF2425" t="s">
        <v>125</v>
      </c>
      <c r="AG2425">
        <v>0</v>
      </c>
      <c r="AH2425">
        <v>3</v>
      </c>
      <c r="AI2425">
        <v>2</v>
      </c>
      <c r="AJ2425">
        <v>1</v>
      </c>
      <c r="AK2425" t="s">
        <v>804</v>
      </c>
      <c r="AL2425">
        <v>40.975977999999998</v>
      </c>
      <c r="AM2425" t="s">
        <v>805</v>
      </c>
      <c r="AN2425">
        <v>-72.167044000000004</v>
      </c>
      <c r="AO2425">
        <v>25</v>
      </c>
      <c r="AP2425">
        <v>1150</v>
      </c>
      <c r="AQ2425" t="s">
        <v>129</v>
      </c>
      <c r="AR2425">
        <v>-22</v>
      </c>
      <c r="AS2425">
        <v>63</v>
      </c>
      <c r="AT2425">
        <v>0</v>
      </c>
      <c r="BB2425">
        <v>1200</v>
      </c>
      <c r="BC2425">
        <v>1</v>
      </c>
      <c r="BD2425" t="str">
        <f t="shared" si="1223"/>
        <v xml:space="preserve">N46PD   </v>
      </c>
      <c r="BE2425">
        <v>1</v>
      </c>
      <c r="BG2425">
        <v>0</v>
      </c>
      <c r="BH2425">
        <v>0</v>
      </c>
      <c r="BI2425">
        <v>0</v>
      </c>
      <c r="BJ2425">
        <v>1050</v>
      </c>
      <c r="BK2425">
        <v>-100</v>
      </c>
      <c r="BL2425" t="s">
        <v>239</v>
      </c>
      <c r="BM2425">
        <v>1</v>
      </c>
      <c r="BN2425">
        <v>1</v>
      </c>
      <c r="BO2425">
        <v>1</v>
      </c>
      <c r="BP2425">
        <v>0</v>
      </c>
      <c r="BS2425">
        <v>0.12</v>
      </c>
      <c r="BT2425">
        <v>0</v>
      </c>
      <c r="BU2425">
        <v>0</v>
      </c>
      <c r="CE2425" t="str">
        <f t="shared" si="1253"/>
        <v>16:26:50.141</v>
      </c>
      <c r="CF2425">
        <v>140555923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5</v>
      </c>
      <c r="CY2425">
        <v>7</v>
      </c>
      <c r="CZ2425" t="s">
        <v>131</v>
      </c>
      <c r="DA2425">
        <v>80</v>
      </c>
      <c r="DB2425">
        <v>0</v>
      </c>
      <c r="DC2425" t="s">
        <v>132</v>
      </c>
      <c r="DD2425" t="s">
        <v>133</v>
      </c>
      <c r="DG2425">
        <v>15578534</v>
      </c>
      <c r="DI2425">
        <v>1</v>
      </c>
      <c r="DJ2425">
        <v>0</v>
      </c>
      <c r="DK2425">
        <v>0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>"10/06/2022 16:26:50.587"</f>
        <v>10/06/2022 16:26:50.587</v>
      </c>
      <c r="C2426" t="str">
        <f t="shared" si="1221"/>
        <v>FFDFD3C0</v>
      </c>
      <c r="D2426" t="s">
        <v>139</v>
      </c>
      <c r="E2426">
        <v>2</v>
      </c>
      <c r="F2426">
        <v>1002</v>
      </c>
      <c r="G2426" t="s">
        <v>124</v>
      </c>
      <c r="J2426" t="s">
        <v>141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251"/>
        <v>16:26:50.133</v>
      </c>
      <c r="T2426" t="str">
        <f t="shared" si="1252"/>
        <v>16:26:49.733</v>
      </c>
      <c r="U2426" t="str">
        <f t="shared" si="1222"/>
        <v>A5988B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10</v>
      </c>
      <c r="AF2426" t="s">
        <v>125</v>
      </c>
      <c r="AG2426">
        <v>0</v>
      </c>
      <c r="AH2426">
        <v>3</v>
      </c>
      <c r="AI2426">
        <v>2</v>
      </c>
      <c r="AJ2426">
        <v>1</v>
      </c>
      <c r="AK2426" t="s">
        <v>804</v>
      </c>
      <c r="AL2426">
        <v>40.975977999999998</v>
      </c>
      <c r="AM2426" t="s">
        <v>805</v>
      </c>
      <c r="AN2426">
        <v>-72.167044000000004</v>
      </c>
      <c r="AO2426">
        <v>25</v>
      </c>
      <c r="AP2426">
        <v>1150</v>
      </c>
      <c r="AQ2426" t="s">
        <v>129</v>
      </c>
      <c r="AR2426">
        <v>-22</v>
      </c>
      <c r="AS2426">
        <v>63</v>
      </c>
      <c r="AT2426">
        <v>0</v>
      </c>
      <c r="BB2426">
        <v>1200</v>
      </c>
      <c r="BC2426">
        <v>1</v>
      </c>
      <c r="BD2426" t="str">
        <f t="shared" si="1223"/>
        <v xml:space="preserve">N46PD   </v>
      </c>
      <c r="BE2426">
        <v>1</v>
      </c>
      <c r="BG2426">
        <v>0</v>
      </c>
      <c r="BH2426">
        <v>0</v>
      </c>
      <c r="BI2426">
        <v>0</v>
      </c>
      <c r="BJ2426">
        <v>1050</v>
      </c>
      <c r="BK2426">
        <v>-100</v>
      </c>
      <c r="BL2426" t="s">
        <v>239</v>
      </c>
      <c r="BM2426">
        <v>1</v>
      </c>
      <c r="BN2426">
        <v>1</v>
      </c>
      <c r="BO2426">
        <v>1</v>
      </c>
      <c r="BP2426">
        <v>0</v>
      </c>
      <c r="BS2426">
        <v>0.12</v>
      </c>
      <c r="BT2426">
        <v>0</v>
      </c>
      <c r="BU2426">
        <v>0</v>
      </c>
      <c r="CE2426" t="str">
        <f t="shared" si="1253"/>
        <v>16:26:50.141</v>
      </c>
      <c r="CF2426">
        <v>140555923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5</v>
      </c>
      <c r="CY2426">
        <v>7</v>
      </c>
      <c r="CZ2426" t="s">
        <v>131</v>
      </c>
      <c r="DA2426">
        <v>80</v>
      </c>
      <c r="DB2426">
        <v>0</v>
      </c>
      <c r="DC2426" t="s">
        <v>132</v>
      </c>
      <c r="DD2426" t="s">
        <v>133</v>
      </c>
      <c r="DG2426">
        <v>15578534</v>
      </c>
      <c r="DI2426">
        <v>1</v>
      </c>
      <c r="DJ2426">
        <v>0</v>
      </c>
      <c r="DK2426">
        <v>1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>"10/06/2022 16:26:50.587"</f>
        <v>10/06/2022 16:26:50.587</v>
      </c>
      <c r="C2427" t="str">
        <f t="shared" si="1221"/>
        <v>FFDFD3C0</v>
      </c>
      <c r="D2427" t="s">
        <v>134</v>
      </c>
      <c r="E2427">
        <v>38</v>
      </c>
      <c r="H2427">
        <v>125</v>
      </c>
      <c r="I2427" t="s">
        <v>142</v>
      </c>
      <c r="J2427" t="s">
        <v>136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251"/>
        <v>16:26:50.133</v>
      </c>
      <c r="T2427" t="str">
        <f t="shared" si="1252"/>
        <v>16:26:49.733</v>
      </c>
      <c r="U2427" t="str">
        <f t="shared" si="1222"/>
        <v>A5988B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10</v>
      </c>
      <c r="AF2427" t="s">
        <v>125</v>
      </c>
      <c r="AG2427">
        <v>0</v>
      </c>
      <c r="AH2427">
        <v>3</v>
      </c>
      <c r="AI2427">
        <v>2</v>
      </c>
      <c r="AJ2427">
        <v>1</v>
      </c>
      <c r="AK2427" t="s">
        <v>804</v>
      </c>
      <c r="AL2427">
        <v>40.975977999999998</v>
      </c>
      <c r="AM2427" t="s">
        <v>805</v>
      </c>
      <c r="AN2427">
        <v>-72.167044000000004</v>
      </c>
      <c r="AO2427">
        <v>25</v>
      </c>
      <c r="AP2427">
        <v>1150</v>
      </c>
      <c r="AQ2427" t="s">
        <v>129</v>
      </c>
      <c r="AR2427">
        <v>-22</v>
      </c>
      <c r="AS2427">
        <v>63</v>
      </c>
      <c r="AT2427">
        <v>0</v>
      </c>
      <c r="BB2427">
        <v>1200</v>
      </c>
      <c r="BC2427">
        <v>1</v>
      </c>
      <c r="BD2427" t="str">
        <f t="shared" si="1223"/>
        <v xml:space="preserve">N46PD   </v>
      </c>
      <c r="BE2427">
        <v>1</v>
      </c>
      <c r="BG2427">
        <v>0</v>
      </c>
      <c r="BH2427">
        <v>0</v>
      </c>
      <c r="BI2427">
        <v>0</v>
      </c>
      <c r="BJ2427">
        <v>1050</v>
      </c>
      <c r="BK2427">
        <v>-100</v>
      </c>
      <c r="BL2427" t="s">
        <v>239</v>
      </c>
      <c r="BM2427">
        <v>1</v>
      </c>
      <c r="BN2427">
        <v>1</v>
      </c>
      <c r="BO2427">
        <v>1</v>
      </c>
      <c r="BP2427">
        <v>0</v>
      </c>
      <c r="BS2427">
        <v>0.12</v>
      </c>
      <c r="BT2427">
        <v>0</v>
      </c>
      <c r="BU2427">
        <v>0</v>
      </c>
      <c r="CE2427" t="str">
        <f t="shared" si="1253"/>
        <v>16:26:50.141</v>
      </c>
      <c r="CF2427">
        <v>140555923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5</v>
      </c>
      <c r="CY2427">
        <v>7</v>
      </c>
      <c r="CZ2427" t="s">
        <v>131</v>
      </c>
      <c r="DA2427">
        <v>80</v>
      </c>
      <c r="DB2427">
        <v>0</v>
      </c>
      <c r="DC2427" t="s">
        <v>132</v>
      </c>
      <c r="DD2427" t="s">
        <v>133</v>
      </c>
      <c r="DG2427">
        <v>15578534</v>
      </c>
      <c r="DI2427">
        <v>1</v>
      </c>
      <c r="DJ2427">
        <v>0</v>
      </c>
      <c r="DK2427">
        <v>1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>"10/06/2022 16:26:50.587"</f>
        <v>10/06/2022 16:26:50.587</v>
      </c>
      <c r="C2428" t="str">
        <f t="shared" si="1221"/>
        <v>FFDFD3C0</v>
      </c>
      <c r="D2428" t="s">
        <v>123</v>
      </c>
      <c r="E2428">
        <v>1</v>
      </c>
      <c r="H2428">
        <v>157</v>
      </c>
      <c r="I2428" t="s">
        <v>124</v>
      </c>
      <c r="J2428" t="s">
        <v>125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251"/>
        <v>16:26:50.133</v>
      </c>
      <c r="T2428" t="str">
        <f t="shared" si="1252"/>
        <v>16:26:49.733</v>
      </c>
      <c r="U2428" t="str">
        <f t="shared" si="1222"/>
        <v>A5988B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10</v>
      </c>
      <c r="AF2428" t="s">
        <v>125</v>
      </c>
      <c r="AG2428">
        <v>0</v>
      </c>
      <c r="AH2428">
        <v>3</v>
      </c>
      <c r="AI2428">
        <v>2</v>
      </c>
      <c r="AJ2428">
        <v>1</v>
      </c>
      <c r="AK2428" t="s">
        <v>804</v>
      </c>
      <c r="AL2428">
        <v>40.975977999999998</v>
      </c>
      <c r="AM2428" t="s">
        <v>805</v>
      </c>
      <c r="AN2428">
        <v>-72.167044000000004</v>
      </c>
      <c r="AO2428">
        <v>25</v>
      </c>
      <c r="AP2428">
        <v>1150</v>
      </c>
      <c r="AQ2428" t="s">
        <v>129</v>
      </c>
      <c r="AR2428">
        <v>-22</v>
      </c>
      <c r="AS2428">
        <v>63</v>
      </c>
      <c r="AT2428">
        <v>0</v>
      </c>
      <c r="BB2428">
        <v>1200</v>
      </c>
      <c r="BC2428">
        <v>1</v>
      </c>
      <c r="BD2428" t="str">
        <f t="shared" si="1223"/>
        <v xml:space="preserve">N46PD   </v>
      </c>
      <c r="BE2428">
        <v>1</v>
      </c>
      <c r="BG2428">
        <v>0</v>
      </c>
      <c r="BH2428">
        <v>0</v>
      </c>
      <c r="BI2428">
        <v>0</v>
      </c>
      <c r="BJ2428">
        <v>1050</v>
      </c>
      <c r="BK2428">
        <v>-100</v>
      </c>
      <c r="BL2428" t="s">
        <v>239</v>
      </c>
      <c r="BM2428">
        <v>1</v>
      </c>
      <c r="BN2428">
        <v>1</v>
      </c>
      <c r="BO2428">
        <v>1</v>
      </c>
      <c r="BP2428">
        <v>0</v>
      </c>
      <c r="BS2428">
        <v>0.12</v>
      </c>
      <c r="BT2428">
        <v>0</v>
      </c>
      <c r="BU2428">
        <v>0</v>
      </c>
      <c r="CE2428" t="str">
        <f t="shared" si="1253"/>
        <v>16:26:50.141</v>
      </c>
      <c r="CF2428">
        <v>140555923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5</v>
      </c>
      <c r="CY2428">
        <v>7</v>
      </c>
      <c r="CZ2428" t="s">
        <v>131</v>
      </c>
      <c r="DA2428">
        <v>80</v>
      </c>
      <c r="DB2428">
        <v>0</v>
      </c>
      <c r="DC2428" t="s">
        <v>132</v>
      </c>
      <c r="DD2428" t="s">
        <v>133</v>
      </c>
      <c r="DG2428">
        <v>15578534</v>
      </c>
      <c r="DI2428">
        <v>1</v>
      </c>
      <c r="DJ2428">
        <v>0</v>
      </c>
      <c r="DK2428">
        <v>1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>"10/06/2022 16:26:50.587"</f>
        <v>10/06/2022 16:26:50.587</v>
      </c>
      <c r="C2429" t="str">
        <f t="shared" si="1221"/>
        <v>FFDFD3C0</v>
      </c>
      <c r="D2429" t="s">
        <v>143</v>
      </c>
      <c r="E2429">
        <v>15</v>
      </c>
      <c r="F2429">
        <v>2015</v>
      </c>
      <c r="G2429" t="s">
        <v>144</v>
      </c>
      <c r="J2429" t="s">
        <v>145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251"/>
        <v>16:26:50.133</v>
      </c>
      <c r="T2429" t="str">
        <f t="shared" si="1252"/>
        <v>16:26:49.733</v>
      </c>
      <c r="U2429" t="str">
        <f t="shared" si="1222"/>
        <v>A5988B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10</v>
      </c>
      <c r="AF2429" t="s">
        <v>125</v>
      </c>
      <c r="AG2429">
        <v>0</v>
      </c>
      <c r="AH2429">
        <v>3</v>
      </c>
      <c r="AI2429">
        <v>2</v>
      </c>
      <c r="AJ2429">
        <v>1</v>
      </c>
      <c r="AK2429" t="s">
        <v>804</v>
      </c>
      <c r="AL2429">
        <v>40.975977999999998</v>
      </c>
      <c r="AM2429" t="s">
        <v>805</v>
      </c>
      <c r="AN2429">
        <v>-72.167044000000004</v>
      </c>
      <c r="AO2429">
        <v>25</v>
      </c>
      <c r="AP2429">
        <v>1150</v>
      </c>
      <c r="AQ2429" t="s">
        <v>129</v>
      </c>
      <c r="AR2429">
        <v>-22</v>
      </c>
      <c r="AS2429">
        <v>63</v>
      </c>
      <c r="AT2429">
        <v>0</v>
      </c>
      <c r="BB2429">
        <v>1200</v>
      </c>
      <c r="BC2429">
        <v>1</v>
      </c>
      <c r="BD2429" t="str">
        <f t="shared" si="1223"/>
        <v xml:space="preserve">N46PD   </v>
      </c>
      <c r="BE2429">
        <v>1</v>
      </c>
      <c r="BG2429">
        <v>0</v>
      </c>
      <c r="BH2429">
        <v>0</v>
      </c>
      <c r="BI2429">
        <v>0</v>
      </c>
      <c r="BJ2429">
        <v>1050</v>
      </c>
      <c r="BK2429">
        <v>-100</v>
      </c>
      <c r="BL2429" t="s">
        <v>239</v>
      </c>
      <c r="BM2429">
        <v>1</v>
      </c>
      <c r="BN2429">
        <v>1</v>
      </c>
      <c r="BO2429">
        <v>1</v>
      </c>
      <c r="BP2429">
        <v>0</v>
      </c>
      <c r="BS2429">
        <v>0.12</v>
      </c>
      <c r="BT2429">
        <v>0</v>
      </c>
      <c r="BU2429">
        <v>0</v>
      </c>
      <c r="CE2429" t="str">
        <f t="shared" si="1253"/>
        <v>16:26:50.141</v>
      </c>
      <c r="CF2429">
        <v>140555923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5</v>
      </c>
      <c r="CY2429">
        <v>7</v>
      </c>
      <c r="CZ2429" t="s">
        <v>131</v>
      </c>
      <c r="DA2429">
        <v>80</v>
      </c>
      <c r="DB2429">
        <v>0</v>
      </c>
      <c r="DC2429" t="s">
        <v>132</v>
      </c>
      <c r="DD2429" t="s">
        <v>133</v>
      </c>
      <c r="DG2429">
        <v>15578534</v>
      </c>
      <c r="DI2429">
        <v>1</v>
      </c>
      <c r="DJ2429">
        <v>0</v>
      </c>
      <c r="DK2429">
        <v>1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>"10/06/2022 16:26:51.353"</f>
        <v>10/06/2022 16:26:51.353</v>
      </c>
      <c r="C2430" t="str">
        <f t="shared" si="1221"/>
        <v>FFDFD3C0</v>
      </c>
      <c r="D2430" t="s">
        <v>134</v>
      </c>
      <c r="E2430">
        <v>33</v>
      </c>
      <c r="H2430">
        <v>112</v>
      </c>
      <c r="I2430" t="s">
        <v>135</v>
      </c>
      <c r="J2430" t="s">
        <v>136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ref="S2430:S2436" si="1254">"16:26:51.094"</f>
        <v>16:26:51.094</v>
      </c>
      <c r="T2430" t="str">
        <f t="shared" ref="T2430:T2436" si="1255">"16:26:50.694"</f>
        <v>16:26:50.694</v>
      </c>
      <c r="U2430" t="str">
        <f t="shared" si="1222"/>
        <v>A5988B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10</v>
      </c>
      <c r="AF2430" t="s">
        <v>125</v>
      </c>
      <c r="AG2430">
        <v>0</v>
      </c>
      <c r="AH2430">
        <v>3</v>
      </c>
      <c r="AI2430">
        <v>2</v>
      </c>
      <c r="AJ2430">
        <v>1</v>
      </c>
      <c r="AK2430" t="s">
        <v>806</v>
      </c>
      <c r="AL2430">
        <v>40.976256999999997</v>
      </c>
      <c r="AM2430" t="s">
        <v>807</v>
      </c>
      <c r="AN2430">
        <v>-72.167171999999994</v>
      </c>
      <c r="AO2430">
        <v>25</v>
      </c>
      <c r="AP2430">
        <v>1150</v>
      </c>
      <c r="AQ2430" t="s">
        <v>129</v>
      </c>
      <c r="AR2430">
        <v>-23</v>
      </c>
      <c r="AS2430">
        <v>63</v>
      </c>
      <c r="AT2430">
        <v>-128</v>
      </c>
      <c r="BB2430">
        <v>1200</v>
      </c>
      <c r="BC2430">
        <v>1</v>
      </c>
      <c r="BD2430" t="str">
        <f t="shared" si="1223"/>
        <v xml:space="preserve">N46PD   </v>
      </c>
      <c r="BE2430">
        <v>1</v>
      </c>
      <c r="BG2430">
        <v>0</v>
      </c>
      <c r="BH2430">
        <v>0</v>
      </c>
      <c r="BI2430">
        <v>0</v>
      </c>
      <c r="BJ2430">
        <v>1050</v>
      </c>
      <c r="BK2430">
        <v>-100</v>
      </c>
      <c r="BL2430" t="s">
        <v>239</v>
      </c>
      <c r="BM2430">
        <v>1</v>
      </c>
      <c r="BN2430">
        <v>1</v>
      </c>
      <c r="BO2430">
        <v>1</v>
      </c>
      <c r="BP2430">
        <v>0</v>
      </c>
      <c r="BS2430">
        <v>0.12</v>
      </c>
      <c r="BT2430">
        <v>0</v>
      </c>
      <c r="BU2430">
        <v>0</v>
      </c>
      <c r="CE2430" t="str">
        <f t="shared" ref="CE2430:CE2436" si="1256">"16:26:51.101"</f>
        <v>16:26:51.101</v>
      </c>
      <c r="CF2430">
        <v>100676170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6</v>
      </c>
      <c r="CY2430">
        <v>7</v>
      </c>
      <c r="CZ2430" t="s">
        <v>131</v>
      </c>
      <c r="DA2430">
        <v>80</v>
      </c>
      <c r="DB2430">
        <v>1</v>
      </c>
      <c r="DC2430" t="s">
        <v>132</v>
      </c>
      <c r="DD2430" t="s">
        <v>133</v>
      </c>
      <c r="DG2430">
        <v>15547193</v>
      </c>
      <c r="DI2430">
        <v>1</v>
      </c>
      <c r="DJ2430">
        <v>0</v>
      </c>
      <c r="DK2430">
        <v>0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>"10/06/2022 16:26:51.353"</f>
        <v>10/06/2022 16:26:51.353</v>
      </c>
      <c r="C2431" t="str">
        <f t="shared" si="1221"/>
        <v>FFDFD3C0</v>
      </c>
      <c r="D2431" t="s">
        <v>143</v>
      </c>
      <c r="E2431">
        <v>1</v>
      </c>
      <c r="F2431">
        <v>2001</v>
      </c>
      <c r="G2431" t="s">
        <v>147</v>
      </c>
      <c r="J2431" t="s">
        <v>145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si="1254"/>
        <v>16:26:51.094</v>
      </c>
      <c r="T2431" t="str">
        <f t="shared" si="1255"/>
        <v>16:26:50.694</v>
      </c>
      <c r="U2431" t="str">
        <f t="shared" si="1222"/>
        <v>A5988B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10</v>
      </c>
      <c r="AF2431" t="s">
        <v>125</v>
      </c>
      <c r="AG2431">
        <v>0</v>
      </c>
      <c r="AH2431">
        <v>3</v>
      </c>
      <c r="AI2431">
        <v>2</v>
      </c>
      <c r="AJ2431">
        <v>1</v>
      </c>
      <c r="AK2431" t="s">
        <v>806</v>
      </c>
      <c r="AL2431">
        <v>40.976256999999997</v>
      </c>
      <c r="AM2431" t="s">
        <v>807</v>
      </c>
      <c r="AN2431">
        <v>-72.167171999999994</v>
      </c>
      <c r="AO2431">
        <v>25</v>
      </c>
      <c r="AP2431">
        <v>1150</v>
      </c>
      <c r="AQ2431" t="s">
        <v>129</v>
      </c>
      <c r="AR2431">
        <v>-23</v>
      </c>
      <c r="AS2431">
        <v>63</v>
      </c>
      <c r="AT2431">
        <v>-128</v>
      </c>
      <c r="BB2431">
        <v>1200</v>
      </c>
      <c r="BC2431">
        <v>1</v>
      </c>
      <c r="BD2431" t="str">
        <f t="shared" si="1223"/>
        <v xml:space="preserve">N46PD   </v>
      </c>
      <c r="BE2431">
        <v>1</v>
      </c>
      <c r="BG2431">
        <v>0</v>
      </c>
      <c r="BH2431">
        <v>0</v>
      </c>
      <c r="BI2431">
        <v>0</v>
      </c>
      <c r="BJ2431">
        <v>1050</v>
      </c>
      <c r="BK2431">
        <v>-100</v>
      </c>
      <c r="BL2431" t="s">
        <v>239</v>
      </c>
      <c r="BM2431">
        <v>1</v>
      </c>
      <c r="BN2431">
        <v>1</v>
      </c>
      <c r="BO2431">
        <v>1</v>
      </c>
      <c r="BP2431">
        <v>0</v>
      </c>
      <c r="BS2431">
        <v>0.12</v>
      </c>
      <c r="BT2431">
        <v>0</v>
      </c>
      <c r="BU2431">
        <v>0</v>
      </c>
      <c r="CE2431" t="str">
        <f t="shared" si="1256"/>
        <v>16:26:51.101</v>
      </c>
      <c r="CF2431">
        <v>100676170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6</v>
      </c>
      <c r="CY2431">
        <v>7</v>
      </c>
      <c r="CZ2431" t="s">
        <v>131</v>
      </c>
      <c r="DA2431">
        <v>80</v>
      </c>
      <c r="DB2431">
        <v>1</v>
      </c>
      <c r="DC2431" t="s">
        <v>132</v>
      </c>
      <c r="DD2431" t="s">
        <v>133</v>
      </c>
      <c r="DG2431">
        <v>15547193</v>
      </c>
      <c r="DI2431">
        <v>1</v>
      </c>
      <c r="DJ2431">
        <v>0</v>
      </c>
      <c r="DK2431">
        <v>1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>"10/06/2022 16:26:51.415"</f>
        <v>10/06/2022 16:26:51.415</v>
      </c>
      <c r="C2432" t="str">
        <f t="shared" si="1221"/>
        <v>FFDFD3C0</v>
      </c>
      <c r="D2432" t="s">
        <v>134</v>
      </c>
      <c r="E2432">
        <v>38</v>
      </c>
      <c r="H2432">
        <v>125</v>
      </c>
      <c r="I2432" t="s">
        <v>142</v>
      </c>
      <c r="J2432" t="s">
        <v>136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254"/>
        <v>16:26:51.094</v>
      </c>
      <c r="T2432" t="str">
        <f t="shared" si="1255"/>
        <v>16:26:50.694</v>
      </c>
      <c r="U2432" t="str">
        <f t="shared" si="1222"/>
        <v>A5988B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10</v>
      </c>
      <c r="AF2432" t="s">
        <v>125</v>
      </c>
      <c r="AG2432">
        <v>0</v>
      </c>
      <c r="AH2432">
        <v>3</v>
      </c>
      <c r="AI2432">
        <v>2</v>
      </c>
      <c r="AJ2432">
        <v>1</v>
      </c>
      <c r="AK2432" t="s">
        <v>806</v>
      </c>
      <c r="AL2432">
        <v>40.976256999999997</v>
      </c>
      <c r="AM2432" t="s">
        <v>807</v>
      </c>
      <c r="AN2432">
        <v>-72.167171999999994</v>
      </c>
      <c r="AO2432">
        <v>25</v>
      </c>
      <c r="AP2432">
        <v>1150</v>
      </c>
      <c r="AQ2432" t="s">
        <v>129</v>
      </c>
      <c r="AR2432">
        <v>-23</v>
      </c>
      <c r="AS2432">
        <v>63</v>
      </c>
      <c r="AT2432">
        <v>-128</v>
      </c>
      <c r="BB2432">
        <v>1200</v>
      </c>
      <c r="BC2432">
        <v>1</v>
      </c>
      <c r="BD2432" t="str">
        <f t="shared" si="1223"/>
        <v xml:space="preserve">N46PD   </v>
      </c>
      <c r="BE2432">
        <v>1</v>
      </c>
      <c r="BG2432">
        <v>0</v>
      </c>
      <c r="BH2432">
        <v>0</v>
      </c>
      <c r="BI2432">
        <v>0</v>
      </c>
      <c r="BJ2432">
        <v>1050</v>
      </c>
      <c r="BK2432">
        <v>-100</v>
      </c>
      <c r="BL2432" t="s">
        <v>239</v>
      </c>
      <c r="BM2432">
        <v>1</v>
      </c>
      <c r="BN2432">
        <v>1</v>
      </c>
      <c r="BO2432">
        <v>1</v>
      </c>
      <c r="BP2432">
        <v>0</v>
      </c>
      <c r="BS2432">
        <v>0.12</v>
      </c>
      <c r="BT2432">
        <v>0</v>
      </c>
      <c r="BU2432">
        <v>0</v>
      </c>
      <c r="CE2432" t="str">
        <f t="shared" si="1256"/>
        <v>16:26:51.101</v>
      </c>
      <c r="CF2432">
        <v>100676170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6</v>
      </c>
      <c r="CY2432">
        <v>7</v>
      </c>
      <c r="CZ2432" t="s">
        <v>131</v>
      </c>
      <c r="DA2432">
        <v>80</v>
      </c>
      <c r="DB2432">
        <v>1</v>
      </c>
      <c r="DC2432" t="s">
        <v>132</v>
      </c>
      <c r="DD2432" t="s">
        <v>133</v>
      </c>
      <c r="DG2432">
        <v>15547193</v>
      </c>
      <c r="DI2432">
        <v>1</v>
      </c>
      <c r="DJ2432">
        <v>0</v>
      </c>
      <c r="DK2432">
        <v>1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>"10/06/2022 16:26:51.415"</f>
        <v>10/06/2022 16:26:51.415</v>
      </c>
      <c r="C2433" t="str">
        <f t="shared" si="1221"/>
        <v>FFDFD3C0</v>
      </c>
      <c r="D2433" t="s">
        <v>123</v>
      </c>
      <c r="E2433">
        <v>1</v>
      </c>
      <c r="H2433">
        <v>157</v>
      </c>
      <c r="I2433" t="s">
        <v>124</v>
      </c>
      <c r="J2433" t="s">
        <v>125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1254"/>
        <v>16:26:51.094</v>
      </c>
      <c r="T2433" t="str">
        <f t="shared" si="1255"/>
        <v>16:26:50.694</v>
      </c>
      <c r="U2433" t="str">
        <f t="shared" si="1222"/>
        <v>A5988B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10</v>
      </c>
      <c r="AF2433" t="s">
        <v>125</v>
      </c>
      <c r="AG2433">
        <v>0</v>
      </c>
      <c r="AH2433">
        <v>3</v>
      </c>
      <c r="AI2433">
        <v>2</v>
      </c>
      <c r="AJ2433">
        <v>1</v>
      </c>
      <c r="AK2433" t="s">
        <v>806</v>
      </c>
      <c r="AL2433">
        <v>40.976256999999997</v>
      </c>
      <c r="AM2433" t="s">
        <v>807</v>
      </c>
      <c r="AN2433">
        <v>-72.167171999999994</v>
      </c>
      <c r="AO2433">
        <v>25</v>
      </c>
      <c r="AP2433">
        <v>1150</v>
      </c>
      <c r="AQ2433" t="s">
        <v>129</v>
      </c>
      <c r="AR2433">
        <v>-23</v>
      </c>
      <c r="AS2433">
        <v>63</v>
      </c>
      <c r="AT2433">
        <v>-128</v>
      </c>
      <c r="BB2433">
        <v>1200</v>
      </c>
      <c r="BC2433">
        <v>1</v>
      </c>
      <c r="BD2433" t="str">
        <f t="shared" si="1223"/>
        <v xml:space="preserve">N46PD   </v>
      </c>
      <c r="BE2433">
        <v>1</v>
      </c>
      <c r="BG2433">
        <v>0</v>
      </c>
      <c r="BH2433">
        <v>0</v>
      </c>
      <c r="BI2433">
        <v>0</v>
      </c>
      <c r="BJ2433">
        <v>1050</v>
      </c>
      <c r="BK2433">
        <v>-100</v>
      </c>
      <c r="BL2433" t="s">
        <v>239</v>
      </c>
      <c r="BM2433">
        <v>1</v>
      </c>
      <c r="BN2433">
        <v>1</v>
      </c>
      <c r="BO2433">
        <v>1</v>
      </c>
      <c r="BP2433">
        <v>0</v>
      </c>
      <c r="BS2433">
        <v>0.12</v>
      </c>
      <c r="BT2433">
        <v>0</v>
      </c>
      <c r="BU2433">
        <v>0</v>
      </c>
      <c r="CE2433" t="str">
        <f t="shared" si="1256"/>
        <v>16:26:51.101</v>
      </c>
      <c r="CF2433">
        <v>100676170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6</v>
      </c>
      <c r="CY2433">
        <v>7</v>
      </c>
      <c r="CZ2433" t="s">
        <v>131</v>
      </c>
      <c r="DA2433">
        <v>80</v>
      </c>
      <c r="DB2433">
        <v>1</v>
      </c>
      <c r="DC2433" t="s">
        <v>132</v>
      </c>
      <c r="DD2433" t="s">
        <v>133</v>
      </c>
      <c r="DG2433">
        <v>15547193</v>
      </c>
      <c r="DI2433">
        <v>1</v>
      </c>
      <c r="DJ2433">
        <v>0</v>
      </c>
      <c r="DK2433">
        <v>1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>"10/06/2022 16:26:51.415"</f>
        <v>10/06/2022 16:26:51.415</v>
      </c>
      <c r="C2434" t="str">
        <f t="shared" ref="C2434:C2502" si="1257">"FFDFD3C0"</f>
        <v>FFDFD3C0</v>
      </c>
      <c r="D2434" t="s">
        <v>143</v>
      </c>
      <c r="E2434">
        <v>15</v>
      </c>
      <c r="F2434">
        <v>2015</v>
      </c>
      <c r="G2434" t="s">
        <v>144</v>
      </c>
      <c r="J2434" t="s">
        <v>145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254"/>
        <v>16:26:51.094</v>
      </c>
      <c r="T2434" t="str">
        <f t="shared" si="1255"/>
        <v>16:26:50.694</v>
      </c>
      <c r="U2434" t="str">
        <f t="shared" ref="U2434:U2497" si="1258">"A5988B"</f>
        <v>A5988B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10</v>
      </c>
      <c r="AF2434" t="s">
        <v>125</v>
      </c>
      <c r="AG2434">
        <v>0</v>
      </c>
      <c r="AH2434">
        <v>3</v>
      </c>
      <c r="AI2434">
        <v>2</v>
      </c>
      <c r="AJ2434">
        <v>1</v>
      </c>
      <c r="AK2434" t="s">
        <v>806</v>
      </c>
      <c r="AL2434">
        <v>40.976256999999997</v>
      </c>
      <c r="AM2434" t="s">
        <v>807</v>
      </c>
      <c r="AN2434">
        <v>-72.167171999999994</v>
      </c>
      <c r="AO2434">
        <v>25</v>
      </c>
      <c r="AP2434">
        <v>1150</v>
      </c>
      <c r="AQ2434" t="s">
        <v>129</v>
      </c>
      <c r="AR2434">
        <v>-23</v>
      </c>
      <c r="AS2434">
        <v>63</v>
      </c>
      <c r="AT2434">
        <v>-128</v>
      </c>
      <c r="BB2434">
        <v>1200</v>
      </c>
      <c r="BC2434">
        <v>1</v>
      </c>
      <c r="BD2434" t="str">
        <f t="shared" ref="BD2434:BD2502" si="1259">"N46PD   "</f>
        <v xml:space="preserve">N46PD   </v>
      </c>
      <c r="BE2434">
        <v>1</v>
      </c>
      <c r="BG2434">
        <v>0</v>
      </c>
      <c r="BH2434">
        <v>0</v>
      </c>
      <c r="BI2434">
        <v>0</v>
      </c>
      <c r="BJ2434">
        <v>1050</v>
      </c>
      <c r="BK2434">
        <v>-100</v>
      </c>
      <c r="BL2434" t="s">
        <v>239</v>
      </c>
      <c r="BM2434">
        <v>1</v>
      </c>
      <c r="BN2434">
        <v>1</v>
      </c>
      <c r="BO2434">
        <v>1</v>
      </c>
      <c r="BP2434">
        <v>0</v>
      </c>
      <c r="BS2434">
        <v>0.12</v>
      </c>
      <c r="BT2434">
        <v>0</v>
      </c>
      <c r="BU2434">
        <v>0</v>
      </c>
      <c r="CE2434" t="str">
        <f t="shared" si="1256"/>
        <v>16:26:51.101</v>
      </c>
      <c r="CF2434">
        <v>100676170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6</v>
      </c>
      <c r="CY2434">
        <v>7</v>
      </c>
      <c r="CZ2434" t="s">
        <v>131</v>
      </c>
      <c r="DA2434">
        <v>80</v>
      </c>
      <c r="DB2434">
        <v>1</v>
      </c>
      <c r="DC2434" t="s">
        <v>132</v>
      </c>
      <c r="DD2434" t="s">
        <v>133</v>
      </c>
      <c r="DG2434">
        <v>15547193</v>
      </c>
      <c r="DI2434">
        <v>1</v>
      </c>
      <c r="DJ2434">
        <v>0</v>
      </c>
      <c r="DK2434">
        <v>1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>"10/06/2022 16:26:51.415"</f>
        <v>10/06/2022 16:26:51.415</v>
      </c>
      <c r="C2435" t="str">
        <f t="shared" si="1257"/>
        <v>FFDFD3C0</v>
      </c>
      <c r="D2435" t="s">
        <v>139</v>
      </c>
      <c r="E2435">
        <v>2</v>
      </c>
      <c r="F2435">
        <v>1002</v>
      </c>
      <c r="G2435" t="s">
        <v>124</v>
      </c>
      <c r="J2435" t="s">
        <v>141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si="1254"/>
        <v>16:26:51.094</v>
      </c>
      <c r="T2435" t="str">
        <f t="shared" si="1255"/>
        <v>16:26:50.694</v>
      </c>
      <c r="U2435" t="str">
        <f t="shared" si="1258"/>
        <v>A5988B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10</v>
      </c>
      <c r="AF2435" t="s">
        <v>125</v>
      </c>
      <c r="AG2435">
        <v>0</v>
      </c>
      <c r="AH2435">
        <v>3</v>
      </c>
      <c r="AI2435">
        <v>2</v>
      </c>
      <c r="AJ2435">
        <v>1</v>
      </c>
      <c r="AK2435" t="s">
        <v>806</v>
      </c>
      <c r="AL2435">
        <v>40.976256999999997</v>
      </c>
      <c r="AM2435" t="s">
        <v>807</v>
      </c>
      <c r="AN2435">
        <v>-72.167171999999994</v>
      </c>
      <c r="AO2435">
        <v>25</v>
      </c>
      <c r="AP2435">
        <v>1150</v>
      </c>
      <c r="AQ2435" t="s">
        <v>129</v>
      </c>
      <c r="AR2435">
        <v>-23</v>
      </c>
      <c r="AS2435">
        <v>63</v>
      </c>
      <c r="AT2435">
        <v>-128</v>
      </c>
      <c r="BB2435">
        <v>1200</v>
      </c>
      <c r="BC2435">
        <v>1</v>
      </c>
      <c r="BD2435" t="str">
        <f t="shared" si="1259"/>
        <v xml:space="preserve">N46PD   </v>
      </c>
      <c r="BE2435">
        <v>1</v>
      </c>
      <c r="BG2435">
        <v>0</v>
      </c>
      <c r="BH2435">
        <v>0</v>
      </c>
      <c r="BI2435">
        <v>0</v>
      </c>
      <c r="BJ2435">
        <v>1050</v>
      </c>
      <c r="BK2435">
        <v>-100</v>
      </c>
      <c r="BL2435" t="s">
        <v>239</v>
      </c>
      <c r="BM2435">
        <v>1</v>
      </c>
      <c r="BN2435">
        <v>1</v>
      </c>
      <c r="BO2435">
        <v>1</v>
      </c>
      <c r="BP2435">
        <v>0</v>
      </c>
      <c r="BS2435">
        <v>0.12</v>
      </c>
      <c r="BT2435">
        <v>0</v>
      </c>
      <c r="BU2435">
        <v>0</v>
      </c>
      <c r="CE2435" t="str">
        <f t="shared" si="1256"/>
        <v>16:26:51.101</v>
      </c>
      <c r="CF2435">
        <v>100676170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6</v>
      </c>
      <c r="CY2435">
        <v>7</v>
      </c>
      <c r="CZ2435" t="s">
        <v>131</v>
      </c>
      <c r="DA2435">
        <v>80</v>
      </c>
      <c r="DB2435">
        <v>1</v>
      </c>
      <c r="DC2435" t="s">
        <v>132</v>
      </c>
      <c r="DD2435" t="s">
        <v>133</v>
      </c>
      <c r="DG2435">
        <v>15547193</v>
      </c>
      <c r="DI2435">
        <v>1</v>
      </c>
      <c r="DJ2435">
        <v>0</v>
      </c>
      <c r="DK2435">
        <v>1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>"10/06/2022 16:26:51.415"</f>
        <v>10/06/2022 16:26:51.415</v>
      </c>
      <c r="C2436" t="str">
        <f t="shared" si="1257"/>
        <v>FFDFD3C0</v>
      </c>
      <c r="D2436" t="s">
        <v>139</v>
      </c>
      <c r="E2436">
        <v>3</v>
      </c>
      <c r="F2436">
        <v>1003</v>
      </c>
      <c r="G2436" t="s">
        <v>146</v>
      </c>
      <c r="J2436" t="s">
        <v>141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254"/>
        <v>16:26:51.094</v>
      </c>
      <c r="T2436" t="str">
        <f t="shared" si="1255"/>
        <v>16:26:50.694</v>
      </c>
      <c r="U2436" t="str">
        <f t="shared" si="1258"/>
        <v>A5988B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10</v>
      </c>
      <c r="AF2436" t="s">
        <v>125</v>
      </c>
      <c r="AG2436">
        <v>0</v>
      </c>
      <c r="AH2436">
        <v>3</v>
      </c>
      <c r="AI2436">
        <v>2</v>
      </c>
      <c r="AJ2436">
        <v>1</v>
      </c>
      <c r="AK2436" t="s">
        <v>806</v>
      </c>
      <c r="AL2436">
        <v>40.976256999999997</v>
      </c>
      <c r="AM2436" t="s">
        <v>807</v>
      </c>
      <c r="AN2436">
        <v>-72.167171999999994</v>
      </c>
      <c r="AO2436">
        <v>25</v>
      </c>
      <c r="AP2436">
        <v>1150</v>
      </c>
      <c r="AQ2436" t="s">
        <v>129</v>
      </c>
      <c r="AR2436">
        <v>-23</v>
      </c>
      <c r="AS2436">
        <v>63</v>
      </c>
      <c r="AT2436">
        <v>-128</v>
      </c>
      <c r="BB2436">
        <v>1200</v>
      </c>
      <c r="BC2436">
        <v>1</v>
      </c>
      <c r="BD2436" t="str">
        <f t="shared" si="1259"/>
        <v xml:space="preserve">N46PD   </v>
      </c>
      <c r="BE2436">
        <v>1</v>
      </c>
      <c r="BG2436">
        <v>0</v>
      </c>
      <c r="BH2436">
        <v>0</v>
      </c>
      <c r="BI2436">
        <v>0</v>
      </c>
      <c r="BJ2436">
        <v>1050</v>
      </c>
      <c r="BK2436">
        <v>-100</v>
      </c>
      <c r="BL2436" t="s">
        <v>239</v>
      </c>
      <c r="BM2436">
        <v>1</v>
      </c>
      <c r="BN2436">
        <v>1</v>
      </c>
      <c r="BO2436">
        <v>1</v>
      </c>
      <c r="BP2436">
        <v>0</v>
      </c>
      <c r="BS2436">
        <v>0.12</v>
      </c>
      <c r="BT2436">
        <v>0</v>
      </c>
      <c r="BU2436">
        <v>0</v>
      </c>
      <c r="CE2436" t="str">
        <f t="shared" si="1256"/>
        <v>16:26:51.101</v>
      </c>
      <c r="CF2436">
        <v>100676170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6</v>
      </c>
      <c r="CY2436">
        <v>7</v>
      </c>
      <c r="CZ2436" t="s">
        <v>131</v>
      </c>
      <c r="DA2436">
        <v>80</v>
      </c>
      <c r="DB2436">
        <v>1</v>
      </c>
      <c r="DC2436" t="s">
        <v>132</v>
      </c>
      <c r="DD2436" t="s">
        <v>133</v>
      </c>
      <c r="DG2436">
        <v>15547193</v>
      </c>
      <c r="DI2436">
        <v>1</v>
      </c>
      <c r="DJ2436">
        <v>0</v>
      </c>
      <c r="DK2436">
        <v>1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 t="shared" ref="A2437:A2442" si="1260">"10/06/2022 16:26:52.538"</f>
        <v>10/06/2022 16:26:52.538</v>
      </c>
      <c r="C2437" t="str">
        <f t="shared" si="1257"/>
        <v>FFDFD3C0</v>
      </c>
      <c r="D2437" t="s">
        <v>134</v>
      </c>
      <c r="E2437">
        <v>38</v>
      </c>
      <c r="H2437">
        <v>125</v>
      </c>
      <c r="I2437" t="s">
        <v>142</v>
      </c>
      <c r="J2437" t="s">
        <v>136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ref="S2437:S2443" si="1261">"16:26:52.102"</f>
        <v>16:26:52.102</v>
      </c>
      <c r="T2437" t="str">
        <f t="shared" ref="T2437:T2443" si="1262">"16:26:51.602"</f>
        <v>16:26:51.602</v>
      </c>
      <c r="U2437" t="str">
        <f t="shared" si="1258"/>
        <v>A5988B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10</v>
      </c>
      <c r="AF2437" t="s">
        <v>125</v>
      </c>
      <c r="AG2437">
        <v>0</v>
      </c>
      <c r="AH2437">
        <v>3</v>
      </c>
      <c r="AI2437">
        <v>2</v>
      </c>
      <c r="AJ2437">
        <v>1</v>
      </c>
      <c r="AK2437" t="s">
        <v>808</v>
      </c>
      <c r="AL2437">
        <v>40.976579000000001</v>
      </c>
      <c r="AM2437" t="s">
        <v>809</v>
      </c>
      <c r="AN2437">
        <v>-72.167300999999995</v>
      </c>
      <c r="AO2437">
        <v>25</v>
      </c>
      <c r="AP2437">
        <v>1125</v>
      </c>
      <c r="AQ2437" t="s">
        <v>129</v>
      </c>
      <c r="AR2437">
        <v>-24</v>
      </c>
      <c r="AS2437">
        <v>63</v>
      </c>
      <c r="AT2437">
        <v>-128</v>
      </c>
      <c r="BB2437">
        <v>1200</v>
      </c>
      <c r="BC2437">
        <v>1</v>
      </c>
      <c r="BD2437" t="str">
        <f t="shared" si="1259"/>
        <v xml:space="preserve">N46PD   </v>
      </c>
      <c r="BE2437">
        <v>1</v>
      </c>
      <c r="BG2437">
        <v>0</v>
      </c>
      <c r="BH2437">
        <v>0</v>
      </c>
      <c r="BI2437">
        <v>0</v>
      </c>
      <c r="BJ2437">
        <v>1025</v>
      </c>
      <c r="BK2437">
        <v>-100</v>
      </c>
      <c r="BL2437" t="s">
        <v>239</v>
      </c>
      <c r="BM2437">
        <v>1</v>
      </c>
      <c r="BN2437">
        <v>1</v>
      </c>
      <c r="BO2437">
        <v>1</v>
      </c>
      <c r="BP2437">
        <v>0</v>
      </c>
      <c r="BS2437">
        <v>0.08</v>
      </c>
      <c r="BT2437">
        <v>0</v>
      </c>
      <c r="BU2437">
        <v>0</v>
      </c>
      <c r="CE2437" t="str">
        <f t="shared" ref="CE2437:CE2443" si="1263">"16:26:52.103"</f>
        <v>16:26:52.103</v>
      </c>
      <c r="CF2437">
        <v>103395706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6</v>
      </c>
      <c r="CY2437">
        <v>7</v>
      </c>
      <c r="CZ2437" t="s">
        <v>131</v>
      </c>
      <c r="DA2437">
        <v>80</v>
      </c>
      <c r="DB2437">
        <v>1</v>
      </c>
      <c r="DC2437" t="s">
        <v>132</v>
      </c>
      <c r="DD2437" t="s">
        <v>133</v>
      </c>
      <c r="DG2437">
        <v>15548267</v>
      </c>
      <c r="DI2437">
        <v>1</v>
      </c>
      <c r="DJ2437">
        <v>0</v>
      </c>
      <c r="DK2437">
        <v>0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 t="shared" si="1260"/>
        <v>10/06/2022 16:26:52.538</v>
      </c>
      <c r="C2438" t="str">
        <f t="shared" si="1257"/>
        <v>FFDFD3C0</v>
      </c>
      <c r="D2438" t="s">
        <v>123</v>
      </c>
      <c r="E2438">
        <v>1</v>
      </c>
      <c r="H2438">
        <v>157</v>
      </c>
      <c r="I2438" t="s">
        <v>124</v>
      </c>
      <c r="J2438" t="s">
        <v>125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261"/>
        <v>16:26:52.102</v>
      </c>
      <c r="T2438" t="str">
        <f t="shared" si="1262"/>
        <v>16:26:51.602</v>
      </c>
      <c r="U2438" t="str">
        <f t="shared" si="1258"/>
        <v>A5988B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10</v>
      </c>
      <c r="AF2438" t="s">
        <v>125</v>
      </c>
      <c r="AG2438">
        <v>0</v>
      </c>
      <c r="AH2438">
        <v>3</v>
      </c>
      <c r="AI2438">
        <v>2</v>
      </c>
      <c r="AJ2438">
        <v>1</v>
      </c>
      <c r="AK2438" t="s">
        <v>808</v>
      </c>
      <c r="AL2438">
        <v>40.976579000000001</v>
      </c>
      <c r="AM2438" t="s">
        <v>809</v>
      </c>
      <c r="AN2438">
        <v>-72.167300999999995</v>
      </c>
      <c r="AO2438">
        <v>25</v>
      </c>
      <c r="AP2438">
        <v>1125</v>
      </c>
      <c r="AQ2438" t="s">
        <v>129</v>
      </c>
      <c r="AR2438">
        <v>-24</v>
      </c>
      <c r="AS2438">
        <v>63</v>
      </c>
      <c r="AT2438">
        <v>-128</v>
      </c>
      <c r="BB2438">
        <v>1200</v>
      </c>
      <c r="BC2438">
        <v>1</v>
      </c>
      <c r="BD2438" t="str">
        <f t="shared" si="1259"/>
        <v xml:space="preserve">N46PD   </v>
      </c>
      <c r="BE2438">
        <v>1</v>
      </c>
      <c r="BG2438">
        <v>0</v>
      </c>
      <c r="BH2438">
        <v>0</v>
      </c>
      <c r="BI2438">
        <v>0</v>
      </c>
      <c r="BJ2438">
        <v>1025</v>
      </c>
      <c r="BK2438">
        <v>-100</v>
      </c>
      <c r="BL2438" t="s">
        <v>239</v>
      </c>
      <c r="BM2438">
        <v>1</v>
      </c>
      <c r="BN2438">
        <v>1</v>
      </c>
      <c r="BO2438">
        <v>1</v>
      </c>
      <c r="BP2438">
        <v>0</v>
      </c>
      <c r="BS2438">
        <v>0.08</v>
      </c>
      <c r="BT2438">
        <v>0</v>
      </c>
      <c r="BU2438">
        <v>0</v>
      </c>
      <c r="CE2438" t="str">
        <f t="shared" si="1263"/>
        <v>16:26:52.103</v>
      </c>
      <c r="CF2438">
        <v>103395706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6</v>
      </c>
      <c r="CY2438">
        <v>7</v>
      </c>
      <c r="CZ2438" t="s">
        <v>131</v>
      </c>
      <c r="DA2438">
        <v>80</v>
      </c>
      <c r="DB2438">
        <v>1</v>
      </c>
      <c r="DC2438" t="s">
        <v>132</v>
      </c>
      <c r="DD2438" t="s">
        <v>133</v>
      </c>
      <c r="DG2438">
        <v>15548267</v>
      </c>
      <c r="DI2438">
        <v>1</v>
      </c>
      <c r="DJ2438">
        <v>0</v>
      </c>
      <c r="DK2438">
        <v>1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 t="shared" si="1260"/>
        <v>10/06/2022 16:26:52.538</v>
      </c>
      <c r="C2439" t="str">
        <f t="shared" si="1257"/>
        <v>FFDFD3C0</v>
      </c>
      <c r="D2439" t="s">
        <v>139</v>
      </c>
      <c r="E2439">
        <v>2</v>
      </c>
      <c r="F2439">
        <v>1002</v>
      </c>
      <c r="G2439" t="s">
        <v>124</v>
      </c>
      <c r="J2439" t="s">
        <v>141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261"/>
        <v>16:26:52.102</v>
      </c>
      <c r="T2439" t="str">
        <f t="shared" si="1262"/>
        <v>16:26:51.602</v>
      </c>
      <c r="U2439" t="str">
        <f t="shared" si="1258"/>
        <v>A5988B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10</v>
      </c>
      <c r="AF2439" t="s">
        <v>125</v>
      </c>
      <c r="AG2439">
        <v>0</v>
      </c>
      <c r="AH2439">
        <v>3</v>
      </c>
      <c r="AI2439">
        <v>2</v>
      </c>
      <c r="AJ2439">
        <v>1</v>
      </c>
      <c r="AK2439" t="s">
        <v>808</v>
      </c>
      <c r="AL2439">
        <v>40.976579000000001</v>
      </c>
      <c r="AM2439" t="s">
        <v>809</v>
      </c>
      <c r="AN2439">
        <v>-72.167300999999995</v>
      </c>
      <c r="AO2439">
        <v>25</v>
      </c>
      <c r="AP2439">
        <v>1125</v>
      </c>
      <c r="AQ2439" t="s">
        <v>129</v>
      </c>
      <c r="AR2439">
        <v>-24</v>
      </c>
      <c r="AS2439">
        <v>63</v>
      </c>
      <c r="AT2439">
        <v>-128</v>
      </c>
      <c r="BB2439">
        <v>1200</v>
      </c>
      <c r="BC2439">
        <v>1</v>
      </c>
      <c r="BD2439" t="str">
        <f t="shared" si="1259"/>
        <v xml:space="preserve">N46PD   </v>
      </c>
      <c r="BE2439">
        <v>1</v>
      </c>
      <c r="BG2439">
        <v>0</v>
      </c>
      <c r="BH2439">
        <v>0</v>
      </c>
      <c r="BI2439">
        <v>0</v>
      </c>
      <c r="BJ2439">
        <v>1025</v>
      </c>
      <c r="BK2439">
        <v>-100</v>
      </c>
      <c r="BL2439" t="s">
        <v>239</v>
      </c>
      <c r="BM2439">
        <v>1</v>
      </c>
      <c r="BN2439">
        <v>1</v>
      </c>
      <c r="BO2439">
        <v>1</v>
      </c>
      <c r="BP2439">
        <v>0</v>
      </c>
      <c r="BS2439">
        <v>0.08</v>
      </c>
      <c r="BT2439">
        <v>0</v>
      </c>
      <c r="BU2439">
        <v>0</v>
      </c>
      <c r="CE2439" t="str">
        <f t="shared" si="1263"/>
        <v>16:26:52.103</v>
      </c>
      <c r="CF2439">
        <v>103395706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6</v>
      </c>
      <c r="CY2439">
        <v>7</v>
      </c>
      <c r="CZ2439" t="s">
        <v>131</v>
      </c>
      <c r="DA2439">
        <v>80</v>
      </c>
      <c r="DB2439">
        <v>1</v>
      </c>
      <c r="DC2439" t="s">
        <v>132</v>
      </c>
      <c r="DD2439" t="s">
        <v>133</v>
      </c>
      <c r="DG2439">
        <v>15548267</v>
      </c>
      <c r="DI2439">
        <v>1</v>
      </c>
      <c r="DJ2439">
        <v>0</v>
      </c>
      <c r="DK2439">
        <v>1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 t="shared" si="1260"/>
        <v>10/06/2022 16:26:52.538</v>
      </c>
      <c r="C2440" t="str">
        <f t="shared" si="1257"/>
        <v>FFDFD3C0</v>
      </c>
      <c r="D2440" t="s">
        <v>139</v>
      </c>
      <c r="E2440">
        <v>3</v>
      </c>
      <c r="F2440">
        <v>1003</v>
      </c>
      <c r="G2440" t="s">
        <v>146</v>
      </c>
      <c r="J2440" t="s">
        <v>141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261"/>
        <v>16:26:52.102</v>
      </c>
      <c r="T2440" t="str">
        <f t="shared" si="1262"/>
        <v>16:26:51.602</v>
      </c>
      <c r="U2440" t="str">
        <f t="shared" si="1258"/>
        <v>A5988B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10</v>
      </c>
      <c r="AF2440" t="s">
        <v>125</v>
      </c>
      <c r="AG2440">
        <v>0</v>
      </c>
      <c r="AH2440">
        <v>3</v>
      </c>
      <c r="AI2440">
        <v>2</v>
      </c>
      <c r="AJ2440">
        <v>1</v>
      </c>
      <c r="AK2440" t="s">
        <v>808</v>
      </c>
      <c r="AL2440">
        <v>40.976579000000001</v>
      </c>
      <c r="AM2440" t="s">
        <v>809</v>
      </c>
      <c r="AN2440">
        <v>-72.167300999999995</v>
      </c>
      <c r="AO2440">
        <v>25</v>
      </c>
      <c r="AP2440">
        <v>1125</v>
      </c>
      <c r="AQ2440" t="s">
        <v>129</v>
      </c>
      <c r="AR2440">
        <v>-24</v>
      </c>
      <c r="AS2440">
        <v>63</v>
      </c>
      <c r="AT2440">
        <v>-128</v>
      </c>
      <c r="BB2440">
        <v>1200</v>
      </c>
      <c r="BC2440">
        <v>1</v>
      </c>
      <c r="BD2440" t="str">
        <f t="shared" si="1259"/>
        <v xml:space="preserve">N46PD   </v>
      </c>
      <c r="BE2440">
        <v>1</v>
      </c>
      <c r="BG2440">
        <v>0</v>
      </c>
      <c r="BH2440">
        <v>0</v>
      </c>
      <c r="BI2440">
        <v>0</v>
      </c>
      <c r="BJ2440">
        <v>1025</v>
      </c>
      <c r="BK2440">
        <v>-100</v>
      </c>
      <c r="BL2440" t="s">
        <v>239</v>
      </c>
      <c r="BM2440">
        <v>1</v>
      </c>
      <c r="BN2440">
        <v>1</v>
      </c>
      <c r="BO2440">
        <v>1</v>
      </c>
      <c r="BP2440">
        <v>0</v>
      </c>
      <c r="BS2440">
        <v>0.08</v>
      </c>
      <c r="BT2440">
        <v>0</v>
      </c>
      <c r="BU2440">
        <v>0</v>
      </c>
      <c r="CE2440" t="str">
        <f t="shared" si="1263"/>
        <v>16:26:52.103</v>
      </c>
      <c r="CF2440">
        <v>103395706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6</v>
      </c>
      <c r="CY2440">
        <v>7</v>
      </c>
      <c r="CZ2440" t="s">
        <v>131</v>
      </c>
      <c r="DA2440">
        <v>80</v>
      </c>
      <c r="DB2440">
        <v>1</v>
      </c>
      <c r="DC2440" t="s">
        <v>132</v>
      </c>
      <c r="DD2440" t="s">
        <v>133</v>
      </c>
      <c r="DG2440">
        <v>15548267</v>
      </c>
      <c r="DI2440">
        <v>1</v>
      </c>
      <c r="DJ2440">
        <v>0</v>
      </c>
      <c r="DK2440">
        <v>1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 t="shared" si="1260"/>
        <v>10/06/2022 16:26:52.538</v>
      </c>
      <c r="C2441" t="str">
        <f t="shared" si="1257"/>
        <v>FFDFD3C0</v>
      </c>
      <c r="D2441" t="s">
        <v>143</v>
      </c>
      <c r="E2441">
        <v>15</v>
      </c>
      <c r="F2441">
        <v>2015</v>
      </c>
      <c r="G2441" t="s">
        <v>144</v>
      </c>
      <c r="J2441" t="s">
        <v>145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261"/>
        <v>16:26:52.102</v>
      </c>
      <c r="T2441" t="str">
        <f t="shared" si="1262"/>
        <v>16:26:51.602</v>
      </c>
      <c r="U2441" t="str">
        <f t="shared" si="1258"/>
        <v>A5988B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10</v>
      </c>
      <c r="AF2441" t="s">
        <v>125</v>
      </c>
      <c r="AG2441">
        <v>0</v>
      </c>
      <c r="AH2441">
        <v>3</v>
      </c>
      <c r="AI2441">
        <v>2</v>
      </c>
      <c r="AJ2441">
        <v>1</v>
      </c>
      <c r="AK2441" t="s">
        <v>808</v>
      </c>
      <c r="AL2441">
        <v>40.976579000000001</v>
      </c>
      <c r="AM2441" t="s">
        <v>809</v>
      </c>
      <c r="AN2441">
        <v>-72.167300999999995</v>
      </c>
      <c r="AO2441">
        <v>25</v>
      </c>
      <c r="AP2441">
        <v>1125</v>
      </c>
      <c r="AQ2441" t="s">
        <v>129</v>
      </c>
      <c r="AR2441">
        <v>-24</v>
      </c>
      <c r="AS2441">
        <v>63</v>
      </c>
      <c r="AT2441">
        <v>-128</v>
      </c>
      <c r="BB2441">
        <v>1200</v>
      </c>
      <c r="BC2441">
        <v>1</v>
      </c>
      <c r="BD2441" t="str">
        <f t="shared" si="1259"/>
        <v xml:space="preserve">N46PD   </v>
      </c>
      <c r="BE2441">
        <v>1</v>
      </c>
      <c r="BG2441">
        <v>0</v>
      </c>
      <c r="BH2441">
        <v>0</v>
      </c>
      <c r="BI2441">
        <v>0</v>
      </c>
      <c r="BJ2441">
        <v>1025</v>
      </c>
      <c r="BK2441">
        <v>-100</v>
      </c>
      <c r="BL2441" t="s">
        <v>239</v>
      </c>
      <c r="BM2441">
        <v>1</v>
      </c>
      <c r="BN2441">
        <v>1</v>
      </c>
      <c r="BO2441">
        <v>1</v>
      </c>
      <c r="BP2441">
        <v>0</v>
      </c>
      <c r="BS2441">
        <v>0.08</v>
      </c>
      <c r="BT2441">
        <v>0</v>
      </c>
      <c r="BU2441">
        <v>0</v>
      </c>
      <c r="CE2441" t="str">
        <f t="shared" si="1263"/>
        <v>16:26:52.103</v>
      </c>
      <c r="CF2441">
        <v>103395706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6</v>
      </c>
      <c r="CY2441">
        <v>7</v>
      </c>
      <c r="CZ2441" t="s">
        <v>131</v>
      </c>
      <c r="DA2441">
        <v>80</v>
      </c>
      <c r="DB2441">
        <v>1</v>
      </c>
      <c r="DC2441" t="s">
        <v>132</v>
      </c>
      <c r="DD2441" t="s">
        <v>133</v>
      </c>
      <c r="DG2441">
        <v>15548267</v>
      </c>
      <c r="DI2441">
        <v>1</v>
      </c>
      <c r="DJ2441">
        <v>0</v>
      </c>
      <c r="DK2441">
        <v>1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 t="shared" si="1260"/>
        <v>10/06/2022 16:26:52.538</v>
      </c>
      <c r="C2442" t="str">
        <f t="shared" si="1257"/>
        <v>FFDFD3C0</v>
      </c>
      <c r="D2442" t="s">
        <v>134</v>
      </c>
      <c r="E2442">
        <v>33</v>
      </c>
      <c r="H2442">
        <v>112</v>
      </c>
      <c r="I2442" t="s">
        <v>135</v>
      </c>
      <c r="J2442" t="s">
        <v>136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1261"/>
        <v>16:26:52.102</v>
      </c>
      <c r="T2442" t="str">
        <f t="shared" si="1262"/>
        <v>16:26:51.602</v>
      </c>
      <c r="U2442" t="str">
        <f t="shared" si="1258"/>
        <v>A5988B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10</v>
      </c>
      <c r="AF2442" t="s">
        <v>125</v>
      </c>
      <c r="AG2442">
        <v>0</v>
      </c>
      <c r="AH2442">
        <v>3</v>
      </c>
      <c r="AI2442">
        <v>2</v>
      </c>
      <c r="AJ2442">
        <v>1</v>
      </c>
      <c r="AK2442" t="s">
        <v>808</v>
      </c>
      <c r="AL2442">
        <v>40.976579000000001</v>
      </c>
      <c r="AM2442" t="s">
        <v>809</v>
      </c>
      <c r="AN2442">
        <v>-72.167300999999995</v>
      </c>
      <c r="AO2442">
        <v>25</v>
      </c>
      <c r="AP2442">
        <v>1125</v>
      </c>
      <c r="AQ2442" t="s">
        <v>129</v>
      </c>
      <c r="AR2442">
        <v>-24</v>
      </c>
      <c r="AS2442">
        <v>63</v>
      </c>
      <c r="AT2442">
        <v>-128</v>
      </c>
      <c r="BB2442">
        <v>1200</v>
      </c>
      <c r="BC2442">
        <v>1</v>
      </c>
      <c r="BD2442" t="str">
        <f t="shared" si="1259"/>
        <v xml:space="preserve">N46PD   </v>
      </c>
      <c r="BE2442">
        <v>1</v>
      </c>
      <c r="BG2442">
        <v>0</v>
      </c>
      <c r="BH2442">
        <v>0</v>
      </c>
      <c r="BI2442">
        <v>0</v>
      </c>
      <c r="BJ2442">
        <v>1025</v>
      </c>
      <c r="BK2442">
        <v>-100</v>
      </c>
      <c r="BL2442" t="s">
        <v>239</v>
      </c>
      <c r="BM2442">
        <v>1</v>
      </c>
      <c r="BN2442">
        <v>1</v>
      </c>
      <c r="BO2442">
        <v>1</v>
      </c>
      <c r="BP2442">
        <v>0</v>
      </c>
      <c r="BS2442">
        <v>0.08</v>
      </c>
      <c r="BT2442">
        <v>0</v>
      </c>
      <c r="BU2442">
        <v>0</v>
      </c>
      <c r="CE2442" t="str">
        <f t="shared" si="1263"/>
        <v>16:26:52.103</v>
      </c>
      <c r="CF2442">
        <v>103395706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6</v>
      </c>
      <c r="CY2442">
        <v>7</v>
      </c>
      <c r="CZ2442" t="s">
        <v>131</v>
      </c>
      <c r="DA2442">
        <v>80</v>
      </c>
      <c r="DB2442">
        <v>1</v>
      </c>
      <c r="DC2442" t="s">
        <v>132</v>
      </c>
      <c r="DD2442" t="s">
        <v>133</v>
      </c>
      <c r="DG2442">
        <v>15548267</v>
      </c>
      <c r="DI2442">
        <v>1</v>
      </c>
      <c r="DJ2442">
        <v>0</v>
      </c>
      <c r="DK2442">
        <v>1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>"10/06/2022 16:26:52.554"</f>
        <v>10/06/2022 16:26:52.554</v>
      </c>
      <c r="C2443" t="str">
        <f t="shared" si="1257"/>
        <v>FFDFD3C0</v>
      </c>
      <c r="D2443" t="s">
        <v>143</v>
      </c>
      <c r="E2443">
        <v>1</v>
      </c>
      <c r="F2443">
        <v>2001</v>
      </c>
      <c r="G2443" t="s">
        <v>147</v>
      </c>
      <c r="J2443" t="s">
        <v>145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1261"/>
        <v>16:26:52.102</v>
      </c>
      <c r="T2443" t="str">
        <f t="shared" si="1262"/>
        <v>16:26:51.602</v>
      </c>
      <c r="U2443" t="str">
        <f t="shared" si="1258"/>
        <v>A5988B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10</v>
      </c>
      <c r="AF2443" t="s">
        <v>125</v>
      </c>
      <c r="AG2443">
        <v>0</v>
      </c>
      <c r="AH2443">
        <v>3</v>
      </c>
      <c r="AI2443">
        <v>2</v>
      </c>
      <c r="AJ2443">
        <v>1</v>
      </c>
      <c r="AK2443" t="s">
        <v>808</v>
      </c>
      <c r="AL2443">
        <v>40.976579000000001</v>
      </c>
      <c r="AM2443" t="s">
        <v>809</v>
      </c>
      <c r="AN2443">
        <v>-72.167300999999995</v>
      </c>
      <c r="AO2443">
        <v>25</v>
      </c>
      <c r="AP2443">
        <v>1125</v>
      </c>
      <c r="AQ2443" t="s">
        <v>129</v>
      </c>
      <c r="AR2443">
        <v>-24</v>
      </c>
      <c r="AS2443">
        <v>63</v>
      </c>
      <c r="AT2443">
        <v>-128</v>
      </c>
      <c r="BB2443">
        <v>1200</v>
      </c>
      <c r="BC2443">
        <v>1</v>
      </c>
      <c r="BD2443" t="str">
        <f t="shared" si="1259"/>
        <v xml:space="preserve">N46PD   </v>
      </c>
      <c r="BE2443">
        <v>1</v>
      </c>
      <c r="BG2443">
        <v>0</v>
      </c>
      <c r="BH2443">
        <v>0</v>
      </c>
      <c r="BI2443">
        <v>0</v>
      </c>
      <c r="BJ2443">
        <v>1025</v>
      </c>
      <c r="BK2443">
        <v>-100</v>
      </c>
      <c r="BL2443" t="s">
        <v>239</v>
      </c>
      <c r="BM2443">
        <v>1</v>
      </c>
      <c r="BN2443">
        <v>1</v>
      </c>
      <c r="BO2443">
        <v>1</v>
      </c>
      <c r="BP2443">
        <v>0</v>
      </c>
      <c r="BS2443">
        <v>0.08</v>
      </c>
      <c r="BT2443">
        <v>0</v>
      </c>
      <c r="BU2443">
        <v>0</v>
      </c>
      <c r="CE2443" t="str">
        <f t="shared" si="1263"/>
        <v>16:26:52.103</v>
      </c>
      <c r="CF2443">
        <v>103395706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6</v>
      </c>
      <c r="CY2443">
        <v>7</v>
      </c>
      <c r="CZ2443" t="s">
        <v>131</v>
      </c>
      <c r="DA2443">
        <v>80</v>
      </c>
      <c r="DB2443">
        <v>1</v>
      </c>
      <c r="DC2443" t="s">
        <v>132</v>
      </c>
      <c r="DD2443" t="s">
        <v>133</v>
      </c>
      <c r="DG2443">
        <v>15548267</v>
      </c>
      <c r="DI2443">
        <v>1</v>
      </c>
      <c r="DJ2443">
        <v>0</v>
      </c>
      <c r="DK2443">
        <v>1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 t="shared" ref="A2444:A2450" si="1264">"10/06/2022 16:26:53.288"</f>
        <v>10/06/2022 16:26:53.288</v>
      </c>
      <c r="C2444" t="str">
        <f t="shared" si="1257"/>
        <v>FFDFD3C0</v>
      </c>
      <c r="D2444" t="s">
        <v>134</v>
      </c>
      <c r="E2444">
        <v>38</v>
      </c>
      <c r="H2444">
        <v>125</v>
      </c>
      <c r="I2444" t="s">
        <v>142</v>
      </c>
      <c r="J2444" t="s">
        <v>136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ref="S2444:S2450" si="1265">"16:26:53.000"</f>
        <v>16:26:53.000</v>
      </c>
      <c r="T2444" t="str">
        <f t="shared" ref="T2444:T2450" si="1266">"16:26:52.600"</f>
        <v>16:26:52.600</v>
      </c>
      <c r="U2444" t="str">
        <f t="shared" si="1258"/>
        <v>A5988B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10</v>
      </c>
      <c r="AF2444" t="s">
        <v>125</v>
      </c>
      <c r="AG2444">
        <v>0</v>
      </c>
      <c r="AH2444">
        <v>3</v>
      </c>
      <c r="AI2444">
        <v>2</v>
      </c>
      <c r="AJ2444">
        <v>1</v>
      </c>
      <c r="AK2444" t="s">
        <v>810</v>
      </c>
      <c r="AL2444">
        <v>40.976815000000002</v>
      </c>
      <c r="AM2444" t="s">
        <v>811</v>
      </c>
      <c r="AN2444">
        <v>-72.167451</v>
      </c>
      <c r="AO2444">
        <v>25</v>
      </c>
      <c r="AP2444">
        <v>1125</v>
      </c>
      <c r="AQ2444" t="s">
        <v>129</v>
      </c>
      <c r="AR2444">
        <v>-24</v>
      </c>
      <c r="AS2444">
        <v>63</v>
      </c>
      <c r="AT2444">
        <v>-64</v>
      </c>
      <c r="BB2444">
        <v>1200</v>
      </c>
      <c r="BC2444">
        <v>1</v>
      </c>
      <c r="BD2444" t="str">
        <f t="shared" si="1259"/>
        <v xml:space="preserve">N46PD   </v>
      </c>
      <c r="BE2444">
        <v>1</v>
      </c>
      <c r="BG2444">
        <v>0</v>
      </c>
      <c r="BH2444">
        <v>0</v>
      </c>
      <c r="BI2444">
        <v>0</v>
      </c>
      <c r="BJ2444">
        <v>1050</v>
      </c>
      <c r="BK2444">
        <v>-75</v>
      </c>
      <c r="BL2444" t="s">
        <v>239</v>
      </c>
      <c r="BM2444">
        <v>1</v>
      </c>
      <c r="BN2444">
        <v>1</v>
      </c>
      <c r="BO2444">
        <v>1</v>
      </c>
      <c r="BP2444">
        <v>0</v>
      </c>
      <c r="BS2444">
        <v>0.08</v>
      </c>
      <c r="BT2444">
        <v>0</v>
      </c>
      <c r="BU2444">
        <v>0</v>
      </c>
      <c r="CE2444" t="str">
        <f t="shared" ref="CE2444:CE2450" si="1267">"16:26:53.005"</f>
        <v>16:26:53.005</v>
      </c>
      <c r="CF2444">
        <v>4532505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6</v>
      </c>
      <c r="CY2444">
        <v>7</v>
      </c>
      <c r="CZ2444" t="s">
        <v>131</v>
      </c>
      <c r="DA2444">
        <v>80</v>
      </c>
      <c r="DB2444">
        <v>1</v>
      </c>
      <c r="DC2444" t="s">
        <v>132</v>
      </c>
      <c r="DD2444" t="s">
        <v>133</v>
      </c>
      <c r="DG2444">
        <v>15549170</v>
      </c>
      <c r="DI2444">
        <v>1</v>
      </c>
      <c r="DJ2444">
        <v>0</v>
      </c>
      <c r="DK2444">
        <v>0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 t="shared" si="1264"/>
        <v>10/06/2022 16:26:53.288</v>
      </c>
      <c r="C2445" t="str">
        <f t="shared" si="1257"/>
        <v>FFDFD3C0</v>
      </c>
      <c r="D2445" t="s">
        <v>123</v>
      </c>
      <c r="E2445">
        <v>1</v>
      </c>
      <c r="H2445">
        <v>157</v>
      </c>
      <c r="I2445" t="s">
        <v>124</v>
      </c>
      <c r="J2445" t="s">
        <v>125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si="1265"/>
        <v>16:26:53.000</v>
      </c>
      <c r="T2445" t="str">
        <f t="shared" si="1266"/>
        <v>16:26:52.600</v>
      </c>
      <c r="U2445" t="str">
        <f t="shared" si="1258"/>
        <v>A5988B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10</v>
      </c>
      <c r="AF2445" t="s">
        <v>125</v>
      </c>
      <c r="AG2445">
        <v>0</v>
      </c>
      <c r="AH2445">
        <v>3</v>
      </c>
      <c r="AI2445">
        <v>2</v>
      </c>
      <c r="AJ2445">
        <v>1</v>
      </c>
      <c r="AK2445" t="s">
        <v>810</v>
      </c>
      <c r="AL2445">
        <v>40.976815000000002</v>
      </c>
      <c r="AM2445" t="s">
        <v>811</v>
      </c>
      <c r="AN2445">
        <v>-72.167451</v>
      </c>
      <c r="AO2445">
        <v>25</v>
      </c>
      <c r="AP2445">
        <v>1125</v>
      </c>
      <c r="AQ2445" t="s">
        <v>129</v>
      </c>
      <c r="AR2445">
        <v>-24</v>
      </c>
      <c r="AS2445">
        <v>63</v>
      </c>
      <c r="AT2445">
        <v>-64</v>
      </c>
      <c r="BB2445">
        <v>1200</v>
      </c>
      <c r="BC2445">
        <v>1</v>
      </c>
      <c r="BD2445" t="str">
        <f t="shared" si="1259"/>
        <v xml:space="preserve">N46PD   </v>
      </c>
      <c r="BE2445">
        <v>1</v>
      </c>
      <c r="BG2445">
        <v>0</v>
      </c>
      <c r="BH2445">
        <v>0</v>
      </c>
      <c r="BI2445">
        <v>0</v>
      </c>
      <c r="BJ2445">
        <v>1050</v>
      </c>
      <c r="BK2445">
        <v>-75</v>
      </c>
      <c r="BL2445" t="s">
        <v>239</v>
      </c>
      <c r="BM2445">
        <v>1</v>
      </c>
      <c r="BN2445">
        <v>1</v>
      </c>
      <c r="BO2445">
        <v>1</v>
      </c>
      <c r="BP2445">
        <v>0</v>
      </c>
      <c r="BS2445">
        <v>0.08</v>
      </c>
      <c r="BT2445">
        <v>0</v>
      </c>
      <c r="BU2445">
        <v>0</v>
      </c>
      <c r="CE2445" t="str">
        <f t="shared" si="1267"/>
        <v>16:26:53.005</v>
      </c>
      <c r="CF2445">
        <v>4532505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6</v>
      </c>
      <c r="CY2445">
        <v>7</v>
      </c>
      <c r="CZ2445" t="s">
        <v>131</v>
      </c>
      <c r="DA2445">
        <v>80</v>
      </c>
      <c r="DB2445">
        <v>1</v>
      </c>
      <c r="DC2445" t="s">
        <v>132</v>
      </c>
      <c r="DD2445" t="s">
        <v>133</v>
      </c>
      <c r="DG2445">
        <v>15549170</v>
      </c>
      <c r="DI2445">
        <v>1</v>
      </c>
      <c r="DJ2445">
        <v>0</v>
      </c>
      <c r="DK2445">
        <v>1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 t="shared" si="1264"/>
        <v>10/06/2022 16:26:53.288</v>
      </c>
      <c r="C2446" t="str">
        <f t="shared" si="1257"/>
        <v>FFDFD3C0</v>
      </c>
      <c r="D2446" t="s">
        <v>139</v>
      </c>
      <c r="E2446">
        <v>2</v>
      </c>
      <c r="F2446">
        <v>1002</v>
      </c>
      <c r="G2446" t="s">
        <v>124</v>
      </c>
      <c r="J2446" t="s">
        <v>141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265"/>
        <v>16:26:53.000</v>
      </c>
      <c r="T2446" t="str">
        <f t="shared" si="1266"/>
        <v>16:26:52.600</v>
      </c>
      <c r="U2446" t="str">
        <f t="shared" si="1258"/>
        <v>A5988B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10</v>
      </c>
      <c r="AF2446" t="s">
        <v>125</v>
      </c>
      <c r="AG2446">
        <v>0</v>
      </c>
      <c r="AH2446">
        <v>3</v>
      </c>
      <c r="AI2446">
        <v>2</v>
      </c>
      <c r="AJ2446">
        <v>1</v>
      </c>
      <c r="AK2446" t="s">
        <v>810</v>
      </c>
      <c r="AL2446">
        <v>40.976815000000002</v>
      </c>
      <c r="AM2446" t="s">
        <v>811</v>
      </c>
      <c r="AN2446">
        <v>-72.167451</v>
      </c>
      <c r="AO2446">
        <v>25</v>
      </c>
      <c r="AP2446">
        <v>1125</v>
      </c>
      <c r="AQ2446" t="s">
        <v>129</v>
      </c>
      <c r="AR2446">
        <v>-24</v>
      </c>
      <c r="AS2446">
        <v>63</v>
      </c>
      <c r="AT2446">
        <v>-64</v>
      </c>
      <c r="BB2446">
        <v>1200</v>
      </c>
      <c r="BC2446">
        <v>1</v>
      </c>
      <c r="BD2446" t="str">
        <f t="shared" si="1259"/>
        <v xml:space="preserve">N46PD   </v>
      </c>
      <c r="BE2446">
        <v>1</v>
      </c>
      <c r="BG2446">
        <v>0</v>
      </c>
      <c r="BH2446">
        <v>0</v>
      </c>
      <c r="BI2446">
        <v>0</v>
      </c>
      <c r="BJ2446">
        <v>1050</v>
      </c>
      <c r="BK2446">
        <v>-75</v>
      </c>
      <c r="BL2446" t="s">
        <v>239</v>
      </c>
      <c r="BM2446">
        <v>1</v>
      </c>
      <c r="BN2446">
        <v>1</v>
      </c>
      <c r="BO2446">
        <v>1</v>
      </c>
      <c r="BP2446">
        <v>0</v>
      </c>
      <c r="BS2446">
        <v>0.08</v>
      </c>
      <c r="BT2446">
        <v>0</v>
      </c>
      <c r="BU2446">
        <v>0</v>
      </c>
      <c r="CE2446" t="str">
        <f t="shared" si="1267"/>
        <v>16:26:53.005</v>
      </c>
      <c r="CF2446">
        <v>4532505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6</v>
      </c>
      <c r="CY2446">
        <v>7</v>
      </c>
      <c r="CZ2446" t="s">
        <v>131</v>
      </c>
      <c r="DA2446">
        <v>80</v>
      </c>
      <c r="DB2446">
        <v>1</v>
      </c>
      <c r="DC2446" t="s">
        <v>132</v>
      </c>
      <c r="DD2446" t="s">
        <v>133</v>
      </c>
      <c r="DG2446">
        <v>15549170</v>
      </c>
      <c r="DI2446">
        <v>1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 t="shared" si="1264"/>
        <v>10/06/2022 16:26:53.288</v>
      </c>
      <c r="C2447" t="str">
        <f t="shared" si="1257"/>
        <v>FFDFD3C0</v>
      </c>
      <c r="D2447" t="s">
        <v>139</v>
      </c>
      <c r="E2447">
        <v>3</v>
      </c>
      <c r="F2447">
        <v>1003</v>
      </c>
      <c r="G2447" t="s">
        <v>146</v>
      </c>
      <c r="J2447" t="s">
        <v>141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265"/>
        <v>16:26:53.000</v>
      </c>
      <c r="T2447" t="str">
        <f t="shared" si="1266"/>
        <v>16:26:52.600</v>
      </c>
      <c r="U2447" t="str">
        <f t="shared" si="1258"/>
        <v>A5988B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10</v>
      </c>
      <c r="AF2447" t="s">
        <v>125</v>
      </c>
      <c r="AG2447">
        <v>0</v>
      </c>
      <c r="AH2447">
        <v>3</v>
      </c>
      <c r="AI2447">
        <v>2</v>
      </c>
      <c r="AJ2447">
        <v>1</v>
      </c>
      <c r="AK2447" t="s">
        <v>810</v>
      </c>
      <c r="AL2447">
        <v>40.976815000000002</v>
      </c>
      <c r="AM2447" t="s">
        <v>811</v>
      </c>
      <c r="AN2447">
        <v>-72.167451</v>
      </c>
      <c r="AO2447">
        <v>25</v>
      </c>
      <c r="AP2447">
        <v>1125</v>
      </c>
      <c r="AQ2447" t="s">
        <v>129</v>
      </c>
      <c r="AR2447">
        <v>-24</v>
      </c>
      <c r="AS2447">
        <v>63</v>
      </c>
      <c r="AT2447">
        <v>-64</v>
      </c>
      <c r="BB2447">
        <v>1200</v>
      </c>
      <c r="BC2447">
        <v>1</v>
      </c>
      <c r="BD2447" t="str">
        <f t="shared" si="1259"/>
        <v xml:space="preserve">N46PD   </v>
      </c>
      <c r="BE2447">
        <v>1</v>
      </c>
      <c r="BG2447">
        <v>0</v>
      </c>
      <c r="BH2447">
        <v>0</v>
      </c>
      <c r="BI2447">
        <v>0</v>
      </c>
      <c r="BJ2447">
        <v>1050</v>
      </c>
      <c r="BK2447">
        <v>-75</v>
      </c>
      <c r="BL2447" t="s">
        <v>239</v>
      </c>
      <c r="BM2447">
        <v>1</v>
      </c>
      <c r="BN2447">
        <v>1</v>
      </c>
      <c r="BO2447">
        <v>1</v>
      </c>
      <c r="BP2447">
        <v>0</v>
      </c>
      <c r="BS2447">
        <v>0.08</v>
      </c>
      <c r="BT2447">
        <v>0</v>
      </c>
      <c r="BU2447">
        <v>0</v>
      </c>
      <c r="CE2447" t="str">
        <f t="shared" si="1267"/>
        <v>16:26:53.005</v>
      </c>
      <c r="CF2447">
        <v>4532505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6</v>
      </c>
      <c r="CY2447">
        <v>7</v>
      </c>
      <c r="CZ2447" t="s">
        <v>131</v>
      </c>
      <c r="DA2447">
        <v>80</v>
      </c>
      <c r="DB2447">
        <v>1</v>
      </c>
      <c r="DC2447" t="s">
        <v>132</v>
      </c>
      <c r="DD2447" t="s">
        <v>133</v>
      </c>
      <c r="DG2447">
        <v>15549170</v>
      </c>
      <c r="DI2447">
        <v>1</v>
      </c>
      <c r="DJ2447">
        <v>0</v>
      </c>
      <c r="DK2447">
        <v>1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 t="shared" si="1264"/>
        <v>10/06/2022 16:26:53.288</v>
      </c>
      <c r="C2448" t="str">
        <f t="shared" si="1257"/>
        <v>FFDFD3C0</v>
      </c>
      <c r="D2448" t="s">
        <v>143</v>
      </c>
      <c r="E2448">
        <v>15</v>
      </c>
      <c r="F2448">
        <v>2015</v>
      </c>
      <c r="G2448" t="s">
        <v>144</v>
      </c>
      <c r="J2448" t="s">
        <v>145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265"/>
        <v>16:26:53.000</v>
      </c>
      <c r="T2448" t="str">
        <f t="shared" si="1266"/>
        <v>16:26:52.600</v>
      </c>
      <c r="U2448" t="str">
        <f t="shared" si="1258"/>
        <v>A5988B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10</v>
      </c>
      <c r="AF2448" t="s">
        <v>125</v>
      </c>
      <c r="AG2448">
        <v>0</v>
      </c>
      <c r="AH2448">
        <v>3</v>
      </c>
      <c r="AI2448">
        <v>2</v>
      </c>
      <c r="AJ2448">
        <v>1</v>
      </c>
      <c r="AK2448" t="s">
        <v>810</v>
      </c>
      <c r="AL2448">
        <v>40.976815000000002</v>
      </c>
      <c r="AM2448" t="s">
        <v>811</v>
      </c>
      <c r="AN2448">
        <v>-72.167451</v>
      </c>
      <c r="AO2448">
        <v>25</v>
      </c>
      <c r="AP2448">
        <v>1125</v>
      </c>
      <c r="AQ2448" t="s">
        <v>129</v>
      </c>
      <c r="AR2448">
        <v>-24</v>
      </c>
      <c r="AS2448">
        <v>63</v>
      </c>
      <c r="AT2448">
        <v>-64</v>
      </c>
      <c r="BB2448">
        <v>1200</v>
      </c>
      <c r="BC2448">
        <v>1</v>
      </c>
      <c r="BD2448" t="str">
        <f t="shared" si="1259"/>
        <v xml:space="preserve">N46PD   </v>
      </c>
      <c r="BE2448">
        <v>1</v>
      </c>
      <c r="BG2448">
        <v>0</v>
      </c>
      <c r="BH2448">
        <v>0</v>
      </c>
      <c r="BI2448">
        <v>0</v>
      </c>
      <c r="BJ2448">
        <v>1050</v>
      </c>
      <c r="BK2448">
        <v>-75</v>
      </c>
      <c r="BL2448" t="s">
        <v>239</v>
      </c>
      <c r="BM2448">
        <v>1</v>
      </c>
      <c r="BN2448">
        <v>1</v>
      </c>
      <c r="BO2448">
        <v>1</v>
      </c>
      <c r="BP2448">
        <v>0</v>
      </c>
      <c r="BS2448">
        <v>0.08</v>
      </c>
      <c r="BT2448">
        <v>0</v>
      </c>
      <c r="BU2448">
        <v>0</v>
      </c>
      <c r="CE2448" t="str">
        <f t="shared" si="1267"/>
        <v>16:26:53.005</v>
      </c>
      <c r="CF2448">
        <v>4532505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6</v>
      </c>
      <c r="CY2448">
        <v>7</v>
      </c>
      <c r="CZ2448" t="s">
        <v>131</v>
      </c>
      <c r="DA2448">
        <v>80</v>
      </c>
      <c r="DB2448">
        <v>1</v>
      </c>
      <c r="DC2448" t="s">
        <v>132</v>
      </c>
      <c r="DD2448" t="s">
        <v>133</v>
      </c>
      <c r="DG2448">
        <v>15549170</v>
      </c>
      <c r="DI2448">
        <v>1</v>
      </c>
      <c r="DJ2448">
        <v>0</v>
      </c>
      <c r="DK2448">
        <v>1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 t="shared" si="1264"/>
        <v>10/06/2022 16:26:53.288</v>
      </c>
      <c r="C2449" t="str">
        <f t="shared" si="1257"/>
        <v>FFDFD3C0</v>
      </c>
      <c r="D2449" t="s">
        <v>134</v>
      </c>
      <c r="E2449">
        <v>33</v>
      </c>
      <c r="H2449">
        <v>112</v>
      </c>
      <c r="I2449" t="s">
        <v>135</v>
      </c>
      <c r="J2449" t="s">
        <v>136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1265"/>
        <v>16:26:53.000</v>
      </c>
      <c r="T2449" t="str">
        <f t="shared" si="1266"/>
        <v>16:26:52.600</v>
      </c>
      <c r="U2449" t="str">
        <f t="shared" si="1258"/>
        <v>A5988B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10</v>
      </c>
      <c r="AF2449" t="s">
        <v>125</v>
      </c>
      <c r="AG2449">
        <v>0</v>
      </c>
      <c r="AH2449">
        <v>3</v>
      </c>
      <c r="AI2449">
        <v>2</v>
      </c>
      <c r="AJ2449">
        <v>1</v>
      </c>
      <c r="AK2449" t="s">
        <v>810</v>
      </c>
      <c r="AL2449">
        <v>40.976815000000002</v>
      </c>
      <c r="AM2449" t="s">
        <v>811</v>
      </c>
      <c r="AN2449">
        <v>-72.167451</v>
      </c>
      <c r="AO2449">
        <v>25</v>
      </c>
      <c r="AP2449">
        <v>1125</v>
      </c>
      <c r="AQ2449" t="s">
        <v>129</v>
      </c>
      <c r="AR2449">
        <v>-24</v>
      </c>
      <c r="AS2449">
        <v>63</v>
      </c>
      <c r="AT2449">
        <v>-64</v>
      </c>
      <c r="BB2449">
        <v>1200</v>
      </c>
      <c r="BC2449">
        <v>1</v>
      </c>
      <c r="BD2449" t="str">
        <f t="shared" si="1259"/>
        <v xml:space="preserve">N46PD   </v>
      </c>
      <c r="BE2449">
        <v>1</v>
      </c>
      <c r="BG2449">
        <v>0</v>
      </c>
      <c r="BH2449">
        <v>0</v>
      </c>
      <c r="BI2449">
        <v>0</v>
      </c>
      <c r="BJ2449">
        <v>1050</v>
      </c>
      <c r="BK2449">
        <v>-75</v>
      </c>
      <c r="BL2449" t="s">
        <v>239</v>
      </c>
      <c r="BM2449">
        <v>1</v>
      </c>
      <c r="BN2449">
        <v>1</v>
      </c>
      <c r="BO2449">
        <v>1</v>
      </c>
      <c r="BP2449">
        <v>0</v>
      </c>
      <c r="BS2449">
        <v>0.08</v>
      </c>
      <c r="BT2449">
        <v>0</v>
      </c>
      <c r="BU2449">
        <v>0</v>
      </c>
      <c r="CE2449" t="str">
        <f t="shared" si="1267"/>
        <v>16:26:53.005</v>
      </c>
      <c r="CF2449">
        <v>4532505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6</v>
      </c>
      <c r="CY2449">
        <v>7</v>
      </c>
      <c r="CZ2449" t="s">
        <v>131</v>
      </c>
      <c r="DA2449">
        <v>80</v>
      </c>
      <c r="DB2449">
        <v>1</v>
      </c>
      <c r="DC2449" t="s">
        <v>132</v>
      </c>
      <c r="DD2449" t="s">
        <v>133</v>
      </c>
      <c r="DG2449">
        <v>15549170</v>
      </c>
      <c r="DI2449">
        <v>1</v>
      </c>
      <c r="DJ2449">
        <v>0</v>
      </c>
      <c r="DK2449">
        <v>1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 t="shared" si="1264"/>
        <v>10/06/2022 16:26:53.288</v>
      </c>
      <c r="C2450" t="str">
        <f t="shared" si="1257"/>
        <v>FFDFD3C0</v>
      </c>
      <c r="D2450" t="s">
        <v>143</v>
      </c>
      <c r="E2450">
        <v>1</v>
      </c>
      <c r="F2450">
        <v>2001</v>
      </c>
      <c r="G2450" t="s">
        <v>147</v>
      </c>
      <c r="J2450" t="s">
        <v>145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265"/>
        <v>16:26:53.000</v>
      </c>
      <c r="T2450" t="str">
        <f t="shared" si="1266"/>
        <v>16:26:52.600</v>
      </c>
      <c r="U2450" t="str">
        <f t="shared" si="1258"/>
        <v>A5988B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10</v>
      </c>
      <c r="AF2450" t="s">
        <v>125</v>
      </c>
      <c r="AG2450">
        <v>0</v>
      </c>
      <c r="AH2450">
        <v>3</v>
      </c>
      <c r="AI2450">
        <v>2</v>
      </c>
      <c r="AJ2450">
        <v>1</v>
      </c>
      <c r="AK2450" t="s">
        <v>810</v>
      </c>
      <c r="AL2450">
        <v>40.976815000000002</v>
      </c>
      <c r="AM2450" t="s">
        <v>811</v>
      </c>
      <c r="AN2450">
        <v>-72.167451</v>
      </c>
      <c r="AO2450">
        <v>25</v>
      </c>
      <c r="AP2450">
        <v>1125</v>
      </c>
      <c r="AQ2450" t="s">
        <v>129</v>
      </c>
      <c r="AR2450">
        <v>-24</v>
      </c>
      <c r="AS2450">
        <v>63</v>
      </c>
      <c r="AT2450">
        <v>-64</v>
      </c>
      <c r="BB2450">
        <v>1200</v>
      </c>
      <c r="BC2450">
        <v>1</v>
      </c>
      <c r="BD2450" t="str">
        <f t="shared" si="1259"/>
        <v xml:space="preserve">N46PD   </v>
      </c>
      <c r="BE2450">
        <v>1</v>
      </c>
      <c r="BG2450">
        <v>0</v>
      </c>
      <c r="BH2450">
        <v>0</v>
      </c>
      <c r="BI2450">
        <v>0</v>
      </c>
      <c r="BJ2450">
        <v>1050</v>
      </c>
      <c r="BK2450">
        <v>-75</v>
      </c>
      <c r="BL2450" t="s">
        <v>239</v>
      </c>
      <c r="BM2450">
        <v>1</v>
      </c>
      <c r="BN2450">
        <v>1</v>
      </c>
      <c r="BO2450">
        <v>1</v>
      </c>
      <c r="BP2450">
        <v>0</v>
      </c>
      <c r="BS2450">
        <v>0.08</v>
      </c>
      <c r="BT2450">
        <v>0</v>
      </c>
      <c r="BU2450">
        <v>0</v>
      </c>
      <c r="CE2450" t="str">
        <f t="shared" si="1267"/>
        <v>16:26:53.005</v>
      </c>
      <c r="CF2450">
        <v>4532505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6</v>
      </c>
      <c r="CY2450">
        <v>7</v>
      </c>
      <c r="CZ2450" t="s">
        <v>131</v>
      </c>
      <c r="DA2450">
        <v>80</v>
      </c>
      <c r="DB2450">
        <v>1</v>
      </c>
      <c r="DC2450" t="s">
        <v>132</v>
      </c>
      <c r="DD2450" t="s">
        <v>133</v>
      </c>
      <c r="DG2450">
        <v>15549170</v>
      </c>
      <c r="DI2450">
        <v>1</v>
      </c>
      <c r="DJ2450">
        <v>0</v>
      </c>
      <c r="DK2450">
        <v>1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>"10/06/2022 16:26:54.210"</f>
        <v>10/06/2022 16:26:54.210</v>
      </c>
      <c r="C2451" t="str">
        <f t="shared" si="1257"/>
        <v>FFDFD3C0</v>
      </c>
      <c r="D2451" t="s">
        <v>134</v>
      </c>
      <c r="E2451">
        <v>33</v>
      </c>
      <c r="H2451">
        <v>112</v>
      </c>
      <c r="I2451" t="s">
        <v>135</v>
      </c>
      <c r="J2451" t="s">
        <v>136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"16:26:53.859"</f>
        <v>16:26:53.859</v>
      </c>
      <c r="T2451" t="str">
        <f>"16:26:53.459"</f>
        <v>16:26:53.459</v>
      </c>
      <c r="U2451" t="str">
        <f t="shared" si="1258"/>
        <v>A5988B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10</v>
      </c>
      <c r="AF2451" t="s">
        <v>125</v>
      </c>
      <c r="AG2451">
        <v>0</v>
      </c>
      <c r="AH2451">
        <v>3</v>
      </c>
      <c r="AI2451">
        <v>2</v>
      </c>
      <c r="AJ2451">
        <v>1</v>
      </c>
      <c r="AK2451" t="s">
        <v>812</v>
      </c>
      <c r="AL2451">
        <v>40.977072999999997</v>
      </c>
      <c r="AM2451" t="s">
        <v>813</v>
      </c>
      <c r="AN2451">
        <v>-72.167602000000002</v>
      </c>
      <c r="AO2451">
        <v>25</v>
      </c>
      <c r="AP2451">
        <v>1150</v>
      </c>
      <c r="AQ2451" t="s">
        <v>129</v>
      </c>
      <c r="AR2451">
        <v>-25</v>
      </c>
      <c r="AS2451">
        <v>63</v>
      </c>
      <c r="AT2451">
        <v>128</v>
      </c>
      <c r="BB2451">
        <v>1200</v>
      </c>
      <c r="BC2451">
        <v>1</v>
      </c>
      <c r="BD2451" t="str">
        <f t="shared" si="1259"/>
        <v xml:space="preserve">N46PD   </v>
      </c>
      <c r="BE2451">
        <v>1</v>
      </c>
      <c r="BG2451">
        <v>0</v>
      </c>
      <c r="BH2451">
        <v>0</v>
      </c>
      <c r="BI2451">
        <v>0</v>
      </c>
      <c r="BJ2451">
        <v>1050</v>
      </c>
      <c r="BK2451">
        <v>-100</v>
      </c>
      <c r="BL2451" t="s">
        <v>239</v>
      </c>
      <c r="BM2451">
        <v>1</v>
      </c>
      <c r="BN2451">
        <v>1</v>
      </c>
      <c r="BO2451">
        <v>1</v>
      </c>
      <c r="BP2451">
        <v>0</v>
      </c>
      <c r="BS2451">
        <v>0.08</v>
      </c>
      <c r="BT2451">
        <v>0</v>
      </c>
      <c r="BU2451">
        <v>0</v>
      </c>
      <c r="CE2451" t="str">
        <f>"16:26:53.866"</f>
        <v>16:26:53.866</v>
      </c>
      <c r="CF2451">
        <v>866347017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6</v>
      </c>
      <c r="CY2451">
        <v>7</v>
      </c>
      <c r="CZ2451" t="s">
        <v>131</v>
      </c>
      <c r="DA2451">
        <v>80</v>
      </c>
      <c r="DB2451">
        <v>1</v>
      </c>
      <c r="DC2451" t="s">
        <v>132</v>
      </c>
      <c r="DD2451" t="s">
        <v>133</v>
      </c>
      <c r="DG2451">
        <v>15550057</v>
      </c>
      <c r="DI2451">
        <v>1</v>
      </c>
      <c r="DJ2451">
        <v>0</v>
      </c>
      <c r="DK2451">
        <v>0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>"10/06/2022 16:26:54.210"</f>
        <v>10/06/2022 16:26:54.210</v>
      </c>
      <c r="C2452" t="str">
        <f t="shared" si="1257"/>
        <v>FFDFD3C0</v>
      </c>
      <c r="D2452" t="s">
        <v>143</v>
      </c>
      <c r="E2452">
        <v>1</v>
      </c>
      <c r="F2452">
        <v>2001</v>
      </c>
      <c r="G2452" t="s">
        <v>147</v>
      </c>
      <c r="J2452" t="s">
        <v>145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"16:26:53.859"</f>
        <v>16:26:53.859</v>
      </c>
      <c r="T2452" t="str">
        <f>"16:26:53.459"</f>
        <v>16:26:53.459</v>
      </c>
      <c r="U2452" t="str">
        <f t="shared" si="1258"/>
        <v>A5988B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10</v>
      </c>
      <c r="AF2452" t="s">
        <v>125</v>
      </c>
      <c r="AG2452">
        <v>0</v>
      </c>
      <c r="AH2452">
        <v>3</v>
      </c>
      <c r="AI2452">
        <v>2</v>
      </c>
      <c r="AJ2452">
        <v>1</v>
      </c>
      <c r="AK2452" t="s">
        <v>812</v>
      </c>
      <c r="AL2452">
        <v>40.977072999999997</v>
      </c>
      <c r="AM2452" t="s">
        <v>813</v>
      </c>
      <c r="AN2452">
        <v>-72.167602000000002</v>
      </c>
      <c r="AO2452">
        <v>25</v>
      </c>
      <c r="AP2452">
        <v>1150</v>
      </c>
      <c r="AQ2452" t="s">
        <v>129</v>
      </c>
      <c r="AR2452">
        <v>-25</v>
      </c>
      <c r="AS2452">
        <v>63</v>
      </c>
      <c r="AT2452">
        <v>128</v>
      </c>
      <c r="BB2452">
        <v>1200</v>
      </c>
      <c r="BC2452">
        <v>1</v>
      </c>
      <c r="BD2452" t="str">
        <f t="shared" si="1259"/>
        <v xml:space="preserve">N46PD   </v>
      </c>
      <c r="BE2452">
        <v>1</v>
      </c>
      <c r="BG2452">
        <v>0</v>
      </c>
      <c r="BH2452">
        <v>0</v>
      </c>
      <c r="BI2452">
        <v>0</v>
      </c>
      <c r="BJ2452">
        <v>1050</v>
      </c>
      <c r="BK2452">
        <v>-100</v>
      </c>
      <c r="BL2452" t="s">
        <v>239</v>
      </c>
      <c r="BM2452">
        <v>1</v>
      </c>
      <c r="BN2452">
        <v>1</v>
      </c>
      <c r="BO2452">
        <v>1</v>
      </c>
      <c r="BP2452">
        <v>0</v>
      </c>
      <c r="BS2452">
        <v>0.08</v>
      </c>
      <c r="BT2452">
        <v>0</v>
      </c>
      <c r="BU2452">
        <v>0</v>
      </c>
      <c r="CE2452" t="str">
        <f>"16:26:53.866"</f>
        <v>16:26:53.866</v>
      </c>
      <c r="CF2452">
        <v>866347017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6</v>
      </c>
      <c r="CY2452">
        <v>7</v>
      </c>
      <c r="CZ2452" t="s">
        <v>131</v>
      </c>
      <c r="DA2452">
        <v>80</v>
      </c>
      <c r="DB2452">
        <v>1</v>
      </c>
      <c r="DC2452" t="s">
        <v>132</v>
      </c>
      <c r="DD2452" t="s">
        <v>133</v>
      </c>
      <c r="DG2452">
        <v>15550057</v>
      </c>
      <c r="DI2452">
        <v>1</v>
      </c>
      <c r="DJ2452">
        <v>0</v>
      </c>
      <c r="DK2452">
        <v>1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 t="shared" ref="A2453:A2459" si="1268">"10/06/2022 16:26:55.274"</f>
        <v>10/06/2022 16:26:55.274</v>
      </c>
      <c r="C2453" t="str">
        <f t="shared" si="1257"/>
        <v>FFDFD3C0</v>
      </c>
      <c r="D2453" t="s">
        <v>134</v>
      </c>
      <c r="E2453">
        <v>38</v>
      </c>
      <c r="H2453">
        <v>125</v>
      </c>
      <c r="I2453" t="s">
        <v>142</v>
      </c>
      <c r="J2453" t="s">
        <v>136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ref="S2453:S2459" si="1269">"16:26:54.875"</f>
        <v>16:26:54.875</v>
      </c>
      <c r="T2453" t="str">
        <f t="shared" ref="T2453:T2459" si="1270">"16:26:53.875"</f>
        <v>16:26:53.875</v>
      </c>
      <c r="U2453" t="str">
        <f t="shared" si="1258"/>
        <v>A5988B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10</v>
      </c>
      <c r="AF2453" t="s">
        <v>125</v>
      </c>
      <c r="AG2453">
        <v>0</v>
      </c>
      <c r="AH2453">
        <v>3</v>
      </c>
      <c r="AI2453">
        <v>2</v>
      </c>
      <c r="AJ2453">
        <v>1</v>
      </c>
      <c r="AK2453" t="s">
        <v>814</v>
      </c>
      <c r="AL2453">
        <v>40.977395000000001</v>
      </c>
      <c r="AM2453" t="s">
        <v>815</v>
      </c>
      <c r="AN2453">
        <v>-72.167730000000006</v>
      </c>
      <c r="AO2453">
        <v>25</v>
      </c>
      <c r="AP2453">
        <v>1150</v>
      </c>
      <c r="AQ2453" t="s">
        <v>129</v>
      </c>
      <c r="AR2453">
        <v>-25</v>
      </c>
      <c r="AS2453">
        <v>63</v>
      </c>
      <c r="AT2453">
        <v>256</v>
      </c>
      <c r="BB2453">
        <v>1200</v>
      </c>
      <c r="BC2453">
        <v>1</v>
      </c>
      <c r="BD2453" t="str">
        <f t="shared" si="1259"/>
        <v xml:space="preserve">N46PD   </v>
      </c>
      <c r="BE2453">
        <v>1</v>
      </c>
      <c r="BG2453">
        <v>0</v>
      </c>
      <c r="BH2453">
        <v>0</v>
      </c>
      <c r="BI2453">
        <v>0</v>
      </c>
      <c r="BJ2453">
        <v>1050</v>
      </c>
      <c r="BK2453">
        <v>-100</v>
      </c>
      <c r="BL2453" t="s">
        <v>239</v>
      </c>
      <c r="BM2453">
        <v>1</v>
      </c>
      <c r="BN2453">
        <v>1</v>
      </c>
      <c r="BO2453">
        <v>1</v>
      </c>
      <c r="BP2453">
        <v>0</v>
      </c>
      <c r="BS2453">
        <v>0.08</v>
      </c>
      <c r="BT2453">
        <v>0</v>
      </c>
      <c r="BU2453">
        <v>0</v>
      </c>
      <c r="CE2453" t="str">
        <f t="shared" ref="CE2453:CE2459" si="1271">"16:26:54.877"</f>
        <v>16:26:54.877</v>
      </c>
      <c r="CF2453">
        <v>877258545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5</v>
      </c>
      <c r="CY2453">
        <v>7</v>
      </c>
      <c r="CZ2453" t="s">
        <v>131</v>
      </c>
      <c r="DA2453">
        <v>80</v>
      </c>
      <c r="DB2453">
        <v>1</v>
      </c>
      <c r="DC2453" t="s">
        <v>132</v>
      </c>
      <c r="DD2453" t="s">
        <v>133</v>
      </c>
      <c r="DG2453">
        <v>15551088</v>
      </c>
      <c r="DI2453">
        <v>1</v>
      </c>
      <c r="DJ2453">
        <v>0</v>
      </c>
      <c r="DK2453">
        <v>0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 t="shared" si="1268"/>
        <v>10/06/2022 16:26:55.274</v>
      </c>
      <c r="C2454" t="str">
        <f t="shared" si="1257"/>
        <v>FFDFD3C0</v>
      </c>
      <c r="D2454" t="s">
        <v>123</v>
      </c>
      <c r="E2454">
        <v>1</v>
      </c>
      <c r="H2454">
        <v>157</v>
      </c>
      <c r="I2454" t="s">
        <v>124</v>
      </c>
      <c r="J2454" t="s">
        <v>125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269"/>
        <v>16:26:54.875</v>
      </c>
      <c r="T2454" t="str">
        <f t="shared" si="1270"/>
        <v>16:26:53.875</v>
      </c>
      <c r="U2454" t="str">
        <f t="shared" si="1258"/>
        <v>A5988B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10</v>
      </c>
      <c r="AF2454" t="s">
        <v>125</v>
      </c>
      <c r="AG2454">
        <v>0</v>
      </c>
      <c r="AH2454">
        <v>3</v>
      </c>
      <c r="AI2454">
        <v>2</v>
      </c>
      <c r="AJ2454">
        <v>1</v>
      </c>
      <c r="AK2454" t="s">
        <v>814</v>
      </c>
      <c r="AL2454">
        <v>40.977395000000001</v>
      </c>
      <c r="AM2454" t="s">
        <v>815</v>
      </c>
      <c r="AN2454">
        <v>-72.167730000000006</v>
      </c>
      <c r="AO2454">
        <v>25</v>
      </c>
      <c r="AP2454">
        <v>1150</v>
      </c>
      <c r="AQ2454" t="s">
        <v>129</v>
      </c>
      <c r="AR2454">
        <v>-25</v>
      </c>
      <c r="AS2454">
        <v>63</v>
      </c>
      <c r="AT2454">
        <v>256</v>
      </c>
      <c r="BB2454">
        <v>1200</v>
      </c>
      <c r="BC2454">
        <v>1</v>
      </c>
      <c r="BD2454" t="str">
        <f t="shared" si="1259"/>
        <v xml:space="preserve">N46PD   </v>
      </c>
      <c r="BE2454">
        <v>1</v>
      </c>
      <c r="BG2454">
        <v>0</v>
      </c>
      <c r="BH2454">
        <v>0</v>
      </c>
      <c r="BI2454">
        <v>0</v>
      </c>
      <c r="BJ2454">
        <v>1050</v>
      </c>
      <c r="BK2454">
        <v>-100</v>
      </c>
      <c r="BL2454" t="s">
        <v>239</v>
      </c>
      <c r="BM2454">
        <v>1</v>
      </c>
      <c r="BN2454">
        <v>1</v>
      </c>
      <c r="BO2454">
        <v>1</v>
      </c>
      <c r="BP2454">
        <v>0</v>
      </c>
      <c r="BS2454">
        <v>0.08</v>
      </c>
      <c r="BT2454">
        <v>0</v>
      </c>
      <c r="BU2454">
        <v>0</v>
      </c>
      <c r="CE2454" t="str">
        <f t="shared" si="1271"/>
        <v>16:26:54.877</v>
      </c>
      <c r="CF2454">
        <v>877258545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5</v>
      </c>
      <c r="CY2454">
        <v>7</v>
      </c>
      <c r="CZ2454" t="s">
        <v>131</v>
      </c>
      <c r="DA2454">
        <v>80</v>
      </c>
      <c r="DB2454">
        <v>1</v>
      </c>
      <c r="DC2454" t="s">
        <v>132</v>
      </c>
      <c r="DD2454" t="s">
        <v>133</v>
      </c>
      <c r="DG2454">
        <v>15551088</v>
      </c>
      <c r="DI2454">
        <v>1</v>
      </c>
      <c r="DJ2454">
        <v>0</v>
      </c>
      <c r="DK2454">
        <v>0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 t="shared" si="1268"/>
        <v>10/06/2022 16:26:55.274</v>
      </c>
      <c r="C2455" t="str">
        <f t="shared" si="1257"/>
        <v>FFDFD3C0</v>
      </c>
      <c r="D2455" t="s">
        <v>139</v>
      </c>
      <c r="E2455">
        <v>2</v>
      </c>
      <c r="F2455">
        <v>1002</v>
      </c>
      <c r="G2455" t="s">
        <v>124</v>
      </c>
      <c r="J2455" t="s">
        <v>141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269"/>
        <v>16:26:54.875</v>
      </c>
      <c r="T2455" t="str">
        <f t="shared" si="1270"/>
        <v>16:26:53.875</v>
      </c>
      <c r="U2455" t="str">
        <f t="shared" si="1258"/>
        <v>A5988B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10</v>
      </c>
      <c r="AF2455" t="s">
        <v>125</v>
      </c>
      <c r="AG2455">
        <v>0</v>
      </c>
      <c r="AH2455">
        <v>3</v>
      </c>
      <c r="AI2455">
        <v>2</v>
      </c>
      <c r="AJ2455">
        <v>1</v>
      </c>
      <c r="AK2455" t="s">
        <v>814</v>
      </c>
      <c r="AL2455">
        <v>40.977395000000001</v>
      </c>
      <c r="AM2455" t="s">
        <v>815</v>
      </c>
      <c r="AN2455">
        <v>-72.167730000000006</v>
      </c>
      <c r="AO2455">
        <v>25</v>
      </c>
      <c r="AP2455">
        <v>1150</v>
      </c>
      <c r="AQ2455" t="s">
        <v>129</v>
      </c>
      <c r="AR2455">
        <v>-25</v>
      </c>
      <c r="AS2455">
        <v>63</v>
      </c>
      <c r="AT2455">
        <v>256</v>
      </c>
      <c r="BB2455">
        <v>1200</v>
      </c>
      <c r="BC2455">
        <v>1</v>
      </c>
      <c r="BD2455" t="str">
        <f t="shared" si="1259"/>
        <v xml:space="preserve">N46PD   </v>
      </c>
      <c r="BE2455">
        <v>1</v>
      </c>
      <c r="BG2455">
        <v>0</v>
      </c>
      <c r="BH2455">
        <v>0</v>
      </c>
      <c r="BI2455">
        <v>0</v>
      </c>
      <c r="BJ2455">
        <v>1050</v>
      </c>
      <c r="BK2455">
        <v>-100</v>
      </c>
      <c r="BL2455" t="s">
        <v>239</v>
      </c>
      <c r="BM2455">
        <v>1</v>
      </c>
      <c r="BN2455">
        <v>1</v>
      </c>
      <c r="BO2455">
        <v>1</v>
      </c>
      <c r="BP2455">
        <v>0</v>
      </c>
      <c r="BS2455">
        <v>0.08</v>
      </c>
      <c r="BT2455">
        <v>0</v>
      </c>
      <c r="BU2455">
        <v>0</v>
      </c>
      <c r="CE2455" t="str">
        <f t="shared" si="1271"/>
        <v>16:26:54.877</v>
      </c>
      <c r="CF2455">
        <v>877258545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5</v>
      </c>
      <c r="CY2455">
        <v>7</v>
      </c>
      <c r="CZ2455" t="s">
        <v>131</v>
      </c>
      <c r="DA2455">
        <v>80</v>
      </c>
      <c r="DB2455">
        <v>1</v>
      </c>
      <c r="DC2455" t="s">
        <v>132</v>
      </c>
      <c r="DD2455" t="s">
        <v>133</v>
      </c>
      <c r="DG2455">
        <v>15551088</v>
      </c>
      <c r="DI2455">
        <v>1</v>
      </c>
      <c r="DJ2455">
        <v>0</v>
      </c>
      <c r="DK2455">
        <v>0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 t="shared" si="1268"/>
        <v>10/06/2022 16:26:55.274</v>
      </c>
      <c r="C2456" t="str">
        <f t="shared" si="1257"/>
        <v>FFDFD3C0</v>
      </c>
      <c r="D2456" t="s">
        <v>139</v>
      </c>
      <c r="E2456">
        <v>3</v>
      </c>
      <c r="F2456">
        <v>1003</v>
      </c>
      <c r="G2456" t="s">
        <v>146</v>
      </c>
      <c r="J2456" t="s">
        <v>141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269"/>
        <v>16:26:54.875</v>
      </c>
      <c r="T2456" t="str">
        <f t="shared" si="1270"/>
        <v>16:26:53.875</v>
      </c>
      <c r="U2456" t="str">
        <f t="shared" si="1258"/>
        <v>A5988B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10</v>
      </c>
      <c r="AF2456" t="s">
        <v>125</v>
      </c>
      <c r="AG2456">
        <v>0</v>
      </c>
      <c r="AH2456">
        <v>3</v>
      </c>
      <c r="AI2456">
        <v>2</v>
      </c>
      <c r="AJ2456">
        <v>1</v>
      </c>
      <c r="AK2456" t="s">
        <v>814</v>
      </c>
      <c r="AL2456">
        <v>40.977395000000001</v>
      </c>
      <c r="AM2456" t="s">
        <v>815</v>
      </c>
      <c r="AN2456">
        <v>-72.167730000000006</v>
      </c>
      <c r="AO2456">
        <v>25</v>
      </c>
      <c r="AP2456">
        <v>1150</v>
      </c>
      <c r="AQ2456" t="s">
        <v>129</v>
      </c>
      <c r="AR2456">
        <v>-25</v>
      </c>
      <c r="AS2456">
        <v>63</v>
      </c>
      <c r="AT2456">
        <v>256</v>
      </c>
      <c r="BB2456">
        <v>1200</v>
      </c>
      <c r="BC2456">
        <v>1</v>
      </c>
      <c r="BD2456" t="str">
        <f t="shared" si="1259"/>
        <v xml:space="preserve">N46PD   </v>
      </c>
      <c r="BE2456">
        <v>1</v>
      </c>
      <c r="BG2456">
        <v>0</v>
      </c>
      <c r="BH2456">
        <v>0</v>
      </c>
      <c r="BI2456">
        <v>0</v>
      </c>
      <c r="BJ2456">
        <v>1050</v>
      </c>
      <c r="BK2456">
        <v>-100</v>
      </c>
      <c r="BL2456" t="s">
        <v>239</v>
      </c>
      <c r="BM2456">
        <v>1</v>
      </c>
      <c r="BN2456">
        <v>1</v>
      </c>
      <c r="BO2456">
        <v>1</v>
      </c>
      <c r="BP2456">
        <v>0</v>
      </c>
      <c r="BS2456">
        <v>0.08</v>
      </c>
      <c r="BT2456">
        <v>0</v>
      </c>
      <c r="BU2456">
        <v>0</v>
      </c>
      <c r="CE2456" t="str">
        <f t="shared" si="1271"/>
        <v>16:26:54.877</v>
      </c>
      <c r="CF2456">
        <v>877258545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5</v>
      </c>
      <c r="CY2456">
        <v>7</v>
      </c>
      <c r="CZ2456" t="s">
        <v>131</v>
      </c>
      <c r="DA2456">
        <v>80</v>
      </c>
      <c r="DB2456">
        <v>1</v>
      </c>
      <c r="DC2456" t="s">
        <v>132</v>
      </c>
      <c r="DD2456" t="s">
        <v>133</v>
      </c>
      <c r="DG2456">
        <v>15551088</v>
      </c>
      <c r="DI2456">
        <v>1</v>
      </c>
      <c r="DJ2456">
        <v>0</v>
      </c>
      <c r="DK2456">
        <v>1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 t="shared" si="1268"/>
        <v>10/06/2022 16:26:55.274</v>
      </c>
      <c r="C2457" t="str">
        <f t="shared" si="1257"/>
        <v>FFDFD3C0</v>
      </c>
      <c r="D2457" t="s">
        <v>143</v>
      </c>
      <c r="E2457">
        <v>15</v>
      </c>
      <c r="F2457">
        <v>2015</v>
      </c>
      <c r="G2457" t="s">
        <v>144</v>
      </c>
      <c r="J2457" t="s">
        <v>145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si="1269"/>
        <v>16:26:54.875</v>
      </c>
      <c r="T2457" t="str">
        <f t="shared" si="1270"/>
        <v>16:26:53.875</v>
      </c>
      <c r="U2457" t="str">
        <f t="shared" si="1258"/>
        <v>A5988B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10</v>
      </c>
      <c r="AF2457" t="s">
        <v>125</v>
      </c>
      <c r="AG2457">
        <v>0</v>
      </c>
      <c r="AH2457">
        <v>3</v>
      </c>
      <c r="AI2457">
        <v>2</v>
      </c>
      <c r="AJ2457">
        <v>1</v>
      </c>
      <c r="AK2457" t="s">
        <v>814</v>
      </c>
      <c r="AL2457">
        <v>40.977395000000001</v>
      </c>
      <c r="AM2457" t="s">
        <v>815</v>
      </c>
      <c r="AN2457">
        <v>-72.167730000000006</v>
      </c>
      <c r="AO2457">
        <v>25</v>
      </c>
      <c r="AP2457">
        <v>1150</v>
      </c>
      <c r="AQ2457" t="s">
        <v>129</v>
      </c>
      <c r="AR2457">
        <v>-25</v>
      </c>
      <c r="AS2457">
        <v>63</v>
      </c>
      <c r="AT2457">
        <v>256</v>
      </c>
      <c r="BB2457">
        <v>1200</v>
      </c>
      <c r="BC2457">
        <v>1</v>
      </c>
      <c r="BD2457" t="str">
        <f t="shared" si="1259"/>
        <v xml:space="preserve">N46PD   </v>
      </c>
      <c r="BE2457">
        <v>1</v>
      </c>
      <c r="BG2457">
        <v>0</v>
      </c>
      <c r="BH2457">
        <v>0</v>
      </c>
      <c r="BI2457">
        <v>0</v>
      </c>
      <c r="BJ2457">
        <v>1050</v>
      </c>
      <c r="BK2457">
        <v>-100</v>
      </c>
      <c r="BL2457" t="s">
        <v>239</v>
      </c>
      <c r="BM2457">
        <v>1</v>
      </c>
      <c r="BN2457">
        <v>1</v>
      </c>
      <c r="BO2457">
        <v>1</v>
      </c>
      <c r="BP2457">
        <v>0</v>
      </c>
      <c r="BS2457">
        <v>0.08</v>
      </c>
      <c r="BT2457">
        <v>0</v>
      </c>
      <c r="BU2457">
        <v>0</v>
      </c>
      <c r="CE2457" t="str">
        <f t="shared" si="1271"/>
        <v>16:26:54.877</v>
      </c>
      <c r="CF2457">
        <v>877258545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5</v>
      </c>
      <c r="CY2457">
        <v>7</v>
      </c>
      <c r="CZ2457" t="s">
        <v>131</v>
      </c>
      <c r="DA2457">
        <v>80</v>
      </c>
      <c r="DB2457">
        <v>1</v>
      </c>
      <c r="DC2457" t="s">
        <v>132</v>
      </c>
      <c r="DD2457" t="s">
        <v>133</v>
      </c>
      <c r="DG2457">
        <v>15551088</v>
      </c>
      <c r="DI2457">
        <v>1</v>
      </c>
      <c r="DJ2457">
        <v>0</v>
      </c>
      <c r="DK2457">
        <v>1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 t="shared" si="1268"/>
        <v>10/06/2022 16:26:55.274</v>
      </c>
      <c r="C2458" t="str">
        <f t="shared" si="1257"/>
        <v>FFDFD3C0</v>
      </c>
      <c r="D2458" t="s">
        <v>134</v>
      </c>
      <c r="E2458">
        <v>33</v>
      </c>
      <c r="H2458">
        <v>112</v>
      </c>
      <c r="I2458" t="s">
        <v>135</v>
      </c>
      <c r="J2458" t="s">
        <v>136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si="1269"/>
        <v>16:26:54.875</v>
      </c>
      <c r="T2458" t="str">
        <f t="shared" si="1270"/>
        <v>16:26:53.875</v>
      </c>
      <c r="U2458" t="str">
        <f t="shared" si="1258"/>
        <v>A5988B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10</v>
      </c>
      <c r="AF2458" t="s">
        <v>125</v>
      </c>
      <c r="AG2458">
        <v>0</v>
      </c>
      <c r="AH2458">
        <v>3</v>
      </c>
      <c r="AI2458">
        <v>2</v>
      </c>
      <c r="AJ2458">
        <v>1</v>
      </c>
      <c r="AK2458" t="s">
        <v>814</v>
      </c>
      <c r="AL2458">
        <v>40.977395000000001</v>
      </c>
      <c r="AM2458" t="s">
        <v>815</v>
      </c>
      <c r="AN2458">
        <v>-72.167730000000006</v>
      </c>
      <c r="AO2458">
        <v>25</v>
      </c>
      <c r="AP2458">
        <v>1150</v>
      </c>
      <c r="AQ2458" t="s">
        <v>129</v>
      </c>
      <c r="AR2458">
        <v>-25</v>
      </c>
      <c r="AS2458">
        <v>63</v>
      </c>
      <c r="AT2458">
        <v>256</v>
      </c>
      <c r="BB2458">
        <v>1200</v>
      </c>
      <c r="BC2458">
        <v>1</v>
      </c>
      <c r="BD2458" t="str">
        <f t="shared" si="1259"/>
        <v xml:space="preserve">N46PD   </v>
      </c>
      <c r="BE2458">
        <v>1</v>
      </c>
      <c r="BG2458">
        <v>0</v>
      </c>
      <c r="BH2458">
        <v>0</v>
      </c>
      <c r="BI2458">
        <v>0</v>
      </c>
      <c r="BJ2458">
        <v>1050</v>
      </c>
      <c r="BK2458">
        <v>-100</v>
      </c>
      <c r="BL2458" t="s">
        <v>239</v>
      </c>
      <c r="BM2458">
        <v>1</v>
      </c>
      <c r="BN2458">
        <v>1</v>
      </c>
      <c r="BO2458">
        <v>1</v>
      </c>
      <c r="BP2458">
        <v>0</v>
      </c>
      <c r="BS2458">
        <v>0.08</v>
      </c>
      <c r="BT2458">
        <v>0</v>
      </c>
      <c r="BU2458">
        <v>0</v>
      </c>
      <c r="CE2458" t="str">
        <f t="shared" si="1271"/>
        <v>16:26:54.877</v>
      </c>
      <c r="CF2458">
        <v>877258545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5</v>
      </c>
      <c r="CY2458">
        <v>7</v>
      </c>
      <c r="CZ2458" t="s">
        <v>131</v>
      </c>
      <c r="DA2458">
        <v>80</v>
      </c>
      <c r="DB2458">
        <v>1</v>
      </c>
      <c r="DC2458" t="s">
        <v>132</v>
      </c>
      <c r="DD2458" t="s">
        <v>133</v>
      </c>
      <c r="DG2458">
        <v>15551088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 t="shared" si="1268"/>
        <v>10/06/2022 16:26:55.274</v>
      </c>
      <c r="C2459" t="str">
        <f t="shared" si="1257"/>
        <v>FFDFD3C0</v>
      </c>
      <c r="D2459" t="s">
        <v>143</v>
      </c>
      <c r="E2459">
        <v>1</v>
      </c>
      <c r="F2459">
        <v>2001</v>
      </c>
      <c r="G2459" t="s">
        <v>147</v>
      </c>
      <c r="J2459" t="s">
        <v>145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1269"/>
        <v>16:26:54.875</v>
      </c>
      <c r="T2459" t="str">
        <f t="shared" si="1270"/>
        <v>16:26:53.875</v>
      </c>
      <c r="U2459" t="str">
        <f t="shared" si="1258"/>
        <v>A5988B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10</v>
      </c>
      <c r="AF2459" t="s">
        <v>125</v>
      </c>
      <c r="AG2459">
        <v>0</v>
      </c>
      <c r="AH2459">
        <v>3</v>
      </c>
      <c r="AI2459">
        <v>2</v>
      </c>
      <c r="AJ2459">
        <v>1</v>
      </c>
      <c r="AK2459" t="s">
        <v>814</v>
      </c>
      <c r="AL2459">
        <v>40.977395000000001</v>
      </c>
      <c r="AM2459" t="s">
        <v>815</v>
      </c>
      <c r="AN2459">
        <v>-72.167730000000006</v>
      </c>
      <c r="AO2459">
        <v>25</v>
      </c>
      <c r="AP2459">
        <v>1150</v>
      </c>
      <c r="AQ2459" t="s">
        <v>129</v>
      </c>
      <c r="AR2459">
        <v>-25</v>
      </c>
      <c r="AS2459">
        <v>63</v>
      </c>
      <c r="AT2459">
        <v>256</v>
      </c>
      <c r="BB2459">
        <v>1200</v>
      </c>
      <c r="BC2459">
        <v>1</v>
      </c>
      <c r="BD2459" t="str">
        <f t="shared" si="1259"/>
        <v xml:space="preserve">N46PD   </v>
      </c>
      <c r="BE2459">
        <v>1</v>
      </c>
      <c r="BG2459">
        <v>0</v>
      </c>
      <c r="BH2459">
        <v>0</v>
      </c>
      <c r="BI2459">
        <v>0</v>
      </c>
      <c r="BJ2459">
        <v>1050</v>
      </c>
      <c r="BK2459">
        <v>-100</v>
      </c>
      <c r="BL2459" t="s">
        <v>239</v>
      </c>
      <c r="BM2459">
        <v>1</v>
      </c>
      <c r="BN2459">
        <v>1</v>
      </c>
      <c r="BO2459">
        <v>1</v>
      </c>
      <c r="BP2459">
        <v>0</v>
      </c>
      <c r="BS2459">
        <v>0.08</v>
      </c>
      <c r="BT2459">
        <v>0</v>
      </c>
      <c r="BU2459">
        <v>0</v>
      </c>
      <c r="CE2459" t="str">
        <f t="shared" si="1271"/>
        <v>16:26:54.877</v>
      </c>
      <c r="CF2459">
        <v>877258545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5</v>
      </c>
      <c r="CY2459">
        <v>7</v>
      </c>
      <c r="CZ2459" t="s">
        <v>131</v>
      </c>
      <c r="DA2459">
        <v>80</v>
      </c>
      <c r="DB2459">
        <v>1</v>
      </c>
      <c r="DC2459" t="s">
        <v>132</v>
      </c>
      <c r="DD2459" t="s">
        <v>133</v>
      </c>
      <c r="DG2459">
        <v>15551088</v>
      </c>
      <c r="DI2459">
        <v>1</v>
      </c>
      <c r="DJ2459">
        <v>0</v>
      </c>
      <c r="DK2459">
        <v>1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>"10/06/2022 16:26:56.211"</f>
        <v>10/06/2022 16:26:56.211</v>
      </c>
      <c r="C2460" t="str">
        <f t="shared" si="1257"/>
        <v>FFDFD3C0</v>
      </c>
      <c r="D2460" t="s">
        <v>134</v>
      </c>
      <c r="E2460">
        <v>33</v>
      </c>
      <c r="H2460">
        <v>112</v>
      </c>
      <c r="I2460" t="s">
        <v>135</v>
      </c>
      <c r="J2460" t="s">
        <v>136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"16:26:55.977"</f>
        <v>16:26:55.977</v>
      </c>
      <c r="T2460" t="str">
        <f>"16:26:55.477"</f>
        <v>16:26:55.477</v>
      </c>
      <c r="U2460" t="str">
        <f t="shared" si="1258"/>
        <v>A5988B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10</v>
      </c>
      <c r="AF2460" t="s">
        <v>125</v>
      </c>
      <c r="AG2460">
        <v>0</v>
      </c>
      <c r="AH2460">
        <v>3</v>
      </c>
      <c r="AI2460">
        <v>2</v>
      </c>
      <c r="AJ2460">
        <v>1</v>
      </c>
      <c r="AK2460" t="s">
        <v>816</v>
      </c>
      <c r="AL2460">
        <v>40.977694999999997</v>
      </c>
      <c r="AM2460" t="s">
        <v>817</v>
      </c>
      <c r="AN2460">
        <v>-72.167945000000003</v>
      </c>
      <c r="AO2460">
        <v>25</v>
      </c>
      <c r="AP2460">
        <v>1150</v>
      </c>
      <c r="AQ2460" t="s">
        <v>129</v>
      </c>
      <c r="AR2460">
        <v>-26</v>
      </c>
      <c r="AS2460">
        <v>62</v>
      </c>
      <c r="AT2460">
        <v>256</v>
      </c>
      <c r="BB2460">
        <v>1200</v>
      </c>
      <c r="BC2460">
        <v>1</v>
      </c>
      <c r="BD2460" t="str">
        <f t="shared" si="1259"/>
        <v xml:space="preserve">N46PD   </v>
      </c>
      <c r="BE2460">
        <v>1</v>
      </c>
      <c r="BG2460">
        <v>0</v>
      </c>
      <c r="BH2460">
        <v>0</v>
      </c>
      <c r="BI2460">
        <v>0</v>
      </c>
      <c r="BJ2460">
        <v>1050</v>
      </c>
      <c r="BK2460">
        <v>-100</v>
      </c>
      <c r="BL2460" t="s">
        <v>239</v>
      </c>
      <c r="BM2460">
        <v>1</v>
      </c>
      <c r="BN2460">
        <v>1</v>
      </c>
      <c r="BO2460">
        <v>1</v>
      </c>
      <c r="BP2460">
        <v>0</v>
      </c>
      <c r="BS2460">
        <v>0.08</v>
      </c>
      <c r="BT2460">
        <v>0</v>
      </c>
      <c r="BU2460">
        <v>0</v>
      </c>
      <c r="CE2460" t="str">
        <f>"16:26:55.978"</f>
        <v>16:26:55.978</v>
      </c>
      <c r="CF2460">
        <v>978283916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5</v>
      </c>
      <c r="CY2460">
        <v>7</v>
      </c>
      <c r="CZ2460" t="s">
        <v>131</v>
      </c>
      <c r="DA2460">
        <v>80</v>
      </c>
      <c r="DB2460">
        <v>1</v>
      </c>
      <c r="DC2460" t="s">
        <v>132</v>
      </c>
      <c r="DD2460" t="s">
        <v>133</v>
      </c>
      <c r="DG2460">
        <v>15552098</v>
      </c>
      <c r="DI2460">
        <v>1</v>
      </c>
      <c r="DJ2460">
        <v>0</v>
      </c>
      <c r="DK2460">
        <v>0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>"10/06/2022 16:27:11.743"</f>
        <v>10/06/2022 16:27:11.743</v>
      </c>
      <c r="C2461" t="str">
        <f t="shared" si="1257"/>
        <v>FFDFD3C0</v>
      </c>
      <c r="D2461" t="s">
        <v>134</v>
      </c>
      <c r="E2461">
        <v>38</v>
      </c>
      <c r="H2461">
        <v>125</v>
      </c>
      <c r="I2461" t="s">
        <v>142</v>
      </c>
      <c r="J2461" t="s">
        <v>136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ref="S2461:S2467" si="1272">"16:27:11.461"</f>
        <v>16:27:11.461</v>
      </c>
      <c r="T2461" t="str">
        <f t="shared" ref="T2461:T2467" si="1273">"16:27:10.661"</f>
        <v>16:27:10.661</v>
      </c>
      <c r="U2461" t="str">
        <f t="shared" si="1258"/>
        <v>A5988B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10</v>
      </c>
      <c r="AF2461" t="s">
        <v>125</v>
      </c>
      <c r="AG2461">
        <v>0</v>
      </c>
      <c r="AH2461">
        <v>3</v>
      </c>
      <c r="AI2461">
        <v>2</v>
      </c>
      <c r="AJ2461">
        <v>1</v>
      </c>
      <c r="AK2461" t="s">
        <v>818</v>
      </c>
      <c r="AL2461">
        <v>40.982157999999998</v>
      </c>
      <c r="AM2461" t="s">
        <v>819</v>
      </c>
      <c r="AN2461">
        <v>-72.170584000000005</v>
      </c>
      <c r="AO2461">
        <v>25</v>
      </c>
      <c r="AP2461">
        <v>1125</v>
      </c>
      <c r="AQ2461" t="s">
        <v>129</v>
      </c>
      <c r="AR2461">
        <v>-28</v>
      </c>
      <c r="AS2461">
        <v>62</v>
      </c>
      <c r="AT2461">
        <v>64</v>
      </c>
      <c r="BB2461">
        <v>1200</v>
      </c>
      <c r="BC2461">
        <v>1</v>
      </c>
      <c r="BD2461" t="str">
        <f t="shared" si="1259"/>
        <v xml:space="preserve">N46PD   </v>
      </c>
      <c r="BE2461">
        <v>1</v>
      </c>
      <c r="BG2461">
        <v>0</v>
      </c>
      <c r="BH2461">
        <v>0</v>
      </c>
      <c r="BI2461">
        <v>0</v>
      </c>
      <c r="BJ2461">
        <v>1025</v>
      </c>
      <c r="BK2461">
        <v>-100</v>
      </c>
      <c r="BL2461" t="s">
        <v>239</v>
      </c>
      <c r="BM2461">
        <v>1</v>
      </c>
      <c r="BN2461">
        <v>1</v>
      </c>
      <c r="BO2461">
        <v>1</v>
      </c>
      <c r="BP2461">
        <v>0</v>
      </c>
      <c r="BS2461">
        <v>0.12</v>
      </c>
      <c r="BT2461">
        <v>0</v>
      </c>
      <c r="BU2461">
        <v>0</v>
      </c>
      <c r="CE2461" t="str">
        <f t="shared" ref="CE2461:CE2467" si="1274">"16:27:11.465"</f>
        <v>16:27:11.465</v>
      </c>
      <c r="CF2461">
        <v>464729391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6</v>
      </c>
      <c r="CY2461">
        <v>7</v>
      </c>
      <c r="CZ2461" t="s">
        <v>131</v>
      </c>
      <c r="DA2461">
        <v>80</v>
      </c>
      <c r="DB2461">
        <v>1</v>
      </c>
      <c r="DC2461" t="s">
        <v>132</v>
      </c>
      <c r="DD2461" t="s">
        <v>133</v>
      </c>
      <c r="DG2461">
        <v>15567661</v>
      </c>
      <c r="DI2461">
        <v>0</v>
      </c>
      <c r="DJ2461">
        <v>0</v>
      </c>
      <c r="DK2461">
        <v>0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>"10/06/2022 16:27:11.743"</f>
        <v>10/06/2022 16:27:11.743</v>
      </c>
      <c r="C2462" t="str">
        <f t="shared" si="1257"/>
        <v>FFDFD3C0</v>
      </c>
      <c r="D2462" t="s">
        <v>139</v>
      </c>
      <c r="E2462">
        <v>3</v>
      </c>
      <c r="F2462">
        <v>1003</v>
      </c>
      <c r="G2462" t="s">
        <v>146</v>
      </c>
      <c r="J2462" t="s">
        <v>141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272"/>
        <v>16:27:11.461</v>
      </c>
      <c r="T2462" t="str">
        <f t="shared" si="1273"/>
        <v>16:27:10.661</v>
      </c>
      <c r="U2462" t="str">
        <f t="shared" si="1258"/>
        <v>A5988B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10</v>
      </c>
      <c r="AF2462" t="s">
        <v>125</v>
      </c>
      <c r="AG2462">
        <v>0</v>
      </c>
      <c r="AH2462">
        <v>3</v>
      </c>
      <c r="AI2462">
        <v>2</v>
      </c>
      <c r="AJ2462">
        <v>1</v>
      </c>
      <c r="AK2462" t="s">
        <v>818</v>
      </c>
      <c r="AL2462">
        <v>40.982157999999998</v>
      </c>
      <c r="AM2462" t="s">
        <v>819</v>
      </c>
      <c r="AN2462">
        <v>-72.170584000000005</v>
      </c>
      <c r="AO2462">
        <v>25</v>
      </c>
      <c r="AP2462">
        <v>1125</v>
      </c>
      <c r="AQ2462" t="s">
        <v>129</v>
      </c>
      <c r="AR2462">
        <v>-28</v>
      </c>
      <c r="AS2462">
        <v>62</v>
      </c>
      <c r="AT2462">
        <v>64</v>
      </c>
      <c r="BB2462">
        <v>1200</v>
      </c>
      <c r="BC2462">
        <v>1</v>
      </c>
      <c r="BD2462" t="str">
        <f t="shared" si="1259"/>
        <v xml:space="preserve">N46PD   </v>
      </c>
      <c r="BE2462">
        <v>1</v>
      </c>
      <c r="BG2462">
        <v>0</v>
      </c>
      <c r="BH2462">
        <v>0</v>
      </c>
      <c r="BI2462">
        <v>0</v>
      </c>
      <c r="BJ2462">
        <v>1025</v>
      </c>
      <c r="BK2462">
        <v>-100</v>
      </c>
      <c r="BL2462" t="s">
        <v>239</v>
      </c>
      <c r="BM2462">
        <v>1</v>
      </c>
      <c r="BN2462">
        <v>1</v>
      </c>
      <c r="BO2462">
        <v>1</v>
      </c>
      <c r="BP2462">
        <v>0</v>
      </c>
      <c r="BS2462">
        <v>0.12</v>
      </c>
      <c r="BT2462">
        <v>0</v>
      </c>
      <c r="BU2462">
        <v>0</v>
      </c>
      <c r="CE2462" t="str">
        <f t="shared" si="1274"/>
        <v>16:27:11.465</v>
      </c>
      <c r="CF2462">
        <v>464729391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6</v>
      </c>
      <c r="CY2462">
        <v>7</v>
      </c>
      <c r="CZ2462" t="s">
        <v>131</v>
      </c>
      <c r="DA2462">
        <v>80</v>
      </c>
      <c r="DB2462">
        <v>1</v>
      </c>
      <c r="DC2462" t="s">
        <v>132</v>
      </c>
      <c r="DD2462" t="s">
        <v>133</v>
      </c>
      <c r="DG2462">
        <v>15567661</v>
      </c>
      <c r="DI2462">
        <v>0</v>
      </c>
      <c r="DJ2462">
        <v>0</v>
      </c>
      <c r="DK2462">
        <v>1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>"10/06/2022 16:27:11.743"</f>
        <v>10/06/2022 16:27:11.743</v>
      </c>
      <c r="C2463" t="str">
        <f t="shared" si="1257"/>
        <v>FFDFD3C0</v>
      </c>
      <c r="D2463" t="s">
        <v>139</v>
      </c>
      <c r="E2463">
        <v>2</v>
      </c>
      <c r="F2463">
        <v>1002</v>
      </c>
      <c r="G2463" t="s">
        <v>124</v>
      </c>
      <c r="J2463" t="s">
        <v>141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1272"/>
        <v>16:27:11.461</v>
      </c>
      <c r="T2463" t="str">
        <f t="shared" si="1273"/>
        <v>16:27:10.661</v>
      </c>
      <c r="U2463" t="str">
        <f t="shared" si="1258"/>
        <v>A5988B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10</v>
      </c>
      <c r="AF2463" t="s">
        <v>125</v>
      </c>
      <c r="AG2463">
        <v>0</v>
      </c>
      <c r="AH2463">
        <v>3</v>
      </c>
      <c r="AI2463">
        <v>2</v>
      </c>
      <c r="AJ2463">
        <v>1</v>
      </c>
      <c r="AK2463" t="s">
        <v>818</v>
      </c>
      <c r="AL2463">
        <v>40.982157999999998</v>
      </c>
      <c r="AM2463" t="s">
        <v>819</v>
      </c>
      <c r="AN2463">
        <v>-72.170584000000005</v>
      </c>
      <c r="AO2463">
        <v>25</v>
      </c>
      <c r="AP2463">
        <v>1125</v>
      </c>
      <c r="AQ2463" t="s">
        <v>129</v>
      </c>
      <c r="AR2463">
        <v>-28</v>
      </c>
      <c r="AS2463">
        <v>62</v>
      </c>
      <c r="AT2463">
        <v>64</v>
      </c>
      <c r="BB2463">
        <v>1200</v>
      </c>
      <c r="BC2463">
        <v>1</v>
      </c>
      <c r="BD2463" t="str">
        <f t="shared" si="1259"/>
        <v xml:space="preserve">N46PD   </v>
      </c>
      <c r="BE2463">
        <v>1</v>
      </c>
      <c r="BG2463">
        <v>0</v>
      </c>
      <c r="BH2463">
        <v>0</v>
      </c>
      <c r="BI2463">
        <v>0</v>
      </c>
      <c r="BJ2463">
        <v>1025</v>
      </c>
      <c r="BK2463">
        <v>-100</v>
      </c>
      <c r="BL2463" t="s">
        <v>239</v>
      </c>
      <c r="BM2463">
        <v>1</v>
      </c>
      <c r="BN2463">
        <v>1</v>
      </c>
      <c r="BO2463">
        <v>1</v>
      </c>
      <c r="BP2463">
        <v>0</v>
      </c>
      <c r="BS2463">
        <v>0.12</v>
      </c>
      <c r="BT2463">
        <v>0</v>
      </c>
      <c r="BU2463">
        <v>0</v>
      </c>
      <c r="CE2463" t="str">
        <f t="shared" si="1274"/>
        <v>16:27:11.465</v>
      </c>
      <c r="CF2463">
        <v>464729391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6</v>
      </c>
      <c r="CY2463">
        <v>7</v>
      </c>
      <c r="CZ2463" t="s">
        <v>131</v>
      </c>
      <c r="DA2463">
        <v>80</v>
      </c>
      <c r="DB2463">
        <v>1</v>
      </c>
      <c r="DC2463" t="s">
        <v>132</v>
      </c>
      <c r="DD2463" t="s">
        <v>133</v>
      </c>
      <c r="DG2463">
        <v>15567661</v>
      </c>
      <c r="DI2463">
        <v>0</v>
      </c>
      <c r="DJ2463">
        <v>0</v>
      </c>
      <c r="DK2463">
        <v>1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>"10/06/2022 16:27:11.775"</f>
        <v>10/06/2022 16:27:11.775</v>
      </c>
      <c r="C2464" t="str">
        <f t="shared" si="1257"/>
        <v>FFDFD3C0</v>
      </c>
      <c r="D2464" t="s">
        <v>143</v>
      </c>
      <c r="E2464">
        <v>15</v>
      </c>
      <c r="F2464">
        <v>2015</v>
      </c>
      <c r="G2464" t="s">
        <v>144</v>
      </c>
      <c r="J2464" t="s">
        <v>145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272"/>
        <v>16:27:11.461</v>
      </c>
      <c r="T2464" t="str">
        <f t="shared" si="1273"/>
        <v>16:27:10.661</v>
      </c>
      <c r="U2464" t="str">
        <f t="shared" si="1258"/>
        <v>A5988B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10</v>
      </c>
      <c r="AF2464" t="s">
        <v>125</v>
      </c>
      <c r="AG2464">
        <v>0</v>
      </c>
      <c r="AH2464">
        <v>3</v>
      </c>
      <c r="AI2464">
        <v>2</v>
      </c>
      <c r="AJ2464">
        <v>1</v>
      </c>
      <c r="AK2464" t="s">
        <v>818</v>
      </c>
      <c r="AL2464">
        <v>40.982157999999998</v>
      </c>
      <c r="AM2464" t="s">
        <v>819</v>
      </c>
      <c r="AN2464">
        <v>-72.170584000000005</v>
      </c>
      <c r="AO2464">
        <v>25</v>
      </c>
      <c r="AP2464">
        <v>1125</v>
      </c>
      <c r="AQ2464" t="s">
        <v>129</v>
      </c>
      <c r="AR2464">
        <v>-28</v>
      </c>
      <c r="AS2464">
        <v>62</v>
      </c>
      <c r="AT2464">
        <v>64</v>
      </c>
      <c r="BB2464">
        <v>1200</v>
      </c>
      <c r="BC2464">
        <v>1</v>
      </c>
      <c r="BD2464" t="str">
        <f t="shared" si="1259"/>
        <v xml:space="preserve">N46PD   </v>
      </c>
      <c r="BE2464">
        <v>1</v>
      </c>
      <c r="BG2464">
        <v>0</v>
      </c>
      <c r="BH2464">
        <v>0</v>
      </c>
      <c r="BI2464">
        <v>0</v>
      </c>
      <c r="BJ2464">
        <v>1025</v>
      </c>
      <c r="BK2464">
        <v>-100</v>
      </c>
      <c r="BL2464" t="s">
        <v>239</v>
      </c>
      <c r="BM2464">
        <v>1</v>
      </c>
      <c r="BN2464">
        <v>1</v>
      </c>
      <c r="BO2464">
        <v>1</v>
      </c>
      <c r="BP2464">
        <v>0</v>
      </c>
      <c r="BS2464">
        <v>0.12</v>
      </c>
      <c r="BT2464">
        <v>0</v>
      </c>
      <c r="BU2464">
        <v>0</v>
      </c>
      <c r="CE2464" t="str">
        <f t="shared" si="1274"/>
        <v>16:27:11.465</v>
      </c>
      <c r="CF2464">
        <v>464729391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6</v>
      </c>
      <c r="CY2464">
        <v>7</v>
      </c>
      <c r="CZ2464" t="s">
        <v>131</v>
      </c>
      <c r="DA2464">
        <v>80</v>
      </c>
      <c r="DB2464">
        <v>1</v>
      </c>
      <c r="DC2464" t="s">
        <v>132</v>
      </c>
      <c r="DD2464" t="s">
        <v>133</v>
      </c>
      <c r="DG2464">
        <v>15567661</v>
      </c>
      <c r="DI2464">
        <v>0</v>
      </c>
      <c r="DJ2464">
        <v>0</v>
      </c>
      <c r="DK2464">
        <v>1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>"10/06/2022 16:27:11.775"</f>
        <v>10/06/2022 16:27:11.775</v>
      </c>
      <c r="C2465" t="str">
        <f t="shared" si="1257"/>
        <v>FFDFD3C0</v>
      </c>
      <c r="D2465" t="s">
        <v>134</v>
      </c>
      <c r="E2465">
        <v>33</v>
      </c>
      <c r="H2465">
        <v>112</v>
      </c>
      <c r="I2465" t="s">
        <v>135</v>
      </c>
      <c r="J2465" t="s">
        <v>136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272"/>
        <v>16:27:11.461</v>
      </c>
      <c r="T2465" t="str">
        <f t="shared" si="1273"/>
        <v>16:27:10.661</v>
      </c>
      <c r="U2465" t="str">
        <f t="shared" si="1258"/>
        <v>A5988B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10</v>
      </c>
      <c r="AF2465" t="s">
        <v>125</v>
      </c>
      <c r="AG2465">
        <v>0</v>
      </c>
      <c r="AH2465">
        <v>3</v>
      </c>
      <c r="AI2465">
        <v>2</v>
      </c>
      <c r="AJ2465">
        <v>1</v>
      </c>
      <c r="AK2465" t="s">
        <v>818</v>
      </c>
      <c r="AL2465">
        <v>40.982157999999998</v>
      </c>
      <c r="AM2465" t="s">
        <v>819</v>
      </c>
      <c r="AN2465">
        <v>-72.170584000000005</v>
      </c>
      <c r="AO2465">
        <v>25</v>
      </c>
      <c r="AP2465">
        <v>1125</v>
      </c>
      <c r="AQ2465" t="s">
        <v>129</v>
      </c>
      <c r="AR2465">
        <v>-28</v>
      </c>
      <c r="AS2465">
        <v>62</v>
      </c>
      <c r="AT2465">
        <v>64</v>
      </c>
      <c r="BB2465">
        <v>1200</v>
      </c>
      <c r="BC2465">
        <v>1</v>
      </c>
      <c r="BD2465" t="str">
        <f t="shared" si="1259"/>
        <v xml:space="preserve">N46PD   </v>
      </c>
      <c r="BE2465">
        <v>1</v>
      </c>
      <c r="BG2465">
        <v>0</v>
      </c>
      <c r="BH2465">
        <v>0</v>
      </c>
      <c r="BI2465">
        <v>0</v>
      </c>
      <c r="BJ2465">
        <v>1025</v>
      </c>
      <c r="BK2465">
        <v>-100</v>
      </c>
      <c r="BL2465" t="s">
        <v>239</v>
      </c>
      <c r="BM2465">
        <v>1</v>
      </c>
      <c r="BN2465">
        <v>1</v>
      </c>
      <c r="BO2465">
        <v>1</v>
      </c>
      <c r="BP2465">
        <v>0</v>
      </c>
      <c r="BS2465">
        <v>0.12</v>
      </c>
      <c r="BT2465">
        <v>0</v>
      </c>
      <c r="BU2465">
        <v>0</v>
      </c>
      <c r="CE2465" t="str">
        <f t="shared" si="1274"/>
        <v>16:27:11.465</v>
      </c>
      <c r="CF2465">
        <v>464729391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6</v>
      </c>
      <c r="CY2465">
        <v>7</v>
      </c>
      <c r="CZ2465" t="s">
        <v>131</v>
      </c>
      <c r="DA2465">
        <v>80</v>
      </c>
      <c r="DB2465">
        <v>1</v>
      </c>
      <c r="DC2465" t="s">
        <v>132</v>
      </c>
      <c r="DD2465" t="s">
        <v>133</v>
      </c>
      <c r="DG2465">
        <v>15567661</v>
      </c>
      <c r="DI2465">
        <v>0</v>
      </c>
      <c r="DJ2465">
        <v>0</v>
      </c>
      <c r="DK2465">
        <v>1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>"10/06/2022 16:27:11.775"</f>
        <v>10/06/2022 16:27:11.775</v>
      </c>
      <c r="C2466" t="str">
        <f t="shared" si="1257"/>
        <v>FFDFD3C0</v>
      </c>
      <c r="D2466" t="s">
        <v>143</v>
      </c>
      <c r="E2466">
        <v>1</v>
      </c>
      <c r="F2466">
        <v>2001</v>
      </c>
      <c r="G2466" t="s">
        <v>147</v>
      </c>
      <c r="J2466" t="s">
        <v>145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1272"/>
        <v>16:27:11.461</v>
      </c>
      <c r="T2466" t="str">
        <f t="shared" si="1273"/>
        <v>16:27:10.661</v>
      </c>
      <c r="U2466" t="str">
        <f t="shared" si="1258"/>
        <v>A5988B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10</v>
      </c>
      <c r="AF2466" t="s">
        <v>125</v>
      </c>
      <c r="AG2466">
        <v>0</v>
      </c>
      <c r="AH2466">
        <v>3</v>
      </c>
      <c r="AI2466">
        <v>2</v>
      </c>
      <c r="AJ2466">
        <v>1</v>
      </c>
      <c r="AK2466" t="s">
        <v>818</v>
      </c>
      <c r="AL2466">
        <v>40.982157999999998</v>
      </c>
      <c r="AM2466" t="s">
        <v>819</v>
      </c>
      <c r="AN2466">
        <v>-72.170584000000005</v>
      </c>
      <c r="AO2466">
        <v>25</v>
      </c>
      <c r="AP2466">
        <v>1125</v>
      </c>
      <c r="AQ2466" t="s">
        <v>129</v>
      </c>
      <c r="AR2466">
        <v>-28</v>
      </c>
      <c r="AS2466">
        <v>62</v>
      </c>
      <c r="AT2466">
        <v>64</v>
      </c>
      <c r="BB2466">
        <v>1200</v>
      </c>
      <c r="BC2466">
        <v>1</v>
      </c>
      <c r="BD2466" t="str">
        <f t="shared" si="1259"/>
        <v xml:space="preserve">N46PD   </v>
      </c>
      <c r="BE2466">
        <v>1</v>
      </c>
      <c r="BG2466">
        <v>0</v>
      </c>
      <c r="BH2466">
        <v>0</v>
      </c>
      <c r="BI2466">
        <v>0</v>
      </c>
      <c r="BJ2466">
        <v>1025</v>
      </c>
      <c r="BK2466">
        <v>-100</v>
      </c>
      <c r="BL2466" t="s">
        <v>239</v>
      </c>
      <c r="BM2466">
        <v>1</v>
      </c>
      <c r="BN2466">
        <v>1</v>
      </c>
      <c r="BO2466">
        <v>1</v>
      </c>
      <c r="BP2466">
        <v>0</v>
      </c>
      <c r="BS2466">
        <v>0.12</v>
      </c>
      <c r="BT2466">
        <v>0</v>
      </c>
      <c r="BU2466">
        <v>0</v>
      </c>
      <c r="CE2466" t="str">
        <f t="shared" si="1274"/>
        <v>16:27:11.465</v>
      </c>
      <c r="CF2466">
        <v>464729391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6</v>
      </c>
      <c r="CY2466">
        <v>7</v>
      </c>
      <c r="CZ2466" t="s">
        <v>131</v>
      </c>
      <c r="DA2466">
        <v>80</v>
      </c>
      <c r="DB2466">
        <v>1</v>
      </c>
      <c r="DC2466" t="s">
        <v>132</v>
      </c>
      <c r="DD2466" t="s">
        <v>133</v>
      </c>
      <c r="DG2466">
        <v>15567661</v>
      </c>
      <c r="DI2466">
        <v>0</v>
      </c>
      <c r="DJ2466">
        <v>0</v>
      </c>
      <c r="DK2466">
        <v>1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>"10/06/2022 16:27:11.775"</f>
        <v>10/06/2022 16:27:11.775</v>
      </c>
      <c r="C2467" t="str">
        <f t="shared" si="1257"/>
        <v>FFDFD3C0</v>
      </c>
      <c r="D2467" t="s">
        <v>123</v>
      </c>
      <c r="E2467">
        <v>1</v>
      </c>
      <c r="H2467">
        <v>157</v>
      </c>
      <c r="I2467" t="s">
        <v>124</v>
      </c>
      <c r="J2467" t="s">
        <v>125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1272"/>
        <v>16:27:11.461</v>
      </c>
      <c r="T2467" t="str">
        <f t="shared" si="1273"/>
        <v>16:27:10.661</v>
      </c>
      <c r="U2467" t="str">
        <f t="shared" si="1258"/>
        <v>A5988B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10</v>
      </c>
      <c r="AF2467" t="s">
        <v>125</v>
      </c>
      <c r="AG2467">
        <v>0</v>
      </c>
      <c r="AH2467">
        <v>3</v>
      </c>
      <c r="AI2467">
        <v>2</v>
      </c>
      <c r="AJ2467">
        <v>1</v>
      </c>
      <c r="AK2467" t="s">
        <v>818</v>
      </c>
      <c r="AL2467">
        <v>40.982157999999998</v>
      </c>
      <c r="AM2467" t="s">
        <v>819</v>
      </c>
      <c r="AN2467">
        <v>-72.170584000000005</v>
      </c>
      <c r="AO2467">
        <v>25</v>
      </c>
      <c r="AP2467">
        <v>1125</v>
      </c>
      <c r="AQ2467" t="s">
        <v>129</v>
      </c>
      <c r="AR2467">
        <v>-28</v>
      </c>
      <c r="AS2467">
        <v>62</v>
      </c>
      <c r="AT2467">
        <v>64</v>
      </c>
      <c r="BB2467">
        <v>1200</v>
      </c>
      <c r="BC2467">
        <v>1</v>
      </c>
      <c r="BD2467" t="str">
        <f t="shared" si="1259"/>
        <v xml:space="preserve">N46PD   </v>
      </c>
      <c r="BE2467">
        <v>1</v>
      </c>
      <c r="BG2467">
        <v>0</v>
      </c>
      <c r="BH2467">
        <v>0</v>
      </c>
      <c r="BI2467">
        <v>0</v>
      </c>
      <c r="BJ2467">
        <v>1025</v>
      </c>
      <c r="BK2467">
        <v>-100</v>
      </c>
      <c r="BL2467" t="s">
        <v>239</v>
      </c>
      <c r="BM2467">
        <v>1</v>
      </c>
      <c r="BN2467">
        <v>1</v>
      </c>
      <c r="BO2467">
        <v>1</v>
      </c>
      <c r="BP2467">
        <v>0</v>
      </c>
      <c r="BS2467">
        <v>0.12</v>
      </c>
      <c r="BT2467">
        <v>0</v>
      </c>
      <c r="BU2467">
        <v>0</v>
      </c>
      <c r="CE2467" t="str">
        <f t="shared" si="1274"/>
        <v>16:27:11.465</v>
      </c>
      <c r="CF2467">
        <v>464729391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6</v>
      </c>
      <c r="CY2467">
        <v>7</v>
      </c>
      <c r="CZ2467" t="s">
        <v>131</v>
      </c>
      <c r="DA2467">
        <v>80</v>
      </c>
      <c r="DB2467">
        <v>1</v>
      </c>
      <c r="DC2467" t="s">
        <v>132</v>
      </c>
      <c r="DD2467" t="s">
        <v>133</v>
      </c>
      <c r="DG2467">
        <v>15567661</v>
      </c>
      <c r="DI2467">
        <v>0</v>
      </c>
      <c r="DJ2467">
        <v>0</v>
      </c>
      <c r="DK2467">
        <v>1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 t="shared" ref="A2468:A2474" si="1275">"10/06/2022 16:27:12.741"</f>
        <v>10/06/2022 16:27:12.741</v>
      </c>
      <c r="C2468" t="str">
        <f t="shared" si="1257"/>
        <v>FFDFD3C0</v>
      </c>
      <c r="D2468" t="s">
        <v>143</v>
      </c>
      <c r="E2468">
        <v>1</v>
      </c>
      <c r="F2468">
        <v>2001</v>
      </c>
      <c r="G2468" t="s">
        <v>147</v>
      </c>
      <c r="J2468" t="s">
        <v>145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ref="S2468:S2474" si="1276">"16:27:12.438"</f>
        <v>16:27:12.438</v>
      </c>
      <c r="T2468" t="str">
        <f t="shared" ref="T2468:T2474" si="1277">"16:27:12.038"</f>
        <v>16:27:12.038</v>
      </c>
      <c r="U2468" t="str">
        <f t="shared" si="1258"/>
        <v>A5988B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10</v>
      </c>
      <c r="AF2468" t="s">
        <v>125</v>
      </c>
      <c r="AG2468">
        <v>0</v>
      </c>
      <c r="AH2468">
        <v>3</v>
      </c>
      <c r="AI2468">
        <v>2</v>
      </c>
      <c r="AJ2468">
        <v>1</v>
      </c>
      <c r="AK2468" t="s">
        <v>820</v>
      </c>
      <c r="AL2468">
        <v>40.982458999999999</v>
      </c>
      <c r="AM2468" t="s">
        <v>821</v>
      </c>
      <c r="AN2468">
        <v>-72.170691000000005</v>
      </c>
      <c r="AO2468">
        <v>25</v>
      </c>
      <c r="AP2468">
        <v>1125</v>
      </c>
      <c r="AQ2468" t="s">
        <v>129</v>
      </c>
      <c r="AR2468">
        <v>-26</v>
      </c>
      <c r="AS2468">
        <v>63</v>
      </c>
      <c r="AT2468">
        <v>0</v>
      </c>
      <c r="BB2468">
        <v>1200</v>
      </c>
      <c r="BC2468">
        <v>1</v>
      </c>
      <c r="BD2468" t="str">
        <f t="shared" si="1259"/>
        <v xml:space="preserve">N46PD   </v>
      </c>
      <c r="BE2468">
        <v>1</v>
      </c>
      <c r="BG2468">
        <v>0</v>
      </c>
      <c r="BH2468">
        <v>0</v>
      </c>
      <c r="BI2468">
        <v>0</v>
      </c>
      <c r="BJ2468">
        <v>1025</v>
      </c>
      <c r="BK2468">
        <v>-100</v>
      </c>
      <c r="BL2468" t="s">
        <v>239</v>
      </c>
      <c r="BM2468">
        <v>1</v>
      </c>
      <c r="BN2468">
        <v>1</v>
      </c>
      <c r="BO2468">
        <v>1</v>
      </c>
      <c r="BP2468">
        <v>0</v>
      </c>
      <c r="BS2468">
        <v>0.12</v>
      </c>
      <c r="BT2468">
        <v>0</v>
      </c>
      <c r="BU2468">
        <v>0</v>
      </c>
      <c r="CE2468" t="str">
        <f t="shared" ref="CE2468:CE2474" si="1278">"16:27:12.443"</f>
        <v>16:27:12.443</v>
      </c>
      <c r="CF2468">
        <v>442872381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6</v>
      </c>
      <c r="CY2468">
        <v>7</v>
      </c>
      <c r="CZ2468" t="s">
        <v>131</v>
      </c>
      <c r="DA2468">
        <v>80</v>
      </c>
      <c r="DB2468">
        <v>1</v>
      </c>
      <c r="DC2468" t="s">
        <v>132</v>
      </c>
      <c r="DD2468" t="s">
        <v>133</v>
      </c>
      <c r="DG2468">
        <v>15568655</v>
      </c>
      <c r="DI2468">
        <v>0</v>
      </c>
      <c r="DJ2468">
        <v>0</v>
      </c>
      <c r="DK2468">
        <v>0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 t="shared" si="1275"/>
        <v>10/06/2022 16:27:12.741</v>
      </c>
      <c r="C2469" t="str">
        <f t="shared" si="1257"/>
        <v>FFDFD3C0</v>
      </c>
      <c r="D2469" t="s">
        <v>123</v>
      </c>
      <c r="E2469">
        <v>1</v>
      </c>
      <c r="H2469">
        <v>157</v>
      </c>
      <c r="I2469" t="s">
        <v>124</v>
      </c>
      <c r="J2469" t="s">
        <v>125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1276"/>
        <v>16:27:12.438</v>
      </c>
      <c r="T2469" t="str">
        <f t="shared" si="1277"/>
        <v>16:27:12.038</v>
      </c>
      <c r="U2469" t="str">
        <f t="shared" si="1258"/>
        <v>A5988B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10</v>
      </c>
      <c r="AF2469" t="s">
        <v>125</v>
      </c>
      <c r="AG2469">
        <v>0</v>
      </c>
      <c r="AH2469">
        <v>3</v>
      </c>
      <c r="AI2469">
        <v>2</v>
      </c>
      <c r="AJ2469">
        <v>1</v>
      </c>
      <c r="AK2469" t="s">
        <v>820</v>
      </c>
      <c r="AL2469">
        <v>40.982458999999999</v>
      </c>
      <c r="AM2469" t="s">
        <v>821</v>
      </c>
      <c r="AN2469">
        <v>-72.170691000000005</v>
      </c>
      <c r="AO2469">
        <v>25</v>
      </c>
      <c r="AP2469">
        <v>1125</v>
      </c>
      <c r="AQ2469" t="s">
        <v>129</v>
      </c>
      <c r="AR2469">
        <v>-26</v>
      </c>
      <c r="AS2469">
        <v>63</v>
      </c>
      <c r="AT2469">
        <v>0</v>
      </c>
      <c r="BB2469">
        <v>1200</v>
      </c>
      <c r="BC2469">
        <v>1</v>
      </c>
      <c r="BD2469" t="str">
        <f t="shared" si="1259"/>
        <v xml:space="preserve">N46PD   </v>
      </c>
      <c r="BE2469">
        <v>1</v>
      </c>
      <c r="BG2469">
        <v>0</v>
      </c>
      <c r="BH2469">
        <v>0</v>
      </c>
      <c r="BI2469">
        <v>0</v>
      </c>
      <c r="BJ2469">
        <v>1025</v>
      </c>
      <c r="BK2469">
        <v>-100</v>
      </c>
      <c r="BL2469" t="s">
        <v>239</v>
      </c>
      <c r="BM2469">
        <v>1</v>
      </c>
      <c r="BN2469">
        <v>1</v>
      </c>
      <c r="BO2469">
        <v>1</v>
      </c>
      <c r="BP2469">
        <v>0</v>
      </c>
      <c r="BS2469">
        <v>0.12</v>
      </c>
      <c r="BT2469">
        <v>0</v>
      </c>
      <c r="BU2469">
        <v>0</v>
      </c>
      <c r="CE2469" t="str">
        <f t="shared" si="1278"/>
        <v>16:27:12.443</v>
      </c>
      <c r="CF2469">
        <v>442872381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6</v>
      </c>
      <c r="CY2469">
        <v>7</v>
      </c>
      <c r="CZ2469" t="s">
        <v>131</v>
      </c>
      <c r="DA2469">
        <v>80</v>
      </c>
      <c r="DB2469">
        <v>1</v>
      </c>
      <c r="DC2469" t="s">
        <v>132</v>
      </c>
      <c r="DD2469" t="s">
        <v>133</v>
      </c>
      <c r="DG2469">
        <v>15568655</v>
      </c>
      <c r="DI2469">
        <v>0</v>
      </c>
      <c r="DJ2469">
        <v>0</v>
      </c>
      <c r="DK2469">
        <v>1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 t="shared" si="1275"/>
        <v>10/06/2022 16:27:12.741</v>
      </c>
      <c r="C2470" t="str">
        <f t="shared" si="1257"/>
        <v>FFDFD3C0</v>
      </c>
      <c r="D2470" t="s">
        <v>134</v>
      </c>
      <c r="E2470">
        <v>38</v>
      </c>
      <c r="H2470">
        <v>125</v>
      </c>
      <c r="I2470" t="s">
        <v>142</v>
      </c>
      <c r="J2470" t="s">
        <v>136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276"/>
        <v>16:27:12.438</v>
      </c>
      <c r="T2470" t="str">
        <f t="shared" si="1277"/>
        <v>16:27:12.038</v>
      </c>
      <c r="U2470" t="str">
        <f t="shared" si="1258"/>
        <v>A5988B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10</v>
      </c>
      <c r="AF2470" t="s">
        <v>125</v>
      </c>
      <c r="AG2470">
        <v>0</v>
      </c>
      <c r="AH2470">
        <v>3</v>
      </c>
      <c r="AI2470">
        <v>2</v>
      </c>
      <c r="AJ2470">
        <v>1</v>
      </c>
      <c r="AK2470" t="s">
        <v>820</v>
      </c>
      <c r="AL2470">
        <v>40.982458999999999</v>
      </c>
      <c r="AM2470" t="s">
        <v>821</v>
      </c>
      <c r="AN2470">
        <v>-72.170691000000005</v>
      </c>
      <c r="AO2470">
        <v>25</v>
      </c>
      <c r="AP2470">
        <v>1125</v>
      </c>
      <c r="AQ2470" t="s">
        <v>129</v>
      </c>
      <c r="AR2470">
        <v>-26</v>
      </c>
      <c r="AS2470">
        <v>63</v>
      </c>
      <c r="AT2470">
        <v>0</v>
      </c>
      <c r="BB2470">
        <v>1200</v>
      </c>
      <c r="BC2470">
        <v>1</v>
      </c>
      <c r="BD2470" t="str">
        <f t="shared" si="1259"/>
        <v xml:space="preserve">N46PD   </v>
      </c>
      <c r="BE2470">
        <v>1</v>
      </c>
      <c r="BG2470">
        <v>0</v>
      </c>
      <c r="BH2470">
        <v>0</v>
      </c>
      <c r="BI2470">
        <v>0</v>
      </c>
      <c r="BJ2470">
        <v>1025</v>
      </c>
      <c r="BK2470">
        <v>-100</v>
      </c>
      <c r="BL2470" t="s">
        <v>239</v>
      </c>
      <c r="BM2470">
        <v>1</v>
      </c>
      <c r="BN2470">
        <v>1</v>
      </c>
      <c r="BO2470">
        <v>1</v>
      </c>
      <c r="BP2470">
        <v>0</v>
      </c>
      <c r="BS2470">
        <v>0.12</v>
      </c>
      <c r="BT2470">
        <v>0</v>
      </c>
      <c r="BU2470">
        <v>0</v>
      </c>
      <c r="CE2470" t="str">
        <f t="shared" si="1278"/>
        <v>16:27:12.443</v>
      </c>
      <c r="CF2470">
        <v>442872381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6</v>
      </c>
      <c r="CY2470">
        <v>7</v>
      </c>
      <c r="CZ2470" t="s">
        <v>131</v>
      </c>
      <c r="DA2470">
        <v>80</v>
      </c>
      <c r="DB2470">
        <v>1</v>
      </c>
      <c r="DC2470" t="s">
        <v>132</v>
      </c>
      <c r="DD2470" t="s">
        <v>133</v>
      </c>
      <c r="DG2470">
        <v>15568655</v>
      </c>
      <c r="DI2470">
        <v>0</v>
      </c>
      <c r="DJ2470">
        <v>0</v>
      </c>
      <c r="DK2470">
        <v>1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 t="shared" si="1275"/>
        <v>10/06/2022 16:27:12.741</v>
      </c>
      <c r="C2471" t="str">
        <f t="shared" si="1257"/>
        <v>FFDFD3C0</v>
      </c>
      <c r="D2471" t="s">
        <v>139</v>
      </c>
      <c r="E2471">
        <v>2</v>
      </c>
      <c r="F2471">
        <v>1002</v>
      </c>
      <c r="G2471" t="s">
        <v>124</v>
      </c>
      <c r="J2471" t="s">
        <v>141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276"/>
        <v>16:27:12.438</v>
      </c>
      <c r="T2471" t="str">
        <f t="shared" si="1277"/>
        <v>16:27:12.038</v>
      </c>
      <c r="U2471" t="str">
        <f t="shared" si="1258"/>
        <v>A5988B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10</v>
      </c>
      <c r="AF2471" t="s">
        <v>125</v>
      </c>
      <c r="AG2471">
        <v>0</v>
      </c>
      <c r="AH2471">
        <v>3</v>
      </c>
      <c r="AI2471">
        <v>2</v>
      </c>
      <c r="AJ2471">
        <v>1</v>
      </c>
      <c r="AK2471" t="s">
        <v>820</v>
      </c>
      <c r="AL2471">
        <v>40.982458999999999</v>
      </c>
      <c r="AM2471" t="s">
        <v>821</v>
      </c>
      <c r="AN2471">
        <v>-72.170691000000005</v>
      </c>
      <c r="AO2471">
        <v>25</v>
      </c>
      <c r="AP2471">
        <v>1125</v>
      </c>
      <c r="AQ2471" t="s">
        <v>129</v>
      </c>
      <c r="AR2471">
        <v>-26</v>
      </c>
      <c r="AS2471">
        <v>63</v>
      </c>
      <c r="AT2471">
        <v>0</v>
      </c>
      <c r="BB2471">
        <v>1200</v>
      </c>
      <c r="BC2471">
        <v>1</v>
      </c>
      <c r="BD2471" t="str">
        <f t="shared" si="1259"/>
        <v xml:space="preserve">N46PD   </v>
      </c>
      <c r="BE2471">
        <v>1</v>
      </c>
      <c r="BG2471">
        <v>0</v>
      </c>
      <c r="BH2471">
        <v>0</v>
      </c>
      <c r="BI2471">
        <v>0</v>
      </c>
      <c r="BJ2471">
        <v>1025</v>
      </c>
      <c r="BK2471">
        <v>-100</v>
      </c>
      <c r="BL2471" t="s">
        <v>239</v>
      </c>
      <c r="BM2471">
        <v>1</v>
      </c>
      <c r="BN2471">
        <v>1</v>
      </c>
      <c r="BO2471">
        <v>1</v>
      </c>
      <c r="BP2471">
        <v>0</v>
      </c>
      <c r="BS2471">
        <v>0.12</v>
      </c>
      <c r="BT2471">
        <v>0</v>
      </c>
      <c r="BU2471">
        <v>0</v>
      </c>
      <c r="CE2471" t="str">
        <f t="shared" si="1278"/>
        <v>16:27:12.443</v>
      </c>
      <c r="CF2471">
        <v>442872381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6</v>
      </c>
      <c r="CY2471">
        <v>7</v>
      </c>
      <c r="CZ2471" t="s">
        <v>131</v>
      </c>
      <c r="DA2471">
        <v>80</v>
      </c>
      <c r="DB2471">
        <v>1</v>
      </c>
      <c r="DC2471" t="s">
        <v>132</v>
      </c>
      <c r="DD2471" t="s">
        <v>133</v>
      </c>
      <c r="DG2471">
        <v>15568655</v>
      </c>
      <c r="DI2471">
        <v>0</v>
      </c>
      <c r="DJ2471">
        <v>0</v>
      </c>
      <c r="DK2471">
        <v>1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 t="shared" si="1275"/>
        <v>10/06/2022 16:27:12.741</v>
      </c>
      <c r="C2472" t="str">
        <f t="shared" si="1257"/>
        <v>FFDFD3C0</v>
      </c>
      <c r="D2472" t="s">
        <v>143</v>
      </c>
      <c r="E2472">
        <v>15</v>
      </c>
      <c r="F2472">
        <v>2015</v>
      </c>
      <c r="G2472" t="s">
        <v>144</v>
      </c>
      <c r="J2472" t="s">
        <v>145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276"/>
        <v>16:27:12.438</v>
      </c>
      <c r="T2472" t="str">
        <f t="shared" si="1277"/>
        <v>16:27:12.038</v>
      </c>
      <c r="U2472" t="str">
        <f t="shared" si="1258"/>
        <v>A5988B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10</v>
      </c>
      <c r="AF2472" t="s">
        <v>125</v>
      </c>
      <c r="AG2472">
        <v>0</v>
      </c>
      <c r="AH2472">
        <v>3</v>
      </c>
      <c r="AI2472">
        <v>2</v>
      </c>
      <c r="AJ2472">
        <v>1</v>
      </c>
      <c r="AK2472" t="s">
        <v>820</v>
      </c>
      <c r="AL2472">
        <v>40.982458999999999</v>
      </c>
      <c r="AM2472" t="s">
        <v>821</v>
      </c>
      <c r="AN2472">
        <v>-72.170691000000005</v>
      </c>
      <c r="AO2472">
        <v>25</v>
      </c>
      <c r="AP2472">
        <v>1125</v>
      </c>
      <c r="AQ2472" t="s">
        <v>129</v>
      </c>
      <c r="AR2472">
        <v>-26</v>
      </c>
      <c r="AS2472">
        <v>63</v>
      </c>
      <c r="AT2472">
        <v>0</v>
      </c>
      <c r="BB2472">
        <v>1200</v>
      </c>
      <c r="BC2472">
        <v>1</v>
      </c>
      <c r="BD2472" t="str">
        <f t="shared" si="1259"/>
        <v xml:space="preserve">N46PD   </v>
      </c>
      <c r="BE2472">
        <v>1</v>
      </c>
      <c r="BG2472">
        <v>0</v>
      </c>
      <c r="BH2472">
        <v>0</v>
      </c>
      <c r="BI2472">
        <v>0</v>
      </c>
      <c r="BJ2472">
        <v>1025</v>
      </c>
      <c r="BK2472">
        <v>-100</v>
      </c>
      <c r="BL2472" t="s">
        <v>239</v>
      </c>
      <c r="BM2472">
        <v>1</v>
      </c>
      <c r="BN2472">
        <v>1</v>
      </c>
      <c r="BO2472">
        <v>1</v>
      </c>
      <c r="BP2472">
        <v>0</v>
      </c>
      <c r="BS2472">
        <v>0.12</v>
      </c>
      <c r="BT2472">
        <v>0</v>
      </c>
      <c r="BU2472">
        <v>0</v>
      </c>
      <c r="CE2472" t="str">
        <f t="shared" si="1278"/>
        <v>16:27:12.443</v>
      </c>
      <c r="CF2472">
        <v>442872381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6</v>
      </c>
      <c r="CY2472">
        <v>7</v>
      </c>
      <c r="CZ2472" t="s">
        <v>131</v>
      </c>
      <c r="DA2472">
        <v>80</v>
      </c>
      <c r="DB2472">
        <v>1</v>
      </c>
      <c r="DC2472" t="s">
        <v>132</v>
      </c>
      <c r="DD2472" t="s">
        <v>133</v>
      </c>
      <c r="DG2472">
        <v>15568655</v>
      </c>
      <c r="DI2472">
        <v>0</v>
      </c>
      <c r="DJ2472">
        <v>0</v>
      </c>
      <c r="DK2472">
        <v>1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 t="shared" si="1275"/>
        <v>10/06/2022 16:27:12.741</v>
      </c>
      <c r="C2473" t="str">
        <f t="shared" si="1257"/>
        <v>FFDFD3C0</v>
      </c>
      <c r="D2473" t="s">
        <v>134</v>
      </c>
      <c r="E2473">
        <v>33</v>
      </c>
      <c r="H2473">
        <v>112</v>
      </c>
      <c r="I2473" t="s">
        <v>135</v>
      </c>
      <c r="J2473" t="s">
        <v>136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276"/>
        <v>16:27:12.438</v>
      </c>
      <c r="T2473" t="str">
        <f t="shared" si="1277"/>
        <v>16:27:12.038</v>
      </c>
      <c r="U2473" t="str">
        <f t="shared" si="1258"/>
        <v>A5988B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10</v>
      </c>
      <c r="AF2473" t="s">
        <v>125</v>
      </c>
      <c r="AG2473">
        <v>0</v>
      </c>
      <c r="AH2473">
        <v>3</v>
      </c>
      <c r="AI2473">
        <v>2</v>
      </c>
      <c r="AJ2473">
        <v>1</v>
      </c>
      <c r="AK2473" t="s">
        <v>820</v>
      </c>
      <c r="AL2473">
        <v>40.982458999999999</v>
      </c>
      <c r="AM2473" t="s">
        <v>821</v>
      </c>
      <c r="AN2473">
        <v>-72.170691000000005</v>
      </c>
      <c r="AO2473">
        <v>25</v>
      </c>
      <c r="AP2473">
        <v>1125</v>
      </c>
      <c r="AQ2473" t="s">
        <v>129</v>
      </c>
      <c r="AR2473">
        <v>-26</v>
      </c>
      <c r="AS2473">
        <v>63</v>
      </c>
      <c r="AT2473">
        <v>0</v>
      </c>
      <c r="BB2473">
        <v>1200</v>
      </c>
      <c r="BC2473">
        <v>1</v>
      </c>
      <c r="BD2473" t="str">
        <f t="shared" si="1259"/>
        <v xml:space="preserve">N46PD   </v>
      </c>
      <c r="BE2473">
        <v>1</v>
      </c>
      <c r="BG2473">
        <v>0</v>
      </c>
      <c r="BH2473">
        <v>0</v>
      </c>
      <c r="BI2473">
        <v>0</v>
      </c>
      <c r="BJ2473">
        <v>1025</v>
      </c>
      <c r="BK2473">
        <v>-100</v>
      </c>
      <c r="BL2473" t="s">
        <v>239</v>
      </c>
      <c r="BM2473">
        <v>1</v>
      </c>
      <c r="BN2473">
        <v>1</v>
      </c>
      <c r="BO2473">
        <v>1</v>
      </c>
      <c r="BP2473">
        <v>0</v>
      </c>
      <c r="BS2473">
        <v>0.12</v>
      </c>
      <c r="BT2473">
        <v>0</v>
      </c>
      <c r="BU2473">
        <v>0</v>
      </c>
      <c r="CE2473" t="str">
        <f t="shared" si="1278"/>
        <v>16:27:12.443</v>
      </c>
      <c r="CF2473">
        <v>442872381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6</v>
      </c>
      <c r="CY2473">
        <v>7</v>
      </c>
      <c r="CZ2473" t="s">
        <v>131</v>
      </c>
      <c r="DA2473">
        <v>80</v>
      </c>
      <c r="DB2473">
        <v>1</v>
      </c>
      <c r="DC2473" t="s">
        <v>132</v>
      </c>
      <c r="DD2473" t="s">
        <v>133</v>
      </c>
      <c r="DG2473">
        <v>15568655</v>
      </c>
      <c r="DI2473">
        <v>0</v>
      </c>
      <c r="DJ2473">
        <v>0</v>
      </c>
      <c r="DK2473">
        <v>1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 t="shared" si="1275"/>
        <v>10/06/2022 16:27:12.741</v>
      </c>
      <c r="C2474" t="str">
        <f t="shared" si="1257"/>
        <v>FFDFD3C0</v>
      </c>
      <c r="D2474" t="s">
        <v>139</v>
      </c>
      <c r="E2474">
        <v>3</v>
      </c>
      <c r="F2474">
        <v>1003</v>
      </c>
      <c r="G2474" t="s">
        <v>146</v>
      </c>
      <c r="J2474" t="s">
        <v>141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276"/>
        <v>16:27:12.438</v>
      </c>
      <c r="T2474" t="str">
        <f t="shared" si="1277"/>
        <v>16:27:12.038</v>
      </c>
      <c r="U2474" t="str">
        <f t="shared" si="1258"/>
        <v>A5988B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10</v>
      </c>
      <c r="AF2474" t="s">
        <v>125</v>
      </c>
      <c r="AG2474">
        <v>0</v>
      </c>
      <c r="AH2474">
        <v>3</v>
      </c>
      <c r="AI2474">
        <v>2</v>
      </c>
      <c r="AJ2474">
        <v>1</v>
      </c>
      <c r="AK2474" t="s">
        <v>820</v>
      </c>
      <c r="AL2474">
        <v>40.982458999999999</v>
      </c>
      <c r="AM2474" t="s">
        <v>821</v>
      </c>
      <c r="AN2474">
        <v>-72.170691000000005</v>
      </c>
      <c r="AO2474">
        <v>25</v>
      </c>
      <c r="AP2474">
        <v>1125</v>
      </c>
      <c r="AQ2474" t="s">
        <v>129</v>
      </c>
      <c r="AR2474">
        <v>-26</v>
      </c>
      <c r="AS2474">
        <v>63</v>
      </c>
      <c r="AT2474">
        <v>0</v>
      </c>
      <c r="BB2474">
        <v>1200</v>
      </c>
      <c r="BC2474">
        <v>1</v>
      </c>
      <c r="BD2474" t="str">
        <f t="shared" si="1259"/>
        <v xml:space="preserve">N46PD   </v>
      </c>
      <c r="BE2474">
        <v>1</v>
      </c>
      <c r="BG2474">
        <v>0</v>
      </c>
      <c r="BH2474">
        <v>0</v>
      </c>
      <c r="BI2474">
        <v>0</v>
      </c>
      <c r="BJ2474">
        <v>1025</v>
      </c>
      <c r="BK2474">
        <v>-100</v>
      </c>
      <c r="BL2474" t="s">
        <v>239</v>
      </c>
      <c r="BM2474">
        <v>1</v>
      </c>
      <c r="BN2474">
        <v>1</v>
      </c>
      <c r="BO2474">
        <v>1</v>
      </c>
      <c r="BP2474">
        <v>0</v>
      </c>
      <c r="BS2474">
        <v>0.12</v>
      </c>
      <c r="BT2474">
        <v>0</v>
      </c>
      <c r="BU2474">
        <v>0</v>
      </c>
      <c r="CE2474" t="str">
        <f t="shared" si="1278"/>
        <v>16:27:12.443</v>
      </c>
      <c r="CF2474">
        <v>442872381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6</v>
      </c>
      <c r="CY2474">
        <v>7</v>
      </c>
      <c r="CZ2474" t="s">
        <v>131</v>
      </c>
      <c r="DA2474">
        <v>80</v>
      </c>
      <c r="DB2474">
        <v>1</v>
      </c>
      <c r="DC2474" t="s">
        <v>132</v>
      </c>
      <c r="DD2474" t="s">
        <v>133</v>
      </c>
      <c r="DG2474">
        <v>15568655</v>
      </c>
      <c r="DI2474">
        <v>0</v>
      </c>
      <c r="DJ2474">
        <v>0</v>
      </c>
      <c r="DK2474">
        <v>1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>"10/06/2022 16:27:13.679"</f>
        <v>10/06/2022 16:27:13.679</v>
      </c>
      <c r="C2475" t="str">
        <f t="shared" si="1257"/>
        <v>FFDFD3C0</v>
      </c>
      <c r="D2475" t="s">
        <v>143</v>
      </c>
      <c r="E2475">
        <v>15</v>
      </c>
      <c r="F2475">
        <v>2015</v>
      </c>
      <c r="G2475" t="s">
        <v>144</v>
      </c>
      <c r="J2475" t="s">
        <v>145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ref="S2475:S2481" si="1279">"16:27:13.320"</f>
        <v>16:27:13.320</v>
      </c>
      <c r="T2475" t="str">
        <f t="shared" ref="T2475:T2481" si="1280">"16:27:12.920"</f>
        <v>16:27:12.920</v>
      </c>
      <c r="U2475" t="str">
        <f t="shared" si="1258"/>
        <v>A5988B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10</v>
      </c>
      <c r="AF2475" t="s">
        <v>125</v>
      </c>
      <c r="AG2475">
        <v>0</v>
      </c>
      <c r="AH2475">
        <v>3</v>
      </c>
      <c r="AI2475">
        <v>2</v>
      </c>
      <c r="AJ2475">
        <v>1</v>
      </c>
      <c r="AK2475" t="s">
        <v>822</v>
      </c>
      <c r="AL2475">
        <v>40.982716000000003</v>
      </c>
      <c r="AM2475" t="s">
        <v>823</v>
      </c>
      <c r="AN2475">
        <v>-72.170841999999993</v>
      </c>
      <c r="AO2475">
        <v>25</v>
      </c>
      <c r="AP2475">
        <v>1125</v>
      </c>
      <c r="AQ2475" t="s">
        <v>129</v>
      </c>
      <c r="AR2475">
        <v>-26</v>
      </c>
      <c r="AS2475">
        <v>63</v>
      </c>
      <c r="AT2475">
        <v>-64</v>
      </c>
      <c r="BB2475">
        <v>1200</v>
      </c>
      <c r="BC2475">
        <v>1</v>
      </c>
      <c r="BD2475" t="str">
        <f t="shared" si="1259"/>
        <v xml:space="preserve">N46PD   </v>
      </c>
      <c r="BE2475">
        <v>1</v>
      </c>
      <c r="BG2475">
        <v>0</v>
      </c>
      <c r="BH2475">
        <v>0</v>
      </c>
      <c r="BI2475">
        <v>0</v>
      </c>
      <c r="BJ2475">
        <v>1025</v>
      </c>
      <c r="BK2475">
        <v>-100</v>
      </c>
      <c r="BL2475" t="s">
        <v>239</v>
      </c>
      <c r="BM2475">
        <v>1</v>
      </c>
      <c r="BN2475">
        <v>1</v>
      </c>
      <c r="BO2475">
        <v>1</v>
      </c>
      <c r="BP2475">
        <v>0</v>
      </c>
      <c r="BS2475">
        <v>0.12</v>
      </c>
      <c r="BT2475">
        <v>0</v>
      </c>
      <c r="BU2475">
        <v>0</v>
      </c>
      <c r="CE2475" t="str">
        <f t="shared" ref="CE2475:CE2481" si="1281">"16:27:13.323"</f>
        <v>16:27:13.323</v>
      </c>
      <c r="CF2475">
        <v>322709642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6</v>
      </c>
      <c r="CY2475">
        <v>7</v>
      </c>
      <c r="CZ2475" t="s">
        <v>131</v>
      </c>
      <c r="DA2475">
        <v>80</v>
      </c>
      <c r="DB2475">
        <v>1</v>
      </c>
      <c r="DC2475" t="s">
        <v>132</v>
      </c>
      <c r="DD2475" t="s">
        <v>133</v>
      </c>
      <c r="DG2475">
        <v>15569598</v>
      </c>
      <c r="DI2475">
        <v>0</v>
      </c>
      <c r="DJ2475">
        <v>0</v>
      </c>
      <c r="DK2475">
        <v>0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>"10/06/2022 16:27:13.679"</f>
        <v>10/06/2022 16:27:13.679</v>
      </c>
      <c r="C2476" t="str">
        <f t="shared" si="1257"/>
        <v>FFDFD3C0</v>
      </c>
      <c r="D2476" t="s">
        <v>139</v>
      </c>
      <c r="E2476">
        <v>3</v>
      </c>
      <c r="F2476">
        <v>1003</v>
      </c>
      <c r="G2476" t="s">
        <v>146</v>
      </c>
      <c r="J2476" t="s">
        <v>141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279"/>
        <v>16:27:13.320</v>
      </c>
      <c r="T2476" t="str">
        <f t="shared" si="1280"/>
        <v>16:27:12.920</v>
      </c>
      <c r="U2476" t="str">
        <f t="shared" si="1258"/>
        <v>A5988B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10</v>
      </c>
      <c r="AF2476" t="s">
        <v>125</v>
      </c>
      <c r="AG2476">
        <v>0</v>
      </c>
      <c r="AH2476">
        <v>3</v>
      </c>
      <c r="AI2476">
        <v>2</v>
      </c>
      <c r="AJ2476">
        <v>1</v>
      </c>
      <c r="AK2476" t="s">
        <v>822</v>
      </c>
      <c r="AL2476">
        <v>40.982716000000003</v>
      </c>
      <c r="AM2476" t="s">
        <v>823</v>
      </c>
      <c r="AN2476">
        <v>-72.170841999999993</v>
      </c>
      <c r="AO2476">
        <v>25</v>
      </c>
      <c r="AP2476">
        <v>1125</v>
      </c>
      <c r="AQ2476" t="s">
        <v>129</v>
      </c>
      <c r="AR2476">
        <v>-26</v>
      </c>
      <c r="AS2476">
        <v>63</v>
      </c>
      <c r="AT2476">
        <v>-64</v>
      </c>
      <c r="BB2476">
        <v>1200</v>
      </c>
      <c r="BC2476">
        <v>1</v>
      </c>
      <c r="BD2476" t="str">
        <f t="shared" si="1259"/>
        <v xml:space="preserve">N46PD   </v>
      </c>
      <c r="BE2476">
        <v>1</v>
      </c>
      <c r="BG2476">
        <v>0</v>
      </c>
      <c r="BH2476">
        <v>0</v>
      </c>
      <c r="BI2476">
        <v>0</v>
      </c>
      <c r="BJ2476">
        <v>1025</v>
      </c>
      <c r="BK2476">
        <v>-100</v>
      </c>
      <c r="BL2476" t="s">
        <v>239</v>
      </c>
      <c r="BM2476">
        <v>1</v>
      </c>
      <c r="BN2476">
        <v>1</v>
      </c>
      <c r="BO2476">
        <v>1</v>
      </c>
      <c r="BP2476">
        <v>0</v>
      </c>
      <c r="BS2476">
        <v>0.12</v>
      </c>
      <c r="BT2476">
        <v>0</v>
      </c>
      <c r="BU2476">
        <v>0</v>
      </c>
      <c r="CE2476" t="str">
        <f t="shared" si="1281"/>
        <v>16:27:13.323</v>
      </c>
      <c r="CF2476">
        <v>322709642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6</v>
      </c>
      <c r="CY2476">
        <v>7</v>
      </c>
      <c r="CZ2476" t="s">
        <v>131</v>
      </c>
      <c r="DA2476">
        <v>80</v>
      </c>
      <c r="DB2476">
        <v>1</v>
      </c>
      <c r="DC2476" t="s">
        <v>132</v>
      </c>
      <c r="DD2476" t="s">
        <v>133</v>
      </c>
      <c r="DG2476">
        <v>15569598</v>
      </c>
      <c r="DI2476">
        <v>0</v>
      </c>
      <c r="DJ2476">
        <v>0</v>
      </c>
      <c r="DK2476">
        <v>1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>"10/06/2022 16:27:13.679"</f>
        <v>10/06/2022 16:27:13.679</v>
      </c>
      <c r="C2477" t="str">
        <f t="shared" si="1257"/>
        <v>FFDFD3C0</v>
      </c>
      <c r="D2477" t="s">
        <v>139</v>
      </c>
      <c r="E2477">
        <v>2</v>
      </c>
      <c r="F2477">
        <v>1002</v>
      </c>
      <c r="G2477" t="s">
        <v>124</v>
      </c>
      <c r="J2477" t="s">
        <v>141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1279"/>
        <v>16:27:13.320</v>
      </c>
      <c r="T2477" t="str">
        <f t="shared" si="1280"/>
        <v>16:27:12.920</v>
      </c>
      <c r="U2477" t="str">
        <f t="shared" si="1258"/>
        <v>A5988B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10</v>
      </c>
      <c r="AF2477" t="s">
        <v>125</v>
      </c>
      <c r="AG2477">
        <v>0</v>
      </c>
      <c r="AH2477">
        <v>3</v>
      </c>
      <c r="AI2477">
        <v>2</v>
      </c>
      <c r="AJ2477">
        <v>1</v>
      </c>
      <c r="AK2477" t="s">
        <v>822</v>
      </c>
      <c r="AL2477">
        <v>40.982716000000003</v>
      </c>
      <c r="AM2477" t="s">
        <v>823</v>
      </c>
      <c r="AN2477">
        <v>-72.170841999999993</v>
      </c>
      <c r="AO2477">
        <v>25</v>
      </c>
      <c r="AP2477">
        <v>1125</v>
      </c>
      <c r="AQ2477" t="s">
        <v>129</v>
      </c>
      <c r="AR2477">
        <v>-26</v>
      </c>
      <c r="AS2477">
        <v>63</v>
      </c>
      <c r="AT2477">
        <v>-64</v>
      </c>
      <c r="BB2477">
        <v>1200</v>
      </c>
      <c r="BC2477">
        <v>1</v>
      </c>
      <c r="BD2477" t="str">
        <f t="shared" si="1259"/>
        <v xml:space="preserve">N46PD   </v>
      </c>
      <c r="BE2477">
        <v>1</v>
      </c>
      <c r="BG2477">
        <v>0</v>
      </c>
      <c r="BH2477">
        <v>0</v>
      </c>
      <c r="BI2477">
        <v>0</v>
      </c>
      <c r="BJ2477">
        <v>1025</v>
      </c>
      <c r="BK2477">
        <v>-100</v>
      </c>
      <c r="BL2477" t="s">
        <v>239</v>
      </c>
      <c r="BM2477">
        <v>1</v>
      </c>
      <c r="BN2477">
        <v>1</v>
      </c>
      <c r="BO2477">
        <v>1</v>
      </c>
      <c r="BP2477">
        <v>0</v>
      </c>
      <c r="BS2477">
        <v>0.12</v>
      </c>
      <c r="BT2477">
        <v>0</v>
      </c>
      <c r="BU2477">
        <v>0</v>
      </c>
      <c r="CE2477" t="str">
        <f t="shared" si="1281"/>
        <v>16:27:13.323</v>
      </c>
      <c r="CF2477">
        <v>322709642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6</v>
      </c>
      <c r="CY2477">
        <v>7</v>
      </c>
      <c r="CZ2477" t="s">
        <v>131</v>
      </c>
      <c r="DA2477">
        <v>80</v>
      </c>
      <c r="DB2477">
        <v>1</v>
      </c>
      <c r="DC2477" t="s">
        <v>132</v>
      </c>
      <c r="DD2477" t="s">
        <v>133</v>
      </c>
      <c r="DG2477">
        <v>15569598</v>
      </c>
      <c r="DI2477">
        <v>0</v>
      </c>
      <c r="DJ2477">
        <v>0</v>
      </c>
      <c r="DK2477">
        <v>1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>"10/06/2022 16:27:13.679"</f>
        <v>10/06/2022 16:27:13.679</v>
      </c>
      <c r="C2478" t="str">
        <f t="shared" si="1257"/>
        <v>FFDFD3C0</v>
      </c>
      <c r="D2478" t="s">
        <v>134</v>
      </c>
      <c r="E2478">
        <v>33</v>
      </c>
      <c r="H2478">
        <v>112</v>
      </c>
      <c r="I2478" t="s">
        <v>135</v>
      </c>
      <c r="J2478" t="s">
        <v>136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279"/>
        <v>16:27:13.320</v>
      </c>
      <c r="T2478" t="str">
        <f t="shared" si="1280"/>
        <v>16:27:12.920</v>
      </c>
      <c r="U2478" t="str">
        <f t="shared" si="1258"/>
        <v>A5988B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10</v>
      </c>
      <c r="AF2478" t="s">
        <v>125</v>
      </c>
      <c r="AG2478">
        <v>0</v>
      </c>
      <c r="AH2478">
        <v>3</v>
      </c>
      <c r="AI2478">
        <v>2</v>
      </c>
      <c r="AJ2478">
        <v>1</v>
      </c>
      <c r="AK2478" t="s">
        <v>822</v>
      </c>
      <c r="AL2478">
        <v>40.982716000000003</v>
      </c>
      <c r="AM2478" t="s">
        <v>823</v>
      </c>
      <c r="AN2478">
        <v>-72.170841999999993</v>
      </c>
      <c r="AO2478">
        <v>25</v>
      </c>
      <c r="AP2478">
        <v>1125</v>
      </c>
      <c r="AQ2478" t="s">
        <v>129</v>
      </c>
      <c r="AR2478">
        <v>-26</v>
      </c>
      <c r="AS2478">
        <v>63</v>
      </c>
      <c r="AT2478">
        <v>-64</v>
      </c>
      <c r="BB2478">
        <v>1200</v>
      </c>
      <c r="BC2478">
        <v>1</v>
      </c>
      <c r="BD2478" t="str">
        <f t="shared" si="1259"/>
        <v xml:space="preserve">N46PD   </v>
      </c>
      <c r="BE2478">
        <v>1</v>
      </c>
      <c r="BG2478">
        <v>0</v>
      </c>
      <c r="BH2478">
        <v>0</v>
      </c>
      <c r="BI2478">
        <v>0</v>
      </c>
      <c r="BJ2478">
        <v>1025</v>
      </c>
      <c r="BK2478">
        <v>-100</v>
      </c>
      <c r="BL2478" t="s">
        <v>239</v>
      </c>
      <c r="BM2478">
        <v>1</v>
      </c>
      <c r="BN2478">
        <v>1</v>
      </c>
      <c r="BO2478">
        <v>1</v>
      </c>
      <c r="BP2478">
        <v>0</v>
      </c>
      <c r="BS2478">
        <v>0.12</v>
      </c>
      <c r="BT2478">
        <v>0</v>
      </c>
      <c r="BU2478">
        <v>0</v>
      </c>
      <c r="CE2478" t="str">
        <f t="shared" si="1281"/>
        <v>16:27:13.323</v>
      </c>
      <c r="CF2478">
        <v>322709642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6</v>
      </c>
      <c r="CY2478">
        <v>7</v>
      </c>
      <c r="CZ2478" t="s">
        <v>131</v>
      </c>
      <c r="DA2478">
        <v>80</v>
      </c>
      <c r="DB2478">
        <v>1</v>
      </c>
      <c r="DC2478" t="s">
        <v>132</v>
      </c>
      <c r="DD2478" t="s">
        <v>133</v>
      </c>
      <c r="DG2478">
        <v>15569598</v>
      </c>
      <c r="DI2478">
        <v>0</v>
      </c>
      <c r="DJ2478">
        <v>0</v>
      </c>
      <c r="DK2478">
        <v>1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"10/06/2022 16:27:13.726"</f>
        <v>10/06/2022 16:27:13.726</v>
      </c>
      <c r="C2479" t="str">
        <f t="shared" si="1257"/>
        <v>FFDFD3C0</v>
      </c>
      <c r="D2479" t="s">
        <v>143</v>
      </c>
      <c r="E2479">
        <v>1</v>
      </c>
      <c r="F2479">
        <v>2001</v>
      </c>
      <c r="G2479" t="s">
        <v>147</v>
      </c>
      <c r="J2479" t="s">
        <v>145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si="1279"/>
        <v>16:27:13.320</v>
      </c>
      <c r="T2479" t="str">
        <f t="shared" si="1280"/>
        <v>16:27:12.920</v>
      </c>
      <c r="U2479" t="str">
        <f t="shared" si="1258"/>
        <v>A5988B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10</v>
      </c>
      <c r="AF2479" t="s">
        <v>125</v>
      </c>
      <c r="AG2479">
        <v>0</v>
      </c>
      <c r="AH2479">
        <v>3</v>
      </c>
      <c r="AI2479">
        <v>2</v>
      </c>
      <c r="AJ2479">
        <v>1</v>
      </c>
      <c r="AK2479" t="s">
        <v>822</v>
      </c>
      <c r="AL2479">
        <v>40.982716000000003</v>
      </c>
      <c r="AM2479" t="s">
        <v>823</v>
      </c>
      <c r="AN2479">
        <v>-72.170841999999993</v>
      </c>
      <c r="AO2479">
        <v>25</v>
      </c>
      <c r="AP2479">
        <v>1125</v>
      </c>
      <c r="AQ2479" t="s">
        <v>129</v>
      </c>
      <c r="AR2479">
        <v>-26</v>
      </c>
      <c r="AS2479">
        <v>63</v>
      </c>
      <c r="AT2479">
        <v>-64</v>
      </c>
      <c r="BB2479">
        <v>1200</v>
      </c>
      <c r="BC2479">
        <v>1</v>
      </c>
      <c r="BD2479" t="str">
        <f t="shared" si="1259"/>
        <v xml:space="preserve">N46PD   </v>
      </c>
      <c r="BE2479">
        <v>1</v>
      </c>
      <c r="BG2479">
        <v>0</v>
      </c>
      <c r="BH2479">
        <v>0</v>
      </c>
      <c r="BI2479">
        <v>0</v>
      </c>
      <c r="BJ2479">
        <v>1025</v>
      </c>
      <c r="BK2479">
        <v>-100</v>
      </c>
      <c r="BL2479" t="s">
        <v>239</v>
      </c>
      <c r="BM2479">
        <v>1</v>
      </c>
      <c r="BN2479">
        <v>1</v>
      </c>
      <c r="BO2479">
        <v>1</v>
      </c>
      <c r="BP2479">
        <v>0</v>
      </c>
      <c r="BS2479">
        <v>0.12</v>
      </c>
      <c r="BT2479">
        <v>0</v>
      </c>
      <c r="BU2479">
        <v>0</v>
      </c>
      <c r="CE2479" t="str">
        <f t="shared" si="1281"/>
        <v>16:27:13.323</v>
      </c>
      <c r="CF2479">
        <v>322709642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6</v>
      </c>
      <c r="CY2479">
        <v>7</v>
      </c>
      <c r="CZ2479" t="s">
        <v>131</v>
      </c>
      <c r="DA2479">
        <v>80</v>
      </c>
      <c r="DB2479">
        <v>1</v>
      </c>
      <c r="DC2479" t="s">
        <v>132</v>
      </c>
      <c r="DD2479" t="s">
        <v>133</v>
      </c>
      <c r="DG2479">
        <v>15569598</v>
      </c>
      <c r="DI2479">
        <v>0</v>
      </c>
      <c r="DJ2479">
        <v>0</v>
      </c>
      <c r="DK2479">
        <v>1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>"10/06/2022 16:27:13.726"</f>
        <v>10/06/2022 16:27:13.726</v>
      </c>
      <c r="C2480" t="str">
        <f t="shared" si="1257"/>
        <v>FFDFD3C0</v>
      </c>
      <c r="D2480" t="s">
        <v>123</v>
      </c>
      <c r="E2480">
        <v>1</v>
      </c>
      <c r="H2480">
        <v>157</v>
      </c>
      <c r="I2480" t="s">
        <v>124</v>
      </c>
      <c r="J2480" t="s">
        <v>125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1279"/>
        <v>16:27:13.320</v>
      </c>
      <c r="T2480" t="str">
        <f t="shared" si="1280"/>
        <v>16:27:12.920</v>
      </c>
      <c r="U2480" t="str">
        <f t="shared" si="1258"/>
        <v>A5988B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10</v>
      </c>
      <c r="AF2480" t="s">
        <v>125</v>
      </c>
      <c r="AG2480">
        <v>0</v>
      </c>
      <c r="AH2480">
        <v>3</v>
      </c>
      <c r="AI2480">
        <v>2</v>
      </c>
      <c r="AJ2480">
        <v>1</v>
      </c>
      <c r="AK2480" t="s">
        <v>822</v>
      </c>
      <c r="AL2480">
        <v>40.982716000000003</v>
      </c>
      <c r="AM2480" t="s">
        <v>823</v>
      </c>
      <c r="AN2480">
        <v>-72.170841999999993</v>
      </c>
      <c r="AO2480">
        <v>25</v>
      </c>
      <c r="AP2480">
        <v>1125</v>
      </c>
      <c r="AQ2480" t="s">
        <v>129</v>
      </c>
      <c r="AR2480">
        <v>-26</v>
      </c>
      <c r="AS2480">
        <v>63</v>
      </c>
      <c r="AT2480">
        <v>-64</v>
      </c>
      <c r="BB2480">
        <v>1200</v>
      </c>
      <c r="BC2480">
        <v>1</v>
      </c>
      <c r="BD2480" t="str">
        <f t="shared" si="1259"/>
        <v xml:space="preserve">N46PD   </v>
      </c>
      <c r="BE2480">
        <v>1</v>
      </c>
      <c r="BG2480">
        <v>0</v>
      </c>
      <c r="BH2480">
        <v>0</v>
      </c>
      <c r="BI2480">
        <v>0</v>
      </c>
      <c r="BJ2480">
        <v>1025</v>
      </c>
      <c r="BK2480">
        <v>-100</v>
      </c>
      <c r="BL2480" t="s">
        <v>239</v>
      </c>
      <c r="BM2480">
        <v>1</v>
      </c>
      <c r="BN2480">
        <v>1</v>
      </c>
      <c r="BO2480">
        <v>1</v>
      </c>
      <c r="BP2480">
        <v>0</v>
      </c>
      <c r="BS2480">
        <v>0.12</v>
      </c>
      <c r="BT2480">
        <v>0</v>
      </c>
      <c r="BU2480">
        <v>0</v>
      </c>
      <c r="CE2480" t="str">
        <f t="shared" si="1281"/>
        <v>16:27:13.323</v>
      </c>
      <c r="CF2480">
        <v>322709642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6</v>
      </c>
      <c r="CY2480">
        <v>7</v>
      </c>
      <c r="CZ2480" t="s">
        <v>131</v>
      </c>
      <c r="DA2480">
        <v>80</v>
      </c>
      <c r="DB2480">
        <v>1</v>
      </c>
      <c r="DC2480" t="s">
        <v>132</v>
      </c>
      <c r="DD2480" t="s">
        <v>133</v>
      </c>
      <c r="DG2480">
        <v>15569598</v>
      </c>
      <c r="DI2480">
        <v>0</v>
      </c>
      <c r="DJ2480">
        <v>0</v>
      </c>
      <c r="DK2480">
        <v>1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>"10/06/2022 16:27:13.726"</f>
        <v>10/06/2022 16:27:13.726</v>
      </c>
      <c r="C2481" t="str">
        <f t="shared" si="1257"/>
        <v>FFDFD3C0</v>
      </c>
      <c r="D2481" t="s">
        <v>134</v>
      </c>
      <c r="E2481">
        <v>38</v>
      </c>
      <c r="H2481">
        <v>125</v>
      </c>
      <c r="I2481" t="s">
        <v>142</v>
      </c>
      <c r="J2481" t="s">
        <v>136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1279"/>
        <v>16:27:13.320</v>
      </c>
      <c r="T2481" t="str">
        <f t="shared" si="1280"/>
        <v>16:27:12.920</v>
      </c>
      <c r="U2481" t="str">
        <f t="shared" si="1258"/>
        <v>A5988B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10</v>
      </c>
      <c r="AF2481" t="s">
        <v>125</v>
      </c>
      <c r="AG2481">
        <v>0</v>
      </c>
      <c r="AH2481">
        <v>3</v>
      </c>
      <c r="AI2481">
        <v>2</v>
      </c>
      <c r="AJ2481">
        <v>1</v>
      </c>
      <c r="AK2481" t="s">
        <v>822</v>
      </c>
      <c r="AL2481">
        <v>40.982716000000003</v>
      </c>
      <c r="AM2481" t="s">
        <v>823</v>
      </c>
      <c r="AN2481">
        <v>-72.170841999999993</v>
      </c>
      <c r="AO2481">
        <v>25</v>
      </c>
      <c r="AP2481">
        <v>1125</v>
      </c>
      <c r="AQ2481" t="s">
        <v>129</v>
      </c>
      <c r="AR2481">
        <v>-26</v>
      </c>
      <c r="AS2481">
        <v>63</v>
      </c>
      <c r="AT2481">
        <v>-64</v>
      </c>
      <c r="BB2481">
        <v>1200</v>
      </c>
      <c r="BC2481">
        <v>1</v>
      </c>
      <c r="BD2481" t="str">
        <f t="shared" si="1259"/>
        <v xml:space="preserve">N46PD   </v>
      </c>
      <c r="BE2481">
        <v>1</v>
      </c>
      <c r="BG2481">
        <v>0</v>
      </c>
      <c r="BH2481">
        <v>0</v>
      </c>
      <c r="BI2481">
        <v>0</v>
      </c>
      <c r="BJ2481">
        <v>1025</v>
      </c>
      <c r="BK2481">
        <v>-100</v>
      </c>
      <c r="BL2481" t="s">
        <v>239</v>
      </c>
      <c r="BM2481">
        <v>1</v>
      </c>
      <c r="BN2481">
        <v>1</v>
      </c>
      <c r="BO2481">
        <v>1</v>
      </c>
      <c r="BP2481">
        <v>0</v>
      </c>
      <c r="BS2481">
        <v>0.12</v>
      </c>
      <c r="BT2481">
        <v>0</v>
      </c>
      <c r="BU2481">
        <v>0</v>
      </c>
      <c r="CE2481" t="str">
        <f t="shared" si="1281"/>
        <v>16:27:13.323</v>
      </c>
      <c r="CF2481">
        <v>322709642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6</v>
      </c>
      <c r="CY2481">
        <v>7</v>
      </c>
      <c r="CZ2481" t="s">
        <v>131</v>
      </c>
      <c r="DA2481">
        <v>80</v>
      </c>
      <c r="DB2481">
        <v>1</v>
      </c>
      <c r="DC2481" t="s">
        <v>132</v>
      </c>
      <c r="DD2481" t="s">
        <v>133</v>
      </c>
      <c r="DG2481">
        <v>15569598</v>
      </c>
      <c r="DI2481">
        <v>0</v>
      </c>
      <c r="DJ2481">
        <v>0</v>
      </c>
      <c r="DK2481">
        <v>1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 t="shared" ref="A2482:A2488" si="1282">"10/06/2022 16:27:14.915"</f>
        <v>10/06/2022 16:27:14.915</v>
      </c>
      <c r="C2482" t="str">
        <f t="shared" si="1257"/>
        <v>FFDFD3C0</v>
      </c>
      <c r="D2482" t="s">
        <v>134</v>
      </c>
      <c r="E2482">
        <v>33</v>
      </c>
      <c r="H2482">
        <v>112</v>
      </c>
      <c r="I2482" t="s">
        <v>135</v>
      </c>
      <c r="J2482" t="s">
        <v>136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ref="S2482:S2488" si="1283">"16:27:14.336"</f>
        <v>16:27:14.336</v>
      </c>
      <c r="T2482" t="str">
        <f t="shared" ref="T2482:T2488" si="1284">"16:27:13.836"</f>
        <v>16:27:13.836</v>
      </c>
      <c r="U2482" t="str">
        <f t="shared" si="1258"/>
        <v>A5988B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10</v>
      </c>
      <c r="AF2482" t="s">
        <v>125</v>
      </c>
      <c r="AG2482">
        <v>0</v>
      </c>
      <c r="AH2482">
        <v>3</v>
      </c>
      <c r="AI2482">
        <v>2</v>
      </c>
      <c r="AJ2482">
        <v>1</v>
      </c>
      <c r="AK2482" t="s">
        <v>824</v>
      </c>
      <c r="AL2482">
        <v>40.982995000000003</v>
      </c>
      <c r="AM2482" t="s">
        <v>825</v>
      </c>
      <c r="AN2482">
        <v>-72.171013000000002</v>
      </c>
      <c r="AO2482">
        <v>25</v>
      </c>
      <c r="AP2482">
        <v>1125</v>
      </c>
      <c r="AQ2482" t="s">
        <v>129</v>
      </c>
      <c r="AR2482">
        <v>-26</v>
      </c>
      <c r="AS2482">
        <v>63</v>
      </c>
      <c r="AT2482">
        <v>-192</v>
      </c>
      <c r="BB2482">
        <v>1200</v>
      </c>
      <c r="BC2482">
        <v>1</v>
      </c>
      <c r="BD2482" t="str">
        <f t="shared" si="1259"/>
        <v xml:space="preserve">N46PD   </v>
      </c>
      <c r="BE2482">
        <v>1</v>
      </c>
      <c r="BG2482">
        <v>0</v>
      </c>
      <c r="BH2482">
        <v>0</v>
      </c>
      <c r="BI2482">
        <v>0</v>
      </c>
      <c r="BJ2482">
        <v>1025</v>
      </c>
      <c r="BK2482">
        <v>-100</v>
      </c>
      <c r="BL2482" t="s">
        <v>239</v>
      </c>
      <c r="BM2482">
        <v>1</v>
      </c>
      <c r="BN2482">
        <v>1</v>
      </c>
      <c r="BO2482">
        <v>1</v>
      </c>
      <c r="BP2482">
        <v>0</v>
      </c>
      <c r="BS2482">
        <v>0.12</v>
      </c>
      <c r="BT2482">
        <v>0</v>
      </c>
      <c r="BU2482">
        <v>0</v>
      </c>
      <c r="CE2482" t="str">
        <f t="shared" ref="CE2482:CE2488" si="1285">"16:27:14.343"</f>
        <v>16:27:14.343</v>
      </c>
      <c r="CF2482">
        <v>343451827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6</v>
      </c>
      <c r="CY2482">
        <v>7</v>
      </c>
      <c r="CZ2482" t="s">
        <v>131</v>
      </c>
      <c r="DA2482">
        <v>80</v>
      </c>
      <c r="DB2482">
        <v>1</v>
      </c>
      <c r="DC2482" t="s">
        <v>132</v>
      </c>
      <c r="DD2482" t="s">
        <v>133</v>
      </c>
      <c r="DG2482">
        <v>15570547</v>
      </c>
      <c r="DI2482">
        <v>0</v>
      </c>
      <c r="DJ2482">
        <v>0</v>
      </c>
      <c r="DK2482">
        <v>0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 t="shared" si="1282"/>
        <v>10/06/2022 16:27:14.915</v>
      </c>
      <c r="C2483" t="str">
        <f t="shared" si="1257"/>
        <v>FFDFD3C0</v>
      </c>
      <c r="D2483" t="s">
        <v>143</v>
      </c>
      <c r="E2483">
        <v>1</v>
      </c>
      <c r="F2483">
        <v>2001</v>
      </c>
      <c r="G2483" t="s">
        <v>147</v>
      </c>
      <c r="J2483" t="s">
        <v>145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283"/>
        <v>16:27:14.336</v>
      </c>
      <c r="T2483" t="str">
        <f t="shared" si="1284"/>
        <v>16:27:13.836</v>
      </c>
      <c r="U2483" t="str">
        <f t="shared" si="1258"/>
        <v>A5988B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10</v>
      </c>
      <c r="AF2483" t="s">
        <v>125</v>
      </c>
      <c r="AG2483">
        <v>0</v>
      </c>
      <c r="AH2483">
        <v>3</v>
      </c>
      <c r="AI2483">
        <v>2</v>
      </c>
      <c r="AJ2483">
        <v>1</v>
      </c>
      <c r="AK2483" t="s">
        <v>824</v>
      </c>
      <c r="AL2483">
        <v>40.982995000000003</v>
      </c>
      <c r="AM2483" t="s">
        <v>825</v>
      </c>
      <c r="AN2483">
        <v>-72.171013000000002</v>
      </c>
      <c r="AO2483">
        <v>25</v>
      </c>
      <c r="AP2483">
        <v>1125</v>
      </c>
      <c r="AQ2483" t="s">
        <v>129</v>
      </c>
      <c r="AR2483">
        <v>-26</v>
      </c>
      <c r="AS2483">
        <v>63</v>
      </c>
      <c r="AT2483">
        <v>-192</v>
      </c>
      <c r="BB2483">
        <v>1200</v>
      </c>
      <c r="BC2483">
        <v>1</v>
      </c>
      <c r="BD2483" t="str">
        <f t="shared" si="1259"/>
        <v xml:space="preserve">N46PD   </v>
      </c>
      <c r="BE2483">
        <v>1</v>
      </c>
      <c r="BG2483">
        <v>0</v>
      </c>
      <c r="BH2483">
        <v>0</v>
      </c>
      <c r="BI2483">
        <v>0</v>
      </c>
      <c r="BJ2483">
        <v>1025</v>
      </c>
      <c r="BK2483">
        <v>-100</v>
      </c>
      <c r="BL2483" t="s">
        <v>239</v>
      </c>
      <c r="BM2483">
        <v>1</v>
      </c>
      <c r="BN2483">
        <v>1</v>
      </c>
      <c r="BO2483">
        <v>1</v>
      </c>
      <c r="BP2483">
        <v>0</v>
      </c>
      <c r="BS2483">
        <v>0.12</v>
      </c>
      <c r="BT2483">
        <v>0</v>
      </c>
      <c r="BU2483">
        <v>0</v>
      </c>
      <c r="CE2483" t="str">
        <f t="shared" si="1285"/>
        <v>16:27:14.343</v>
      </c>
      <c r="CF2483">
        <v>343451827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6</v>
      </c>
      <c r="CY2483">
        <v>7</v>
      </c>
      <c r="CZ2483" t="s">
        <v>131</v>
      </c>
      <c r="DA2483">
        <v>80</v>
      </c>
      <c r="DB2483">
        <v>1</v>
      </c>
      <c r="DC2483" t="s">
        <v>132</v>
      </c>
      <c r="DD2483" t="s">
        <v>133</v>
      </c>
      <c r="DG2483">
        <v>15570547</v>
      </c>
      <c r="DI2483">
        <v>0</v>
      </c>
      <c r="DJ2483">
        <v>0</v>
      </c>
      <c r="DK2483">
        <v>1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 t="shared" si="1282"/>
        <v>10/06/2022 16:27:14.915</v>
      </c>
      <c r="C2484" t="str">
        <f t="shared" si="1257"/>
        <v>FFDFD3C0</v>
      </c>
      <c r="D2484" t="s">
        <v>123</v>
      </c>
      <c r="E2484">
        <v>1</v>
      </c>
      <c r="H2484">
        <v>157</v>
      </c>
      <c r="I2484" t="s">
        <v>124</v>
      </c>
      <c r="J2484" t="s">
        <v>125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283"/>
        <v>16:27:14.336</v>
      </c>
      <c r="T2484" t="str">
        <f t="shared" si="1284"/>
        <v>16:27:13.836</v>
      </c>
      <c r="U2484" t="str">
        <f t="shared" si="1258"/>
        <v>A5988B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10</v>
      </c>
      <c r="AF2484" t="s">
        <v>125</v>
      </c>
      <c r="AG2484">
        <v>0</v>
      </c>
      <c r="AH2484">
        <v>3</v>
      </c>
      <c r="AI2484">
        <v>2</v>
      </c>
      <c r="AJ2484">
        <v>1</v>
      </c>
      <c r="AK2484" t="s">
        <v>824</v>
      </c>
      <c r="AL2484">
        <v>40.982995000000003</v>
      </c>
      <c r="AM2484" t="s">
        <v>825</v>
      </c>
      <c r="AN2484">
        <v>-72.171013000000002</v>
      </c>
      <c r="AO2484">
        <v>25</v>
      </c>
      <c r="AP2484">
        <v>1125</v>
      </c>
      <c r="AQ2484" t="s">
        <v>129</v>
      </c>
      <c r="AR2484">
        <v>-26</v>
      </c>
      <c r="AS2484">
        <v>63</v>
      </c>
      <c r="AT2484">
        <v>-192</v>
      </c>
      <c r="BB2484">
        <v>1200</v>
      </c>
      <c r="BC2484">
        <v>1</v>
      </c>
      <c r="BD2484" t="str">
        <f t="shared" si="1259"/>
        <v xml:space="preserve">N46PD   </v>
      </c>
      <c r="BE2484">
        <v>1</v>
      </c>
      <c r="BG2484">
        <v>0</v>
      </c>
      <c r="BH2484">
        <v>0</v>
      </c>
      <c r="BI2484">
        <v>0</v>
      </c>
      <c r="BJ2484">
        <v>1025</v>
      </c>
      <c r="BK2484">
        <v>-100</v>
      </c>
      <c r="BL2484" t="s">
        <v>239</v>
      </c>
      <c r="BM2484">
        <v>1</v>
      </c>
      <c r="BN2484">
        <v>1</v>
      </c>
      <c r="BO2484">
        <v>1</v>
      </c>
      <c r="BP2484">
        <v>0</v>
      </c>
      <c r="BS2484">
        <v>0.12</v>
      </c>
      <c r="BT2484">
        <v>0</v>
      </c>
      <c r="BU2484">
        <v>0</v>
      </c>
      <c r="CE2484" t="str">
        <f t="shared" si="1285"/>
        <v>16:27:14.343</v>
      </c>
      <c r="CF2484">
        <v>343451827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6</v>
      </c>
      <c r="CY2484">
        <v>7</v>
      </c>
      <c r="CZ2484" t="s">
        <v>131</v>
      </c>
      <c r="DA2484">
        <v>80</v>
      </c>
      <c r="DB2484">
        <v>1</v>
      </c>
      <c r="DC2484" t="s">
        <v>132</v>
      </c>
      <c r="DD2484" t="s">
        <v>133</v>
      </c>
      <c r="DG2484">
        <v>15570547</v>
      </c>
      <c r="DI2484">
        <v>0</v>
      </c>
      <c r="DJ2484">
        <v>0</v>
      </c>
      <c r="DK2484">
        <v>1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 t="shared" si="1282"/>
        <v>10/06/2022 16:27:14.915</v>
      </c>
      <c r="C2485" t="str">
        <f t="shared" si="1257"/>
        <v>FFDFD3C0</v>
      </c>
      <c r="D2485" t="s">
        <v>134</v>
      </c>
      <c r="E2485">
        <v>38</v>
      </c>
      <c r="H2485">
        <v>125</v>
      </c>
      <c r="I2485" t="s">
        <v>142</v>
      </c>
      <c r="J2485" t="s">
        <v>136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283"/>
        <v>16:27:14.336</v>
      </c>
      <c r="T2485" t="str">
        <f t="shared" si="1284"/>
        <v>16:27:13.836</v>
      </c>
      <c r="U2485" t="str">
        <f t="shared" si="1258"/>
        <v>A5988B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10</v>
      </c>
      <c r="AF2485" t="s">
        <v>125</v>
      </c>
      <c r="AG2485">
        <v>0</v>
      </c>
      <c r="AH2485">
        <v>3</v>
      </c>
      <c r="AI2485">
        <v>2</v>
      </c>
      <c r="AJ2485">
        <v>1</v>
      </c>
      <c r="AK2485" t="s">
        <v>824</v>
      </c>
      <c r="AL2485">
        <v>40.982995000000003</v>
      </c>
      <c r="AM2485" t="s">
        <v>825</v>
      </c>
      <c r="AN2485">
        <v>-72.171013000000002</v>
      </c>
      <c r="AO2485">
        <v>25</v>
      </c>
      <c r="AP2485">
        <v>1125</v>
      </c>
      <c r="AQ2485" t="s">
        <v>129</v>
      </c>
      <c r="AR2485">
        <v>-26</v>
      </c>
      <c r="AS2485">
        <v>63</v>
      </c>
      <c r="AT2485">
        <v>-192</v>
      </c>
      <c r="BB2485">
        <v>1200</v>
      </c>
      <c r="BC2485">
        <v>1</v>
      </c>
      <c r="BD2485" t="str">
        <f t="shared" si="1259"/>
        <v xml:space="preserve">N46PD   </v>
      </c>
      <c r="BE2485">
        <v>1</v>
      </c>
      <c r="BG2485">
        <v>0</v>
      </c>
      <c r="BH2485">
        <v>0</v>
      </c>
      <c r="BI2485">
        <v>0</v>
      </c>
      <c r="BJ2485">
        <v>1025</v>
      </c>
      <c r="BK2485">
        <v>-100</v>
      </c>
      <c r="BL2485" t="s">
        <v>239</v>
      </c>
      <c r="BM2485">
        <v>1</v>
      </c>
      <c r="BN2485">
        <v>1</v>
      </c>
      <c r="BO2485">
        <v>1</v>
      </c>
      <c r="BP2485">
        <v>0</v>
      </c>
      <c r="BS2485">
        <v>0.12</v>
      </c>
      <c r="BT2485">
        <v>0</v>
      </c>
      <c r="BU2485">
        <v>0</v>
      </c>
      <c r="CE2485" t="str">
        <f t="shared" si="1285"/>
        <v>16:27:14.343</v>
      </c>
      <c r="CF2485">
        <v>343451827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6</v>
      </c>
      <c r="CY2485">
        <v>7</v>
      </c>
      <c r="CZ2485" t="s">
        <v>131</v>
      </c>
      <c r="DA2485">
        <v>80</v>
      </c>
      <c r="DB2485">
        <v>1</v>
      </c>
      <c r="DC2485" t="s">
        <v>132</v>
      </c>
      <c r="DD2485" t="s">
        <v>133</v>
      </c>
      <c r="DG2485">
        <v>15570547</v>
      </c>
      <c r="DI2485">
        <v>0</v>
      </c>
      <c r="DJ2485">
        <v>0</v>
      </c>
      <c r="DK2485">
        <v>1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 t="shared" si="1282"/>
        <v>10/06/2022 16:27:14.915</v>
      </c>
      <c r="C2486" t="str">
        <f t="shared" si="1257"/>
        <v>FFDFD3C0</v>
      </c>
      <c r="D2486" t="s">
        <v>139</v>
      </c>
      <c r="E2486">
        <v>3</v>
      </c>
      <c r="F2486">
        <v>1003</v>
      </c>
      <c r="G2486" t="s">
        <v>146</v>
      </c>
      <c r="J2486" t="s">
        <v>141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283"/>
        <v>16:27:14.336</v>
      </c>
      <c r="T2486" t="str">
        <f t="shared" si="1284"/>
        <v>16:27:13.836</v>
      </c>
      <c r="U2486" t="str">
        <f t="shared" si="1258"/>
        <v>A5988B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10</v>
      </c>
      <c r="AF2486" t="s">
        <v>125</v>
      </c>
      <c r="AG2486">
        <v>0</v>
      </c>
      <c r="AH2486">
        <v>3</v>
      </c>
      <c r="AI2486">
        <v>2</v>
      </c>
      <c r="AJ2486">
        <v>1</v>
      </c>
      <c r="AK2486" t="s">
        <v>824</v>
      </c>
      <c r="AL2486">
        <v>40.982995000000003</v>
      </c>
      <c r="AM2486" t="s">
        <v>825</v>
      </c>
      <c r="AN2486">
        <v>-72.171013000000002</v>
      </c>
      <c r="AO2486">
        <v>25</v>
      </c>
      <c r="AP2486">
        <v>1125</v>
      </c>
      <c r="AQ2486" t="s">
        <v>129</v>
      </c>
      <c r="AR2486">
        <v>-26</v>
      </c>
      <c r="AS2486">
        <v>63</v>
      </c>
      <c r="AT2486">
        <v>-192</v>
      </c>
      <c r="BB2486">
        <v>1200</v>
      </c>
      <c r="BC2486">
        <v>1</v>
      </c>
      <c r="BD2486" t="str">
        <f t="shared" si="1259"/>
        <v xml:space="preserve">N46PD   </v>
      </c>
      <c r="BE2486">
        <v>1</v>
      </c>
      <c r="BG2486">
        <v>0</v>
      </c>
      <c r="BH2486">
        <v>0</v>
      </c>
      <c r="BI2486">
        <v>0</v>
      </c>
      <c r="BJ2486">
        <v>1025</v>
      </c>
      <c r="BK2486">
        <v>-100</v>
      </c>
      <c r="BL2486" t="s">
        <v>239</v>
      </c>
      <c r="BM2486">
        <v>1</v>
      </c>
      <c r="BN2486">
        <v>1</v>
      </c>
      <c r="BO2486">
        <v>1</v>
      </c>
      <c r="BP2486">
        <v>0</v>
      </c>
      <c r="BS2486">
        <v>0.12</v>
      </c>
      <c r="BT2486">
        <v>0</v>
      </c>
      <c r="BU2486">
        <v>0</v>
      </c>
      <c r="CE2486" t="str">
        <f t="shared" si="1285"/>
        <v>16:27:14.343</v>
      </c>
      <c r="CF2486">
        <v>343451827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6</v>
      </c>
      <c r="CY2486">
        <v>7</v>
      </c>
      <c r="CZ2486" t="s">
        <v>131</v>
      </c>
      <c r="DA2486">
        <v>80</v>
      </c>
      <c r="DB2486">
        <v>1</v>
      </c>
      <c r="DC2486" t="s">
        <v>132</v>
      </c>
      <c r="DD2486" t="s">
        <v>133</v>
      </c>
      <c r="DG2486">
        <v>15570547</v>
      </c>
      <c r="DI2486">
        <v>0</v>
      </c>
      <c r="DJ2486">
        <v>0</v>
      </c>
      <c r="DK2486">
        <v>1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 t="shared" si="1282"/>
        <v>10/06/2022 16:27:14.915</v>
      </c>
      <c r="C2487" t="str">
        <f t="shared" si="1257"/>
        <v>FFDFD3C0</v>
      </c>
      <c r="D2487" t="s">
        <v>139</v>
      </c>
      <c r="E2487">
        <v>2</v>
      </c>
      <c r="F2487">
        <v>1002</v>
      </c>
      <c r="G2487" t="s">
        <v>124</v>
      </c>
      <c r="J2487" t="s">
        <v>141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1283"/>
        <v>16:27:14.336</v>
      </c>
      <c r="T2487" t="str">
        <f t="shared" si="1284"/>
        <v>16:27:13.836</v>
      </c>
      <c r="U2487" t="str">
        <f t="shared" si="1258"/>
        <v>A5988B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10</v>
      </c>
      <c r="AF2487" t="s">
        <v>125</v>
      </c>
      <c r="AG2487">
        <v>0</v>
      </c>
      <c r="AH2487">
        <v>3</v>
      </c>
      <c r="AI2487">
        <v>2</v>
      </c>
      <c r="AJ2487">
        <v>1</v>
      </c>
      <c r="AK2487" t="s">
        <v>824</v>
      </c>
      <c r="AL2487">
        <v>40.982995000000003</v>
      </c>
      <c r="AM2487" t="s">
        <v>825</v>
      </c>
      <c r="AN2487">
        <v>-72.171013000000002</v>
      </c>
      <c r="AO2487">
        <v>25</v>
      </c>
      <c r="AP2487">
        <v>1125</v>
      </c>
      <c r="AQ2487" t="s">
        <v>129</v>
      </c>
      <c r="AR2487">
        <v>-26</v>
      </c>
      <c r="AS2487">
        <v>63</v>
      </c>
      <c r="AT2487">
        <v>-192</v>
      </c>
      <c r="BB2487">
        <v>1200</v>
      </c>
      <c r="BC2487">
        <v>1</v>
      </c>
      <c r="BD2487" t="str">
        <f t="shared" si="1259"/>
        <v xml:space="preserve">N46PD   </v>
      </c>
      <c r="BE2487">
        <v>1</v>
      </c>
      <c r="BG2487">
        <v>0</v>
      </c>
      <c r="BH2487">
        <v>0</v>
      </c>
      <c r="BI2487">
        <v>0</v>
      </c>
      <c r="BJ2487">
        <v>1025</v>
      </c>
      <c r="BK2487">
        <v>-100</v>
      </c>
      <c r="BL2487" t="s">
        <v>239</v>
      </c>
      <c r="BM2487">
        <v>1</v>
      </c>
      <c r="BN2487">
        <v>1</v>
      </c>
      <c r="BO2487">
        <v>1</v>
      </c>
      <c r="BP2487">
        <v>0</v>
      </c>
      <c r="BS2487">
        <v>0.12</v>
      </c>
      <c r="BT2487">
        <v>0</v>
      </c>
      <c r="BU2487">
        <v>0</v>
      </c>
      <c r="CE2487" t="str">
        <f t="shared" si="1285"/>
        <v>16:27:14.343</v>
      </c>
      <c r="CF2487">
        <v>343451827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6</v>
      </c>
      <c r="CY2487">
        <v>7</v>
      </c>
      <c r="CZ2487" t="s">
        <v>131</v>
      </c>
      <c r="DA2487">
        <v>80</v>
      </c>
      <c r="DB2487">
        <v>1</v>
      </c>
      <c r="DC2487" t="s">
        <v>132</v>
      </c>
      <c r="DD2487" t="s">
        <v>133</v>
      </c>
      <c r="DG2487">
        <v>15570547</v>
      </c>
      <c r="DI2487">
        <v>0</v>
      </c>
      <c r="DJ2487">
        <v>0</v>
      </c>
      <c r="DK2487">
        <v>1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 t="shared" si="1282"/>
        <v>10/06/2022 16:27:14.915</v>
      </c>
      <c r="C2488" t="str">
        <f t="shared" si="1257"/>
        <v>FFDFD3C0</v>
      </c>
      <c r="D2488" t="s">
        <v>143</v>
      </c>
      <c r="E2488">
        <v>15</v>
      </c>
      <c r="F2488">
        <v>2015</v>
      </c>
      <c r="G2488" t="s">
        <v>144</v>
      </c>
      <c r="J2488" t="s">
        <v>145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283"/>
        <v>16:27:14.336</v>
      </c>
      <c r="T2488" t="str">
        <f t="shared" si="1284"/>
        <v>16:27:13.836</v>
      </c>
      <c r="U2488" t="str">
        <f t="shared" si="1258"/>
        <v>A5988B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10</v>
      </c>
      <c r="AF2488" t="s">
        <v>125</v>
      </c>
      <c r="AG2488">
        <v>0</v>
      </c>
      <c r="AH2488">
        <v>3</v>
      </c>
      <c r="AI2488">
        <v>2</v>
      </c>
      <c r="AJ2488">
        <v>1</v>
      </c>
      <c r="AK2488" t="s">
        <v>824</v>
      </c>
      <c r="AL2488">
        <v>40.982995000000003</v>
      </c>
      <c r="AM2488" t="s">
        <v>825</v>
      </c>
      <c r="AN2488">
        <v>-72.171013000000002</v>
      </c>
      <c r="AO2488">
        <v>25</v>
      </c>
      <c r="AP2488">
        <v>1125</v>
      </c>
      <c r="AQ2488" t="s">
        <v>129</v>
      </c>
      <c r="AR2488">
        <v>-26</v>
      </c>
      <c r="AS2488">
        <v>63</v>
      </c>
      <c r="AT2488">
        <v>-192</v>
      </c>
      <c r="BB2488">
        <v>1200</v>
      </c>
      <c r="BC2488">
        <v>1</v>
      </c>
      <c r="BD2488" t="str">
        <f t="shared" si="1259"/>
        <v xml:space="preserve">N46PD   </v>
      </c>
      <c r="BE2488">
        <v>1</v>
      </c>
      <c r="BG2488">
        <v>0</v>
      </c>
      <c r="BH2488">
        <v>0</v>
      </c>
      <c r="BI2488">
        <v>0</v>
      </c>
      <c r="BJ2488">
        <v>1025</v>
      </c>
      <c r="BK2488">
        <v>-100</v>
      </c>
      <c r="BL2488" t="s">
        <v>239</v>
      </c>
      <c r="BM2488">
        <v>1</v>
      </c>
      <c r="BN2488">
        <v>1</v>
      </c>
      <c r="BO2488">
        <v>1</v>
      </c>
      <c r="BP2488">
        <v>0</v>
      </c>
      <c r="BS2488">
        <v>0.12</v>
      </c>
      <c r="BT2488">
        <v>0</v>
      </c>
      <c r="BU2488">
        <v>0</v>
      </c>
      <c r="CE2488" t="str">
        <f t="shared" si="1285"/>
        <v>16:27:14.343</v>
      </c>
      <c r="CF2488">
        <v>343451827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6</v>
      </c>
      <c r="CY2488">
        <v>7</v>
      </c>
      <c r="CZ2488" t="s">
        <v>131</v>
      </c>
      <c r="DA2488">
        <v>80</v>
      </c>
      <c r="DB2488">
        <v>1</v>
      </c>
      <c r="DC2488" t="s">
        <v>132</v>
      </c>
      <c r="DD2488" t="s">
        <v>133</v>
      </c>
      <c r="DG2488">
        <v>15570547</v>
      </c>
      <c r="DI2488">
        <v>0</v>
      </c>
      <c r="DJ2488">
        <v>0</v>
      </c>
      <c r="DK2488">
        <v>1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 t="shared" ref="A2489:A2495" si="1286">"10/06/2022 16:27:15.541"</f>
        <v>10/06/2022 16:27:15.541</v>
      </c>
      <c r="C2489" t="str">
        <f t="shared" si="1257"/>
        <v>FFDFD3C0</v>
      </c>
      <c r="D2489" t="s">
        <v>134</v>
      </c>
      <c r="E2489">
        <v>33</v>
      </c>
      <c r="H2489">
        <v>112</v>
      </c>
      <c r="I2489" t="s">
        <v>135</v>
      </c>
      <c r="J2489" t="s">
        <v>136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ref="S2489:S2495" si="1287">"16:27:15.305"</f>
        <v>16:27:15.305</v>
      </c>
      <c r="T2489" t="str">
        <f t="shared" ref="T2489:T2495" si="1288">"16:27:14.905"</f>
        <v>16:27:14.905</v>
      </c>
      <c r="U2489" t="str">
        <f t="shared" si="1258"/>
        <v>A5988B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10</v>
      </c>
      <c r="AF2489" t="s">
        <v>125</v>
      </c>
      <c r="AG2489">
        <v>0</v>
      </c>
      <c r="AH2489">
        <v>3</v>
      </c>
      <c r="AI2489">
        <v>2</v>
      </c>
      <c r="AJ2489">
        <v>1</v>
      </c>
      <c r="AK2489" t="s">
        <v>826</v>
      </c>
      <c r="AL2489">
        <v>40.983317</v>
      </c>
      <c r="AM2489" t="s">
        <v>827</v>
      </c>
      <c r="AN2489">
        <v>-72.171142000000003</v>
      </c>
      <c r="AO2489">
        <v>25</v>
      </c>
      <c r="AP2489">
        <v>1125</v>
      </c>
      <c r="AQ2489" t="s">
        <v>129</v>
      </c>
      <c r="AR2489">
        <v>-25</v>
      </c>
      <c r="AS2489">
        <v>63</v>
      </c>
      <c r="AT2489">
        <v>-128</v>
      </c>
      <c r="BB2489">
        <v>1200</v>
      </c>
      <c r="BC2489">
        <v>1</v>
      </c>
      <c r="BD2489" t="str">
        <f t="shared" si="1259"/>
        <v xml:space="preserve">N46PD   </v>
      </c>
      <c r="BE2489">
        <v>1</v>
      </c>
      <c r="BG2489">
        <v>0</v>
      </c>
      <c r="BH2489">
        <v>0</v>
      </c>
      <c r="BI2489">
        <v>0</v>
      </c>
      <c r="BJ2489">
        <v>1025</v>
      </c>
      <c r="BK2489">
        <v>-100</v>
      </c>
      <c r="BL2489" t="s">
        <v>239</v>
      </c>
      <c r="BM2489">
        <v>1</v>
      </c>
      <c r="BN2489">
        <v>1</v>
      </c>
      <c r="BO2489">
        <v>1</v>
      </c>
      <c r="BP2489">
        <v>0</v>
      </c>
      <c r="BS2489">
        <v>0.12</v>
      </c>
      <c r="BT2489">
        <v>0</v>
      </c>
      <c r="BU2489">
        <v>0</v>
      </c>
      <c r="CE2489" t="str">
        <f t="shared" ref="CE2489:CE2495" si="1289">"16:27:15.310"</f>
        <v>16:27:15.310</v>
      </c>
      <c r="CF2489">
        <v>310125907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6</v>
      </c>
      <c r="CY2489">
        <v>7</v>
      </c>
      <c r="CZ2489" t="s">
        <v>131</v>
      </c>
      <c r="DA2489">
        <v>80</v>
      </c>
      <c r="DB2489">
        <v>1</v>
      </c>
      <c r="DC2489" t="s">
        <v>132</v>
      </c>
      <c r="DD2489" t="s">
        <v>133</v>
      </c>
      <c r="DG2489">
        <v>15571631</v>
      </c>
      <c r="DI2489">
        <v>0</v>
      </c>
      <c r="DJ2489">
        <v>0</v>
      </c>
      <c r="DK2489">
        <v>0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 t="shared" si="1286"/>
        <v>10/06/2022 16:27:15.541</v>
      </c>
      <c r="C2490" t="str">
        <f t="shared" si="1257"/>
        <v>FFDFD3C0</v>
      </c>
      <c r="D2490" t="s">
        <v>123</v>
      </c>
      <c r="E2490">
        <v>1</v>
      </c>
      <c r="H2490">
        <v>157</v>
      </c>
      <c r="I2490" t="s">
        <v>124</v>
      </c>
      <c r="J2490" t="s">
        <v>125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287"/>
        <v>16:27:15.305</v>
      </c>
      <c r="T2490" t="str">
        <f t="shared" si="1288"/>
        <v>16:27:14.905</v>
      </c>
      <c r="U2490" t="str">
        <f t="shared" si="1258"/>
        <v>A5988B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10</v>
      </c>
      <c r="AF2490" t="s">
        <v>125</v>
      </c>
      <c r="AG2490">
        <v>0</v>
      </c>
      <c r="AH2490">
        <v>3</v>
      </c>
      <c r="AI2490">
        <v>2</v>
      </c>
      <c r="AJ2490">
        <v>1</v>
      </c>
      <c r="AK2490" t="s">
        <v>826</v>
      </c>
      <c r="AL2490">
        <v>40.983317</v>
      </c>
      <c r="AM2490" t="s">
        <v>827</v>
      </c>
      <c r="AN2490">
        <v>-72.171142000000003</v>
      </c>
      <c r="AO2490">
        <v>25</v>
      </c>
      <c r="AP2490">
        <v>1125</v>
      </c>
      <c r="AQ2490" t="s">
        <v>129</v>
      </c>
      <c r="AR2490">
        <v>-25</v>
      </c>
      <c r="AS2490">
        <v>63</v>
      </c>
      <c r="AT2490">
        <v>-128</v>
      </c>
      <c r="BB2490">
        <v>1200</v>
      </c>
      <c r="BC2490">
        <v>1</v>
      </c>
      <c r="BD2490" t="str">
        <f t="shared" si="1259"/>
        <v xml:space="preserve">N46PD   </v>
      </c>
      <c r="BE2490">
        <v>1</v>
      </c>
      <c r="BG2490">
        <v>0</v>
      </c>
      <c r="BH2490">
        <v>0</v>
      </c>
      <c r="BI2490">
        <v>0</v>
      </c>
      <c r="BJ2490">
        <v>1025</v>
      </c>
      <c r="BK2490">
        <v>-100</v>
      </c>
      <c r="BL2490" t="s">
        <v>239</v>
      </c>
      <c r="BM2490">
        <v>1</v>
      </c>
      <c r="BN2490">
        <v>1</v>
      </c>
      <c r="BO2490">
        <v>1</v>
      </c>
      <c r="BP2490">
        <v>0</v>
      </c>
      <c r="BS2490">
        <v>0.12</v>
      </c>
      <c r="BT2490">
        <v>0</v>
      </c>
      <c r="BU2490">
        <v>0</v>
      </c>
      <c r="CE2490" t="str">
        <f t="shared" si="1289"/>
        <v>16:27:15.310</v>
      </c>
      <c r="CF2490">
        <v>310125907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6</v>
      </c>
      <c r="CY2490">
        <v>7</v>
      </c>
      <c r="CZ2490" t="s">
        <v>131</v>
      </c>
      <c r="DA2490">
        <v>80</v>
      </c>
      <c r="DB2490">
        <v>1</v>
      </c>
      <c r="DC2490" t="s">
        <v>132</v>
      </c>
      <c r="DD2490" t="s">
        <v>133</v>
      </c>
      <c r="DG2490">
        <v>15571631</v>
      </c>
      <c r="DI2490">
        <v>0</v>
      </c>
      <c r="DJ2490">
        <v>0</v>
      </c>
      <c r="DK2490">
        <v>1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 t="shared" si="1286"/>
        <v>10/06/2022 16:27:15.541</v>
      </c>
      <c r="C2491" t="str">
        <f t="shared" si="1257"/>
        <v>FFDFD3C0</v>
      </c>
      <c r="D2491" t="s">
        <v>134</v>
      </c>
      <c r="E2491">
        <v>38</v>
      </c>
      <c r="H2491">
        <v>125</v>
      </c>
      <c r="I2491" t="s">
        <v>142</v>
      </c>
      <c r="J2491" t="s">
        <v>136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si="1287"/>
        <v>16:27:15.305</v>
      </c>
      <c r="T2491" t="str">
        <f t="shared" si="1288"/>
        <v>16:27:14.905</v>
      </c>
      <c r="U2491" t="str">
        <f t="shared" si="1258"/>
        <v>A5988B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10</v>
      </c>
      <c r="AF2491" t="s">
        <v>125</v>
      </c>
      <c r="AG2491">
        <v>0</v>
      </c>
      <c r="AH2491">
        <v>3</v>
      </c>
      <c r="AI2491">
        <v>2</v>
      </c>
      <c r="AJ2491">
        <v>1</v>
      </c>
      <c r="AK2491" t="s">
        <v>826</v>
      </c>
      <c r="AL2491">
        <v>40.983317</v>
      </c>
      <c r="AM2491" t="s">
        <v>827</v>
      </c>
      <c r="AN2491">
        <v>-72.171142000000003</v>
      </c>
      <c r="AO2491">
        <v>25</v>
      </c>
      <c r="AP2491">
        <v>1125</v>
      </c>
      <c r="AQ2491" t="s">
        <v>129</v>
      </c>
      <c r="AR2491">
        <v>-25</v>
      </c>
      <c r="AS2491">
        <v>63</v>
      </c>
      <c r="AT2491">
        <v>-128</v>
      </c>
      <c r="BB2491">
        <v>1200</v>
      </c>
      <c r="BC2491">
        <v>1</v>
      </c>
      <c r="BD2491" t="str">
        <f t="shared" si="1259"/>
        <v xml:space="preserve">N46PD   </v>
      </c>
      <c r="BE2491">
        <v>1</v>
      </c>
      <c r="BG2491">
        <v>0</v>
      </c>
      <c r="BH2491">
        <v>0</v>
      </c>
      <c r="BI2491">
        <v>0</v>
      </c>
      <c r="BJ2491">
        <v>1025</v>
      </c>
      <c r="BK2491">
        <v>-100</v>
      </c>
      <c r="BL2491" t="s">
        <v>239</v>
      </c>
      <c r="BM2491">
        <v>1</v>
      </c>
      <c r="BN2491">
        <v>1</v>
      </c>
      <c r="BO2491">
        <v>1</v>
      </c>
      <c r="BP2491">
        <v>0</v>
      </c>
      <c r="BS2491">
        <v>0.12</v>
      </c>
      <c r="BT2491">
        <v>0</v>
      </c>
      <c r="BU2491">
        <v>0</v>
      </c>
      <c r="CE2491" t="str">
        <f t="shared" si="1289"/>
        <v>16:27:15.310</v>
      </c>
      <c r="CF2491">
        <v>310125907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6</v>
      </c>
      <c r="CY2491">
        <v>7</v>
      </c>
      <c r="CZ2491" t="s">
        <v>131</v>
      </c>
      <c r="DA2491">
        <v>80</v>
      </c>
      <c r="DB2491">
        <v>1</v>
      </c>
      <c r="DC2491" t="s">
        <v>132</v>
      </c>
      <c r="DD2491" t="s">
        <v>133</v>
      </c>
      <c r="DG2491">
        <v>15571631</v>
      </c>
      <c r="DI2491">
        <v>0</v>
      </c>
      <c r="DJ2491">
        <v>0</v>
      </c>
      <c r="DK2491">
        <v>1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 t="shared" si="1286"/>
        <v>10/06/2022 16:27:15.541</v>
      </c>
      <c r="C2492" t="str">
        <f t="shared" si="1257"/>
        <v>FFDFD3C0</v>
      </c>
      <c r="D2492" t="s">
        <v>139</v>
      </c>
      <c r="E2492">
        <v>3</v>
      </c>
      <c r="F2492">
        <v>1003</v>
      </c>
      <c r="G2492" t="s">
        <v>146</v>
      </c>
      <c r="J2492" t="s">
        <v>141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287"/>
        <v>16:27:15.305</v>
      </c>
      <c r="T2492" t="str">
        <f t="shared" si="1288"/>
        <v>16:27:14.905</v>
      </c>
      <c r="U2492" t="str">
        <f t="shared" si="1258"/>
        <v>A5988B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10</v>
      </c>
      <c r="AF2492" t="s">
        <v>125</v>
      </c>
      <c r="AG2492">
        <v>0</v>
      </c>
      <c r="AH2492">
        <v>3</v>
      </c>
      <c r="AI2492">
        <v>2</v>
      </c>
      <c r="AJ2492">
        <v>1</v>
      </c>
      <c r="AK2492" t="s">
        <v>826</v>
      </c>
      <c r="AL2492">
        <v>40.983317</v>
      </c>
      <c r="AM2492" t="s">
        <v>827</v>
      </c>
      <c r="AN2492">
        <v>-72.171142000000003</v>
      </c>
      <c r="AO2492">
        <v>25</v>
      </c>
      <c r="AP2492">
        <v>1125</v>
      </c>
      <c r="AQ2492" t="s">
        <v>129</v>
      </c>
      <c r="AR2492">
        <v>-25</v>
      </c>
      <c r="AS2492">
        <v>63</v>
      </c>
      <c r="AT2492">
        <v>-128</v>
      </c>
      <c r="BB2492">
        <v>1200</v>
      </c>
      <c r="BC2492">
        <v>1</v>
      </c>
      <c r="BD2492" t="str">
        <f t="shared" si="1259"/>
        <v xml:space="preserve">N46PD   </v>
      </c>
      <c r="BE2492">
        <v>1</v>
      </c>
      <c r="BG2492">
        <v>0</v>
      </c>
      <c r="BH2492">
        <v>0</v>
      </c>
      <c r="BI2492">
        <v>0</v>
      </c>
      <c r="BJ2492">
        <v>1025</v>
      </c>
      <c r="BK2492">
        <v>-100</v>
      </c>
      <c r="BL2492" t="s">
        <v>239</v>
      </c>
      <c r="BM2492">
        <v>1</v>
      </c>
      <c r="BN2492">
        <v>1</v>
      </c>
      <c r="BO2492">
        <v>1</v>
      </c>
      <c r="BP2492">
        <v>0</v>
      </c>
      <c r="BS2492">
        <v>0.12</v>
      </c>
      <c r="BT2492">
        <v>0</v>
      </c>
      <c r="BU2492">
        <v>0</v>
      </c>
      <c r="CE2492" t="str">
        <f t="shared" si="1289"/>
        <v>16:27:15.310</v>
      </c>
      <c r="CF2492">
        <v>310125907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6</v>
      </c>
      <c r="CY2492">
        <v>7</v>
      </c>
      <c r="CZ2492" t="s">
        <v>131</v>
      </c>
      <c r="DA2492">
        <v>80</v>
      </c>
      <c r="DB2492">
        <v>1</v>
      </c>
      <c r="DC2492" t="s">
        <v>132</v>
      </c>
      <c r="DD2492" t="s">
        <v>133</v>
      </c>
      <c r="DG2492">
        <v>15571631</v>
      </c>
      <c r="DI2492">
        <v>0</v>
      </c>
      <c r="DJ2492">
        <v>0</v>
      </c>
      <c r="DK2492">
        <v>1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 t="shared" si="1286"/>
        <v>10/06/2022 16:27:15.541</v>
      </c>
      <c r="C2493" t="str">
        <f t="shared" si="1257"/>
        <v>FFDFD3C0</v>
      </c>
      <c r="D2493" t="s">
        <v>139</v>
      </c>
      <c r="E2493">
        <v>2</v>
      </c>
      <c r="F2493">
        <v>1002</v>
      </c>
      <c r="G2493" t="s">
        <v>124</v>
      </c>
      <c r="J2493" t="s">
        <v>141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287"/>
        <v>16:27:15.305</v>
      </c>
      <c r="T2493" t="str">
        <f t="shared" si="1288"/>
        <v>16:27:14.905</v>
      </c>
      <c r="U2493" t="str">
        <f t="shared" si="1258"/>
        <v>A5988B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10</v>
      </c>
      <c r="AF2493" t="s">
        <v>125</v>
      </c>
      <c r="AG2493">
        <v>0</v>
      </c>
      <c r="AH2493">
        <v>3</v>
      </c>
      <c r="AI2493">
        <v>2</v>
      </c>
      <c r="AJ2493">
        <v>1</v>
      </c>
      <c r="AK2493" t="s">
        <v>826</v>
      </c>
      <c r="AL2493">
        <v>40.983317</v>
      </c>
      <c r="AM2493" t="s">
        <v>827</v>
      </c>
      <c r="AN2493">
        <v>-72.171142000000003</v>
      </c>
      <c r="AO2493">
        <v>25</v>
      </c>
      <c r="AP2493">
        <v>1125</v>
      </c>
      <c r="AQ2493" t="s">
        <v>129</v>
      </c>
      <c r="AR2493">
        <v>-25</v>
      </c>
      <c r="AS2493">
        <v>63</v>
      </c>
      <c r="AT2493">
        <v>-128</v>
      </c>
      <c r="BB2493">
        <v>1200</v>
      </c>
      <c r="BC2493">
        <v>1</v>
      </c>
      <c r="BD2493" t="str">
        <f t="shared" si="1259"/>
        <v xml:space="preserve">N46PD   </v>
      </c>
      <c r="BE2493">
        <v>1</v>
      </c>
      <c r="BG2493">
        <v>0</v>
      </c>
      <c r="BH2493">
        <v>0</v>
      </c>
      <c r="BI2493">
        <v>0</v>
      </c>
      <c r="BJ2493">
        <v>1025</v>
      </c>
      <c r="BK2493">
        <v>-100</v>
      </c>
      <c r="BL2493" t="s">
        <v>239</v>
      </c>
      <c r="BM2493">
        <v>1</v>
      </c>
      <c r="BN2493">
        <v>1</v>
      </c>
      <c r="BO2493">
        <v>1</v>
      </c>
      <c r="BP2493">
        <v>0</v>
      </c>
      <c r="BS2493">
        <v>0.12</v>
      </c>
      <c r="BT2493">
        <v>0</v>
      </c>
      <c r="BU2493">
        <v>0</v>
      </c>
      <c r="CE2493" t="str">
        <f t="shared" si="1289"/>
        <v>16:27:15.310</v>
      </c>
      <c r="CF2493">
        <v>310125907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6</v>
      </c>
      <c r="CY2493">
        <v>7</v>
      </c>
      <c r="CZ2493" t="s">
        <v>131</v>
      </c>
      <c r="DA2493">
        <v>80</v>
      </c>
      <c r="DB2493">
        <v>1</v>
      </c>
      <c r="DC2493" t="s">
        <v>132</v>
      </c>
      <c r="DD2493" t="s">
        <v>133</v>
      </c>
      <c r="DG2493">
        <v>15571631</v>
      </c>
      <c r="DI2493">
        <v>0</v>
      </c>
      <c r="DJ2493">
        <v>0</v>
      </c>
      <c r="DK2493">
        <v>1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 t="shared" si="1286"/>
        <v>10/06/2022 16:27:15.541</v>
      </c>
      <c r="C2494" t="str">
        <f t="shared" si="1257"/>
        <v>FFDFD3C0</v>
      </c>
      <c r="D2494" t="s">
        <v>143</v>
      </c>
      <c r="E2494">
        <v>15</v>
      </c>
      <c r="F2494">
        <v>2015</v>
      </c>
      <c r="G2494" t="s">
        <v>144</v>
      </c>
      <c r="J2494" t="s">
        <v>145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287"/>
        <v>16:27:15.305</v>
      </c>
      <c r="T2494" t="str">
        <f t="shared" si="1288"/>
        <v>16:27:14.905</v>
      </c>
      <c r="U2494" t="str">
        <f t="shared" si="1258"/>
        <v>A5988B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10</v>
      </c>
      <c r="AF2494" t="s">
        <v>125</v>
      </c>
      <c r="AG2494">
        <v>0</v>
      </c>
      <c r="AH2494">
        <v>3</v>
      </c>
      <c r="AI2494">
        <v>2</v>
      </c>
      <c r="AJ2494">
        <v>1</v>
      </c>
      <c r="AK2494" t="s">
        <v>826</v>
      </c>
      <c r="AL2494">
        <v>40.983317</v>
      </c>
      <c r="AM2494" t="s">
        <v>827</v>
      </c>
      <c r="AN2494">
        <v>-72.171142000000003</v>
      </c>
      <c r="AO2494">
        <v>25</v>
      </c>
      <c r="AP2494">
        <v>1125</v>
      </c>
      <c r="AQ2494" t="s">
        <v>129</v>
      </c>
      <c r="AR2494">
        <v>-25</v>
      </c>
      <c r="AS2494">
        <v>63</v>
      </c>
      <c r="AT2494">
        <v>-128</v>
      </c>
      <c r="BB2494">
        <v>1200</v>
      </c>
      <c r="BC2494">
        <v>1</v>
      </c>
      <c r="BD2494" t="str">
        <f t="shared" si="1259"/>
        <v xml:space="preserve">N46PD   </v>
      </c>
      <c r="BE2494">
        <v>1</v>
      </c>
      <c r="BG2494">
        <v>0</v>
      </c>
      <c r="BH2494">
        <v>0</v>
      </c>
      <c r="BI2494">
        <v>0</v>
      </c>
      <c r="BJ2494">
        <v>1025</v>
      </c>
      <c r="BK2494">
        <v>-100</v>
      </c>
      <c r="BL2494" t="s">
        <v>239</v>
      </c>
      <c r="BM2494">
        <v>1</v>
      </c>
      <c r="BN2494">
        <v>1</v>
      </c>
      <c r="BO2494">
        <v>1</v>
      </c>
      <c r="BP2494">
        <v>0</v>
      </c>
      <c r="BS2494">
        <v>0.12</v>
      </c>
      <c r="BT2494">
        <v>0</v>
      </c>
      <c r="BU2494">
        <v>0</v>
      </c>
      <c r="CE2494" t="str">
        <f t="shared" si="1289"/>
        <v>16:27:15.310</v>
      </c>
      <c r="CF2494">
        <v>310125907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6</v>
      </c>
      <c r="CY2494">
        <v>7</v>
      </c>
      <c r="CZ2494" t="s">
        <v>131</v>
      </c>
      <c r="DA2494">
        <v>80</v>
      </c>
      <c r="DB2494">
        <v>1</v>
      </c>
      <c r="DC2494" t="s">
        <v>132</v>
      </c>
      <c r="DD2494" t="s">
        <v>133</v>
      </c>
      <c r="DG2494">
        <v>15571631</v>
      </c>
      <c r="DI2494">
        <v>0</v>
      </c>
      <c r="DJ2494">
        <v>0</v>
      </c>
      <c r="DK2494">
        <v>1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 t="shared" si="1286"/>
        <v>10/06/2022 16:27:15.541</v>
      </c>
      <c r="C2495" t="str">
        <f t="shared" si="1257"/>
        <v>FFDFD3C0</v>
      </c>
      <c r="D2495" t="s">
        <v>143</v>
      </c>
      <c r="E2495">
        <v>1</v>
      </c>
      <c r="F2495">
        <v>2001</v>
      </c>
      <c r="G2495" t="s">
        <v>147</v>
      </c>
      <c r="J2495" t="s">
        <v>145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287"/>
        <v>16:27:15.305</v>
      </c>
      <c r="T2495" t="str">
        <f t="shared" si="1288"/>
        <v>16:27:14.905</v>
      </c>
      <c r="U2495" t="str">
        <f t="shared" si="1258"/>
        <v>A5988B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10</v>
      </c>
      <c r="AF2495" t="s">
        <v>125</v>
      </c>
      <c r="AG2495">
        <v>0</v>
      </c>
      <c r="AH2495">
        <v>3</v>
      </c>
      <c r="AI2495">
        <v>2</v>
      </c>
      <c r="AJ2495">
        <v>1</v>
      </c>
      <c r="AK2495" t="s">
        <v>826</v>
      </c>
      <c r="AL2495">
        <v>40.983317</v>
      </c>
      <c r="AM2495" t="s">
        <v>827</v>
      </c>
      <c r="AN2495">
        <v>-72.171142000000003</v>
      </c>
      <c r="AO2495">
        <v>25</v>
      </c>
      <c r="AP2495">
        <v>1125</v>
      </c>
      <c r="AQ2495" t="s">
        <v>129</v>
      </c>
      <c r="AR2495">
        <v>-25</v>
      </c>
      <c r="AS2495">
        <v>63</v>
      </c>
      <c r="AT2495">
        <v>-128</v>
      </c>
      <c r="BB2495">
        <v>1200</v>
      </c>
      <c r="BC2495">
        <v>1</v>
      </c>
      <c r="BD2495" t="str">
        <f t="shared" si="1259"/>
        <v xml:space="preserve">N46PD   </v>
      </c>
      <c r="BE2495">
        <v>1</v>
      </c>
      <c r="BG2495">
        <v>0</v>
      </c>
      <c r="BH2495">
        <v>0</v>
      </c>
      <c r="BI2495">
        <v>0</v>
      </c>
      <c r="BJ2495">
        <v>1025</v>
      </c>
      <c r="BK2495">
        <v>-100</v>
      </c>
      <c r="BL2495" t="s">
        <v>239</v>
      </c>
      <c r="BM2495">
        <v>1</v>
      </c>
      <c r="BN2495">
        <v>1</v>
      </c>
      <c r="BO2495">
        <v>1</v>
      </c>
      <c r="BP2495">
        <v>0</v>
      </c>
      <c r="BS2495">
        <v>0.12</v>
      </c>
      <c r="BT2495">
        <v>0</v>
      </c>
      <c r="BU2495">
        <v>0</v>
      </c>
      <c r="CE2495" t="str">
        <f t="shared" si="1289"/>
        <v>16:27:15.310</v>
      </c>
      <c r="CF2495">
        <v>310125907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6</v>
      </c>
      <c r="CY2495">
        <v>7</v>
      </c>
      <c r="CZ2495" t="s">
        <v>131</v>
      </c>
      <c r="DA2495">
        <v>80</v>
      </c>
      <c r="DB2495">
        <v>1</v>
      </c>
      <c r="DC2495" t="s">
        <v>132</v>
      </c>
      <c r="DD2495" t="s">
        <v>133</v>
      </c>
      <c r="DG2495">
        <v>15571631</v>
      </c>
      <c r="DI2495">
        <v>0</v>
      </c>
      <c r="DJ2495">
        <v>0</v>
      </c>
      <c r="DK2495">
        <v>1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 t="shared" ref="A2496:A2502" si="1290">"10/06/2022 16:27:17.070"</f>
        <v>10/06/2022 16:27:17.070</v>
      </c>
      <c r="C2496" t="str">
        <f t="shared" si="1257"/>
        <v>FFDFD3C0</v>
      </c>
      <c r="D2496" t="s">
        <v>134</v>
      </c>
      <c r="E2496">
        <v>38</v>
      </c>
      <c r="H2496">
        <v>125</v>
      </c>
      <c r="I2496" t="s">
        <v>142</v>
      </c>
      <c r="J2496" t="s">
        <v>136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ref="S2496:S2502" si="1291">"16:27:16.859"</f>
        <v>16:27:16.859</v>
      </c>
      <c r="T2496" t="str">
        <f t="shared" ref="T2496:T2502" si="1292">"16:27:16.359"</f>
        <v>16:27:16.359</v>
      </c>
      <c r="U2496" t="str">
        <f t="shared" si="1258"/>
        <v>A5988B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10</v>
      </c>
      <c r="AF2496" t="s">
        <v>125</v>
      </c>
      <c r="AG2496">
        <v>0</v>
      </c>
      <c r="AH2496">
        <v>3</v>
      </c>
      <c r="AI2496">
        <v>2</v>
      </c>
      <c r="AJ2496">
        <v>1</v>
      </c>
      <c r="AK2496" t="s">
        <v>828</v>
      </c>
      <c r="AL2496">
        <v>40.983767999999998</v>
      </c>
      <c r="AM2496" t="s">
        <v>829</v>
      </c>
      <c r="AN2496">
        <v>-72.171378000000004</v>
      </c>
      <c r="AO2496">
        <v>25</v>
      </c>
      <c r="AP2496">
        <v>1125</v>
      </c>
      <c r="AQ2496" t="s">
        <v>129</v>
      </c>
      <c r="AR2496">
        <v>-25</v>
      </c>
      <c r="AS2496">
        <v>63</v>
      </c>
      <c r="AT2496">
        <v>-64</v>
      </c>
      <c r="BB2496">
        <v>1200</v>
      </c>
      <c r="BC2496">
        <v>1</v>
      </c>
      <c r="BD2496" t="str">
        <f t="shared" si="1259"/>
        <v xml:space="preserve">N46PD   </v>
      </c>
      <c r="BE2496">
        <v>1</v>
      </c>
      <c r="BG2496">
        <v>0</v>
      </c>
      <c r="BH2496">
        <v>0</v>
      </c>
      <c r="BI2496">
        <v>0</v>
      </c>
      <c r="BJ2496">
        <v>1025</v>
      </c>
      <c r="BK2496">
        <v>-100</v>
      </c>
      <c r="BL2496" t="s">
        <v>239</v>
      </c>
      <c r="BM2496">
        <v>1</v>
      </c>
      <c r="BN2496">
        <v>1</v>
      </c>
      <c r="BO2496">
        <v>1</v>
      </c>
      <c r="BP2496">
        <v>0</v>
      </c>
      <c r="BS2496">
        <v>0.04</v>
      </c>
      <c r="BT2496">
        <v>0</v>
      </c>
      <c r="BU2496">
        <v>0</v>
      </c>
      <c r="CE2496" t="str">
        <f t="shared" ref="CE2496:CE2502" si="1293">"16:27:16.867"</f>
        <v>16:27:16.867</v>
      </c>
      <c r="CF2496">
        <v>866634888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6</v>
      </c>
      <c r="CY2496">
        <v>7</v>
      </c>
      <c r="CZ2496" t="s">
        <v>131</v>
      </c>
      <c r="DA2496">
        <v>80</v>
      </c>
      <c r="DB2496">
        <v>1</v>
      </c>
      <c r="DC2496" t="s">
        <v>132</v>
      </c>
      <c r="DD2496" t="s">
        <v>133</v>
      </c>
      <c r="DG2496">
        <v>15573190</v>
      </c>
      <c r="DI2496">
        <v>1</v>
      </c>
      <c r="DJ2496">
        <v>0</v>
      </c>
      <c r="DK2496">
        <v>0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 t="shared" si="1290"/>
        <v>10/06/2022 16:27:17.070</v>
      </c>
      <c r="C2497" t="str">
        <f t="shared" si="1257"/>
        <v>FFDFD3C0</v>
      </c>
      <c r="D2497" t="s">
        <v>143</v>
      </c>
      <c r="E2497">
        <v>1</v>
      </c>
      <c r="F2497">
        <v>2001</v>
      </c>
      <c r="G2497" t="s">
        <v>147</v>
      </c>
      <c r="J2497" t="s">
        <v>145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si="1291"/>
        <v>16:27:16.859</v>
      </c>
      <c r="T2497" t="str">
        <f t="shared" si="1292"/>
        <v>16:27:16.359</v>
      </c>
      <c r="U2497" t="str">
        <f t="shared" si="1258"/>
        <v>A5988B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10</v>
      </c>
      <c r="AF2497" t="s">
        <v>125</v>
      </c>
      <c r="AG2497">
        <v>0</v>
      </c>
      <c r="AH2497">
        <v>3</v>
      </c>
      <c r="AI2497">
        <v>2</v>
      </c>
      <c r="AJ2497">
        <v>1</v>
      </c>
      <c r="AK2497" t="s">
        <v>828</v>
      </c>
      <c r="AL2497">
        <v>40.983767999999998</v>
      </c>
      <c r="AM2497" t="s">
        <v>829</v>
      </c>
      <c r="AN2497">
        <v>-72.171378000000004</v>
      </c>
      <c r="AO2497">
        <v>25</v>
      </c>
      <c r="AP2497">
        <v>1125</v>
      </c>
      <c r="AQ2497" t="s">
        <v>129</v>
      </c>
      <c r="AR2497">
        <v>-25</v>
      </c>
      <c r="AS2497">
        <v>63</v>
      </c>
      <c r="AT2497">
        <v>-64</v>
      </c>
      <c r="BB2497">
        <v>1200</v>
      </c>
      <c r="BC2497">
        <v>1</v>
      </c>
      <c r="BD2497" t="str">
        <f t="shared" si="1259"/>
        <v xml:space="preserve">N46PD   </v>
      </c>
      <c r="BE2497">
        <v>1</v>
      </c>
      <c r="BG2497">
        <v>0</v>
      </c>
      <c r="BH2497">
        <v>0</v>
      </c>
      <c r="BI2497">
        <v>0</v>
      </c>
      <c r="BJ2497">
        <v>1025</v>
      </c>
      <c r="BK2497">
        <v>-100</v>
      </c>
      <c r="BL2497" t="s">
        <v>239</v>
      </c>
      <c r="BM2497">
        <v>1</v>
      </c>
      <c r="BN2497">
        <v>1</v>
      </c>
      <c r="BO2497">
        <v>1</v>
      </c>
      <c r="BP2497">
        <v>0</v>
      </c>
      <c r="BS2497">
        <v>0.04</v>
      </c>
      <c r="BT2497">
        <v>0</v>
      </c>
      <c r="BU2497">
        <v>0</v>
      </c>
      <c r="CE2497" t="str">
        <f t="shared" si="1293"/>
        <v>16:27:16.867</v>
      </c>
      <c r="CF2497">
        <v>866634888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6</v>
      </c>
      <c r="CY2497">
        <v>7</v>
      </c>
      <c r="CZ2497" t="s">
        <v>131</v>
      </c>
      <c r="DA2497">
        <v>80</v>
      </c>
      <c r="DB2497">
        <v>1</v>
      </c>
      <c r="DC2497" t="s">
        <v>132</v>
      </c>
      <c r="DD2497" t="s">
        <v>133</v>
      </c>
      <c r="DG2497">
        <v>15573190</v>
      </c>
      <c r="DI2497">
        <v>1</v>
      </c>
      <c r="DJ2497">
        <v>0</v>
      </c>
      <c r="DK2497">
        <v>1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 t="shared" si="1290"/>
        <v>10/06/2022 16:27:17.070</v>
      </c>
      <c r="C2498" t="str">
        <f t="shared" si="1257"/>
        <v>FFDFD3C0</v>
      </c>
      <c r="D2498" t="s">
        <v>123</v>
      </c>
      <c r="E2498">
        <v>1</v>
      </c>
      <c r="H2498">
        <v>157</v>
      </c>
      <c r="I2498" t="s">
        <v>124</v>
      </c>
      <c r="J2498" t="s">
        <v>125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1291"/>
        <v>16:27:16.859</v>
      </c>
      <c r="T2498" t="str">
        <f t="shared" si="1292"/>
        <v>16:27:16.359</v>
      </c>
      <c r="U2498" t="str">
        <f t="shared" ref="U2498:U2561" si="1294">"A5988B"</f>
        <v>A5988B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10</v>
      </c>
      <c r="AF2498" t="s">
        <v>125</v>
      </c>
      <c r="AG2498">
        <v>0</v>
      </c>
      <c r="AH2498">
        <v>3</v>
      </c>
      <c r="AI2498">
        <v>2</v>
      </c>
      <c r="AJ2498">
        <v>1</v>
      </c>
      <c r="AK2498" t="s">
        <v>828</v>
      </c>
      <c r="AL2498">
        <v>40.983767999999998</v>
      </c>
      <c r="AM2498" t="s">
        <v>829</v>
      </c>
      <c r="AN2498">
        <v>-72.171378000000004</v>
      </c>
      <c r="AO2498">
        <v>25</v>
      </c>
      <c r="AP2498">
        <v>1125</v>
      </c>
      <c r="AQ2498" t="s">
        <v>129</v>
      </c>
      <c r="AR2498">
        <v>-25</v>
      </c>
      <c r="AS2498">
        <v>63</v>
      </c>
      <c r="AT2498">
        <v>-64</v>
      </c>
      <c r="BB2498">
        <v>1200</v>
      </c>
      <c r="BC2498">
        <v>1</v>
      </c>
      <c r="BD2498" t="str">
        <f t="shared" si="1259"/>
        <v xml:space="preserve">N46PD   </v>
      </c>
      <c r="BE2498">
        <v>1</v>
      </c>
      <c r="BG2498">
        <v>0</v>
      </c>
      <c r="BH2498">
        <v>0</v>
      </c>
      <c r="BI2498">
        <v>0</v>
      </c>
      <c r="BJ2498">
        <v>1025</v>
      </c>
      <c r="BK2498">
        <v>-100</v>
      </c>
      <c r="BL2498" t="s">
        <v>239</v>
      </c>
      <c r="BM2498">
        <v>1</v>
      </c>
      <c r="BN2498">
        <v>1</v>
      </c>
      <c r="BO2498">
        <v>1</v>
      </c>
      <c r="BP2498">
        <v>0</v>
      </c>
      <c r="BS2498">
        <v>0.04</v>
      </c>
      <c r="BT2498">
        <v>0</v>
      </c>
      <c r="BU2498">
        <v>0</v>
      </c>
      <c r="CE2498" t="str">
        <f t="shared" si="1293"/>
        <v>16:27:16.867</v>
      </c>
      <c r="CF2498">
        <v>866634888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6</v>
      </c>
      <c r="CY2498">
        <v>7</v>
      </c>
      <c r="CZ2498" t="s">
        <v>131</v>
      </c>
      <c r="DA2498">
        <v>80</v>
      </c>
      <c r="DB2498">
        <v>1</v>
      </c>
      <c r="DC2498" t="s">
        <v>132</v>
      </c>
      <c r="DD2498" t="s">
        <v>133</v>
      </c>
      <c r="DG2498">
        <v>15573190</v>
      </c>
      <c r="DI2498">
        <v>1</v>
      </c>
      <c r="DJ2498">
        <v>0</v>
      </c>
      <c r="DK2498">
        <v>1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">
      <c r="A2499" t="str">
        <f t="shared" si="1290"/>
        <v>10/06/2022 16:27:17.070</v>
      </c>
      <c r="C2499" t="str">
        <f t="shared" si="1257"/>
        <v>FFDFD3C0</v>
      </c>
      <c r="D2499" t="s">
        <v>139</v>
      </c>
      <c r="E2499">
        <v>3</v>
      </c>
      <c r="F2499">
        <v>1003</v>
      </c>
      <c r="G2499" t="s">
        <v>146</v>
      </c>
      <c r="J2499" t="s">
        <v>141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291"/>
        <v>16:27:16.859</v>
      </c>
      <c r="T2499" t="str">
        <f t="shared" si="1292"/>
        <v>16:27:16.359</v>
      </c>
      <c r="U2499" t="str">
        <f t="shared" si="1294"/>
        <v>A5988B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10</v>
      </c>
      <c r="AF2499" t="s">
        <v>125</v>
      </c>
      <c r="AG2499">
        <v>0</v>
      </c>
      <c r="AH2499">
        <v>3</v>
      </c>
      <c r="AI2499">
        <v>2</v>
      </c>
      <c r="AJ2499">
        <v>1</v>
      </c>
      <c r="AK2499" t="s">
        <v>828</v>
      </c>
      <c r="AL2499">
        <v>40.983767999999998</v>
      </c>
      <c r="AM2499" t="s">
        <v>829</v>
      </c>
      <c r="AN2499">
        <v>-72.171378000000004</v>
      </c>
      <c r="AO2499">
        <v>25</v>
      </c>
      <c r="AP2499">
        <v>1125</v>
      </c>
      <c r="AQ2499" t="s">
        <v>129</v>
      </c>
      <c r="AR2499">
        <v>-25</v>
      </c>
      <c r="AS2499">
        <v>63</v>
      </c>
      <c r="AT2499">
        <v>-64</v>
      </c>
      <c r="BB2499">
        <v>1200</v>
      </c>
      <c r="BC2499">
        <v>1</v>
      </c>
      <c r="BD2499" t="str">
        <f t="shared" si="1259"/>
        <v xml:space="preserve">N46PD   </v>
      </c>
      <c r="BE2499">
        <v>1</v>
      </c>
      <c r="BG2499">
        <v>0</v>
      </c>
      <c r="BH2499">
        <v>0</v>
      </c>
      <c r="BI2499">
        <v>0</v>
      </c>
      <c r="BJ2499">
        <v>1025</v>
      </c>
      <c r="BK2499">
        <v>-100</v>
      </c>
      <c r="BL2499" t="s">
        <v>239</v>
      </c>
      <c r="BM2499">
        <v>1</v>
      </c>
      <c r="BN2499">
        <v>1</v>
      </c>
      <c r="BO2499">
        <v>1</v>
      </c>
      <c r="BP2499">
        <v>0</v>
      </c>
      <c r="BS2499">
        <v>0.04</v>
      </c>
      <c r="BT2499">
        <v>0</v>
      </c>
      <c r="BU2499">
        <v>0</v>
      </c>
      <c r="CE2499" t="str">
        <f t="shared" si="1293"/>
        <v>16:27:16.867</v>
      </c>
      <c r="CF2499">
        <v>866634888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6</v>
      </c>
      <c r="CY2499">
        <v>7</v>
      </c>
      <c r="CZ2499" t="s">
        <v>131</v>
      </c>
      <c r="DA2499">
        <v>80</v>
      </c>
      <c r="DB2499">
        <v>1</v>
      </c>
      <c r="DC2499" t="s">
        <v>132</v>
      </c>
      <c r="DD2499" t="s">
        <v>133</v>
      </c>
      <c r="DG2499">
        <v>15573190</v>
      </c>
      <c r="DI2499">
        <v>1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">
      <c r="A2500" t="str">
        <f t="shared" si="1290"/>
        <v>10/06/2022 16:27:17.070</v>
      </c>
      <c r="C2500" t="str">
        <f t="shared" si="1257"/>
        <v>FFDFD3C0</v>
      </c>
      <c r="D2500" t="s">
        <v>143</v>
      </c>
      <c r="E2500">
        <v>15</v>
      </c>
      <c r="F2500">
        <v>2015</v>
      </c>
      <c r="G2500" t="s">
        <v>144</v>
      </c>
      <c r="J2500" t="s">
        <v>145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291"/>
        <v>16:27:16.859</v>
      </c>
      <c r="T2500" t="str">
        <f t="shared" si="1292"/>
        <v>16:27:16.359</v>
      </c>
      <c r="U2500" t="str">
        <f t="shared" si="1294"/>
        <v>A5988B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10</v>
      </c>
      <c r="AF2500" t="s">
        <v>125</v>
      </c>
      <c r="AG2500">
        <v>0</v>
      </c>
      <c r="AH2500">
        <v>3</v>
      </c>
      <c r="AI2500">
        <v>2</v>
      </c>
      <c r="AJ2500">
        <v>1</v>
      </c>
      <c r="AK2500" t="s">
        <v>828</v>
      </c>
      <c r="AL2500">
        <v>40.983767999999998</v>
      </c>
      <c r="AM2500" t="s">
        <v>829</v>
      </c>
      <c r="AN2500">
        <v>-72.171378000000004</v>
      </c>
      <c r="AO2500">
        <v>25</v>
      </c>
      <c r="AP2500">
        <v>1125</v>
      </c>
      <c r="AQ2500" t="s">
        <v>129</v>
      </c>
      <c r="AR2500">
        <v>-25</v>
      </c>
      <c r="AS2500">
        <v>63</v>
      </c>
      <c r="AT2500">
        <v>-64</v>
      </c>
      <c r="BB2500">
        <v>1200</v>
      </c>
      <c r="BC2500">
        <v>1</v>
      </c>
      <c r="BD2500" t="str">
        <f t="shared" si="1259"/>
        <v xml:space="preserve">N46PD   </v>
      </c>
      <c r="BE2500">
        <v>1</v>
      </c>
      <c r="BG2500">
        <v>0</v>
      </c>
      <c r="BH2500">
        <v>0</v>
      </c>
      <c r="BI2500">
        <v>0</v>
      </c>
      <c r="BJ2500">
        <v>1025</v>
      </c>
      <c r="BK2500">
        <v>-100</v>
      </c>
      <c r="BL2500" t="s">
        <v>239</v>
      </c>
      <c r="BM2500">
        <v>1</v>
      </c>
      <c r="BN2500">
        <v>1</v>
      </c>
      <c r="BO2500">
        <v>1</v>
      </c>
      <c r="BP2500">
        <v>0</v>
      </c>
      <c r="BS2500">
        <v>0.04</v>
      </c>
      <c r="BT2500">
        <v>0</v>
      </c>
      <c r="BU2500">
        <v>0</v>
      </c>
      <c r="CE2500" t="str">
        <f t="shared" si="1293"/>
        <v>16:27:16.867</v>
      </c>
      <c r="CF2500">
        <v>866634888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6</v>
      </c>
      <c r="CY2500">
        <v>7</v>
      </c>
      <c r="CZ2500" t="s">
        <v>131</v>
      </c>
      <c r="DA2500">
        <v>80</v>
      </c>
      <c r="DB2500">
        <v>1</v>
      </c>
      <c r="DC2500" t="s">
        <v>132</v>
      </c>
      <c r="DD2500" t="s">
        <v>133</v>
      </c>
      <c r="DG2500">
        <v>15573190</v>
      </c>
      <c r="DI2500">
        <v>1</v>
      </c>
      <c r="DJ2500">
        <v>0</v>
      </c>
      <c r="DK2500">
        <v>1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">
      <c r="A2501" t="str">
        <f t="shared" si="1290"/>
        <v>10/06/2022 16:27:17.070</v>
      </c>
      <c r="C2501" t="str">
        <f t="shared" si="1257"/>
        <v>FFDFD3C0</v>
      </c>
      <c r="D2501" t="s">
        <v>139</v>
      </c>
      <c r="E2501">
        <v>2</v>
      </c>
      <c r="F2501">
        <v>1002</v>
      </c>
      <c r="G2501" t="s">
        <v>124</v>
      </c>
      <c r="J2501" t="s">
        <v>141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291"/>
        <v>16:27:16.859</v>
      </c>
      <c r="T2501" t="str">
        <f t="shared" si="1292"/>
        <v>16:27:16.359</v>
      </c>
      <c r="U2501" t="str">
        <f t="shared" si="1294"/>
        <v>A5988B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10</v>
      </c>
      <c r="AF2501" t="s">
        <v>125</v>
      </c>
      <c r="AG2501">
        <v>0</v>
      </c>
      <c r="AH2501">
        <v>3</v>
      </c>
      <c r="AI2501">
        <v>2</v>
      </c>
      <c r="AJ2501">
        <v>1</v>
      </c>
      <c r="AK2501" t="s">
        <v>828</v>
      </c>
      <c r="AL2501">
        <v>40.983767999999998</v>
      </c>
      <c r="AM2501" t="s">
        <v>829</v>
      </c>
      <c r="AN2501">
        <v>-72.171378000000004</v>
      </c>
      <c r="AO2501">
        <v>25</v>
      </c>
      <c r="AP2501">
        <v>1125</v>
      </c>
      <c r="AQ2501" t="s">
        <v>129</v>
      </c>
      <c r="AR2501">
        <v>-25</v>
      </c>
      <c r="AS2501">
        <v>63</v>
      </c>
      <c r="AT2501">
        <v>-64</v>
      </c>
      <c r="BB2501">
        <v>1200</v>
      </c>
      <c r="BC2501">
        <v>1</v>
      </c>
      <c r="BD2501" t="str">
        <f t="shared" si="1259"/>
        <v xml:space="preserve">N46PD   </v>
      </c>
      <c r="BE2501">
        <v>1</v>
      </c>
      <c r="BG2501">
        <v>0</v>
      </c>
      <c r="BH2501">
        <v>0</v>
      </c>
      <c r="BI2501">
        <v>0</v>
      </c>
      <c r="BJ2501">
        <v>1025</v>
      </c>
      <c r="BK2501">
        <v>-100</v>
      </c>
      <c r="BL2501" t="s">
        <v>239</v>
      </c>
      <c r="BM2501">
        <v>1</v>
      </c>
      <c r="BN2501">
        <v>1</v>
      </c>
      <c r="BO2501">
        <v>1</v>
      </c>
      <c r="BP2501">
        <v>0</v>
      </c>
      <c r="BS2501">
        <v>0.04</v>
      </c>
      <c r="BT2501">
        <v>0</v>
      </c>
      <c r="BU2501">
        <v>0</v>
      </c>
      <c r="CE2501" t="str">
        <f t="shared" si="1293"/>
        <v>16:27:16.867</v>
      </c>
      <c r="CF2501">
        <v>866634888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6</v>
      </c>
      <c r="CY2501">
        <v>7</v>
      </c>
      <c r="CZ2501" t="s">
        <v>131</v>
      </c>
      <c r="DA2501">
        <v>80</v>
      </c>
      <c r="DB2501">
        <v>1</v>
      </c>
      <c r="DC2501" t="s">
        <v>132</v>
      </c>
      <c r="DD2501" t="s">
        <v>133</v>
      </c>
      <c r="DG2501">
        <v>15573190</v>
      </c>
      <c r="DI2501">
        <v>1</v>
      </c>
      <c r="DJ2501">
        <v>0</v>
      </c>
      <c r="DK2501">
        <v>1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">
      <c r="A2502" t="str">
        <f t="shared" si="1290"/>
        <v>10/06/2022 16:27:17.070</v>
      </c>
      <c r="C2502" t="str">
        <f t="shared" si="1257"/>
        <v>FFDFD3C0</v>
      </c>
      <c r="D2502" t="s">
        <v>134</v>
      </c>
      <c r="E2502">
        <v>33</v>
      </c>
      <c r="H2502">
        <v>112</v>
      </c>
      <c r="I2502" t="s">
        <v>135</v>
      </c>
      <c r="J2502" t="s">
        <v>136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291"/>
        <v>16:27:16.859</v>
      </c>
      <c r="T2502" t="str">
        <f t="shared" si="1292"/>
        <v>16:27:16.359</v>
      </c>
      <c r="U2502" t="str">
        <f t="shared" si="1294"/>
        <v>A5988B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10</v>
      </c>
      <c r="AF2502" t="s">
        <v>125</v>
      </c>
      <c r="AG2502">
        <v>0</v>
      </c>
      <c r="AH2502">
        <v>3</v>
      </c>
      <c r="AI2502">
        <v>2</v>
      </c>
      <c r="AJ2502">
        <v>1</v>
      </c>
      <c r="AK2502" t="s">
        <v>828</v>
      </c>
      <c r="AL2502">
        <v>40.983767999999998</v>
      </c>
      <c r="AM2502" t="s">
        <v>829</v>
      </c>
      <c r="AN2502">
        <v>-72.171378000000004</v>
      </c>
      <c r="AO2502">
        <v>25</v>
      </c>
      <c r="AP2502">
        <v>1125</v>
      </c>
      <c r="AQ2502" t="s">
        <v>129</v>
      </c>
      <c r="AR2502">
        <v>-25</v>
      </c>
      <c r="AS2502">
        <v>63</v>
      </c>
      <c r="AT2502">
        <v>-64</v>
      </c>
      <c r="BB2502">
        <v>1200</v>
      </c>
      <c r="BC2502">
        <v>1</v>
      </c>
      <c r="BD2502" t="str">
        <f t="shared" si="1259"/>
        <v xml:space="preserve">N46PD   </v>
      </c>
      <c r="BE2502">
        <v>1</v>
      </c>
      <c r="BG2502">
        <v>0</v>
      </c>
      <c r="BH2502">
        <v>0</v>
      </c>
      <c r="BI2502">
        <v>0</v>
      </c>
      <c r="BJ2502">
        <v>1025</v>
      </c>
      <c r="BK2502">
        <v>-100</v>
      </c>
      <c r="BL2502" t="s">
        <v>239</v>
      </c>
      <c r="BM2502">
        <v>1</v>
      </c>
      <c r="BN2502">
        <v>1</v>
      </c>
      <c r="BO2502">
        <v>1</v>
      </c>
      <c r="BP2502">
        <v>0</v>
      </c>
      <c r="BS2502">
        <v>0.04</v>
      </c>
      <c r="BT2502">
        <v>0</v>
      </c>
      <c r="BU2502">
        <v>0</v>
      </c>
      <c r="CE2502" t="str">
        <f t="shared" si="1293"/>
        <v>16:27:16.867</v>
      </c>
      <c r="CF2502">
        <v>866634888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6</v>
      </c>
      <c r="CY2502">
        <v>7</v>
      </c>
      <c r="CZ2502" t="s">
        <v>131</v>
      </c>
      <c r="DA2502">
        <v>80</v>
      </c>
      <c r="DB2502">
        <v>1</v>
      </c>
      <c r="DC2502" t="s">
        <v>132</v>
      </c>
      <c r="DD2502" t="s">
        <v>133</v>
      </c>
      <c r="DG2502">
        <v>15573190</v>
      </c>
      <c r="DI2502">
        <v>1</v>
      </c>
      <c r="DJ2502">
        <v>0</v>
      </c>
      <c r="DK2502">
        <v>1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">
      <c r="A2503" t="str">
        <f>"10/06/2022 16:27:17.898"</f>
        <v>10/06/2022 16:27:17.898</v>
      </c>
      <c r="C2503" t="str">
        <f>"FFD3D3C0"</f>
        <v>FFD3D3C0</v>
      </c>
      <c r="D2503" t="s">
        <v>143</v>
      </c>
      <c r="E2503">
        <v>15</v>
      </c>
      <c r="F2503">
        <v>2015</v>
      </c>
      <c r="G2503" t="s">
        <v>144</v>
      </c>
      <c r="J2503" t="s">
        <v>145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"16:27:17.398"</f>
        <v>16:27:17.398</v>
      </c>
      <c r="T2503" t="str">
        <f>"16:27:15.398"</f>
        <v>16:27:15.398</v>
      </c>
      <c r="U2503" t="str">
        <f t="shared" si="1294"/>
        <v>A5988B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10</v>
      </c>
      <c r="AF2503" t="s">
        <v>125</v>
      </c>
      <c r="AG2503">
        <v>0</v>
      </c>
      <c r="AH2503">
        <v>3</v>
      </c>
      <c r="AI2503">
        <v>2</v>
      </c>
      <c r="AJ2503">
        <v>1</v>
      </c>
      <c r="AK2503" t="s">
        <v>830</v>
      </c>
      <c r="AL2503">
        <v>40.983896000000001</v>
      </c>
      <c r="AM2503" t="s">
        <v>831</v>
      </c>
      <c r="AN2503">
        <v>-72.171507000000005</v>
      </c>
      <c r="AO2503">
        <v>25</v>
      </c>
      <c r="AP2503">
        <v>1125</v>
      </c>
      <c r="AQ2503" t="s">
        <v>129</v>
      </c>
      <c r="AR2503">
        <v>-25</v>
      </c>
      <c r="AS2503">
        <v>63</v>
      </c>
      <c r="AT2503">
        <v>-192</v>
      </c>
      <c r="BB2503">
        <v>1200</v>
      </c>
      <c r="BC2503">
        <v>1</v>
      </c>
      <c r="BG2503">
        <v>0</v>
      </c>
      <c r="BH2503">
        <v>0</v>
      </c>
      <c r="BI2503">
        <v>0</v>
      </c>
      <c r="BJ2503">
        <v>1025</v>
      </c>
      <c r="BK2503">
        <v>-100</v>
      </c>
      <c r="BL2503" t="s">
        <v>239</v>
      </c>
      <c r="BM2503">
        <v>1</v>
      </c>
      <c r="BN2503">
        <v>1</v>
      </c>
      <c r="BO2503">
        <v>1</v>
      </c>
      <c r="BP2503">
        <v>0</v>
      </c>
      <c r="BS2503">
        <v>0.04</v>
      </c>
      <c r="BT2503">
        <v>0</v>
      </c>
      <c r="BU2503">
        <v>0</v>
      </c>
      <c r="CE2503" t="str">
        <f>"16:27:17.401"</f>
        <v>16:27:17.401</v>
      </c>
      <c r="CF2503">
        <v>400929842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1</v>
      </c>
      <c r="CY2503">
        <v>7</v>
      </c>
      <c r="CZ2503" t="s">
        <v>131</v>
      </c>
      <c r="DA2503">
        <v>94</v>
      </c>
      <c r="DB2503">
        <v>2</v>
      </c>
      <c r="DC2503" t="s">
        <v>190</v>
      </c>
      <c r="DD2503" t="s">
        <v>191</v>
      </c>
      <c r="DG2503">
        <v>14126056</v>
      </c>
      <c r="DI2503">
        <v>1</v>
      </c>
      <c r="DJ2503">
        <v>0</v>
      </c>
      <c r="DK2503">
        <v>0</v>
      </c>
      <c r="DL2503">
        <v>0</v>
      </c>
      <c r="DM2503">
        <v>0</v>
      </c>
      <c r="DN2503">
        <v>0</v>
      </c>
      <c r="DO2503">
        <v>0</v>
      </c>
      <c r="DP2503">
        <v>1</v>
      </c>
      <c r="DQ2503">
        <v>0</v>
      </c>
      <c r="DR2503">
        <v>0</v>
      </c>
      <c r="DS2503">
        <v>1</v>
      </c>
    </row>
    <row r="2504" spans="1:123" x14ac:dyDescent="0.3">
      <c r="A2504" t="str">
        <f>"10/06/2022 16:27:17.961"</f>
        <v>10/06/2022 16:27:17.961</v>
      </c>
      <c r="C2504" t="str">
        <f>"FFD3D3C0"</f>
        <v>FFD3D3C0</v>
      </c>
      <c r="D2504" t="s">
        <v>123</v>
      </c>
      <c r="E2504">
        <v>1</v>
      </c>
      <c r="H2504">
        <v>157</v>
      </c>
      <c r="I2504" t="s">
        <v>124</v>
      </c>
      <c r="J2504" t="s">
        <v>125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"16:27:17.398"</f>
        <v>16:27:17.398</v>
      </c>
      <c r="T2504" t="str">
        <f>"16:27:15.398"</f>
        <v>16:27:15.398</v>
      </c>
      <c r="U2504" t="str">
        <f t="shared" si="1294"/>
        <v>A5988B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10</v>
      </c>
      <c r="AF2504" t="s">
        <v>125</v>
      </c>
      <c r="AG2504">
        <v>0</v>
      </c>
      <c r="AH2504">
        <v>3</v>
      </c>
      <c r="AI2504">
        <v>2</v>
      </c>
      <c r="AJ2504">
        <v>1</v>
      </c>
      <c r="AK2504" t="s">
        <v>830</v>
      </c>
      <c r="AL2504">
        <v>40.983896000000001</v>
      </c>
      <c r="AM2504" t="s">
        <v>831</v>
      </c>
      <c r="AN2504">
        <v>-72.171507000000005</v>
      </c>
      <c r="AO2504">
        <v>25</v>
      </c>
      <c r="AP2504">
        <v>1125</v>
      </c>
      <c r="AQ2504" t="s">
        <v>129</v>
      </c>
      <c r="AR2504">
        <v>-25</v>
      </c>
      <c r="AS2504">
        <v>63</v>
      </c>
      <c r="AT2504">
        <v>-192</v>
      </c>
      <c r="BB2504">
        <v>1200</v>
      </c>
      <c r="BC2504">
        <v>1</v>
      </c>
      <c r="BG2504">
        <v>0</v>
      </c>
      <c r="BH2504">
        <v>0</v>
      </c>
      <c r="BI2504">
        <v>0</v>
      </c>
      <c r="BJ2504">
        <v>1025</v>
      </c>
      <c r="BK2504">
        <v>-100</v>
      </c>
      <c r="BL2504" t="s">
        <v>239</v>
      </c>
      <c r="BM2504">
        <v>1</v>
      </c>
      <c r="BN2504">
        <v>1</v>
      </c>
      <c r="BO2504">
        <v>1</v>
      </c>
      <c r="BP2504">
        <v>0</v>
      </c>
      <c r="BS2504">
        <v>0.04</v>
      </c>
      <c r="BT2504">
        <v>0</v>
      </c>
      <c r="BU2504">
        <v>0</v>
      </c>
      <c r="CE2504" t="str">
        <f>"16:27:17.401"</f>
        <v>16:27:17.401</v>
      </c>
      <c r="CF2504">
        <v>400929842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1</v>
      </c>
      <c r="CY2504">
        <v>7</v>
      </c>
      <c r="CZ2504" t="s">
        <v>131</v>
      </c>
      <c r="DA2504">
        <v>94</v>
      </c>
      <c r="DB2504">
        <v>2</v>
      </c>
      <c r="DC2504" t="s">
        <v>190</v>
      </c>
      <c r="DD2504" t="s">
        <v>191</v>
      </c>
      <c r="DG2504">
        <v>14126056</v>
      </c>
      <c r="DI2504">
        <v>1</v>
      </c>
      <c r="DJ2504">
        <v>0</v>
      </c>
      <c r="DK2504">
        <v>0</v>
      </c>
      <c r="DL2504">
        <v>0</v>
      </c>
      <c r="DM2504">
        <v>0</v>
      </c>
      <c r="DN2504">
        <v>0</v>
      </c>
      <c r="DO2504">
        <v>0</v>
      </c>
      <c r="DP2504">
        <v>1</v>
      </c>
      <c r="DQ2504">
        <v>0</v>
      </c>
      <c r="DR2504">
        <v>0</v>
      </c>
      <c r="DS2504">
        <v>1</v>
      </c>
    </row>
    <row r="2505" spans="1:123" x14ac:dyDescent="0.3">
      <c r="A2505" t="str">
        <f>"10/06/2022 16:27:17.961"</f>
        <v>10/06/2022 16:27:17.961</v>
      </c>
      <c r="C2505" t="str">
        <f>"FFD3D3C0"</f>
        <v>FFD3D3C0</v>
      </c>
      <c r="D2505" t="s">
        <v>139</v>
      </c>
      <c r="E2505">
        <v>3</v>
      </c>
      <c r="F2505">
        <v>1003</v>
      </c>
      <c r="G2505" t="s">
        <v>146</v>
      </c>
      <c r="J2505" t="s">
        <v>141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"16:27:17.398"</f>
        <v>16:27:17.398</v>
      </c>
      <c r="T2505" t="str">
        <f>"16:27:15.398"</f>
        <v>16:27:15.398</v>
      </c>
      <c r="U2505" t="str">
        <f t="shared" si="1294"/>
        <v>A5988B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10</v>
      </c>
      <c r="AF2505" t="s">
        <v>125</v>
      </c>
      <c r="AG2505">
        <v>0</v>
      </c>
      <c r="AH2505">
        <v>3</v>
      </c>
      <c r="AI2505">
        <v>2</v>
      </c>
      <c r="AJ2505">
        <v>1</v>
      </c>
      <c r="AK2505" t="s">
        <v>830</v>
      </c>
      <c r="AL2505">
        <v>40.983896000000001</v>
      </c>
      <c r="AM2505" t="s">
        <v>831</v>
      </c>
      <c r="AN2505">
        <v>-72.171507000000005</v>
      </c>
      <c r="AO2505">
        <v>25</v>
      </c>
      <c r="AP2505">
        <v>1125</v>
      </c>
      <c r="AQ2505" t="s">
        <v>129</v>
      </c>
      <c r="AR2505">
        <v>-25</v>
      </c>
      <c r="AS2505">
        <v>63</v>
      </c>
      <c r="AT2505">
        <v>-192</v>
      </c>
      <c r="BB2505">
        <v>1200</v>
      </c>
      <c r="BC2505">
        <v>1</v>
      </c>
      <c r="BG2505">
        <v>0</v>
      </c>
      <c r="BH2505">
        <v>0</v>
      </c>
      <c r="BI2505">
        <v>0</v>
      </c>
      <c r="BJ2505">
        <v>1025</v>
      </c>
      <c r="BK2505">
        <v>-100</v>
      </c>
      <c r="BL2505" t="s">
        <v>239</v>
      </c>
      <c r="BM2505">
        <v>1</v>
      </c>
      <c r="BN2505">
        <v>1</v>
      </c>
      <c r="BO2505">
        <v>1</v>
      </c>
      <c r="BP2505">
        <v>0</v>
      </c>
      <c r="BS2505">
        <v>0.04</v>
      </c>
      <c r="BT2505">
        <v>0</v>
      </c>
      <c r="BU2505">
        <v>0</v>
      </c>
      <c r="CE2505" t="str">
        <f>"16:27:17.401"</f>
        <v>16:27:17.401</v>
      </c>
      <c r="CF2505">
        <v>400929842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1</v>
      </c>
      <c r="CY2505">
        <v>7</v>
      </c>
      <c r="CZ2505" t="s">
        <v>131</v>
      </c>
      <c r="DA2505">
        <v>94</v>
      </c>
      <c r="DB2505">
        <v>2</v>
      </c>
      <c r="DC2505" t="s">
        <v>190</v>
      </c>
      <c r="DD2505" t="s">
        <v>191</v>
      </c>
      <c r="DG2505">
        <v>14126056</v>
      </c>
      <c r="DI2505">
        <v>1</v>
      </c>
      <c r="DJ2505">
        <v>0</v>
      </c>
      <c r="DK2505">
        <v>1</v>
      </c>
      <c r="DL2505">
        <v>0</v>
      </c>
      <c r="DM2505">
        <v>0</v>
      </c>
      <c r="DN2505">
        <v>0</v>
      </c>
      <c r="DO2505">
        <v>0</v>
      </c>
      <c r="DP2505">
        <v>1</v>
      </c>
      <c r="DQ2505">
        <v>0</v>
      </c>
      <c r="DR2505">
        <v>0</v>
      </c>
      <c r="DS2505">
        <v>1</v>
      </c>
    </row>
    <row r="2506" spans="1:123" x14ac:dyDescent="0.3">
      <c r="A2506" t="str">
        <f>"10/06/2022 16:27:17.976"</f>
        <v>10/06/2022 16:27:17.976</v>
      </c>
      <c r="C2506" t="str">
        <f>"FFD3D3C0"</f>
        <v>FFD3D3C0</v>
      </c>
      <c r="D2506" t="s">
        <v>134</v>
      </c>
      <c r="E2506">
        <v>38</v>
      </c>
      <c r="H2506">
        <v>125</v>
      </c>
      <c r="I2506" t="s">
        <v>142</v>
      </c>
      <c r="J2506" t="s">
        <v>136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"16:27:17.398"</f>
        <v>16:27:17.398</v>
      </c>
      <c r="T2506" t="str">
        <f>"16:27:15.398"</f>
        <v>16:27:15.398</v>
      </c>
      <c r="U2506" t="str">
        <f t="shared" si="1294"/>
        <v>A5988B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10</v>
      </c>
      <c r="AF2506" t="s">
        <v>125</v>
      </c>
      <c r="AG2506">
        <v>0</v>
      </c>
      <c r="AH2506">
        <v>3</v>
      </c>
      <c r="AI2506">
        <v>2</v>
      </c>
      <c r="AJ2506">
        <v>1</v>
      </c>
      <c r="AK2506" t="s">
        <v>830</v>
      </c>
      <c r="AL2506">
        <v>40.983896000000001</v>
      </c>
      <c r="AM2506" t="s">
        <v>831</v>
      </c>
      <c r="AN2506">
        <v>-72.171507000000005</v>
      </c>
      <c r="AO2506">
        <v>25</v>
      </c>
      <c r="AP2506">
        <v>1125</v>
      </c>
      <c r="AQ2506" t="s">
        <v>129</v>
      </c>
      <c r="AR2506">
        <v>-25</v>
      </c>
      <c r="AS2506">
        <v>63</v>
      </c>
      <c r="AT2506">
        <v>-192</v>
      </c>
      <c r="BB2506">
        <v>1200</v>
      </c>
      <c r="BC2506">
        <v>1</v>
      </c>
      <c r="BG2506">
        <v>0</v>
      </c>
      <c r="BH2506">
        <v>0</v>
      </c>
      <c r="BI2506">
        <v>0</v>
      </c>
      <c r="BJ2506">
        <v>1025</v>
      </c>
      <c r="BK2506">
        <v>-100</v>
      </c>
      <c r="BL2506" t="s">
        <v>239</v>
      </c>
      <c r="BM2506">
        <v>1</v>
      </c>
      <c r="BN2506">
        <v>1</v>
      </c>
      <c r="BO2506">
        <v>1</v>
      </c>
      <c r="BP2506">
        <v>0</v>
      </c>
      <c r="BS2506">
        <v>0.04</v>
      </c>
      <c r="BT2506">
        <v>0</v>
      </c>
      <c r="BU2506">
        <v>0</v>
      </c>
      <c r="CE2506" t="str">
        <f>"16:27:17.401"</f>
        <v>16:27:17.401</v>
      </c>
      <c r="CF2506">
        <v>400929842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1</v>
      </c>
      <c r="CY2506">
        <v>7</v>
      </c>
      <c r="CZ2506" t="s">
        <v>131</v>
      </c>
      <c r="DA2506">
        <v>94</v>
      </c>
      <c r="DB2506">
        <v>2</v>
      </c>
      <c r="DC2506" t="s">
        <v>190</v>
      </c>
      <c r="DD2506" t="s">
        <v>191</v>
      </c>
      <c r="DG2506">
        <v>14126056</v>
      </c>
      <c r="DI2506">
        <v>1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1</v>
      </c>
      <c r="DQ2506">
        <v>0</v>
      </c>
      <c r="DR2506">
        <v>0</v>
      </c>
      <c r="DS2506">
        <v>1</v>
      </c>
    </row>
    <row r="2507" spans="1:123" x14ac:dyDescent="0.3">
      <c r="A2507" t="str">
        <f>"10/06/2022 16:27:17.976"</f>
        <v>10/06/2022 16:27:17.976</v>
      </c>
      <c r="C2507" t="str">
        <f>"FFD3D3C0"</f>
        <v>FFD3D3C0</v>
      </c>
      <c r="D2507" t="s">
        <v>139</v>
      </c>
      <c r="E2507">
        <v>2</v>
      </c>
      <c r="F2507">
        <v>1002</v>
      </c>
      <c r="G2507" t="s">
        <v>124</v>
      </c>
      <c r="J2507" t="s">
        <v>141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"16:27:17.398"</f>
        <v>16:27:17.398</v>
      </c>
      <c r="T2507" t="str">
        <f>"16:27:15.398"</f>
        <v>16:27:15.398</v>
      </c>
      <c r="U2507" t="str">
        <f t="shared" si="1294"/>
        <v>A5988B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10</v>
      </c>
      <c r="AF2507" t="s">
        <v>125</v>
      </c>
      <c r="AG2507">
        <v>0</v>
      </c>
      <c r="AH2507">
        <v>3</v>
      </c>
      <c r="AI2507">
        <v>2</v>
      </c>
      <c r="AJ2507">
        <v>1</v>
      </c>
      <c r="AK2507" t="s">
        <v>830</v>
      </c>
      <c r="AL2507">
        <v>40.983896000000001</v>
      </c>
      <c r="AM2507" t="s">
        <v>831</v>
      </c>
      <c r="AN2507">
        <v>-72.171507000000005</v>
      </c>
      <c r="AO2507">
        <v>25</v>
      </c>
      <c r="AP2507">
        <v>1125</v>
      </c>
      <c r="AQ2507" t="s">
        <v>129</v>
      </c>
      <c r="AR2507">
        <v>-25</v>
      </c>
      <c r="AS2507">
        <v>63</v>
      </c>
      <c r="AT2507">
        <v>-192</v>
      </c>
      <c r="BB2507">
        <v>1200</v>
      </c>
      <c r="BC2507">
        <v>1</v>
      </c>
      <c r="BG2507">
        <v>0</v>
      </c>
      <c r="BH2507">
        <v>0</v>
      </c>
      <c r="BI2507">
        <v>0</v>
      </c>
      <c r="BJ2507">
        <v>1025</v>
      </c>
      <c r="BK2507">
        <v>-100</v>
      </c>
      <c r="BL2507" t="s">
        <v>239</v>
      </c>
      <c r="BM2507">
        <v>1</v>
      </c>
      <c r="BN2507">
        <v>1</v>
      </c>
      <c r="BO2507">
        <v>1</v>
      </c>
      <c r="BP2507">
        <v>0</v>
      </c>
      <c r="BS2507">
        <v>0.04</v>
      </c>
      <c r="BT2507">
        <v>0</v>
      </c>
      <c r="BU2507">
        <v>0</v>
      </c>
      <c r="CE2507" t="str">
        <f>"16:27:17.401"</f>
        <v>16:27:17.401</v>
      </c>
      <c r="CF2507">
        <v>400929842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1</v>
      </c>
      <c r="CY2507">
        <v>7</v>
      </c>
      <c r="CZ2507" t="s">
        <v>131</v>
      </c>
      <c r="DA2507">
        <v>94</v>
      </c>
      <c r="DB2507">
        <v>2</v>
      </c>
      <c r="DC2507" t="s">
        <v>190</v>
      </c>
      <c r="DD2507" t="s">
        <v>191</v>
      </c>
      <c r="DG2507">
        <v>14126056</v>
      </c>
      <c r="DI2507">
        <v>1</v>
      </c>
      <c r="DJ2507">
        <v>0</v>
      </c>
      <c r="DK2507">
        <v>1</v>
      </c>
      <c r="DL2507">
        <v>0</v>
      </c>
      <c r="DM2507">
        <v>0</v>
      </c>
      <c r="DN2507">
        <v>0</v>
      </c>
      <c r="DO2507">
        <v>0</v>
      </c>
      <c r="DP2507">
        <v>1</v>
      </c>
      <c r="DQ2507">
        <v>0</v>
      </c>
      <c r="DR2507">
        <v>0</v>
      </c>
      <c r="DS2507">
        <v>1</v>
      </c>
    </row>
    <row r="2508" spans="1:123" x14ac:dyDescent="0.3">
      <c r="A2508" t="str">
        <f t="shared" ref="A2508:A2514" si="1295">"10/06/2022 16:27:19.086"</f>
        <v>10/06/2022 16:27:19.086</v>
      </c>
      <c r="C2508" t="str">
        <f t="shared" ref="C2508:C2528" si="1296">"FFDFD3C0"</f>
        <v>FFDFD3C0</v>
      </c>
      <c r="D2508" t="s">
        <v>134</v>
      </c>
      <c r="E2508">
        <v>33</v>
      </c>
      <c r="H2508">
        <v>112</v>
      </c>
      <c r="I2508" t="s">
        <v>135</v>
      </c>
      <c r="J2508" t="s">
        <v>136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ref="S2508:S2514" si="1297">"16:27:18.836"</f>
        <v>16:27:18.836</v>
      </c>
      <c r="T2508" t="str">
        <f t="shared" ref="T2508:T2514" si="1298">"16:27:18.436"</f>
        <v>16:27:18.436</v>
      </c>
      <c r="U2508" t="str">
        <f t="shared" si="1294"/>
        <v>A5988B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10</v>
      </c>
      <c r="AF2508" t="s">
        <v>125</v>
      </c>
      <c r="AG2508">
        <v>0</v>
      </c>
      <c r="AH2508">
        <v>3</v>
      </c>
      <c r="AI2508">
        <v>2</v>
      </c>
      <c r="AJ2508">
        <v>1</v>
      </c>
      <c r="AK2508" t="s">
        <v>832</v>
      </c>
      <c r="AL2508">
        <v>40.984304000000002</v>
      </c>
      <c r="AM2508" t="s">
        <v>604</v>
      </c>
      <c r="AN2508">
        <v>-72.171678999999997</v>
      </c>
      <c r="AO2508">
        <v>25</v>
      </c>
      <c r="AP2508">
        <v>1125</v>
      </c>
      <c r="AQ2508" t="s">
        <v>129</v>
      </c>
      <c r="AR2508">
        <v>-25</v>
      </c>
      <c r="AS2508">
        <v>63</v>
      </c>
      <c r="AT2508">
        <v>-64</v>
      </c>
      <c r="BB2508">
        <v>1200</v>
      </c>
      <c r="BC2508">
        <v>1</v>
      </c>
      <c r="BD2508" t="str">
        <f t="shared" ref="BD2508:BD2528" si="1299">"N46PD   "</f>
        <v xml:space="preserve">N46PD   </v>
      </c>
      <c r="BE2508">
        <v>1</v>
      </c>
      <c r="BG2508">
        <v>0</v>
      </c>
      <c r="BH2508">
        <v>0</v>
      </c>
      <c r="BI2508">
        <v>0</v>
      </c>
      <c r="BJ2508">
        <v>1025</v>
      </c>
      <c r="BK2508">
        <v>-100</v>
      </c>
      <c r="BL2508" t="s">
        <v>239</v>
      </c>
      <c r="BM2508">
        <v>1</v>
      </c>
      <c r="BN2508">
        <v>1</v>
      </c>
      <c r="BO2508">
        <v>1</v>
      </c>
      <c r="BP2508">
        <v>0</v>
      </c>
      <c r="BS2508">
        <v>0.04</v>
      </c>
      <c r="BT2508">
        <v>0</v>
      </c>
      <c r="BU2508">
        <v>0</v>
      </c>
      <c r="CE2508" t="str">
        <f t="shared" ref="CE2508:CE2514" si="1300">"16:27:18.843"</f>
        <v>16:27:18.843</v>
      </c>
      <c r="CF2508">
        <v>842582202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5</v>
      </c>
      <c r="CY2508">
        <v>7</v>
      </c>
      <c r="CZ2508" t="s">
        <v>131</v>
      </c>
      <c r="DA2508">
        <v>80</v>
      </c>
      <c r="DB2508">
        <v>1</v>
      </c>
      <c r="DC2508" t="s">
        <v>132</v>
      </c>
      <c r="DD2508" t="s">
        <v>133</v>
      </c>
      <c r="DG2508">
        <v>15575063</v>
      </c>
      <c r="DI2508">
        <v>1</v>
      </c>
      <c r="DJ2508">
        <v>0</v>
      </c>
      <c r="DK2508">
        <v>0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">
      <c r="A2509" t="str">
        <f t="shared" si="1295"/>
        <v>10/06/2022 16:27:19.086</v>
      </c>
      <c r="C2509" t="str">
        <f t="shared" si="1296"/>
        <v>FFDFD3C0</v>
      </c>
      <c r="D2509" t="s">
        <v>143</v>
      </c>
      <c r="E2509">
        <v>1</v>
      </c>
      <c r="F2509">
        <v>2001</v>
      </c>
      <c r="G2509" t="s">
        <v>147</v>
      </c>
      <c r="J2509" t="s">
        <v>145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1297"/>
        <v>16:27:18.836</v>
      </c>
      <c r="T2509" t="str">
        <f t="shared" si="1298"/>
        <v>16:27:18.436</v>
      </c>
      <c r="U2509" t="str">
        <f t="shared" si="1294"/>
        <v>A5988B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9</v>
      </c>
      <c r="AC2509">
        <v>3</v>
      </c>
      <c r="AD2509">
        <v>0</v>
      </c>
      <c r="AE2509">
        <v>10</v>
      </c>
      <c r="AF2509" t="s">
        <v>125</v>
      </c>
      <c r="AG2509">
        <v>0</v>
      </c>
      <c r="AH2509">
        <v>3</v>
      </c>
      <c r="AI2509">
        <v>2</v>
      </c>
      <c r="AJ2509">
        <v>1</v>
      </c>
      <c r="AK2509" t="s">
        <v>832</v>
      </c>
      <c r="AL2509">
        <v>40.984304000000002</v>
      </c>
      <c r="AM2509" t="s">
        <v>604</v>
      </c>
      <c r="AN2509">
        <v>-72.171678999999997</v>
      </c>
      <c r="AO2509">
        <v>25</v>
      </c>
      <c r="AP2509">
        <v>1125</v>
      </c>
      <c r="AQ2509" t="s">
        <v>129</v>
      </c>
      <c r="AR2509">
        <v>-25</v>
      </c>
      <c r="AS2509">
        <v>63</v>
      </c>
      <c r="AT2509">
        <v>-64</v>
      </c>
      <c r="BB2509">
        <v>1200</v>
      </c>
      <c r="BC2509">
        <v>1</v>
      </c>
      <c r="BD2509" t="str">
        <f t="shared" si="1299"/>
        <v xml:space="preserve">N46PD   </v>
      </c>
      <c r="BE2509">
        <v>1</v>
      </c>
      <c r="BG2509">
        <v>0</v>
      </c>
      <c r="BH2509">
        <v>0</v>
      </c>
      <c r="BI2509">
        <v>0</v>
      </c>
      <c r="BJ2509">
        <v>1025</v>
      </c>
      <c r="BK2509">
        <v>-100</v>
      </c>
      <c r="BL2509" t="s">
        <v>239</v>
      </c>
      <c r="BM2509">
        <v>1</v>
      </c>
      <c r="BN2509">
        <v>1</v>
      </c>
      <c r="BO2509">
        <v>1</v>
      </c>
      <c r="BP2509">
        <v>0</v>
      </c>
      <c r="BS2509">
        <v>0.04</v>
      </c>
      <c r="BT2509">
        <v>0</v>
      </c>
      <c r="BU2509">
        <v>0</v>
      </c>
      <c r="CE2509" t="str">
        <f t="shared" si="1300"/>
        <v>16:27:18.843</v>
      </c>
      <c r="CF2509">
        <v>842582202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5</v>
      </c>
      <c r="CY2509">
        <v>7</v>
      </c>
      <c r="CZ2509" t="s">
        <v>131</v>
      </c>
      <c r="DA2509">
        <v>80</v>
      </c>
      <c r="DB2509">
        <v>1</v>
      </c>
      <c r="DC2509" t="s">
        <v>132</v>
      </c>
      <c r="DD2509" t="s">
        <v>133</v>
      </c>
      <c r="DG2509">
        <v>15575063</v>
      </c>
      <c r="DI2509">
        <v>1</v>
      </c>
      <c r="DJ2509">
        <v>0</v>
      </c>
      <c r="DK2509">
        <v>1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">
      <c r="A2510" t="str">
        <f t="shared" si="1295"/>
        <v>10/06/2022 16:27:19.086</v>
      </c>
      <c r="C2510" t="str">
        <f t="shared" si="1296"/>
        <v>FFDFD3C0</v>
      </c>
      <c r="D2510" t="s">
        <v>123</v>
      </c>
      <c r="E2510">
        <v>1</v>
      </c>
      <c r="H2510">
        <v>157</v>
      </c>
      <c r="I2510" t="s">
        <v>124</v>
      </c>
      <c r="J2510" t="s">
        <v>125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1297"/>
        <v>16:27:18.836</v>
      </c>
      <c r="T2510" t="str">
        <f t="shared" si="1298"/>
        <v>16:27:18.436</v>
      </c>
      <c r="U2510" t="str">
        <f t="shared" si="1294"/>
        <v>A5988B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9</v>
      </c>
      <c r="AC2510">
        <v>3</v>
      </c>
      <c r="AD2510">
        <v>0</v>
      </c>
      <c r="AE2510">
        <v>10</v>
      </c>
      <c r="AF2510" t="s">
        <v>125</v>
      </c>
      <c r="AG2510">
        <v>0</v>
      </c>
      <c r="AH2510">
        <v>3</v>
      </c>
      <c r="AI2510">
        <v>2</v>
      </c>
      <c r="AJ2510">
        <v>1</v>
      </c>
      <c r="AK2510" t="s">
        <v>832</v>
      </c>
      <c r="AL2510">
        <v>40.984304000000002</v>
      </c>
      <c r="AM2510" t="s">
        <v>604</v>
      </c>
      <c r="AN2510">
        <v>-72.171678999999997</v>
      </c>
      <c r="AO2510">
        <v>25</v>
      </c>
      <c r="AP2510">
        <v>1125</v>
      </c>
      <c r="AQ2510" t="s">
        <v>129</v>
      </c>
      <c r="AR2510">
        <v>-25</v>
      </c>
      <c r="AS2510">
        <v>63</v>
      </c>
      <c r="AT2510">
        <v>-64</v>
      </c>
      <c r="BB2510">
        <v>1200</v>
      </c>
      <c r="BC2510">
        <v>1</v>
      </c>
      <c r="BD2510" t="str">
        <f t="shared" si="1299"/>
        <v xml:space="preserve">N46PD   </v>
      </c>
      <c r="BE2510">
        <v>1</v>
      </c>
      <c r="BG2510">
        <v>0</v>
      </c>
      <c r="BH2510">
        <v>0</v>
      </c>
      <c r="BI2510">
        <v>0</v>
      </c>
      <c r="BJ2510">
        <v>1025</v>
      </c>
      <c r="BK2510">
        <v>-100</v>
      </c>
      <c r="BL2510" t="s">
        <v>239</v>
      </c>
      <c r="BM2510">
        <v>1</v>
      </c>
      <c r="BN2510">
        <v>1</v>
      </c>
      <c r="BO2510">
        <v>1</v>
      </c>
      <c r="BP2510">
        <v>0</v>
      </c>
      <c r="BS2510">
        <v>0.04</v>
      </c>
      <c r="BT2510">
        <v>0</v>
      </c>
      <c r="BU2510">
        <v>0</v>
      </c>
      <c r="CE2510" t="str">
        <f t="shared" si="1300"/>
        <v>16:27:18.843</v>
      </c>
      <c r="CF2510">
        <v>842582202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5</v>
      </c>
      <c r="CY2510">
        <v>7</v>
      </c>
      <c r="CZ2510" t="s">
        <v>131</v>
      </c>
      <c r="DA2510">
        <v>80</v>
      </c>
      <c r="DB2510">
        <v>1</v>
      </c>
      <c r="DC2510" t="s">
        <v>132</v>
      </c>
      <c r="DD2510" t="s">
        <v>133</v>
      </c>
      <c r="DG2510">
        <v>15575063</v>
      </c>
      <c r="DI2510">
        <v>1</v>
      </c>
      <c r="DJ2510">
        <v>0</v>
      </c>
      <c r="DK2510">
        <v>1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">
      <c r="A2511" t="str">
        <f t="shared" si="1295"/>
        <v>10/06/2022 16:27:19.086</v>
      </c>
      <c r="C2511" t="str">
        <f t="shared" si="1296"/>
        <v>FFDFD3C0</v>
      </c>
      <c r="D2511" t="s">
        <v>139</v>
      </c>
      <c r="E2511">
        <v>3</v>
      </c>
      <c r="F2511">
        <v>1003</v>
      </c>
      <c r="G2511" t="s">
        <v>146</v>
      </c>
      <c r="J2511" t="s">
        <v>141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1297"/>
        <v>16:27:18.836</v>
      </c>
      <c r="T2511" t="str">
        <f t="shared" si="1298"/>
        <v>16:27:18.436</v>
      </c>
      <c r="U2511" t="str">
        <f t="shared" si="1294"/>
        <v>A5988B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9</v>
      </c>
      <c r="AC2511">
        <v>3</v>
      </c>
      <c r="AD2511">
        <v>0</v>
      </c>
      <c r="AE2511">
        <v>10</v>
      </c>
      <c r="AF2511" t="s">
        <v>125</v>
      </c>
      <c r="AG2511">
        <v>0</v>
      </c>
      <c r="AH2511">
        <v>3</v>
      </c>
      <c r="AI2511">
        <v>2</v>
      </c>
      <c r="AJ2511">
        <v>1</v>
      </c>
      <c r="AK2511" t="s">
        <v>832</v>
      </c>
      <c r="AL2511">
        <v>40.984304000000002</v>
      </c>
      <c r="AM2511" t="s">
        <v>604</v>
      </c>
      <c r="AN2511">
        <v>-72.171678999999997</v>
      </c>
      <c r="AO2511">
        <v>25</v>
      </c>
      <c r="AP2511">
        <v>1125</v>
      </c>
      <c r="AQ2511" t="s">
        <v>129</v>
      </c>
      <c r="AR2511">
        <v>-25</v>
      </c>
      <c r="AS2511">
        <v>63</v>
      </c>
      <c r="AT2511">
        <v>-64</v>
      </c>
      <c r="BB2511">
        <v>1200</v>
      </c>
      <c r="BC2511">
        <v>1</v>
      </c>
      <c r="BD2511" t="str">
        <f t="shared" si="1299"/>
        <v xml:space="preserve">N46PD   </v>
      </c>
      <c r="BE2511">
        <v>1</v>
      </c>
      <c r="BG2511">
        <v>0</v>
      </c>
      <c r="BH2511">
        <v>0</v>
      </c>
      <c r="BI2511">
        <v>0</v>
      </c>
      <c r="BJ2511">
        <v>1025</v>
      </c>
      <c r="BK2511">
        <v>-100</v>
      </c>
      <c r="BL2511" t="s">
        <v>239</v>
      </c>
      <c r="BM2511">
        <v>1</v>
      </c>
      <c r="BN2511">
        <v>1</v>
      </c>
      <c r="BO2511">
        <v>1</v>
      </c>
      <c r="BP2511">
        <v>0</v>
      </c>
      <c r="BS2511">
        <v>0.04</v>
      </c>
      <c r="BT2511">
        <v>0</v>
      </c>
      <c r="BU2511">
        <v>0</v>
      </c>
      <c r="CE2511" t="str">
        <f t="shared" si="1300"/>
        <v>16:27:18.843</v>
      </c>
      <c r="CF2511">
        <v>842582202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5</v>
      </c>
      <c r="CY2511">
        <v>7</v>
      </c>
      <c r="CZ2511" t="s">
        <v>131</v>
      </c>
      <c r="DA2511">
        <v>80</v>
      </c>
      <c r="DB2511">
        <v>1</v>
      </c>
      <c r="DC2511" t="s">
        <v>132</v>
      </c>
      <c r="DD2511" t="s">
        <v>133</v>
      </c>
      <c r="DG2511">
        <v>15575063</v>
      </c>
      <c r="DI2511">
        <v>1</v>
      </c>
      <c r="DJ2511">
        <v>0</v>
      </c>
      <c r="DK2511">
        <v>1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">
      <c r="A2512" t="str">
        <f t="shared" si="1295"/>
        <v>10/06/2022 16:27:19.086</v>
      </c>
      <c r="C2512" t="str">
        <f t="shared" si="1296"/>
        <v>FFDFD3C0</v>
      </c>
      <c r="D2512" t="s">
        <v>134</v>
      </c>
      <c r="E2512">
        <v>38</v>
      </c>
      <c r="H2512">
        <v>125</v>
      </c>
      <c r="I2512" t="s">
        <v>142</v>
      </c>
      <c r="J2512" t="s">
        <v>136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1297"/>
        <v>16:27:18.836</v>
      </c>
      <c r="T2512" t="str">
        <f t="shared" si="1298"/>
        <v>16:27:18.436</v>
      </c>
      <c r="U2512" t="str">
        <f t="shared" si="1294"/>
        <v>A5988B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10</v>
      </c>
      <c r="AF2512" t="s">
        <v>125</v>
      </c>
      <c r="AG2512">
        <v>0</v>
      </c>
      <c r="AH2512">
        <v>3</v>
      </c>
      <c r="AI2512">
        <v>2</v>
      </c>
      <c r="AJ2512">
        <v>1</v>
      </c>
      <c r="AK2512" t="s">
        <v>832</v>
      </c>
      <c r="AL2512">
        <v>40.984304000000002</v>
      </c>
      <c r="AM2512" t="s">
        <v>604</v>
      </c>
      <c r="AN2512">
        <v>-72.171678999999997</v>
      </c>
      <c r="AO2512">
        <v>25</v>
      </c>
      <c r="AP2512">
        <v>1125</v>
      </c>
      <c r="AQ2512" t="s">
        <v>129</v>
      </c>
      <c r="AR2512">
        <v>-25</v>
      </c>
      <c r="AS2512">
        <v>63</v>
      </c>
      <c r="AT2512">
        <v>-64</v>
      </c>
      <c r="BB2512">
        <v>1200</v>
      </c>
      <c r="BC2512">
        <v>1</v>
      </c>
      <c r="BD2512" t="str">
        <f t="shared" si="1299"/>
        <v xml:space="preserve">N46PD   </v>
      </c>
      <c r="BE2512">
        <v>1</v>
      </c>
      <c r="BG2512">
        <v>0</v>
      </c>
      <c r="BH2512">
        <v>0</v>
      </c>
      <c r="BI2512">
        <v>0</v>
      </c>
      <c r="BJ2512">
        <v>1025</v>
      </c>
      <c r="BK2512">
        <v>-100</v>
      </c>
      <c r="BL2512" t="s">
        <v>239</v>
      </c>
      <c r="BM2512">
        <v>1</v>
      </c>
      <c r="BN2512">
        <v>1</v>
      </c>
      <c r="BO2512">
        <v>1</v>
      </c>
      <c r="BP2512">
        <v>0</v>
      </c>
      <c r="BS2512">
        <v>0.04</v>
      </c>
      <c r="BT2512">
        <v>0</v>
      </c>
      <c r="BU2512">
        <v>0</v>
      </c>
      <c r="CE2512" t="str">
        <f t="shared" si="1300"/>
        <v>16:27:18.843</v>
      </c>
      <c r="CF2512">
        <v>842582202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5</v>
      </c>
      <c r="CY2512">
        <v>7</v>
      </c>
      <c r="CZ2512" t="s">
        <v>131</v>
      </c>
      <c r="DA2512">
        <v>80</v>
      </c>
      <c r="DB2512">
        <v>1</v>
      </c>
      <c r="DC2512" t="s">
        <v>132</v>
      </c>
      <c r="DD2512" t="s">
        <v>133</v>
      </c>
      <c r="DG2512">
        <v>15575063</v>
      </c>
      <c r="DI2512">
        <v>1</v>
      </c>
      <c r="DJ2512">
        <v>0</v>
      </c>
      <c r="DK2512">
        <v>1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">
      <c r="A2513" t="str">
        <f t="shared" si="1295"/>
        <v>10/06/2022 16:27:19.086</v>
      </c>
      <c r="C2513" t="str">
        <f t="shared" si="1296"/>
        <v>FFDFD3C0</v>
      </c>
      <c r="D2513" t="s">
        <v>139</v>
      </c>
      <c r="E2513">
        <v>2</v>
      </c>
      <c r="F2513">
        <v>1002</v>
      </c>
      <c r="G2513" t="s">
        <v>124</v>
      </c>
      <c r="J2513" t="s">
        <v>141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1297"/>
        <v>16:27:18.836</v>
      </c>
      <c r="T2513" t="str">
        <f t="shared" si="1298"/>
        <v>16:27:18.436</v>
      </c>
      <c r="U2513" t="str">
        <f t="shared" si="1294"/>
        <v>A5988B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10</v>
      </c>
      <c r="AF2513" t="s">
        <v>125</v>
      </c>
      <c r="AG2513">
        <v>0</v>
      </c>
      <c r="AH2513">
        <v>3</v>
      </c>
      <c r="AI2513">
        <v>2</v>
      </c>
      <c r="AJ2513">
        <v>1</v>
      </c>
      <c r="AK2513" t="s">
        <v>832</v>
      </c>
      <c r="AL2513">
        <v>40.984304000000002</v>
      </c>
      <c r="AM2513" t="s">
        <v>604</v>
      </c>
      <c r="AN2513">
        <v>-72.171678999999997</v>
      </c>
      <c r="AO2513">
        <v>25</v>
      </c>
      <c r="AP2513">
        <v>1125</v>
      </c>
      <c r="AQ2513" t="s">
        <v>129</v>
      </c>
      <c r="AR2513">
        <v>-25</v>
      </c>
      <c r="AS2513">
        <v>63</v>
      </c>
      <c r="AT2513">
        <v>-64</v>
      </c>
      <c r="BB2513">
        <v>1200</v>
      </c>
      <c r="BC2513">
        <v>1</v>
      </c>
      <c r="BD2513" t="str">
        <f t="shared" si="1299"/>
        <v xml:space="preserve">N46PD   </v>
      </c>
      <c r="BE2513">
        <v>1</v>
      </c>
      <c r="BG2513">
        <v>0</v>
      </c>
      <c r="BH2513">
        <v>0</v>
      </c>
      <c r="BI2513">
        <v>0</v>
      </c>
      <c r="BJ2513">
        <v>1025</v>
      </c>
      <c r="BK2513">
        <v>-100</v>
      </c>
      <c r="BL2513" t="s">
        <v>239</v>
      </c>
      <c r="BM2513">
        <v>1</v>
      </c>
      <c r="BN2513">
        <v>1</v>
      </c>
      <c r="BO2513">
        <v>1</v>
      </c>
      <c r="BP2513">
        <v>0</v>
      </c>
      <c r="BS2513">
        <v>0.04</v>
      </c>
      <c r="BT2513">
        <v>0</v>
      </c>
      <c r="BU2513">
        <v>0</v>
      </c>
      <c r="CE2513" t="str">
        <f t="shared" si="1300"/>
        <v>16:27:18.843</v>
      </c>
      <c r="CF2513">
        <v>842582202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5</v>
      </c>
      <c r="CY2513">
        <v>7</v>
      </c>
      <c r="CZ2513" t="s">
        <v>131</v>
      </c>
      <c r="DA2513">
        <v>80</v>
      </c>
      <c r="DB2513">
        <v>1</v>
      </c>
      <c r="DC2513" t="s">
        <v>132</v>
      </c>
      <c r="DD2513" t="s">
        <v>133</v>
      </c>
      <c r="DG2513">
        <v>15575063</v>
      </c>
      <c r="DI2513">
        <v>1</v>
      </c>
      <c r="DJ2513">
        <v>0</v>
      </c>
      <c r="DK2513">
        <v>1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">
      <c r="A2514" t="str">
        <f t="shared" si="1295"/>
        <v>10/06/2022 16:27:19.086</v>
      </c>
      <c r="C2514" t="str">
        <f t="shared" si="1296"/>
        <v>FFDFD3C0</v>
      </c>
      <c r="D2514" t="s">
        <v>143</v>
      </c>
      <c r="E2514">
        <v>15</v>
      </c>
      <c r="F2514">
        <v>2015</v>
      </c>
      <c r="G2514" t="s">
        <v>144</v>
      </c>
      <c r="J2514" t="s">
        <v>145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1297"/>
        <v>16:27:18.836</v>
      </c>
      <c r="T2514" t="str">
        <f t="shared" si="1298"/>
        <v>16:27:18.436</v>
      </c>
      <c r="U2514" t="str">
        <f t="shared" si="1294"/>
        <v>A5988B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10</v>
      </c>
      <c r="AF2514" t="s">
        <v>125</v>
      </c>
      <c r="AG2514">
        <v>0</v>
      </c>
      <c r="AH2514">
        <v>3</v>
      </c>
      <c r="AI2514">
        <v>2</v>
      </c>
      <c r="AJ2514">
        <v>1</v>
      </c>
      <c r="AK2514" t="s">
        <v>832</v>
      </c>
      <c r="AL2514">
        <v>40.984304000000002</v>
      </c>
      <c r="AM2514" t="s">
        <v>604</v>
      </c>
      <c r="AN2514">
        <v>-72.171678999999997</v>
      </c>
      <c r="AO2514">
        <v>25</v>
      </c>
      <c r="AP2514">
        <v>1125</v>
      </c>
      <c r="AQ2514" t="s">
        <v>129</v>
      </c>
      <c r="AR2514">
        <v>-25</v>
      </c>
      <c r="AS2514">
        <v>63</v>
      </c>
      <c r="AT2514">
        <v>-64</v>
      </c>
      <c r="BB2514">
        <v>1200</v>
      </c>
      <c r="BC2514">
        <v>1</v>
      </c>
      <c r="BD2514" t="str">
        <f t="shared" si="1299"/>
        <v xml:space="preserve">N46PD   </v>
      </c>
      <c r="BE2514">
        <v>1</v>
      </c>
      <c r="BG2514">
        <v>0</v>
      </c>
      <c r="BH2514">
        <v>0</v>
      </c>
      <c r="BI2514">
        <v>0</v>
      </c>
      <c r="BJ2514">
        <v>1025</v>
      </c>
      <c r="BK2514">
        <v>-100</v>
      </c>
      <c r="BL2514" t="s">
        <v>239</v>
      </c>
      <c r="BM2514">
        <v>1</v>
      </c>
      <c r="BN2514">
        <v>1</v>
      </c>
      <c r="BO2514">
        <v>1</v>
      </c>
      <c r="BP2514">
        <v>0</v>
      </c>
      <c r="BS2514">
        <v>0.04</v>
      </c>
      <c r="BT2514">
        <v>0</v>
      </c>
      <c r="BU2514">
        <v>0</v>
      </c>
      <c r="CE2514" t="str">
        <f t="shared" si="1300"/>
        <v>16:27:18.843</v>
      </c>
      <c r="CF2514">
        <v>842582202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5</v>
      </c>
      <c r="CY2514">
        <v>7</v>
      </c>
      <c r="CZ2514" t="s">
        <v>131</v>
      </c>
      <c r="DA2514">
        <v>80</v>
      </c>
      <c r="DB2514">
        <v>1</v>
      </c>
      <c r="DC2514" t="s">
        <v>132</v>
      </c>
      <c r="DD2514" t="s">
        <v>133</v>
      </c>
      <c r="DG2514">
        <v>15575063</v>
      </c>
      <c r="DI2514">
        <v>1</v>
      </c>
      <c r="DJ2514">
        <v>0</v>
      </c>
      <c r="DK2514">
        <v>1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">
      <c r="A2515" t="str">
        <f>"10/06/2022 16:27:20.181"</f>
        <v>10/06/2022 16:27:20.181</v>
      </c>
      <c r="C2515" t="str">
        <f t="shared" si="1296"/>
        <v>FFDFD3C0</v>
      </c>
      <c r="D2515" t="s">
        <v>134</v>
      </c>
      <c r="E2515">
        <v>33</v>
      </c>
      <c r="H2515">
        <v>112</v>
      </c>
      <c r="I2515" t="s">
        <v>135</v>
      </c>
      <c r="J2515" t="s">
        <v>136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ref="S2515:S2521" si="1301">"16:27:19.938"</f>
        <v>16:27:19.938</v>
      </c>
      <c r="T2515" t="str">
        <f t="shared" ref="T2515:T2521" si="1302">"16:27:19.438"</f>
        <v>16:27:19.438</v>
      </c>
      <c r="U2515" t="str">
        <f t="shared" si="1294"/>
        <v>A5988B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10</v>
      </c>
      <c r="AF2515" t="s">
        <v>125</v>
      </c>
      <c r="AG2515">
        <v>0</v>
      </c>
      <c r="AH2515">
        <v>3</v>
      </c>
      <c r="AI2515">
        <v>2</v>
      </c>
      <c r="AJ2515">
        <v>1</v>
      </c>
      <c r="AK2515" t="s">
        <v>833</v>
      </c>
      <c r="AL2515">
        <v>40.984625999999999</v>
      </c>
      <c r="AM2515" t="s">
        <v>834</v>
      </c>
      <c r="AN2515">
        <v>-72.171871999999993</v>
      </c>
      <c r="AO2515">
        <v>25</v>
      </c>
      <c r="AP2515">
        <v>1125</v>
      </c>
      <c r="AQ2515" t="s">
        <v>129</v>
      </c>
      <c r="AR2515">
        <v>-24</v>
      </c>
      <c r="AS2515">
        <v>63</v>
      </c>
      <c r="AT2515">
        <v>128</v>
      </c>
      <c r="BB2515">
        <v>1200</v>
      </c>
      <c r="BC2515">
        <v>1</v>
      </c>
      <c r="BD2515" t="str">
        <f t="shared" si="1299"/>
        <v xml:space="preserve">N46PD   </v>
      </c>
      <c r="BE2515">
        <v>1</v>
      </c>
      <c r="BG2515">
        <v>0</v>
      </c>
      <c r="BH2515">
        <v>0</v>
      </c>
      <c r="BI2515">
        <v>0</v>
      </c>
      <c r="BJ2515">
        <v>1025</v>
      </c>
      <c r="BK2515">
        <v>-100</v>
      </c>
      <c r="BL2515" t="s">
        <v>239</v>
      </c>
      <c r="BM2515">
        <v>1</v>
      </c>
      <c r="BN2515">
        <v>1</v>
      </c>
      <c r="BO2515">
        <v>1</v>
      </c>
      <c r="BP2515">
        <v>0</v>
      </c>
      <c r="BS2515">
        <v>0.04</v>
      </c>
      <c r="BT2515">
        <v>0</v>
      </c>
      <c r="BU2515">
        <v>0</v>
      </c>
      <c r="CE2515" t="str">
        <f t="shared" ref="CE2515:CE2521" si="1303">"16:27:19.939"</f>
        <v>16:27:19.939</v>
      </c>
      <c r="CF2515">
        <v>938692195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6</v>
      </c>
      <c r="CY2515">
        <v>7</v>
      </c>
      <c r="CZ2515" t="s">
        <v>131</v>
      </c>
      <c r="DA2515">
        <v>80</v>
      </c>
      <c r="DB2515">
        <v>1</v>
      </c>
      <c r="DC2515" t="s">
        <v>132</v>
      </c>
      <c r="DD2515" t="s">
        <v>133</v>
      </c>
      <c r="DG2515">
        <v>15576247</v>
      </c>
      <c r="DI2515">
        <v>1</v>
      </c>
      <c r="DJ2515">
        <v>0</v>
      </c>
      <c r="DK2515">
        <v>0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">
      <c r="A2516" t="str">
        <f>"10/06/2022 16:27:20.196"</f>
        <v>10/06/2022 16:27:20.196</v>
      </c>
      <c r="C2516" t="str">
        <f t="shared" si="1296"/>
        <v>FFDFD3C0</v>
      </c>
      <c r="D2516" t="s">
        <v>143</v>
      </c>
      <c r="E2516">
        <v>1</v>
      </c>
      <c r="F2516">
        <v>2001</v>
      </c>
      <c r="G2516" t="s">
        <v>147</v>
      </c>
      <c r="J2516" t="s">
        <v>145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301"/>
        <v>16:27:19.938</v>
      </c>
      <c r="T2516" t="str">
        <f t="shared" si="1302"/>
        <v>16:27:19.438</v>
      </c>
      <c r="U2516" t="str">
        <f t="shared" si="1294"/>
        <v>A5988B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10</v>
      </c>
      <c r="AF2516" t="s">
        <v>125</v>
      </c>
      <c r="AG2516">
        <v>0</v>
      </c>
      <c r="AH2516">
        <v>3</v>
      </c>
      <c r="AI2516">
        <v>2</v>
      </c>
      <c r="AJ2516">
        <v>1</v>
      </c>
      <c r="AK2516" t="s">
        <v>833</v>
      </c>
      <c r="AL2516">
        <v>40.984625999999999</v>
      </c>
      <c r="AM2516" t="s">
        <v>834</v>
      </c>
      <c r="AN2516">
        <v>-72.171871999999993</v>
      </c>
      <c r="AO2516">
        <v>25</v>
      </c>
      <c r="AP2516">
        <v>1125</v>
      </c>
      <c r="AQ2516" t="s">
        <v>129</v>
      </c>
      <c r="AR2516">
        <v>-24</v>
      </c>
      <c r="AS2516">
        <v>63</v>
      </c>
      <c r="AT2516">
        <v>128</v>
      </c>
      <c r="BB2516">
        <v>1200</v>
      </c>
      <c r="BC2516">
        <v>1</v>
      </c>
      <c r="BD2516" t="str">
        <f t="shared" si="1299"/>
        <v xml:space="preserve">N46PD   </v>
      </c>
      <c r="BE2516">
        <v>1</v>
      </c>
      <c r="BG2516">
        <v>0</v>
      </c>
      <c r="BH2516">
        <v>0</v>
      </c>
      <c r="BI2516">
        <v>0</v>
      </c>
      <c r="BJ2516">
        <v>1025</v>
      </c>
      <c r="BK2516">
        <v>-100</v>
      </c>
      <c r="BL2516" t="s">
        <v>239</v>
      </c>
      <c r="BM2516">
        <v>1</v>
      </c>
      <c r="BN2516">
        <v>1</v>
      </c>
      <c r="BO2516">
        <v>1</v>
      </c>
      <c r="BP2516">
        <v>0</v>
      </c>
      <c r="BS2516">
        <v>0.04</v>
      </c>
      <c r="BT2516">
        <v>0</v>
      </c>
      <c r="BU2516">
        <v>0</v>
      </c>
      <c r="CE2516" t="str">
        <f t="shared" si="1303"/>
        <v>16:27:19.939</v>
      </c>
      <c r="CF2516">
        <v>938692195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6</v>
      </c>
      <c r="CY2516">
        <v>7</v>
      </c>
      <c r="CZ2516" t="s">
        <v>131</v>
      </c>
      <c r="DA2516">
        <v>80</v>
      </c>
      <c r="DB2516">
        <v>1</v>
      </c>
      <c r="DC2516" t="s">
        <v>132</v>
      </c>
      <c r="DD2516" t="s">
        <v>133</v>
      </c>
      <c r="DG2516">
        <v>15576247</v>
      </c>
      <c r="DI2516">
        <v>1</v>
      </c>
      <c r="DJ2516">
        <v>0</v>
      </c>
      <c r="DK2516">
        <v>1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">
      <c r="A2517" t="str">
        <f>"10/06/2022 16:27:20.212"</f>
        <v>10/06/2022 16:27:20.212</v>
      </c>
      <c r="C2517" t="str">
        <f t="shared" si="1296"/>
        <v>FFDFD3C0</v>
      </c>
      <c r="D2517" t="s">
        <v>139</v>
      </c>
      <c r="E2517">
        <v>2</v>
      </c>
      <c r="F2517">
        <v>1002</v>
      </c>
      <c r="G2517" t="s">
        <v>124</v>
      </c>
      <c r="J2517" t="s">
        <v>141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301"/>
        <v>16:27:19.938</v>
      </c>
      <c r="T2517" t="str">
        <f t="shared" si="1302"/>
        <v>16:27:19.438</v>
      </c>
      <c r="U2517" t="str">
        <f t="shared" si="1294"/>
        <v>A5988B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10</v>
      </c>
      <c r="AF2517" t="s">
        <v>125</v>
      </c>
      <c r="AG2517">
        <v>0</v>
      </c>
      <c r="AH2517">
        <v>3</v>
      </c>
      <c r="AI2517">
        <v>2</v>
      </c>
      <c r="AJ2517">
        <v>1</v>
      </c>
      <c r="AK2517" t="s">
        <v>833</v>
      </c>
      <c r="AL2517">
        <v>40.984625999999999</v>
      </c>
      <c r="AM2517" t="s">
        <v>834</v>
      </c>
      <c r="AN2517">
        <v>-72.171871999999993</v>
      </c>
      <c r="AO2517">
        <v>25</v>
      </c>
      <c r="AP2517">
        <v>1125</v>
      </c>
      <c r="AQ2517" t="s">
        <v>129</v>
      </c>
      <c r="AR2517">
        <v>-24</v>
      </c>
      <c r="AS2517">
        <v>63</v>
      </c>
      <c r="AT2517">
        <v>128</v>
      </c>
      <c r="BB2517">
        <v>1200</v>
      </c>
      <c r="BC2517">
        <v>1</v>
      </c>
      <c r="BD2517" t="str">
        <f t="shared" si="1299"/>
        <v xml:space="preserve">N46PD   </v>
      </c>
      <c r="BE2517">
        <v>1</v>
      </c>
      <c r="BG2517">
        <v>0</v>
      </c>
      <c r="BH2517">
        <v>0</v>
      </c>
      <c r="BI2517">
        <v>0</v>
      </c>
      <c r="BJ2517">
        <v>1025</v>
      </c>
      <c r="BK2517">
        <v>-100</v>
      </c>
      <c r="BL2517" t="s">
        <v>239</v>
      </c>
      <c r="BM2517">
        <v>1</v>
      </c>
      <c r="BN2517">
        <v>1</v>
      </c>
      <c r="BO2517">
        <v>1</v>
      </c>
      <c r="BP2517">
        <v>0</v>
      </c>
      <c r="BS2517">
        <v>0.04</v>
      </c>
      <c r="BT2517">
        <v>0</v>
      </c>
      <c r="BU2517">
        <v>0</v>
      </c>
      <c r="CE2517" t="str">
        <f t="shared" si="1303"/>
        <v>16:27:19.939</v>
      </c>
      <c r="CF2517">
        <v>938692195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6</v>
      </c>
      <c r="CY2517">
        <v>7</v>
      </c>
      <c r="CZ2517" t="s">
        <v>131</v>
      </c>
      <c r="DA2517">
        <v>80</v>
      </c>
      <c r="DB2517">
        <v>1</v>
      </c>
      <c r="DC2517" t="s">
        <v>132</v>
      </c>
      <c r="DD2517" t="s">
        <v>133</v>
      </c>
      <c r="DG2517">
        <v>15576247</v>
      </c>
      <c r="DI2517">
        <v>1</v>
      </c>
      <c r="DJ2517">
        <v>0</v>
      </c>
      <c r="DK2517">
        <v>1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">
      <c r="A2518" t="str">
        <f>"10/06/2022 16:27:20.212"</f>
        <v>10/06/2022 16:27:20.212</v>
      </c>
      <c r="C2518" t="str">
        <f t="shared" si="1296"/>
        <v>FFDFD3C0</v>
      </c>
      <c r="D2518" t="s">
        <v>123</v>
      </c>
      <c r="E2518">
        <v>1</v>
      </c>
      <c r="H2518">
        <v>157</v>
      </c>
      <c r="I2518" t="s">
        <v>124</v>
      </c>
      <c r="J2518" t="s">
        <v>125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si="1301"/>
        <v>16:27:19.938</v>
      </c>
      <c r="T2518" t="str">
        <f t="shared" si="1302"/>
        <v>16:27:19.438</v>
      </c>
      <c r="U2518" t="str">
        <f t="shared" si="1294"/>
        <v>A5988B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10</v>
      </c>
      <c r="AF2518" t="s">
        <v>125</v>
      </c>
      <c r="AG2518">
        <v>0</v>
      </c>
      <c r="AH2518">
        <v>3</v>
      </c>
      <c r="AI2518">
        <v>2</v>
      </c>
      <c r="AJ2518">
        <v>1</v>
      </c>
      <c r="AK2518" t="s">
        <v>833</v>
      </c>
      <c r="AL2518">
        <v>40.984625999999999</v>
      </c>
      <c r="AM2518" t="s">
        <v>834</v>
      </c>
      <c r="AN2518">
        <v>-72.171871999999993</v>
      </c>
      <c r="AO2518">
        <v>25</v>
      </c>
      <c r="AP2518">
        <v>1125</v>
      </c>
      <c r="AQ2518" t="s">
        <v>129</v>
      </c>
      <c r="AR2518">
        <v>-24</v>
      </c>
      <c r="AS2518">
        <v>63</v>
      </c>
      <c r="AT2518">
        <v>128</v>
      </c>
      <c r="BB2518">
        <v>1200</v>
      </c>
      <c r="BC2518">
        <v>1</v>
      </c>
      <c r="BD2518" t="str">
        <f t="shared" si="1299"/>
        <v xml:space="preserve">N46PD   </v>
      </c>
      <c r="BE2518">
        <v>1</v>
      </c>
      <c r="BG2518">
        <v>0</v>
      </c>
      <c r="BH2518">
        <v>0</v>
      </c>
      <c r="BI2518">
        <v>0</v>
      </c>
      <c r="BJ2518">
        <v>1025</v>
      </c>
      <c r="BK2518">
        <v>-100</v>
      </c>
      <c r="BL2518" t="s">
        <v>239</v>
      </c>
      <c r="BM2518">
        <v>1</v>
      </c>
      <c r="BN2518">
        <v>1</v>
      </c>
      <c r="BO2518">
        <v>1</v>
      </c>
      <c r="BP2518">
        <v>0</v>
      </c>
      <c r="BS2518">
        <v>0.04</v>
      </c>
      <c r="BT2518">
        <v>0</v>
      </c>
      <c r="BU2518">
        <v>0</v>
      </c>
      <c r="CE2518" t="str">
        <f t="shared" si="1303"/>
        <v>16:27:19.939</v>
      </c>
      <c r="CF2518">
        <v>938692195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6</v>
      </c>
      <c r="CY2518">
        <v>7</v>
      </c>
      <c r="CZ2518" t="s">
        <v>131</v>
      </c>
      <c r="DA2518">
        <v>80</v>
      </c>
      <c r="DB2518">
        <v>1</v>
      </c>
      <c r="DC2518" t="s">
        <v>132</v>
      </c>
      <c r="DD2518" t="s">
        <v>133</v>
      </c>
      <c r="DG2518">
        <v>15576247</v>
      </c>
      <c r="DI2518">
        <v>1</v>
      </c>
      <c r="DJ2518">
        <v>0</v>
      </c>
      <c r="DK2518">
        <v>1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">
      <c r="A2519" t="str">
        <f>"10/06/2022 16:27:20.212"</f>
        <v>10/06/2022 16:27:20.212</v>
      </c>
      <c r="C2519" t="str">
        <f t="shared" si="1296"/>
        <v>FFDFD3C0</v>
      </c>
      <c r="D2519" t="s">
        <v>139</v>
      </c>
      <c r="E2519">
        <v>3</v>
      </c>
      <c r="F2519">
        <v>1003</v>
      </c>
      <c r="G2519" t="s">
        <v>146</v>
      </c>
      <c r="J2519" t="s">
        <v>141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1301"/>
        <v>16:27:19.938</v>
      </c>
      <c r="T2519" t="str">
        <f t="shared" si="1302"/>
        <v>16:27:19.438</v>
      </c>
      <c r="U2519" t="str">
        <f t="shared" si="1294"/>
        <v>A5988B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10</v>
      </c>
      <c r="AF2519" t="s">
        <v>125</v>
      </c>
      <c r="AG2519">
        <v>0</v>
      </c>
      <c r="AH2519">
        <v>3</v>
      </c>
      <c r="AI2519">
        <v>2</v>
      </c>
      <c r="AJ2519">
        <v>1</v>
      </c>
      <c r="AK2519" t="s">
        <v>833</v>
      </c>
      <c r="AL2519">
        <v>40.984625999999999</v>
      </c>
      <c r="AM2519" t="s">
        <v>834</v>
      </c>
      <c r="AN2519">
        <v>-72.171871999999993</v>
      </c>
      <c r="AO2519">
        <v>25</v>
      </c>
      <c r="AP2519">
        <v>1125</v>
      </c>
      <c r="AQ2519" t="s">
        <v>129</v>
      </c>
      <c r="AR2519">
        <v>-24</v>
      </c>
      <c r="AS2519">
        <v>63</v>
      </c>
      <c r="AT2519">
        <v>128</v>
      </c>
      <c r="BB2519">
        <v>1200</v>
      </c>
      <c r="BC2519">
        <v>1</v>
      </c>
      <c r="BD2519" t="str">
        <f t="shared" si="1299"/>
        <v xml:space="preserve">N46PD   </v>
      </c>
      <c r="BE2519">
        <v>1</v>
      </c>
      <c r="BG2519">
        <v>0</v>
      </c>
      <c r="BH2519">
        <v>0</v>
      </c>
      <c r="BI2519">
        <v>0</v>
      </c>
      <c r="BJ2519">
        <v>1025</v>
      </c>
      <c r="BK2519">
        <v>-100</v>
      </c>
      <c r="BL2519" t="s">
        <v>239</v>
      </c>
      <c r="BM2519">
        <v>1</v>
      </c>
      <c r="BN2519">
        <v>1</v>
      </c>
      <c r="BO2519">
        <v>1</v>
      </c>
      <c r="BP2519">
        <v>0</v>
      </c>
      <c r="BS2519">
        <v>0.04</v>
      </c>
      <c r="BT2519">
        <v>0</v>
      </c>
      <c r="BU2519">
        <v>0</v>
      </c>
      <c r="CE2519" t="str">
        <f t="shared" si="1303"/>
        <v>16:27:19.939</v>
      </c>
      <c r="CF2519">
        <v>938692195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6</v>
      </c>
      <c r="CY2519">
        <v>7</v>
      </c>
      <c r="CZ2519" t="s">
        <v>131</v>
      </c>
      <c r="DA2519">
        <v>80</v>
      </c>
      <c r="DB2519">
        <v>1</v>
      </c>
      <c r="DC2519" t="s">
        <v>132</v>
      </c>
      <c r="DD2519" t="s">
        <v>133</v>
      </c>
      <c r="DG2519">
        <v>15576247</v>
      </c>
      <c r="DI2519">
        <v>1</v>
      </c>
      <c r="DJ2519">
        <v>0</v>
      </c>
      <c r="DK2519">
        <v>1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">
      <c r="A2520" t="str">
        <f>"10/06/2022 16:27:20.212"</f>
        <v>10/06/2022 16:27:20.212</v>
      </c>
      <c r="C2520" t="str">
        <f t="shared" si="1296"/>
        <v>FFDFD3C0</v>
      </c>
      <c r="D2520" t="s">
        <v>134</v>
      </c>
      <c r="E2520">
        <v>38</v>
      </c>
      <c r="H2520">
        <v>125</v>
      </c>
      <c r="I2520" t="s">
        <v>142</v>
      </c>
      <c r="J2520" t="s">
        <v>136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301"/>
        <v>16:27:19.938</v>
      </c>
      <c r="T2520" t="str">
        <f t="shared" si="1302"/>
        <v>16:27:19.438</v>
      </c>
      <c r="U2520" t="str">
        <f t="shared" si="1294"/>
        <v>A5988B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10</v>
      </c>
      <c r="AF2520" t="s">
        <v>125</v>
      </c>
      <c r="AG2520">
        <v>0</v>
      </c>
      <c r="AH2520">
        <v>3</v>
      </c>
      <c r="AI2520">
        <v>2</v>
      </c>
      <c r="AJ2520">
        <v>1</v>
      </c>
      <c r="AK2520" t="s">
        <v>833</v>
      </c>
      <c r="AL2520">
        <v>40.984625999999999</v>
      </c>
      <c r="AM2520" t="s">
        <v>834</v>
      </c>
      <c r="AN2520">
        <v>-72.171871999999993</v>
      </c>
      <c r="AO2520">
        <v>25</v>
      </c>
      <c r="AP2520">
        <v>1125</v>
      </c>
      <c r="AQ2520" t="s">
        <v>129</v>
      </c>
      <c r="AR2520">
        <v>-24</v>
      </c>
      <c r="AS2520">
        <v>63</v>
      </c>
      <c r="AT2520">
        <v>128</v>
      </c>
      <c r="BB2520">
        <v>1200</v>
      </c>
      <c r="BC2520">
        <v>1</v>
      </c>
      <c r="BD2520" t="str">
        <f t="shared" si="1299"/>
        <v xml:space="preserve">N46PD   </v>
      </c>
      <c r="BE2520">
        <v>1</v>
      </c>
      <c r="BG2520">
        <v>0</v>
      </c>
      <c r="BH2520">
        <v>0</v>
      </c>
      <c r="BI2520">
        <v>0</v>
      </c>
      <c r="BJ2520">
        <v>1025</v>
      </c>
      <c r="BK2520">
        <v>-100</v>
      </c>
      <c r="BL2520" t="s">
        <v>239</v>
      </c>
      <c r="BM2520">
        <v>1</v>
      </c>
      <c r="BN2520">
        <v>1</v>
      </c>
      <c r="BO2520">
        <v>1</v>
      </c>
      <c r="BP2520">
        <v>0</v>
      </c>
      <c r="BS2520">
        <v>0.04</v>
      </c>
      <c r="BT2520">
        <v>0</v>
      </c>
      <c r="BU2520">
        <v>0</v>
      </c>
      <c r="CE2520" t="str">
        <f t="shared" si="1303"/>
        <v>16:27:19.939</v>
      </c>
      <c r="CF2520">
        <v>938692195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6</v>
      </c>
      <c r="CY2520">
        <v>7</v>
      </c>
      <c r="CZ2520" t="s">
        <v>131</v>
      </c>
      <c r="DA2520">
        <v>80</v>
      </c>
      <c r="DB2520">
        <v>1</v>
      </c>
      <c r="DC2520" t="s">
        <v>132</v>
      </c>
      <c r="DD2520" t="s">
        <v>133</v>
      </c>
      <c r="DG2520">
        <v>15576247</v>
      </c>
      <c r="DI2520">
        <v>1</v>
      </c>
      <c r="DJ2520">
        <v>0</v>
      </c>
      <c r="DK2520">
        <v>1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">
      <c r="A2521" t="str">
        <f>"10/06/2022 16:27:20.212"</f>
        <v>10/06/2022 16:27:20.212</v>
      </c>
      <c r="C2521" t="str">
        <f t="shared" si="1296"/>
        <v>FFDFD3C0</v>
      </c>
      <c r="D2521" t="s">
        <v>143</v>
      </c>
      <c r="E2521">
        <v>15</v>
      </c>
      <c r="F2521">
        <v>2015</v>
      </c>
      <c r="G2521" t="s">
        <v>144</v>
      </c>
      <c r="J2521" t="s">
        <v>145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1301"/>
        <v>16:27:19.938</v>
      </c>
      <c r="T2521" t="str">
        <f t="shared" si="1302"/>
        <v>16:27:19.438</v>
      </c>
      <c r="U2521" t="str">
        <f t="shared" si="1294"/>
        <v>A5988B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10</v>
      </c>
      <c r="AF2521" t="s">
        <v>125</v>
      </c>
      <c r="AG2521">
        <v>0</v>
      </c>
      <c r="AH2521">
        <v>3</v>
      </c>
      <c r="AI2521">
        <v>2</v>
      </c>
      <c r="AJ2521">
        <v>1</v>
      </c>
      <c r="AK2521" t="s">
        <v>833</v>
      </c>
      <c r="AL2521">
        <v>40.984625999999999</v>
      </c>
      <c r="AM2521" t="s">
        <v>834</v>
      </c>
      <c r="AN2521">
        <v>-72.171871999999993</v>
      </c>
      <c r="AO2521">
        <v>25</v>
      </c>
      <c r="AP2521">
        <v>1125</v>
      </c>
      <c r="AQ2521" t="s">
        <v>129</v>
      </c>
      <c r="AR2521">
        <v>-24</v>
      </c>
      <c r="AS2521">
        <v>63</v>
      </c>
      <c r="AT2521">
        <v>128</v>
      </c>
      <c r="BB2521">
        <v>1200</v>
      </c>
      <c r="BC2521">
        <v>1</v>
      </c>
      <c r="BD2521" t="str">
        <f t="shared" si="1299"/>
        <v xml:space="preserve">N46PD   </v>
      </c>
      <c r="BE2521">
        <v>1</v>
      </c>
      <c r="BG2521">
        <v>0</v>
      </c>
      <c r="BH2521">
        <v>0</v>
      </c>
      <c r="BI2521">
        <v>0</v>
      </c>
      <c r="BJ2521">
        <v>1025</v>
      </c>
      <c r="BK2521">
        <v>-100</v>
      </c>
      <c r="BL2521" t="s">
        <v>239</v>
      </c>
      <c r="BM2521">
        <v>1</v>
      </c>
      <c r="BN2521">
        <v>1</v>
      </c>
      <c r="BO2521">
        <v>1</v>
      </c>
      <c r="BP2521">
        <v>0</v>
      </c>
      <c r="BS2521">
        <v>0.04</v>
      </c>
      <c r="BT2521">
        <v>0</v>
      </c>
      <c r="BU2521">
        <v>0</v>
      </c>
      <c r="CE2521" t="str">
        <f t="shared" si="1303"/>
        <v>16:27:19.939</v>
      </c>
      <c r="CF2521">
        <v>938692195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6</v>
      </c>
      <c r="CY2521">
        <v>7</v>
      </c>
      <c r="CZ2521" t="s">
        <v>131</v>
      </c>
      <c r="DA2521">
        <v>80</v>
      </c>
      <c r="DB2521">
        <v>1</v>
      </c>
      <c r="DC2521" t="s">
        <v>132</v>
      </c>
      <c r="DD2521" t="s">
        <v>133</v>
      </c>
      <c r="DG2521">
        <v>15576247</v>
      </c>
      <c r="DI2521">
        <v>1</v>
      </c>
      <c r="DJ2521">
        <v>0</v>
      </c>
      <c r="DK2521">
        <v>1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">
      <c r="A2522" t="str">
        <f t="shared" ref="A2522:A2528" si="1304">"10/06/2022 16:27:21.259"</f>
        <v>10/06/2022 16:27:21.259</v>
      </c>
      <c r="C2522" t="str">
        <f t="shared" si="1296"/>
        <v>FFDFD3C0</v>
      </c>
      <c r="D2522" t="s">
        <v>139</v>
      </c>
      <c r="E2522">
        <v>2</v>
      </c>
      <c r="F2522">
        <v>1002</v>
      </c>
      <c r="G2522" t="s">
        <v>124</v>
      </c>
      <c r="J2522" t="s">
        <v>141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ref="S2522:S2528" si="1305">"16:27:21.008"</f>
        <v>16:27:21.008</v>
      </c>
      <c r="T2522" t="str">
        <f t="shared" ref="T2522:T2528" si="1306">"16:27:20.508"</f>
        <v>16:27:20.508</v>
      </c>
      <c r="U2522" t="str">
        <f t="shared" si="1294"/>
        <v>A5988B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10</v>
      </c>
      <c r="AF2522" t="s">
        <v>125</v>
      </c>
      <c r="AG2522">
        <v>0</v>
      </c>
      <c r="AH2522">
        <v>3</v>
      </c>
      <c r="AI2522">
        <v>2</v>
      </c>
      <c r="AJ2522">
        <v>1</v>
      </c>
      <c r="AK2522" t="s">
        <v>835</v>
      </c>
      <c r="AL2522">
        <v>40.984969</v>
      </c>
      <c r="AM2522" t="s">
        <v>836</v>
      </c>
      <c r="AN2522">
        <v>-72.171999999999997</v>
      </c>
      <c r="AO2522">
        <v>25</v>
      </c>
      <c r="AP2522">
        <v>1125</v>
      </c>
      <c r="AQ2522" t="s">
        <v>129</v>
      </c>
      <c r="AR2522">
        <v>-24</v>
      </c>
      <c r="AS2522">
        <v>62</v>
      </c>
      <c r="AT2522">
        <v>128</v>
      </c>
      <c r="BB2522">
        <v>1200</v>
      </c>
      <c r="BC2522">
        <v>1</v>
      </c>
      <c r="BD2522" t="str">
        <f t="shared" si="1299"/>
        <v xml:space="preserve">N46PD   </v>
      </c>
      <c r="BE2522">
        <v>1</v>
      </c>
      <c r="BG2522">
        <v>0</v>
      </c>
      <c r="BH2522">
        <v>0</v>
      </c>
      <c r="BI2522">
        <v>0</v>
      </c>
      <c r="BJ2522">
        <v>1025</v>
      </c>
      <c r="BK2522">
        <v>-100</v>
      </c>
      <c r="BL2522" t="s">
        <v>239</v>
      </c>
      <c r="BM2522">
        <v>1</v>
      </c>
      <c r="BN2522">
        <v>1</v>
      </c>
      <c r="BO2522">
        <v>1</v>
      </c>
      <c r="BP2522">
        <v>0</v>
      </c>
      <c r="BS2522">
        <v>0.04</v>
      </c>
      <c r="BT2522">
        <v>0</v>
      </c>
      <c r="BU2522">
        <v>0</v>
      </c>
      <c r="CE2522" t="str">
        <f t="shared" ref="CE2522:CE2528" si="1307">"16:27:21.014"</f>
        <v>16:27:21.014</v>
      </c>
      <c r="CF2522">
        <v>13502697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6</v>
      </c>
      <c r="CY2522">
        <v>7</v>
      </c>
      <c r="CZ2522" t="s">
        <v>131</v>
      </c>
      <c r="DA2522">
        <v>80</v>
      </c>
      <c r="DB2522">
        <v>1</v>
      </c>
      <c r="DC2522" t="s">
        <v>132</v>
      </c>
      <c r="DD2522" t="s">
        <v>133</v>
      </c>
      <c r="DG2522">
        <v>15577297</v>
      </c>
      <c r="DI2522">
        <v>1</v>
      </c>
      <c r="DJ2522">
        <v>0</v>
      </c>
      <c r="DK2522">
        <v>0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">
      <c r="A2523" t="str">
        <f t="shared" si="1304"/>
        <v>10/06/2022 16:27:21.259</v>
      </c>
      <c r="C2523" t="str">
        <f t="shared" si="1296"/>
        <v>FFDFD3C0</v>
      </c>
      <c r="D2523" t="s">
        <v>123</v>
      </c>
      <c r="E2523">
        <v>1</v>
      </c>
      <c r="H2523">
        <v>157</v>
      </c>
      <c r="I2523" t="s">
        <v>124</v>
      </c>
      <c r="J2523" t="s">
        <v>125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305"/>
        <v>16:27:21.008</v>
      </c>
      <c r="T2523" t="str">
        <f t="shared" si="1306"/>
        <v>16:27:20.508</v>
      </c>
      <c r="U2523" t="str">
        <f t="shared" si="1294"/>
        <v>A5988B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9</v>
      </c>
      <c r="AC2523">
        <v>3</v>
      </c>
      <c r="AD2523">
        <v>0</v>
      </c>
      <c r="AE2523">
        <v>10</v>
      </c>
      <c r="AF2523" t="s">
        <v>125</v>
      </c>
      <c r="AG2523">
        <v>0</v>
      </c>
      <c r="AH2523">
        <v>3</v>
      </c>
      <c r="AI2523">
        <v>2</v>
      </c>
      <c r="AJ2523">
        <v>1</v>
      </c>
      <c r="AK2523" t="s">
        <v>835</v>
      </c>
      <c r="AL2523">
        <v>40.984969</v>
      </c>
      <c r="AM2523" t="s">
        <v>836</v>
      </c>
      <c r="AN2523">
        <v>-72.171999999999997</v>
      </c>
      <c r="AO2523">
        <v>25</v>
      </c>
      <c r="AP2523">
        <v>1125</v>
      </c>
      <c r="AQ2523" t="s">
        <v>129</v>
      </c>
      <c r="AR2523">
        <v>-24</v>
      </c>
      <c r="AS2523">
        <v>62</v>
      </c>
      <c r="AT2523">
        <v>128</v>
      </c>
      <c r="BB2523">
        <v>1200</v>
      </c>
      <c r="BC2523">
        <v>1</v>
      </c>
      <c r="BD2523" t="str">
        <f t="shared" si="1299"/>
        <v xml:space="preserve">N46PD   </v>
      </c>
      <c r="BE2523">
        <v>1</v>
      </c>
      <c r="BG2523">
        <v>0</v>
      </c>
      <c r="BH2523">
        <v>0</v>
      </c>
      <c r="BI2523">
        <v>0</v>
      </c>
      <c r="BJ2523">
        <v>1025</v>
      </c>
      <c r="BK2523">
        <v>-100</v>
      </c>
      <c r="BL2523" t="s">
        <v>239</v>
      </c>
      <c r="BM2523">
        <v>1</v>
      </c>
      <c r="BN2523">
        <v>1</v>
      </c>
      <c r="BO2523">
        <v>1</v>
      </c>
      <c r="BP2523">
        <v>0</v>
      </c>
      <c r="BS2523">
        <v>0.04</v>
      </c>
      <c r="BT2523">
        <v>0</v>
      </c>
      <c r="BU2523">
        <v>0</v>
      </c>
      <c r="CE2523" t="str">
        <f t="shared" si="1307"/>
        <v>16:27:21.014</v>
      </c>
      <c r="CF2523">
        <v>13502697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6</v>
      </c>
      <c r="CY2523">
        <v>7</v>
      </c>
      <c r="CZ2523" t="s">
        <v>131</v>
      </c>
      <c r="DA2523">
        <v>80</v>
      </c>
      <c r="DB2523">
        <v>1</v>
      </c>
      <c r="DC2523" t="s">
        <v>132</v>
      </c>
      <c r="DD2523" t="s">
        <v>133</v>
      </c>
      <c r="DG2523">
        <v>15577297</v>
      </c>
      <c r="DI2523">
        <v>1</v>
      </c>
      <c r="DJ2523">
        <v>0</v>
      </c>
      <c r="DK2523">
        <v>1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">
      <c r="A2524" t="str">
        <f t="shared" si="1304"/>
        <v>10/06/2022 16:27:21.259</v>
      </c>
      <c r="C2524" t="str">
        <f t="shared" si="1296"/>
        <v>FFDFD3C0</v>
      </c>
      <c r="D2524" t="s">
        <v>134</v>
      </c>
      <c r="E2524">
        <v>38</v>
      </c>
      <c r="H2524">
        <v>125</v>
      </c>
      <c r="I2524" t="s">
        <v>142</v>
      </c>
      <c r="J2524" t="s">
        <v>136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si="1305"/>
        <v>16:27:21.008</v>
      </c>
      <c r="T2524" t="str">
        <f t="shared" si="1306"/>
        <v>16:27:20.508</v>
      </c>
      <c r="U2524" t="str">
        <f t="shared" si="1294"/>
        <v>A5988B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9</v>
      </c>
      <c r="AC2524">
        <v>3</v>
      </c>
      <c r="AD2524">
        <v>0</v>
      </c>
      <c r="AE2524">
        <v>10</v>
      </c>
      <c r="AF2524" t="s">
        <v>125</v>
      </c>
      <c r="AG2524">
        <v>0</v>
      </c>
      <c r="AH2524">
        <v>3</v>
      </c>
      <c r="AI2524">
        <v>2</v>
      </c>
      <c r="AJ2524">
        <v>1</v>
      </c>
      <c r="AK2524" t="s">
        <v>835</v>
      </c>
      <c r="AL2524">
        <v>40.984969</v>
      </c>
      <c r="AM2524" t="s">
        <v>836</v>
      </c>
      <c r="AN2524">
        <v>-72.171999999999997</v>
      </c>
      <c r="AO2524">
        <v>25</v>
      </c>
      <c r="AP2524">
        <v>1125</v>
      </c>
      <c r="AQ2524" t="s">
        <v>129</v>
      </c>
      <c r="AR2524">
        <v>-24</v>
      </c>
      <c r="AS2524">
        <v>62</v>
      </c>
      <c r="AT2524">
        <v>128</v>
      </c>
      <c r="BB2524">
        <v>1200</v>
      </c>
      <c r="BC2524">
        <v>1</v>
      </c>
      <c r="BD2524" t="str">
        <f t="shared" si="1299"/>
        <v xml:space="preserve">N46PD   </v>
      </c>
      <c r="BE2524">
        <v>1</v>
      </c>
      <c r="BG2524">
        <v>0</v>
      </c>
      <c r="BH2524">
        <v>0</v>
      </c>
      <c r="BI2524">
        <v>0</v>
      </c>
      <c r="BJ2524">
        <v>1025</v>
      </c>
      <c r="BK2524">
        <v>-100</v>
      </c>
      <c r="BL2524" t="s">
        <v>239</v>
      </c>
      <c r="BM2524">
        <v>1</v>
      </c>
      <c r="BN2524">
        <v>1</v>
      </c>
      <c r="BO2524">
        <v>1</v>
      </c>
      <c r="BP2524">
        <v>0</v>
      </c>
      <c r="BS2524">
        <v>0.04</v>
      </c>
      <c r="BT2524">
        <v>0</v>
      </c>
      <c r="BU2524">
        <v>0</v>
      </c>
      <c r="CE2524" t="str">
        <f t="shared" si="1307"/>
        <v>16:27:21.014</v>
      </c>
      <c r="CF2524">
        <v>13502697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6</v>
      </c>
      <c r="CY2524">
        <v>7</v>
      </c>
      <c r="CZ2524" t="s">
        <v>131</v>
      </c>
      <c r="DA2524">
        <v>80</v>
      </c>
      <c r="DB2524">
        <v>1</v>
      </c>
      <c r="DC2524" t="s">
        <v>132</v>
      </c>
      <c r="DD2524" t="s">
        <v>133</v>
      </c>
      <c r="DG2524">
        <v>15577297</v>
      </c>
      <c r="DI2524">
        <v>1</v>
      </c>
      <c r="DJ2524">
        <v>0</v>
      </c>
      <c r="DK2524">
        <v>1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">
      <c r="A2525" t="str">
        <f t="shared" si="1304"/>
        <v>10/06/2022 16:27:21.259</v>
      </c>
      <c r="C2525" t="str">
        <f t="shared" si="1296"/>
        <v>FFDFD3C0</v>
      </c>
      <c r="D2525" t="s">
        <v>143</v>
      </c>
      <c r="E2525">
        <v>15</v>
      </c>
      <c r="F2525">
        <v>2015</v>
      </c>
      <c r="G2525" t="s">
        <v>144</v>
      </c>
      <c r="J2525" t="s">
        <v>145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305"/>
        <v>16:27:21.008</v>
      </c>
      <c r="T2525" t="str">
        <f t="shared" si="1306"/>
        <v>16:27:20.508</v>
      </c>
      <c r="U2525" t="str">
        <f t="shared" si="1294"/>
        <v>A5988B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9</v>
      </c>
      <c r="AC2525">
        <v>3</v>
      </c>
      <c r="AD2525">
        <v>0</v>
      </c>
      <c r="AE2525">
        <v>10</v>
      </c>
      <c r="AF2525" t="s">
        <v>125</v>
      </c>
      <c r="AG2525">
        <v>0</v>
      </c>
      <c r="AH2525">
        <v>3</v>
      </c>
      <c r="AI2525">
        <v>2</v>
      </c>
      <c r="AJ2525">
        <v>1</v>
      </c>
      <c r="AK2525" t="s">
        <v>835</v>
      </c>
      <c r="AL2525">
        <v>40.984969</v>
      </c>
      <c r="AM2525" t="s">
        <v>836</v>
      </c>
      <c r="AN2525">
        <v>-72.171999999999997</v>
      </c>
      <c r="AO2525">
        <v>25</v>
      </c>
      <c r="AP2525">
        <v>1125</v>
      </c>
      <c r="AQ2525" t="s">
        <v>129</v>
      </c>
      <c r="AR2525">
        <v>-24</v>
      </c>
      <c r="AS2525">
        <v>62</v>
      </c>
      <c r="AT2525">
        <v>128</v>
      </c>
      <c r="BB2525">
        <v>1200</v>
      </c>
      <c r="BC2525">
        <v>1</v>
      </c>
      <c r="BD2525" t="str">
        <f t="shared" si="1299"/>
        <v xml:space="preserve">N46PD   </v>
      </c>
      <c r="BE2525">
        <v>1</v>
      </c>
      <c r="BG2525">
        <v>0</v>
      </c>
      <c r="BH2525">
        <v>0</v>
      </c>
      <c r="BI2525">
        <v>0</v>
      </c>
      <c r="BJ2525">
        <v>1025</v>
      </c>
      <c r="BK2525">
        <v>-100</v>
      </c>
      <c r="BL2525" t="s">
        <v>239</v>
      </c>
      <c r="BM2525">
        <v>1</v>
      </c>
      <c r="BN2525">
        <v>1</v>
      </c>
      <c r="BO2525">
        <v>1</v>
      </c>
      <c r="BP2525">
        <v>0</v>
      </c>
      <c r="BS2525">
        <v>0.04</v>
      </c>
      <c r="BT2525">
        <v>0</v>
      </c>
      <c r="BU2525">
        <v>0</v>
      </c>
      <c r="CE2525" t="str">
        <f t="shared" si="1307"/>
        <v>16:27:21.014</v>
      </c>
      <c r="CF2525">
        <v>13502697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6</v>
      </c>
      <c r="CY2525">
        <v>7</v>
      </c>
      <c r="CZ2525" t="s">
        <v>131</v>
      </c>
      <c r="DA2525">
        <v>80</v>
      </c>
      <c r="DB2525">
        <v>1</v>
      </c>
      <c r="DC2525" t="s">
        <v>132</v>
      </c>
      <c r="DD2525" t="s">
        <v>133</v>
      </c>
      <c r="DG2525">
        <v>15577297</v>
      </c>
      <c r="DI2525">
        <v>1</v>
      </c>
      <c r="DJ2525">
        <v>0</v>
      </c>
      <c r="DK2525">
        <v>1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">
      <c r="A2526" t="str">
        <f t="shared" si="1304"/>
        <v>10/06/2022 16:27:21.259</v>
      </c>
      <c r="C2526" t="str">
        <f t="shared" si="1296"/>
        <v>FFDFD3C0</v>
      </c>
      <c r="D2526" t="s">
        <v>134</v>
      </c>
      <c r="E2526">
        <v>33</v>
      </c>
      <c r="H2526">
        <v>112</v>
      </c>
      <c r="I2526" t="s">
        <v>135</v>
      </c>
      <c r="J2526" t="s">
        <v>136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305"/>
        <v>16:27:21.008</v>
      </c>
      <c r="T2526" t="str">
        <f t="shared" si="1306"/>
        <v>16:27:20.508</v>
      </c>
      <c r="U2526" t="str">
        <f t="shared" si="1294"/>
        <v>A5988B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10</v>
      </c>
      <c r="AF2526" t="s">
        <v>125</v>
      </c>
      <c r="AG2526">
        <v>0</v>
      </c>
      <c r="AH2526">
        <v>3</v>
      </c>
      <c r="AI2526">
        <v>2</v>
      </c>
      <c r="AJ2526">
        <v>1</v>
      </c>
      <c r="AK2526" t="s">
        <v>835</v>
      </c>
      <c r="AL2526">
        <v>40.984969</v>
      </c>
      <c r="AM2526" t="s">
        <v>836</v>
      </c>
      <c r="AN2526">
        <v>-72.171999999999997</v>
      </c>
      <c r="AO2526">
        <v>25</v>
      </c>
      <c r="AP2526">
        <v>1125</v>
      </c>
      <c r="AQ2526" t="s">
        <v>129</v>
      </c>
      <c r="AR2526">
        <v>-24</v>
      </c>
      <c r="AS2526">
        <v>62</v>
      </c>
      <c r="AT2526">
        <v>128</v>
      </c>
      <c r="BB2526">
        <v>1200</v>
      </c>
      <c r="BC2526">
        <v>1</v>
      </c>
      <c r="BD2526" t="str">
        <f t="shared" si="1299"/>
        <v xml:space="preserve">N46PD   </v>
      </c>
      <c r="BE2526">
        <v>1</v>
      </c>
      <c r="BG2526">
        <v>0</v>
      </c>
      <c r="BH2526">
        <v>0</v>
      </c>
      <c r="BI2526">
        <v>0</v>
      </c>
      <c r="BJ2526">
        <v>1025</v>
      </c>
      <c r="BK2526">
        <v>-100</v>
      </c>
      <c r="BL2526" t="s">
        <v>239</v>
      </c>
      <c r="BM2526">
        <v>1</v>
      </c>
      <c r="BN2526">
        <v>1</v>
      </c>
      <c r="BO2526">
        <v>1</v>
      </c>
      <c r="BP2526">
        <v>0</v>
      </c>
      <c r="BS2526">
        <v>0.04</v>
      </c>
      <c r="BT2526">
        <v>0</v>
      </c>
      <c r="BU2526">
        <v>0</v>
      </c>
      <c r="CE2526" t="str">
        <f t="shared" si="1307"/>
        <v>16:27:21.014</v>
      </c>
      <c r="CF2526">
        <v>13502697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6</v>
      </c>
      <c r="CY2526">
        <v>7</v>
      </c>
      <c r="CZ2526" t="s">
        <v>131</v>
      </c>
      <c r="DA2526">
        <v>80</v>
      </c>
      <c r="DB2526">
        <v>1</v>
      </c>
      <c r="DC2526" t="s">
        <v>132</v>
      </c>
      <c r="DD2526" t="s">
        <v>133</v>
      </c>
      <c r="DG2526">
        <v>15577297</v>
      </c>
      <c r="DI2526">
        <v>1</v>
      </c>
      <c r="DJ2526">
        <v>0</v>
      </c>
      <c r="DK2526">
        <v>1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">
      <c r="A2527" t="str">
        <f t="shared" si="1304"/>
        <v>10/06/2022 16:27:21.259</v>
      </c>
      <c r="C2527" t="str">
        <f t="shared" si="1296"/>
        <v>FFDFD3C0</v>
      </c>
      <c r="D2527" t="s">
        <v>143</v>
      </c>
      <c r="E2527">
        <v>1</v>
      </c>
      <c r="F2527">
        <v>2001</v>
      </c>
      <c r="G2527" t="s">
        <v>147</v>
      </c>
      <c r="J2527" t="s">
        <v>145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305"/>
        <v>16:27:21.008</v>
      </c>
      <c r="T2527" t="str">
        <f t="shared" si="1306"/>
        <v>16:27:20.508</v>
      </c>
      <c r="U2527" t="str">
        <f t="shared" si="1294"/>
        <v>A5988B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10</v>
      </c>
      <c r="AF2527" t="s">
        <v>125</v>
      </c>
      <c r="AG2527">
        <v>0</v>
      </c>
      <c r="AH2527">
        <v>3</v>
      </c>
      <c r="AI2527">
        <v>2</v>
      </c>
      <c r="AJ2527">
        <v>1</v>
      </c>
      <c r="AK2527" t="s">
        <v>835</v>
      </c>
      <c r="AL2527">
        <v>40.984969</v>
      </c>
      <c r="AM2527" t="s">
        <v>836</v>
      </c>
      <c r="AN2527">
        <v>-72.171999999999997</v>
      </c>
      <c r="AO2527">
        <v>25</v>
      </c>
      <c r="AP2527">
        <v>1125</v>
      </c>
      <c r="AQ2527" t="s">
        <v>129</v>
      </c>
      <c r="AR2527">
        <v>-24</v>
      </c>
      <c r="AS2527">
        <v>62</v>
      </c>
      <c r="AT2527">
        <v>128</v>
      </c>
      <c r="BB2527">
        <v>1200</v>
      </c>
      <c r="BC2527">
        <v>1</v>
      </c>
      <c r="BD2527" t="str">
        <f t="shared" si="1299"/>
        <v xml:space="preserve">N46PD   </v>
      </c>
      <c r="BE2527">
        <v>1</v>
      </c>
      <c r="BG2527">
        <v>0</v>
      </c>
      <c r="BH2527">
        <v>0</v>
      </c>
      <c r="BI2527">
        <v>0</v>
      </c>
      <c r="BJ2527">
        <v>1025</v>
      </c>
      <c r="BK2527">
        <v>-100</v>
      </c>
      <c r="BL2527" t="s">
        <v>239</v>
      </c>
      <c r="BM2527">
        <v>1</v>
      </c>
      <c r="BN2527">
        <v>1</v>
      </c>
      <c r="BO2527">
        <v>1</v>
      </c>
      <c r="BP2527">
        <v>0</v>
      </c>
      <c r="BS2527">
        <v>0.04</v>
      </c>
      <c r="BT2527">
        <v>0</v>
      </c>
      <c r="BU2527">
        <v>0</v>
      </c>
      <c r="CE2527" t="str">
        <f t="shared" si="1307"/>
        <v>16:27:21.014</v>
      </c>
      <c r="CF2527">
        <v>13502697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6</v>
      </c>
      <c r="CY2527">
        <v>7</v>
      </c>
      <c r="CZ2527" t="s">
        <v>131</v>
      </c>
      <c r="DA2527">
        <v>80</v>
      </c>
      <c r="DB2527">
        <v>1</v>
      </c>
      <c r="DC2527" t="s">
        <v>132</v>
      </c>
      <c r="DD2527" t="s">
        <v>133</v>
      </c>
      <c r="DG2527">
        <v>15577297</v>
      </c>
      <c r="DI2527">
        <v>1</v>
      </c>
      <c r="DJ2527">
        <v>0</v>
      </c>
      <c r="DK2527">
        <v>1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">
      <c r="A2528" t="str">
        <f t="shared" si="1304"/>
        <v>10/06/2022 16:27:21.259</v>
      </c>
      <c r="C2528" t="str">
        <f t="shared" si="1296"/>
        <v>FFDFD3C0</v>
      </c>
      <c r="D2528" t="s">
        <v>139</v>
      </c>
      <c r="E2528">
        <v>3</v>
      </c>
      <c r="F2528">
        <v>1003</v>
      </c>
      <c r="G2528" t="s">
        <v>146</v>
      </c>
      <c r="J2528" t="s">
        <v>141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1305"/>
        <v>16:27:21.008</v>
      </c>
      <c r="T2528" t="str">
        <f t="shared" si="1306"/>
        <v>16:27:20.508</v>
      </c>
      <c r="U2528" t="str">
        <f t="shared" si="1294"/>
        <v>A5988B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10</v>
      </c>
      <c r="AF2528" t="s">
        <v>125</v>
      </c>
      <c r="AG2528">
        <v>0</v>
      </c>
      <c r="AH2528">
        <v>3</v>
      </c>
      <c r="AI2528">
        <v>2</v>
      </c>
      <c r="AJ2528">
        <v>1</v>
      </c>
      <c r="AK2528" t="s">
        <v>835</v>
      </c>
      <c r="AL2528">
        <v>40.984969</v>
      </c>
      <c r="AM2528" t="s">
        <v>836</v>
      </c>
      <c r="AN2528">
        <v>-72.171999999999997</v>
      </c>
      <c r="AO2528">
        <v>25</v>
      </c>
      <c r="AP2528">
        <v>1125</v>
      </c>
      <c r="AQ2528" t="s">
        <v>129</v>
      </c>
      <c r="AR2528">
        <v>-24</v>
      </c>
      <c r="AS2528">
        <v>62</v>
      </c>
      <c r="AT2528">
        <v>128</v>
      </c>
      <c r="BB2528">
        <v>1200</v>
      </c>
      <c r="BC2528">
        <v>1</v>
      </c>
      <c r="BD2528" t="str">
        <f t="shared" si="1299"/>
        <v xml:space="preserve">N46PD   </v>
      </c>
      <c r="BE2528">
        <v>1</v>
      </c>
      <c r="BG2528">
        <v>0</v>
      </c>
      <c r="BH2528">
        <v>0</v>
      </c>
      <c r="BI2528">
        <v>0</v>
      </c>
      <c r="BJ2528">
        <v>1025</v>
      </c>
      <c r="BK2528">
        <v>-100</v>
      </c>
      <c r="BL2528" t="s">
        <v>239</v>
      </c>
      <c r="BM2528">
        <v>1</v>
      </c>
      <c r="BN2528">
        <v>1</v>
      </c>
      <c r="BO2528">
        <v>1</v>
      </c>
      <c r="BP2528">
        <v>0</v>
      </c>
      <c r="BS2528">
        <v>0.04</v>
      </c>
      <c r="BT2528">
        <v>0</v>
      </c>
      <c r="BU2528">
        <v>0</v>
      </c>
      <c r="CE2528" t="str">
        <f t="shared" si="1307"/>
        <v>16:27:21.014</v>
      </c>
      <c r="CF2528">
        <v>13502697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6</v>
      </c>
      <c r="CY2528">
        <v>7</v>
      </c>
      <c r="CZ2528" t="s">
        <v>131</v>
      </c>
      <c r="DA2528">
        <v>80</v>
      </c>
      <c r="DB2528">
        <v>1</v>
      </c>
      <c r="DC2528" t="s">
        <v>132</v>
      </c>
      <c r="DD2528" t="s">
        <v>133</v>
      </c>
      <c r="DG2528">
        <v>15577297</v>
      </c>
      <c r="DI2528">
        <v>1</v>
      </c>
      <c r="DJ2528">
        <v>0</v>
      </c>
      <c r="DK2528">
        <v>1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">
      <c r="A2529" t="str">
        <f>"10/06/2022 16:27:22.320"</f>
        <v>10/06/2022 16:27:22.320</v>
      </c>
      <c r="C2529" t="str">
        <f>"FFD3D3C0"</f>
        <v>FFD3D3C0</v>
      </c>
      <c r="D2529" t="s">
        <v>139</v>
      </c>
      <c r="E2529">
        <v>3</v>
      </c>
      <c r="F2529">
        <v>1003</v>
      </c>
      <c r="G2529" t="s">
        <v>146</v>
      </c>
      <c r="J2529" t="s">
        <v>141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"16:27:22.055"</f>
        <v>16:27:22.055</v>
      </c>
      <c r="T2529" t="str">
        <f>"16:27:21.655"</f>
        <v>16:27:21.655</v>
      </c>
      <c r="U2529" t="str">
        <f t="shared" si="1294"/>
        <v>A5988B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10</v>
      </c>
      <c r="AF2529" t="s">
        <v>125</v>
      </c>
      <c r="AG2529">
        <v>0</v>
      </c>
      <c r="AH2529">
        <v>3</v>
      </c>
      <c r="AI2529">
        <v>2</v>
      </c>
      <c r="AJ2529">
        <v>1</v>
      </c>
      <c r="AK2529" t="s">
        <v>837</v>
      </c>
      <c r="AL2529">
        <v>40.98527</v>
      </c>
      <c r="AM2529" t="s">
        <v>838</v>
      </c>
      <c r="AN2529">
        <v>-72.172172000000003</v>
      </c>
      <c r="AO2529">
        <v>25</v>
      </c>
      <c r="AP2529">
        <v>1125</v>
      </c>
      <c r="AQ2529" t="s">
        <v>129</v>
      </c>
      <c r="AR2529">
        <v>-23</v>
      </c>
      <c r="AS2529">
        <v>62</v>
      </c>
      <c r="AT2529">
        <v>192</v>
      </c>
      <c r="BB2529">
        <v>1200</v>
      </c>
      <c r="BC2529">
        <v>1</v>
      </c>
      <c r="BG2529">
        <v>0</v>
      </c>
      <c r="BH2529">
        <v>0</v>
      </c>
      <c r="BI2529">
        <v>0</v>
      </c>
      <c r="BJ2529">
        <v>1025</v>
      </c>
      <c r="BK2529">
        <v>-100</v>
      </c>
      <c r="BL2529" t="s">
        <v>239</v>
      </c>
      <c r="BM2529">
        <v>1</v>
      </c>
      <c r="BN2529">
        <v>1</v>
      </c>
      <c r="BO2529">
        <v>1</v>
      </c>
      <c r="BP2529">
        <v>0</v>
      </c>
      <c r="BS2529">
        <v>0.04</v>
      </c>
      <c r="BT2529">
        <v>0</v>
      </c>
      <c r="BU2529">
        <v>0</v>
      </c>
      <c r="CE2529" t="str">
        <f>"16:27:22.057"</f>
        <v>16:27:22.057</v>
      </c>
      <c r="CF2529">
        <v>57349294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1</v>
      </c>
      <c r="CY2529">
        <v>7</v>
      </c>
      <c r="CZ2529" t="s">
        <v>131</v>
      </c>
      <c r="DA2529">
        <v>94</v>
      </c>
      <c r="DB2529">
        <v>2</v>
      </c>
      <c r="DC2529" t="s">
        <v>190</v>
      </c>
      <c r="DD2529" t="s">
        <v>191</v>
      </c>
      <c r="DG2529">
        <v>14133221</v>
      </c>
      <c r="DI2529">
        <v>1</v>
      </c>
      <c r="DJ2529">
        <v>0</v>
      </c>
      <c r="DK2529">
        <v>0</v>
      </c>
      <c r="DL2529">
        <v>0</v>
      </c>
      <c r="DM2529">
        <v>0</v>
      </c>
      <c r="DN2529">
        <v>0</v>
      </c>
      <c r="DO2529">
        <v>0</v>
      </c>
      <c r="DP2529">
        <v>1</v>
      </c>
      <c r="DQ2529">
        <v>0</v>
      </c>
      <c r="DR2529">
        <v>0</v>
      </c>
      <c r="DS2529">
        <v>1</v>
      </c>
    </row>
    <row r="2530" spans="1:123" x14ac:dyDescent="0.3">
      <c r="A2530" t="str">
        <f>"10/06/2022 16:27:22.320"</f>
        <v>10/06/2022 16:27:22.320</v>
      </c>
      <c r="C2530" t="str">
        <f>"FFD3D3C0"</f>
        <v>FFD3D3C0</v>
      </c>
      <c r="D2530" t="s">
        <v>139</v>
      </c>
      <c r="E2530">
        <v>2</v>
      </c>
      <c r="F2530">
        <v>1002</v>
      </c>
      <c r="G2530" t="s">
        <v>124</v>
      </c>
      <c r="J2530" t="s">
        <v>141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"16:27:22.055"</f>
        <v>16:27:22.055</v>
      </c>
      <c r="T2530" t="str">
        <f>"16:27:21.655"</f>
        <v>16:27:21.655</v>
      </c>
      <c r="U2530" t="str">
        <f t="shared" si="1294"/>
        <v>A5988B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10</v>
      </c>
      <c r="AF2530" t="s">
        <v>125</v>
      </c>
      <c r="AG2530">
        <v>0</v>
      </c>
      <c r="AH2530">
        <v>3</v>
      </c>
      <c r="AI2530">
        <v>2</v>
      </c>
      <c r="AJ2530">
        <v>1</v>
      </c>
      <c r="AK2530" t="s">
        <v>837</v>
      </c>
      <c r="AL2530">
        <v>40.98527</v>
      </c>
      <c r="AM2530" t="s">
        <v>838</v>
      </c>
      <c r="AN2530">
        <v>-72.172172000000003</v>
      </c>
      <c r="AO2530">
        <v>25</v>
      </c>
      <c r="AP2530">
        <v>1125</v>
      </c>
      <c r="AQ2530" t="s">
        <v>129</v>
      </c>
      <c r="AR2530">
        <v>-23</v>
      </c>
      <c r="AS2530">
        <v>62</v>
      </c>
      <c r="AT2530">
        <v>192</v>
      </c>
      <c r="BB2530">
        <v>1200</v>
      </c>
      <c r="BC2530">
        <v>1</v>
      </c>
      <c r="BG2530">
        <v>0</v>
      </c>
      <c r="BH2530">
        <v>0</v>
      </c>
      <c r="BI2530">
        <v>0</v>
      </c>
      <c r="BJ2530">
        <v>1025</v>
      </c>
      <c r="BK2530">
        <v>-100</v>
      </c>
      <c r="BL2530" t="s">
        <v>239</v>
      </c>
      <c r="BM2530">
        <v>1</v>
      </c>
      <c r="BN2530">
        <v>1</v>
      </c>
      <c r="BO2530">
        <v>1</v>
      </c>
      <c r="BP2530">
        <v>0</v>
      </c>
      <c r="BS2530">
        <v>0.04</v>
      </c>
      <c r="BT2530">
        <v>0</v>
      </c>
      <c r="BU2530">
        <v>0</v>
      </c>
      <c r="CE2530" t="str">
        <f>"16:27:22.057"</f>
        <v>16:27:22.057</v>
      </c>
      <c r="CF2530">
        <v>57349294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1</v>
      </c>
      <c r="CY2530">
        <v>7</v>
      </c>
      <c r="CZ2530" t="s">
        <v>131</v>
      </c>
      <c r="DA2530">
        <v>94</v>
      </c>
      <c r="DB2530">
        <v>2</v>
      </c>
      <c r="DC2530" t="s">
        <v>190</v>
      </c>
      <c r="DD2530" t="s">
        <v>191</v>
      </c>
      <c r="DG2530">
        <v>14133221</v>
      </c>
      <c r="DI2530">
        <v>1</v>
      </c>
      <c r="DJ2530">
        <v>0</v>
      </c>
      <c r="DK2530">
        <v>1</v>
      </c>
      <c r="DL2530">
        <v>0</v>
      </c>
      <c r="DM2530">
        <v>0</v>
      </c>
      <c r="DN2530">
        <v>0</v>
      </c>
      <c r="DO2530">
        <v>0</v>
      </c>
      <c r="DP2530">
        <v>1</v>
      </c>
      <c r="DQ2530">
        <v>0</v>
      </c>
      <c r="DR2530">
        <v>0</v>
      </c>
      <c r="DS2530">
        <v>1</v>
      </c>
    </row>
    <row r="2531" spans="1:123" x14ac:dyDescent="0.3">
      <c r="A2531" t="str">
        <f>"10/06/2022 16:27:22.320"</f>
        <v>10/06/2022 16:27:22.320</v>
      </c>
      <c r="C2531" t="str">
        <f>"FFD3D3C0"</f>
        <v>FFD3D3C0</v>
      </c>
      <c r="D2531" t="s">
        <v>123</v>
      </c>
      <c r="E2531">
        <v>1</v>
      </c>
      <c r="H2531">
        <v>157</v>
      </c>
      <c r="I2531" t="s">
        <v>124</v>
      </c>
      <c r="J2531" t="s">
        <v>125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"16:27:22.055"</f>
        <v>16:27:22.055</v>
      </c>
      <c r="T2531" t="str">
        <f>"16:27:21.655"</f>
        <v>16:27:21.655</v>
      </c>
      <c r="U2531" t="str">
        <f t="shared" si="1294"/>
        <v>A5988B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10</v>
      </c>
      <c r="AF2531" t="s">
        <v>125</v>
      </c>
      <c r="AG2531">
        <v>0</v>
      </c>
      <c r="AH2531">
        <v>3</v>
      </c>
      <c r="AI2531">
        <v>2</v>
      </c>
      <c r="AJ2531">
        <v>1</v>
      </c>
      <c r="AK2531" t="s">
        <v>837</v>
      </c>
      <c r="AL2531">
        <v>40.98527</v>
      </c>
      <c r="AM2531" t="s">
        <v>838</v>
      </c>
      <c r="AN2531">
        <v>-72.172172000000003</v>
      </c>
      <c r="AO2531">
        <v>25</v>
      </c>
      <c r="AP2531">
        <v>1125</v>
      </c>
      <c r="AQ2531" t="s">
        <v>129</v>
      </c>
      <c r="AR2531">
        <v>-23</v>
      </c>
      <c r="AS2531">
        <v>62</v>
      </c>
      <c r="AT2531">
        <v>192</v>
      </c>
      <c r="BB2531">
        <v>1200</v>
      </c>
      <c r="BC2531">
        <v>1</v>
      </c>
      <c r="BG2531">
        <v>0</v>
      </c>
      <c r="BH2531">
        <v>0</v>
      </c>
      <c r="BI2531">
        <v>0</v>
      </c>
      <c r="BJ2531">
        <v>1025</v>
      </c>
      <c r="BK2531">
        <v>-100</v>
      </c>
      <c r="BL2531" t="s">
        <v>239</v>
      </c>
      <c r="BM2531">
        <v>1</v>
      </c>
      <c r="BN2531">
        <v>1</v>
      </c>
      <c r="BO2531">
        <v>1</v>
      </c>
      <c r="BP2531">
        <v>0</v>
      </c>
      <c r="BS2531">
        <v>0.04</v>
      </c>
      <c r="BT2531">
        <v>0</v>
      </c>
      <c r="BU2531">
        <v>0</v>
      </c>
      <c r="CE2531" t="str">
        <f>"16:27:22.057"</f>
        <v>16:27:22.057</v>
      </c>
      <c r="CF2531">
        <v>57349294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1</v>
      </c>
      <c r="CY2531">
        <v>7</v>
      </c>
      <c r="CZ2531" t="s">
        <v>131</v>
      </c>
      <c r="DA2531">
        <v>94</v>
      </c>
      <c r="DB2531">
        <v>2</v>
      </c>
      <c r="DC2531" t="s">
        <v>190</v>
      </c>
      <c r="DD2531" t="s">
        <v>191</v>
      </c>
      <c r="DG2531">
        <v>14133221</v>
      </c>
      <c r="DI2531">
        <v>1</v>
      </c>
      <c r="DJ2531">
        <v>0</v>
      </c>
      <c r="DK2531">
        <v>1</v>
      </c>
      <c r="DL2531">
        <v>0</v>
      </c>
      <c r="DM2531">
        <v>0</v>
      </c>
      <c r="DN2531">
        <v>0</v>
      </c>
      <c r="DO2531">
        <v>0</v>
      </c>
      <c r="DP2531">
        <v>1</v>
      </c>
      <c r="DQ2531">
        <v>0</v>
      </c>
      <c r="DR2531">
        <v>0</v>
      </c>
      <c r="DS2531">
        <v>1</v>
      </c>
    </row>
    <row r="2532" spans="1:123" x14ac:dyDescent="0.3">
      <c r="A2532" t="str">
        <f>"10/06/2022 16:27:22.351"</f>
        <v>10/06/2022 16:27:22.351</v>
      </c>
      <c r="C2532" t="str">
        <f>"FFD3D3C0"</f>
        <v>FFD3D3C0</v>
      </c>
      <c r="D2532" t="s">
        <v>134</v>
      </c>
      <c r="E2532">
        <v>38</v>
      </c>
      <c r="H2532">
        <v>125</v>
      </c>
      <c r="I2532" t="s">
        <v>142</v>
      </c>
      <c r="J2532" t="s">
        <v>136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"16:27:22.055"</f>
        <v>16:27:22.055</v>
      </c>
      <c r="T2532" t="str">
        <f>"16:27:21.655"</f>
        <v>16:27:21.655</v>
      </c>
      <c r="U2532" t="str">
        <f t="shared" si="1294"/>
        <v>A5988B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10</v>
      </c>
      <c r="AF2532" t="s">
        <v>125</v>
      </c>
      <c r="AG2532">
        <v>0</v>
      </c>
      <c r="AH2532">
        <v>3</v>
      </c>
      <c r="AI2532">
        <v>2</v>
      </c>
      <c r="AJ2532">
        <v>1</v>
      </c>
      <c r="AK2532" t="s">
        <v>837</v>
      </c>
      <c r="AL2532">
        <v>40.98527</v>
      </c>
      <c r="AM2532" t="s">
        <v>838</v>
      </c>
      <c r="AN2532">
        <v>-72.172172000000003</v>
      </c>
      <c r="AO2532">
        <v>25</v>
      </c>
      <c r="AP2532">
        <v>1125</v>
      </c>
      <c r="AQ2532" t="s">
        <v>129</v>
      </c>
      <c r="AR2532">
        <v>-23</v>
      </c>
      <c r="AS2532">
        <v>62</v>
      </c>
      <c r="AT2532">
        <v>192</v>
      </c>
      <c r="BB2532">
        <v>1200</v>
      </c>
      <c r="BC2532">
        <v>1</v>
      </c>
      <c r="BG2532">
        <v>0</v>
      </c>
      <c r="BH2532">
        <v>0</v>
      </c>
      <c r="BI2532">
        <v>0</v>
      </c>
      <c r="BJ2532">
        <v>1025</v>
      </c>
      <c r="BK2532">
        <v>-100</v>
      </c>
      <c r="BL2532" t="s">
        <v>239</v>
      </c>
      <c r="BM2532">
        <v>1</v>
      </c>
      <c r="BN2532">
        <v>1</v>
      </c>
      <c r="BO2532">
        <v>1</v>
      </c>
      <c r="BP2532">
        <v>0</v>
      </c>
      <c r="BS2532">
        <v>0.04</v>
      </c>
      <c r="BT2532">
        <v>0</v>
      </c>
      <c r="BU2532">
        <v>0</v>
      </c>
      <c r="CE2532" t="str">
        <f>"16:27:22.057"</f>
        <v>16:27:22.057</v>
      </c>
      <c r="CF2532">
        <v>57349294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1</v>
      </c>
      <c r="CY2532">
        <v>7</v>
      </c>
      <c r="CZ2532" t="s">
        <v>131</v>
      </c>
      <c r="DA2532">
        <v>94</v>
      </c>
      <c r="DB2532">
        <v>2</v>
      </c>
      <c r="DC2532" t="s">
        <v>190</v>
      </c>
      <c r="DD2532" t="s">
        <v>191</v>
      </c>
      <c r="DG2532">
        <v>14133221</v>
      </c>
      <c r="DI2532">
        <v>1</v>
      </c>
      <c r="DJ2532">
        <v>0</v>
      </c>
      <c r="DK2532">
        <v>1</v>
      </c>
      <c r="DL2532">
        <v>0</v>
      </c>
      <c r="DM2532">
        <v>0</v>
      </c>
      <c r="DN2532">
        <v>0</v>
      </c>
      <c r="DO2532">
        <v>0</v>
      </c>
      <c r="DP2532">
        <v>1</v>
      </c>
      <c r="DQ2532">
        <v>0</v>
      </c>
      <c r="DR2532">
        <v>0</v>
      </c>
      <c r="DS2532">
        <v>1</v>
      </c>
    </row>
    <row r="2533" spans="1:123" x14ac:dyDescent="0.3">
      <c r="A2533" t="str">
        <f>"10/06/2022 16:27:22.351"</f>
        <v>10/06/2022 16:27:22.351</v>
      </c>
      <c r="C2533" t="str">
        <f>"FFD3D3C0"</f>
        <v>FFD3D3C0</v>
      </c>
      <c r="D2533" t="s">
        <v>143</v>
      </c>
      <c r="E2533">
        <v>15</v>
      </c>
      <c r="F2533">
        <v>2015</v>
      </c>
      <c r="G2533" t="s">
        <v>144</v>
      </c>
      <c r="J2533" t="s">
        <v>145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"16:27:22.055"</f>
        <v>16:27:22.055</v>
      </c>
      <c r="T2533" t="str">
        <f>"16:27:21.655"</f>
        <v>16:27:21.655</v>
      </c>
      <c r="U2533" t="str">
        <f t="shared" si="1294"/>
        <v>A5988B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10</v>
      </c>
      <c r="AF2533" t="s">
        <v>125</v>
      </c>
      <c r="AG2533">
        <v>0</v>
      </c>
      <c r="AH2533">
        <v>3</v>
      </c>
      <c r="AI2533">
        <v>2</v>
      </c>
      <c r="AJ2533">
        <v>1</v>
      </c>
      <c r="AK2533" t="s">
        <v>837</v>
      </c>
      <c r="AL2533">
        <v>40.98527</v>
      </c>
      <c r="AM2533" t="s">
        <v>838</v>
      </c>
      <c r="AN2533">
        <v>-72.172172000000003</v>
      </c>
      <c r="AO2533">
        <v>25</v>
      </c>
      <c r="AP2533">
        <v>1125</v>
      </c>
      <c r="AQ2533" t="s">
        <v>129</v>
      </c>
      <c r="AR2533">
        <v>-23</v>
      </c>
      <c r="AS2533">
        <v>62</v>
      </c>
      <c r="AT2533">
        <v>192</v>
      </c>
      <c r="BB2533">
        <v>1200</v>
      </c>
      <c r="BC2533">
        <v>1</v>
      </c>
      <c r="BG2533">
        <v>0</v>
      </c>
      <c r="BH2533">
        <v>0</v>
      </c>
      <c r="BI2533">
        <v>0</v>
      </c>
      <c r="BJ2533">
        <v>1025</v>
      </c>
      <c r="BK2533">
        <v>-100</v>
      </c>
      <c r="BL2533" t="s">
        <v>239</v>
      </c>
      <c r="BM2533">
        <v>1</v>
      </c>
      <c r="BN2533">
        <v>1</v>
      </c>
      <c r="BO2533">
        <v>1</v>
      </c>
      <c r="BP2533">
        <v>0</v>
      </c>
      <c r="BS2533">
        <v>0.04</v>
      </c>
      <c r="BT2533">
        <v>0</v>
      </c>
      <c r="BU2533">
        <v>0</v>
      </c>
      <c r="CE2533" t="str">
        <f>"16:27:22.057"</f>
        <v>16:27:22.057</v>
      </c>
      <c r="CF2533">
        <v>57349294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1</v>
      </c>
      <c r="CY2533">
        <v>7</v>
      </c>
      <c r="CZ2533" t="s">
        <v>131</v>
      </c>
      <c r="DA2533">
        <v>94</v>
      </c>
      <c r="DB2533">
        <v>2</v>
      </c>
      <c r="DC2533" t="s">
        <v>190</v>
      </c>
      <c r="DD2533" t="s">
        <v>191</v>
      </c>
      <c r="DG2533">
        <v>14133221</v>
      </c>
      <c r="DI2533">
        <v>1</v>
      </c>
      <c r="DJ2533">
        <v>0</v>
      </c>
      <c r="DK2533">
        <v>1</v>
      </c>
      <c r="DL2533">
        <v>0</v>
      </c>
      <c r="DM2533">
        <v>0</v>
      </c>
      <c r="DN2533">
        <v>0</v>
      </c>
      <c r="DO2533">
        <v>0</v>
      </c>
      <c r="DP2533">
        <v>1</v>
      </c>
      <c r="DQ2533">
        <v>0</v>
      </c>
      <c r="DR2533">
        <v>0</v>
      </c>
      <c r="DS2533">
        <v>1</v>
      </c>
    </row>
    <row r="2534" spans="1:123" x14ac:dyDescent="0.3">
      <c r="A2534" t="str">
        <f t="shared" ref="A2534:A2540" si="1308">"10/06/2022 16:27:23.398"</f>
        <v>10/06/2022 16:27:23.398</v>
      </c>
      <c r="C2534" t="str">
        <f t="shared" ref="C2534:C2540" si="1309">"FFDFD3C0"</f>
        <v>FFDFD3C0</v>
      </c>
      <c r="D2534" t="s">
        <v>139</v>
      </c>
      <c r="E2534">
        <v>3</v>
      </c>
      <c r="F2534">
        <v>1003</v>
      </c>
      <c r="G2534" t="s">
        <v>146</v>
      </c>
      <c r="J2534" t="s">
        <v>141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ref="S2534:S2540" si="1310">"16:27:23.148"</f>
        <v>16:27:23.148</v>
      </c>
      <c r="T2534" t="str">
        <f t="shared" ref="T2534:T2540" si="1311">"16:27:22.648"</f>
        <v>16:27:22.648</v>
      </c>
      <c r="U2534" t="str">
        <f t="shared" si="1294"/>
        <v>A5988B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10</v>
      </c>
      <c r="AF2534" t="s">
        <v>125</v>
      </c>
      <c r="AG2534">
        <v>0</v>
      </c>
      <c r="AH2534">
        <v>3</v>
      </c>
      <c r="AI2534">
        <v>2</v>
      </c>
      <c r="AJ2534">
        <v>1</v>
      </c>
      <c r="AK2534" t="s">
        <v>839</v>
      </c>
      <c r="AL2534">
        <v>40.985570000000003</v>
      </c>
      <c r="AM2534" t="s">
        <v>840</v>
      </c>
      <c r="AN2534">
        <v>-72.172301000000004</v>
      </c>
      <c r="AO2534">
        <v>25</v>
      </c>
      <c r="AP2534">
        <v>1125</v>
      </c>
      <c r="AQ2534" t="s">
        <v>129</v>
      </c>
      <c r="AR2534">
        <v>-23</v>
      </c>
      <c r="AS2534">
        <v>62</v>
      </c>
      <c r="AT2534">
        <v>0</v>
      </c>
      <c r="BB2534">
        <v>1200</v>
      </c>
      <c r="BC2534">
        <v>1</v>
      </c>
      <c r="BD2534" t="str">
        <f t="shared" ref="BD2534:BD2540" si="1312">"N46PD   "</f>
        <v xml:space="preserve">N46PD   </v>
      </c>
      <c r="BE2534">
        <v>1</v>
      </c>
      <c r="BG2534">
        <v>0</v>
      </c>
      <c r="BH2534">
        <v>0</v>
      </c>
      <c r="BI2534">
        <v>0</v>
      </c>
      <c r="BJ2534">
        <v>1025</v>
      </c>
      <c r="BK2534">
        <v>-100</v>
      </c>
      <c r="BL2534" t="s">
        <v>239</v>
      </c>
      <c r="BM2534">
        <v>1</v>
      </c>
      <c r="BN2534">
        <v>1</v>
      </c>
      <c r="BO2534">
        <v>1</v>
      </c>
      <c r="BP2534">
        <v>0</v>
      </c>
      <c r="BS2534">
        <v>0.04</v>
      </c>
      <c r="BT2534">
        <v>0</v>
      </c>
      <c r="BU2534">
        <v>0</v>
      </c>
      <c r="CE2534" t="str">
        <f t="shared" ref="CE2534:CE2540" si="1313">"16:27:23.150"</f>
        <v>16:27:23.150</v>
      </c>
      <c r="CF2534">
        <v>150016105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5</v>
      </c>
      <c r="CY2534">
        <v>7</v>
      </c>
      <c r="CZ2534" t="s">
        <v>131</v>
      </c>
      <c r="DA2534">
        <v>80</v>
      </c>
      <c r="DB2534">
        <v>1</v>
      </c>
      <c r="DC2534" t="s">
        <v>132</v>
      </c>
      <c r="DD2534" t="s">
        <v>133</v>
      </c>
      <c r="DG2534">
        <v>15579429</v>
      </c>
      <c r="DI2534">
        <v>1</v>
      </c>
      <c r="DJ2534">
        <v>0</v>
      </c>
      <c r="DK2534">
        <v>0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">
      <c r="A2535" t="str">
        <f t="shared" si="1308"/>
        <v>10/06/2022 16:27:23.398</v>
      </c>
      <c r="C2535" t="str">
        <f t="shared" si="1309"/>
        <v>FFDFD3C0</v>
      </c>
      <c r="D2535" t="s">
        <v>139</v>
      </c>
      <c r="E2535">
        <v>2</v>
      </c>
      <c r="F2535">
        <v>1002</v>
      </c>
      <c r="G2535" t="s">
        <v>124</v>
      </c>
      <c r="J2535" t="s">
        <v>141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310"/>
        <v>16:27:23.148</v>
      </c>
      <c r="T2535" t="str">
        <f t="shared" si="1311"/>
        <v>16:27:22.648</v>
      </c>
      <c r="U2535" t="str">
        <f t="shared" si="1294"/>
        <v>A5988B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10</v>
      </c>
      <c r="AF2535" t="s">
        <v>125</v>
      </c>
      <c r="AG2535">
        <v>0</v>
      </c>
      <c r="AH2535">
        <v>3</v>
      </c>
      <c r="AI2535">
        <v>2</v>
      </c>
      <c r="AJ2535">
        <v>1</v>
      </c>
      <c r="AK2535" t="s">
        <v>839</v>
      </c>
      <c r="AL2535">
        <v>40.985570000000003</v>
      </c>
      <c r="AM2535" t="s">
        <v>840</v>
      </c>
      <c r="AN2535">
        <v>-72.172301000000004</v>
      </c>
      <c r="AO2535">
        <v>25</v>
      </c>
      <c r="AP2535">
        <v>1125</v>
      </c>
      <c r="AQ2535" t="s">
        <v>129</v>
      </c>
      <c r="AR2535">
        <v>-23</v>
      </c>
      <c r="AS2535">
        <v>62</v>
      </c>
      <c r="AT2535">
        <v>0</v>
      </c>
      <c r="BB2535">
        <v>1200</v>
      </c>
      <c r="BC2535">
        <v>1</v>
      </c>
      <c r="BD2535" t="str">
        <f t="shared" si="1312"/>
        <v xml:space="preserve">N46PD   </v>
      </c>
      <c r="BE2535">
        <v>1</v>
      </c>
      <c r="BG2535">
        <v>0</v>
      </c>
      <c r="BH2535">
        <v>0</v>
      </c>
      <c r="BI2535">
        <v>0</v>
      </c>
      <c r="BJ2535">
        <v>1025</v>
      </c>
      <c r="BK2535">
        <v>-100</v>
      </c>
      <c r="BL2535" t="s">
        <v>239</v>
      </c>
      <c r="BM2535">
        <v>1</v>
      </c>
      <c r="BN2535">
        <v>1</v>
      </c>
      <c r="BO2535">
        <v>1</v>
      </c>
      <c r="BP2535">
        <v>0</v>
      </c>
      <c r="BS2535">
        <v>0.04</v>
      </c>
      <c r="BT2535">
        <v>0</v>
      </c>
      <c r="BU2535">
        <v>0</v>
      </c>
      <c r="CE2535" t="str">
        <f t="shared" si="1313"/>
        <v>16:27:23.150</v>
      </c>
      <c r="CF2535">
        <v>150016105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5</v>
      </c>
      <c r="CY2535">
        <v>7</v>
      </c>
      <c r="CZ2535" t="s">
        <v>131</v>
      </c>
      <c r="DA2535">
        <v>80</v>
      </c>
      <c r="DB2535">
        <v>1</v>
      </c>
      <c r="DC2535" t="s">
        <v>132</v>
      </c>
      <c r="DD2535" t="s">
        <v>133</v>
      </c>
      <c r="DG2535">
        <v>15579429</v>
      </c>
      <c r="DI2535">
        <v>1</v>
      </c>
      <c r="DJ2535">
        <v>0</v>
      </c>
      <c r="DK2535">
        <v>1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">
      <c r="A2536" t="str">
        <f t="shared" si="1308"/>
        <v>10/06/2022 16:27:23.398</v>
      </c>
      <c r="C2536" t="str">
        <f t="shared" si="1309"/>
        <v>FFDFD3C0</v>
      </c>
      <c r="D2536" t="s">
        <v>123</v>
      </c>
      <c r="E2536">
        <v>1</v>
      </c>
      <c r="H2536">
        <v>157</v>
      </c>
      <c r="I2536" t="s">
        <v>124</v>
      </c>
      <c r="J2536" t="s">
        <v>125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310"/>
        <v>16:27:23.148</v>
      </c>
      <c r="T2536" t="str">
        <f t="shared" si="1311"/>
        <v>16:27:22.648</v>
      </c>
      <c r="U2536" t="str">
        <f t="shared" si="1294"/>
        <v>A5988B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10</v>
      </c>
      <c r="AF2536" t="s">
        <v>136</v>
      </c>
      <c r="AG2536">
        <v>0</v>
      </c>
      <c r="AH2536">
        <v>3</v>
      </c>
      <c r="AI2536">
        <v>2</v>
      </c>
      <c r="AJ2536">
        <v>1</v>
      </c>
      <c r="AK2536" t="s">
        <v>839</v>
      </c>
      <c r="AL2536">
        <v>40.985570000000003</v>
      </c>
      <c r="AM2536" t="s">
        <v>840</v>
      </c>
      <c r="AN2536">
        <v>-72.172301000000004</v>
      </c>
      <c r="AO2536">
        <v>25</v>
      </c>
      <c r="AP2536">
        <v>1125</v>
      </c>
      <c r="AQ2536" t="s">
        <v>129</v>
      </c>
      <c r="AR2536">
        <v>-23</v>
      </c>
      <c r="AS2536">
        <v>62</v>
      </c>
      <c r="AT2536">
        <v>0</v>
      </c>
      <c r="BB2536">
        <v>1200</v>
      </c>
      <c r="BC2536">
        <v>1</v>
      </c>
      <c r="BD2536" t="str">
        <f t="shared" si="1312"/>
        <v xml:space="preserve">N46PD   </v>
      </c>
      <c r="BE2536">
        <v>1</v>
      </c>
      <c r="BG2536">
        <v>0</v>
      </c>
      <c r="BH2536">
        <v>0</v>
      </c>
      <c r="BI2536">
        <v>0</v>
      </c>
      <c r="BJ2536">
        <v>1025</v>
      </c>
      <c r="BK2536">
        <v>-100</v>
      </c>
      <c r="BL2536" t="s">
        <v>206</v>
      </c>
      <c r="BM2536">
        <v>1</v>
      </c>
      <c r="BN2536">
        <v>1</v>
      </c>
      <c r="BO2536">
        <v>1</v>
      </c>
      <c r="BP2536">
        <v>0</v>
      </c>
      <c r="BS2536">
        <v>0</v>
      </c>
      <c r="BT2536">
        <v>0</v>
      </c>
      <c r="BU2536">
        <v>0</v>
      </c>
      <c r="CE2536" t="str">
        <f t="shared" si="1313"/>
        <v>16:27:23.150</v>
      </c>
      <c r="CF2536">
        <v>150016105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5</v>
      </c>
      <c r="CY2536">
        <v>7</v>
      </c>
      <c r="CZ2536" t="s">
        <v>131</v>
      </c>
      <c r="DA2536">
        <v>80</v>
      </c>
      <c r="DB2536">
        <v>1</v>
      </c>
      <c r="DC2536" t="s">
        <v>132</v>
      </c>
      <c r="DD2536" t="s">
        <v>133</v>
      </c>
      <c r="DG2536">
        <v>15579429</v>
      </c>
      <c r="DI2536">
        <v>1</v>
      </c>
      <c r="DJ2536">
        <v>0</v>
      </c>
      <c r="DK2536">
        <v>1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">
      <c r="A2537" t="str">
        <f t="shared" si="1308"/>
        <v>10/06/2022 16:27:23.398</v>
      </c>
      <c r="C2537" t="str">
        <f t="shared" si="1309"/>
        <v>FFDFD3C0</v>
      </c>
      <c r="D2537" t="s">
        <v>134</v>
      </c>
      <c r="E2537">
        <v>38</v>
      </c>
      <c r="H2537">
        <v>125</v>
      </c>
      <c r="I2537" t="s">
        <v>142</v>
      </c>
      <c r="J2537" t="s">
        <v>136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1310"/>
        <v>16:27:23.148</v>
      </c>
      <c r="T2537" t="str">
        <f t="shared" si="1311"/>
        <v>16:27:22.648</v>
      </c>
      <c r="U2537" t="str">
        <f t="shared" si="1294"/>
        <v>A5988B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10</v>
      </c>
      <c r="AF2537" t="s">
        <v>136</v>
      </c>
      <c r="AG2537">
        <v>0</v>
      </c>
      <c r="AH2537">
        <v>3</v>
      </c>
      <c r="AI2537">
        <v>2</v>
      </c>
      <c r="AJ2537">
        <v>1</v>
      </c>
      <c r="AK2537" t="s">
        <v>839</v>
      </c>
      <c r="AL2537">
        <v>40.985570000000003</v>
      </c>
      <c r="AM2537" t="s">
        <v>840</v>
      </c>
      <c r="AN2537">
        <v>-72.172301000000004</v>
      </c>
      <c r="AO2537">
        <v>25</v>
      </c>
      <c r="AP2537">
        <v>1125</v>
      </c>
      <c r="AQ2537" t="s">
        <v>129</v>
      </c>
      <c r="AR2537">
        <v>-23</v>
      </c>
      <c r="AS2537">
        <v>62</v>
      </c>
      <c r="AT2537">
        <v>0</v>
      </c>
      <c r="BB2537">
        <v>1200</v>
      </c>
      <c r="BC2537">
        <v>1</v>
      </c>
      <c r="BD2537" t="str">
        <f t="shared" si="1312"/>
        <v xml:space="preserve">N46PD   </v>
      </c>
      <c r="BE2537">
        <v>1</v>
      </c>
      <c r="BG2537">
        <v>0</v>
      </c>
      <c r="BH2537">
        <v>0</v>
      </c>
      <c r="BI2537">
        <v>0</v>
      </c>
      <c r="BJ2537">
        <v>1025</v>
      </c>
      <c r="BK2537">
        <v>-100</v>
      </c>
      <c r="BL2537" t="s">
        <v>206</v>
      </c>
      <c r="BM2537">
        <v>1</v>
      </c>
      <c r="BN2537">
        <v>1</v>
      </c>
      <c r="BO2537">
        <v>1</v>
      </c>
      <c r="BP2537">
        <v>0</v>
      </c>
      <c r="BS2537">
        <v>0</v>
      </c>
      <c r="BT2537">
        <v>0</v>
      </c>
      <c r="BU2537">
        <v>0</v>
      </c>
      <c r="CE2537" t="str">
        <f t="shared" si="1313"/>
        <v>16:27:23.150</v>
      </c>
      <c r="CF2537">
        <v>150016105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5</v>
      </c>
      <c r="CY2537">
        <v>7</v>
      </c>
      <c r="CZ2537" t="s">
        <v>131</v>
      </c>
      <c r="DA2537">
        <v>80</v>
      </c>
      <c r="DB2537">
        <v>1</v>
      </c>
      <c r="DC2537" t="s">
        <v>132</v>
      </c>
      <c r="DD2537" t="s">
        <v>133</v>
      </c>
      <c r="DG2537">
        <v>15579429</v>
      </c>
      <c r="DI2537">
        <v>1</v>
      </c>
      <c r="DJ2537">
        <v>0</v>
      </c>
      <c r="DK2537">
        <v>1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">
      <c r="A2538" t="str">
        <f t="shared" si="1308"/>
        <v>10/06/2022 16:27:23.398</v>
      </c>
      <c r="C2538" t="str">
        <f t="shared" si="1309"/>
        <v>FFDFD3C0</v>
      </c>
      <c r="D2538" t="s">
        <v>143</v>
      </c>
      <c r="E2538">
        <v>15</v>
      </c>
      <c r="F2538">
        <v>2015</v>
      </c>
      <c r="G2538" t="s">
        <v>144</v>
      </c>
      <c r="J2538" t="s">
        <v>145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310"/>
        <v>16:27:23.148</v>
      </c>
      <c r="T2538" t="str">
        <f t="shared" si="1311"/>
        <v>16:27:22.648</v>
      </c>
      <c r="U2538" t="str">
        <f t="shared" si="1294"/>
        <v>A5988B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10</v>
      </c>
      <c r="AF2538" t="s">
        <v>125</v>
      </c>
      <c r="AG2538">
        <v>0</v>
      </c>
      <c r="AH2538">
        <v>3</v>
      </c>
      <c r="AI2538">
        <v>2</v>
      </c>
      <c r="AJ2538">
        <v>1</v>
      </c>
      <c r="AK2538" t="s">
        <v>839</v>
      </c>
      <c r="AL2538">
        <v>40.985570000000003</v>
      </c>
      <c r="AM2538" t="s">
        <v>840</v>
      </c>
      <c r="AN2538">
        <v>-72.172301000000004</v>
      </c>
      <c r="AO2538">
        <v>25</v>
      </c>
      <c r="AP2538">
        <v>1125</v>
      </c>
      <c r="AQ2538" t="s">
        <v>129</v>
      </c>
      <c r="AR2538">
        <v>-23</v>
      </c>
      <c r="AS2538">
        <v>62</v>
      </c>
      <c r="AT2538">
        <v>0</v>
      </c>
      <c r="BB2538">
        <v>1200</v>
      </c>
      <c r="BC2538">
        <v>1</v>
      </c>
      <c r="BD2538" t="str">
        <f t="shared" si="1312"/>
        <v xml:space="preserve">N46PD   </v>
      </c>
      <c r="BE2538">
        <v>1</v>
      </c>
      <c r="BG2538">
        <v>0</v>
      </c>
      <c r="BH2538">
        <v>0</v>
      </c>
      <c r="BI2538">
        <v>0</v>
      </c>
      <c r="BJ2538">
        <v>1025</v>
      </c>
      <c r="BK2538">
        <v>-100</v>
      </c>
      <c r="BL2538" t="s">
        <v>239</v>
      </c>
      <c r="BM2538">
        <v>1</v>
      </c>
      <c r="BN2538">
        <v>1</v>
      </c>
      <c r="BO2538">
        <v>1</v>
      </c>
      <c r="BP2538">
        <v>0</v>
      </c>
      <c r="BS2538">
        <v>0.04</v>
      </c>
      <c r="BT2538">
        <v>0</v>
      </c>
      <c r="BU2538">
        <v>0</v>
      </c>
      <c r="CE2538" t="str">
        <f t="shared" si="1313"/>
        <v>16:27:23.150</v>
      </c>
      <c r="CF2538">
        <v>150016105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5</v>
      </c>
      <c r="CY2538">
        <v>7</v>
      </c>
      <c r="CZ2538" t="s">
        <v>131</v>
      </c>
      <c r="DA2538">
        <v>80</v>
      </c>
      <c r="DB2538">
        <v>1</v>
      </c>
      <c r="DC2538" t="s">
        <v>132</v>
      </c>
      <c r="DD2538" t="s">
        <v>133</v>
      </c>
      <c r="DG2538">
        <v>15579429</v>
      </c>
      <c r="DI2538">
        <v>1</v>
      </c>
      <c r="DJ2538">
        <v>0</v>
      </c>
      <c r="DK2538">
        <v>1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">
      <c r="A2539" t="str">
        <f t="shared" si="1308"/>
        <v>10/06/2022 16:27:23.398</v>
      </c>
      <c r="C2539" t="str">
        <f t="shared" si="1309"/>
        <v>FFDFD3C0</v>
      </c>
      <c r="D2539" t="s">
        <v>143</v>
      </c>
      <c r="E2539">
        <v>1</v>
      </c>
      <c r="F2539">
        <v>2001</v>
      </c>
      <c r="G2539" t="s">
        <v>147</v>
      </c>
      <c r="J2539" t="s">
        <v>145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310"/>
        <v>16:27:23.148</v>
      </c>
      <c r="T2539" t="str">
        <f t="shared" si="1311"/>
        <v>16:27:22.648</v>
      </c>
      <c r="U2539" t="str">
        <f t="shared" si="1294"/>
        <v>A5988B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10</v>
      </c>
      <c r="AF2539" t="s">
        <v>125</v>
      </c>
      <c r="AG2539">
        <v>0</v>
      </c>
      <c r="AH2539">
        <v>3</v>
      </c>
      <c r="AI2539">
        <v>2</v>
      </c>
      <c r="AJ2539">
        <v>1</v>
      </c>
      <c r="AK2539" t="s">
        <v>839</v>
      </c>
      <c r="AL2539">
        <v>40.985570000000003</v>
      </c>
      <c r="AM2539" t="s">
        <v>840</v>
      </c>
      <c r="AN2539">
        <v>-72.172301000000004</v>
      </c>
      <c r="AO2539">
        <v>25</v>
      </c>
      <c r="AP2539">
        <v>1125</v>
      </c>
      <c r="AQ2539" t="s">
        <v>129</v>
      </c>
      <c r="AR2539">
        <v>-23</v>
      </c>
      <c r="AS2539">
        <v>62</v>
      </c>
      <c r="AT2539">
        <v>0</v>
      </c>
      <c r="BB2539">
        <v>1200</v>
      </c>
      <c r="BC2539">
        <v>1</v>
      </c>
      <c r="BD2539" t="str">
        <f t="shared" si="1312"/>
        <v xml:space="preserve">N46PD   </v>
      </c>
      <c r="BE2539">
        <v>1</v>
      </c>
      <c r="BG2539">
        <v>0</v>
      </c>
      <c r="BH2539">
        <v>0</v>
      </c>
      <c r="BI2539">
        <v>0</v>
      </c>
      <c r="BJ2539">
        <v>1025</v>
      </c>
      <c r="BK2539">
        <v>-100</v>
      </c>
      <c r="BL2539" t="s">
        <v>239</v>
      </c>
      <c r="BM2539">
        <v>1</v>
      </c>
      <c r="BN2539">
        <v>1</v>
      </c>
      <c r="BO2539">
        <v>1</v>
      </c>
      <c r="BP2539">
        <v>0</v>
      </c>
      <c r="BS2539">
        <v>0.04</v>
      </c>
      <c r="BT2539">
        <v>0</v>
      </c>
      <c r="BU2539">
        <v>0</v>
      </c>
      <c r="CE2539" t="str">
        <f t="shared" si="1313"/>
        <v>16:27:23.150</v>
      </c>
      <c r="CF2539">
        <v>150016105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5</v>
      </c>
      <c r="CY2539">
        <v>7</v>
      </c>
      <c r="CZ2539" t="s">
        <v>131</v>
      </c>
      <c r="DA2539">
        <v>80</v>
      </c>
      <c r="DB2539">
        <v>1</v>
      </c>
      <c r="DC2539" t="s">
        <v>132</v>
      </c>
      <c r="DD2539" t="s">
        <v>133</v>
      </c>
      <c r="DG2539">
        <v>15579429</v>
      </c>
      <c r="DI2539">
        <v>1</v>
      </c>
      <c r="DJ2539">
        <v>0</v>
      </c>
      <c r="DK2539">
        <v>1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">
      <c r="A2540" t="str">
        <f t="shared" si="1308"/>
        <v>10/06/2022 16:27:23.398</v>
      </c>
      <c r="C2540" t="str">
        <f t="shared" si="1309"/>
        <v>FFDFD3C0</v>
      </c>
      <c r="D2540" t="s">
        <v>134</v>
      </c>
      <c r="E2540">
        <v>33</v>
      </c>
      <c r="H2540">
        <v>112</v>
      </c>
      <c r="I2540" t="s">
        <v>135</v>
      </c>
      <c r="J2540" t="s">
        <v>136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310"/>
        <v>16:27:23.148</v>
      </c>
      <c r="T2540" t="str">
        <f t="shared" si="1311"/>
        <v>16:27:22.648</v>
      </c>
      <c r="U2540" t="str">
        <f t="shared" si="1294"/>
        <v>A5988B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10</v>
      </c>
      <c r="AF2540" t="s">
        <v>136</v>
      </c>
      <c r="AG2540">
        <v>0</v>
      </c>
      <c r="AH2540">
        <v>3</v>
      </c>
      <c r="AI2540">
        <v>2</v>
      </c>
      <c r="AJ2540">
        <v>1</v>
      </c>
      <c r="AK2540" t="s">
        <v>839</v>
      </c>
      <c r="AL2540">
        <v>40.985570000000003</v>
      </c>
      <c r="AM2540" t="s">
        <v>840</v>
      </c>
      <c r="AN2540">
        <v>-72.172301000000004</v>
      </c>
      <c r="AO2540">
        <v>25</v>
      </c>
      <c r="AP2540">
        <v>1125</v>
      </c>
      <c r="AQ2540" t="s">
        <v>129</v>
      </c>
      <c r="AR2540">
        <v>-23</v>
      </c>
      <c r="AS2540">
        <v>62</v>
      </c>
      <c r="AT2540">
        <v>0</v>
      </c>
      <c r="BB2540">
        <v>1200</v>
      </c>
      <c r="BC2540">
        <v>1</v>
      </c>
      <c r="BD2540" t="str">
        <f t="shared" si="1312"/>
        <v xml:space="preserve">N46PD   </v>
      </c>
      <c r="BE2540">
        <v>1</v>
      </c>
      <c r="BG2540">
        <v>0</v>
      </c>
      <c r="BH2540">
        <v>0</v>
      </c>
      <c r="BI2540">
        <v>0</v>
      </c>
      <c r="BJ2540">
        <v>1025</v>
      </c>
      <c r="BK2540">
        <v>-100</v>
      </c>
      <c r="BL2540" t="s">
        <v>206</v>
      </c>
      <c r="BM2540">
        <v>1</v>
      </c>
      <c r="BN2540">
        <v>1</v>
      </c>
      <c r="BO2540">
        <v>1</v>
      </c>
      <c r="BP2540">
        <v>0</v>
      </c>
      <c r="BS2540">
        <v>0</v>
      </c>
      <c r="BT2540">
        <v>0</v>
      </c>
      <c r="BU2540">
        <v>0</v>
      </c>
      <c r="CE2540" t="str">
        <f t="shared" si="1313"/>
        <v>16:27:23.150</v>
      </c>
      <c r="CF2540">
        <v>150016105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5</v>
      </c>
      <c r="CY2540">
        <v>7</v>
      </c>
      <c r="CZ2540" t="s">
        <v>131</v>
      </c>
      <c r="DA2540">
        <v>80</v>
      </c>
      <c r="DB2540">
        <v>1</v>
      </c>
      <c r="DC2540" t="s">
        <v>132</v>
      </c>
      <c r="DD2540" t="s">
        <v>133</v>
      </c>
      <c r="DG2540">
        <v>15579429</v>
      </c>
      <c r="DI2540">
        <v>1</v>
      </c>
      <c r="DJ2540">
        <v>0</v>
      </c>
      <c r="DK2540">
        <v>1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">
      <c r="A2541" t="str">
        <f>"10/06/2022 16:27:24.430"</f>
        <v>10/06/2022 16:27:24.430</v>
      </c>
      <c r="C2541" t="str">
        <f>"FFD3D3C0"</f>
        <v>FFD3D3C0</v>
      </c>
      <c r="D2541" t="s">
        <v>123</v>
      </c>
      <c r="E2541">
        <v>1</v>
      </c>
      <c r="H2541">
        <v>157</v>
      </c>
      <c r="I2541" t="s">
        <v>124</v>
      </c>
      <c r="J2541" t="s">
        <v>125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"16:27:24.180"</f>
        <v>16:27:24.180</v>
      </c>
      <c r="T2541" t="str">
        <f>"16:27:22.080"</f>
        <v>16:27:22.080</v>
      </c>
      <c r="U2541" t="str">
        <f t="shared" si="1294"/>
        <v>A5988B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10</v>
      </c>
      <c r="AF2541" t="s">
        <v>136</v>
      </c>
      <c r="AG2541">
        <v>0</v>
      </c>
      <c r="AH2541">
        <v>3</v>
      </c>
      <c r="AI2541">
        <v>2</v>
      </c>
      <c r="AJ2541">
        <v>1</v>
      </c>
      <c r="AK2541" t="s">
        <v>841</v>
      </c>
      <c r="AL2541">
        <v>40.985849000000002</v>
      </c>
      <c r="AM2541" t="s">
        <v>600</v>
      </c>
      <c r="AN2541">
        <v>-72.172430000000006</v>
      </c>
      <c r="AO2541">
        <v>25</v>
      </c>
      <c r="AP2541">
        <v>1125</v>
      </c>
      <c r="AQ2541" t="s">
        <v>129</v>
      </c>
      <c r="AR2541">
        <v>-23</v>
      </c>
      <c r="AS2541">
        <v>62</v>
      </c>
      <c r="AT2541">
        <v>128</v>
      </c>
      <c r="BB2541">
        <v>1200</v>
      </c>
      <c r="BC2541">
        <v>1</v>
      </c>
      <c r="BG2541">
        <v>0</v>
      </c>
      <c r="BH2541">
        <v>0</v>
      </c>
      <c r="BI2541">
        <v>0</v>
      </c>
      <c r="BJ2541">
        <v>1025</v>
      </c>
      <c r="BK2541">
        <v>-100</v>
      </c>
      <c r="BL2541" t="s">
        <v>206</v>
      </c>
      <c r="BM2541">
        <v>1</v>
      </c>
      <c r="BN2541">
        <v>1</v>
      </c>
      <c r="BO2541">
        <v>1</v>
      </c>
      <c r="BP2541">
        <v>0</v>
      </c>
      <c r="BS2541">
        <v>0</v>
      </c>
      <c r="BT2541">
        <v>0</v>
      </c>
      <c r="BU2541">
        <v>0</v>
      </c>
      <c r="CE2541" t="str">
        <f>"16:27:24.184"</f>
        <v>16:27:24.184</v>
      </c>
      <c r="CF2541">
        <v>184032165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1</v>
      </c>
      <c r="CY2541">
        <v>7</v>
      </c>
      <c r="CZ2541" t="s">
        <v>131</v>
      </c>
      <c r="DA2541">
        <v>94</v>
      </c>
      <c r="DB2541">
        <v>2</v>
      </c>
      <c r="DC2541" t="s">
        <v>190</v>
      </c>
      <c r="DD2541" t="s">
        <v>191</v>
      </c>
      <c r="DG2541">
        <v>14136314</v>
      </c>
      <c r="DI2541">
        <v>1</v>
      </c>
      <c r="DJ2541">
        <v>0</v>
      </c>
      <c r="DK2541">
        <v>0</v>
      </c>
      <c r="DL2541">
        <v>0</v>
      </c>
      <c r="DM2541">
        <v>0</v>
      </c>
      <c r="DN2541">
        <v>0</v>
      </c>
      <c r="DO2541">
        <v>0</v>
      </c>
      <c r="DP2541">
        <v>1</v>
      </c>
      <c r="DQ2541">
        <v>0</v>
      </c>
      <c r="DR2541">
        <v>0</v>
      </c>
      <c r="DS2541">
        <v>1</v>
      </c>
    </row>
    <row r="2542" spans="1:123" x14ac:dyDescent="0.3">
      <c r="A2542" t="str">
        <f>"10/06/2022 16:27:24.430"</f>
        <v>10/06/2022 16:27:24.430</v>
      </c>
      <c r="C2542" t="str">
        <f>"FFD3D3C0"</f>
        <v>FFD3D3C0</v>
      </c>
      <c r="D2542" t="s">
        <v>134</v>
      </c>
      <c r="E2542">
        <v>38</v>
      </c>
      <c r="H2542">
        <v>125</v>
      </c>
      <c r="I2542" t="s">
        <v>142</v>
      </c>
      <c r="J2542" t="s">
        <v>136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"16:27:24.180"</f>
        <v>16:27:24.180</v>
      </c>
      <c r="T2542" t="str">
        <f>"16:27:22.080"</f>
        <v>16:27:22.080</v>
      </c>
      <c r="U2542" t="str">
        <f t="shared" si="1294"/>
        <v>A5988B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10</v>
      </c>
      <c r="AF2542" t="s">
        <v>136</v>
      </c>
      <c r="AG2542">
        <v>0</v>
      </c>
      <c r="AH2542">
        <v>3</v>
      </c>
      <c r="AI2542">
        <v>2</v>
      </c>
      <c r="AJ2542">
        <v>1</v>
      </c>
      <c r="AK2542" t="s">
        <v>841</v>
      </c>
      <c r="AL2542">
        <v>40.985849000000002</v>
      </c>
      <c r="AM2542" t="s">
        <v>600</v>
      </c>
      <c r="AN2542">
        <v>-72.172430000000006</v>
      </c>
      <c r="AO2542">
        <v>25</v>
      </c>
      <c r="AP2542">
        <v>1125</v>
      </c>
      <c r="AQ2542" t="s">
        <v>129</v>
      </c>
      <c r="AR2542">
        <v>-23</v>
      </c>
      <c r="AS2542">
        <v>62</v>
      </c>
      <c r="AT2542">
        <v>128</v>
      </c>
      <c r="BB2542">
        <v>1200</v>
      </c>
      <c r="BC2542">
        <v>1</v>
      </c>
      <c r="BG2542">
        <v>0</v>
      </c>
      <c r="BH2542">
        <v>0</v>
      </c>
      <c r="BI2542">
        <v>0</v>
      </c>
      <c r="BJ2542">
        <v>1025</v>
      </c>
      <c r="BK2542">
        <v>-100</v>
      </c>
      <c r="BL2542" t="s">
        <v>206</v>
      </c>
      <c r="BM2542">
        <v>1</v>
      </c>
      <c r="BN2542">
        <v>1</v>
      </c>
      <c r="BO2542">
        <v>1</v>
      </c>
      <c r="BP2542">
        <v>0</v>
      </c>
      <c r="BS2542">
        <v>0</v>
      </c>
      <c r="BT2542">
        <v>0</v>
      </c>
      <c r="BU2542">
        <v>0</v>
      </c>
      <c r="CE2542" t="str">
        <f>"16:27:24.184"</f>
        <v>16:27:24.184</v>
      </c>
      <c r="CF2542">
        <v>184032165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1</v>
      </c>
      <c r="CY2542">
        <v>7</v>
      </c>
      <c r="CZ2542" t="s">
        <v>131</v>
      </c>
      <c r="DA2542">
        <v>94</v>
      </c>
      <c r="DB2542">
        <v>2</v>
      </c>
      <c r="DC2542" t="s">
        <v>190</v>
      </c>
      <c r="DD2542" t="s">
        <v>191</v>
      </c>
      <c r="DG2542">
        <v>14136314</v>
      </c>
      <c r="DI2542">
        <v>1</v>
      </c>
      <c r="DJ2542">
        <v>0</v>
      </c>
      <c r="DK2542">
        <v>1</v>
      </c>
      <c r="DL2542">
        <v>0</v>
      </c>
      <c r="DM2542">
        <v>0</v>
      </c>
      <c r="DN2542">
        <v>0</v>
      </c>
      <c r="DO2542">
        <v>0</v>
      </c>
      <c r="DP2542">
        <v>1</v>
      </c>
      <c r="DQ2542">
        <v>0</v>
      </c>
      <c r="DR2542">
        <v>0</v>
      </c>
      <c r="DS2542">
        <v>1</v>
      </c>
    </row>
    <row r="2543" spans="1:123" x14ac:dyDescent="0.3">
      <c r="A2543" t="str">
        <f>"10/06/2022 16:27:24.430"</f>
        <v>10/06/2022 16:27:24.430</v>
      </c>
      <c r="C2543" t="str">
        <f>"FFD3D3C0"</f>
        <v>FFD3D3C0</v>
      </c>
      <c r="D2543" t="s">
        <v>143</v>
      </c>
      <c r="E2543">
        <v>15</v>
      </c>
      <c r="F2543">
        <v>2015</v>
      </c>
      <c r="G2543" t="s">
        <v>144</v>
      </c>
      <c r="J2543" t="s">
        <v>145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"16:27:24.180"</f>
        <v>16:27:24.180</v>
      </c>
      <c r="T2543" t="str">
        <f>"16:27:22.080"</f>
        <v>16:27:22.080</v>
      </c>
      <c r="U2543" t="str">
        <f t="shared" si="1294"/>
        <v>A5988B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10</v>
      </c>
      <c r="AF2543" t="s">
        <v>136</v>
      </c>
      <c r="AG2543">
        <v>0</v>
      </c>
      <c r="AH2543">
        <v>3</v>
      </c>
      <c r="AI2543">
        <v>2</v>
      </c>
      <c r="AJ2543">
        <v>1</v>
      </c>
      <c r="AK2543" t="s">
        <v>841</v>
      </c>
      <c r="AL2543">
        <v>40.985849000000002</v>
      </c>
      <c r="AM2543" t="s">
        <v>600</v>
      </c>
      <c r="AN2543">
        <v>-72.172430000000006</v>
      </c>
      <c r="AO2543">
        <v>25</v>
      </c>
      <c r="AP2543">
        <v>1125</v>
      </c>
      <c r="AQ2543" t="s">
        <v>129</v>
      </c>
      <c r="AR2543">
        <v>-23</v>
      </c>
      <c r="AS2543">
        <v>62</v>
      </c>
      <c r="AT2543">
        <v>128</v>
      </c>
      <c r="BB2543">
        <v>1200</v>
      </c>
      <c r="BC2543">
        <v>1</v>
      </c>
      <c r="BG2543">
        <v>0</v>
      </c>
      <c r="BH2543">
        <v>0</v>
      </c>
      <c r="BI2543">
        <v>0</v>
      </c>
      <c r="BJ2543">
        <v>1025</v>
      </c>
      <c r="BK2543">
        <v>-100</v>
      </c>
      <c r="BL2543" t="s">
        <v>206</v>
      </c>
      <c r="BM2543">
        <v>1</v>
      </c>
      <c r="BN2543">
        <v>1</v>
      </c>
      <c r="BO2543">
        <v>1</v>
      </c>
      <c r="BP2543">
        <v>0</v>
      </c>
      <c r="BS2543">
        <v>0</v>
      </c>
      <c r="BT2543">
        <v>0</v>
      </c>
      <c r="BU2543">
        <v>0</v>
      </c>
      <c r="CE2543" t="str">
        <f>"16:27:24.184"</f>
        <v>16:27:24.184</v>
      </c>
      <c r="CF2543">
        <v>184032165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1</v>
      </c>
      <c r="CY2543">
        <v>7</v>
      </c>
      <c r="CZ2543" t="s">
        <v>131</v>
      </c>
      <c r="DA2543">
        <v>94</v>
      </c>
      <c r="DB2543">
        <v>2</v>
      </c>
      <c r="DC2543" t="s">
        <v>190</v>
      </c>
      <c r="DD2543" t="s">
        <v>191</v>
      </c>
      <c r="DG2543">
        <v>14136314</v>
      </c>
      <c r="DI2543">
        <v>1</v>
      </c>
      <c r="DJ2543">
        <v>0</v>
      </c>
      <c r="DK2543">
        <v>1</v>
      </c>
      <c r="DL2543">
        <v>0</v>
      </c>
      <c r="DM2543">
        <v>0</v>
      </c>
      <c r="DN2543">
        <v>0</v>
      </c>
      <c r="DO2543">
        <v>0</v>
      </c>
      <c r="DP2543">
        <v>1</v>
      </c>
      <c r="DQ2543">
        <v>0</v>
      </c>
      <c r="DR2543">
        <v>0</v>
      </c>
      <c r="DS2543">
        <v>1</v>
      </c>
    </row>
    <row r="2544" spans="1:123" x14ac:dyDescent="0.3">
      <c r="A2544" t="str">
        <f>"10/06/2022 16:27:24.492"</f>
        <v>10/06/2022 16:27:24.492</v>
      </c>
      <c r="C2544" t="str">
        <f>"FFD3D3C0"</f>
        <v>FFD3D3C0</v>
      </c>
      <c r="D2544" t="s">
        <v>139</v>
      </c>
      <c r="E2544">
        <v>3</v>
      </c>
      <c r="F2544">
        <v>1003</v>
      </c>
      <c r="G2544" t="s">
        <v>146</v>
      </c>
      <c r="J2544" t="s">
        <v>141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"16:27:24.180"</f>
        <v>16:27:24.180</v>
      </c>
      <c r="T2544" t="str">
        <f>"16:27:22.080"</f>
        <v>16:27:22.080</v>
      </c>
      <c r="U2544" t="str">
        <f t="shared" si="1294"/>
        <v>A5988B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10</v>
      </c>
      <c r="AF2544" t="s">
        <v>136</v>
      </c>
      <c r="AG2544">
        <v>0</v>
      </c>
      <c r="AH2544">
        <v>3</v>
      </c>
      <c r="AI2544">
        <v>2</v>
      </c>
      <c r="AJ2544">
        <v>1</v>
      </c>
      <c r="AK2544" t="s">
        <v>841</v>
      </c>
      <c r="AL2544">
        <v>40.985849000000002</v>
      </c>
      <c r="AM2544" t="s">
        <v>600</v>
      </c>
      <c r="AN2544">
        <v>-72.172430000000006</v>
      </c>
      <c r="AO2544">
        <v>25</v>
      </c>
      <c r="AP2544">
        <v>1125</v>
      </c>
      <c r="AQ2544" t="s">
        <v>129</v>
      </c>
      <c r="AR2544">
        <v>-23</v>
      </c>
      <c r="AS2544">
        <v>62</v>
      </c>
      <c r="AT2544">
        <v>128</v>
      </c>
      <c r="BB2544">
        <v>1200</v>
      </c>
      <c r="BC2544">
        <v>1</v>
      </c>
      <c r="BG2544">
        <v>0</v>
      </c>
      <c r="BH2544">
        <v>0</v>
      </c>
      <c r="BI2544">
        <v>0</v>
      </c>
      <c r="BJ2544">
        <v>1025</v>
      </c>
      <c r="BK2544">
        <v>-100</v>
      </c>
      <c r="BL2544" t="s">
        <v>206</v>
      </c>
      <c r="BM2544">
        <v>1</v>
      </c>
      <c r="BN2544">
        <v>1</v>
      </c>
      <c r="BO2544">
        <v>1</v>
      </c>
      <c r="BP2544">
        <v>0</v>
      </c>
      <c r="BS2544">
        <v>0</v>
      </c>
      <c r="BT2544">
        <v>0</v>
      </c>
      <c r="BU2544">
        <v>0</v>
      </c>
      <c r="CE2544" t="str">
        <f>"16:27:24.184"</f>
        <v>16:27:24.184</v>
      </c>
      <c r="CF2544">
        <v>184032165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1</v>
      </c>
      <c r="CY2544">
        <v>7</v>
      </c>
      <c r="CZ2544" t="s">
        <v>131</v>
      </c>
      <c r="DA2544">
        <v>94</v>
      </c>
      <c r="DB2544">
        <v>2</v>
      </c>
      <c r="DC2544" t="s">
        <v>190</v>
      </c>
      <c r="DD2544" t="s">
        <v>191</v>
      </c>
      <c r="DG2544">
        <v>14136314</v>
      </c>
      <c r="DI2544">
        <v>1</v>
      </c>
      <c r="DJ2544">
        <v>0</v>
      </c>
      <c r="DK2544">
        <v>1</v>
      </c>
      <c r="DL2544">
        <v>0</v>
      </c>
      <c r="DM2544">
        <v>0</v>
      </c>
      <c r="DN2544">
        <v>0</v>
      </c>
      <c r="DO2544">
        <v>0</v>
      </c>
      <c r="DP2544">
        <v>1</v>
      </c>
      <c r="DQ2544">
        <v>0</v>
      </c>
      <c r="DR2544">
        <v>0</v>
      </c>
      <c r="DS2544">
        <v>1</v>
      </c>
    </row>
    <row r="2545" spans="1:123" x14ac:dyDescent="0.3">
      <c r="A2545" t="str">
        <f>"10/06/2022 16:27:24.492"</f>
        <v>10/06/2022 16:27:24.492</v>
      </c>
      <c r="C2545" t="str">
        <f>"FFD3D3C0"</f>
        <v>FFD3D3C0</v>
      </c>
      <c r="D2545" t="s">
        <v>139</v>
      </c>
      <c r="E2545">
        <v>2</v>
      </c>
      <c r="F2545">
        <v>1002</v>
      </c>
      <c r="G2545" t="s">
        <v>124</v>
      </c>
      <c r="J2545" t="s">
        <v>141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"16:27:24.180"</f>
        <v>16:27:24.180</v>
      </c>
      <c r="T2545" t="str">
        <f>"16:27:22.080"</f>
        <v>16:27:22.080</v>
      </c>
      <c r="U2545" t="str">
        <f t="shared" si="1294"/>
        <v>A5988B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10</v>
      </c>
      <c r="AF2545" t="s">
        <v>136</v>
      </c>
      <c r="AG2545">
        <v>0</v>
      </c>
      <c r="AH2545">
        <v>3</v>
      </c>
      <c r="AI2545">
        <v>2</v>
      </c>
      <c r="AJ2545">
        <v>1</v>
      </c>
      <c r="AK2545" t="s">
        <v>841</v>
      </c>
      <c r="AL2545">
        <v>40.985849000000002</v>
      </c>
      <c r="AM2545" t="s">
        <v>600</v>
      </c>
      <c r="AN2545">
        <v>-72.172430000000006</v>
      </c>
      <c r="AO2545">
        <v>25</v>
      </c>
      <c r="AP2545">
        <v>1125</v>
      </c>
      <c r="AQ2545" t="s">
        <v>129</v>
      </c>
      <c r="AR2545">
        <v>-23</v>
      </c>
      <c r="AS2545">
        <v>62</v>
      </c>
      <c r="AT2545">
        <v>128</v>
      </c>
      <c r="BB2545">
        <v>1200</v>
      </c>
      <c r="BC2545">
        <v>1</v>
      </c>
      <c r="BG2545">
        <v>0</v>
      </c>
      <c r="BH2545">
        <v>0</v>
      </c>
      <c r="BI2545">
        <v>0</v>
      </c>
      <c r="BJ2545">
        <v>1025</v>
      </c>
      <c r="BK2545">
        <v>-100</v>
      </c>
      <c r="BL2545" t="s">
        <v>206</v>
      </c>
      <c r="BM2545">
        <v>1</v>
      </c>
      <c r="BN2545">
        <v>1</v>
      </c>
      <c r="BO2545">
        <v>1</v>
      </c>
      <c r="BP2545">
        <v>0</v>
      </c>
      <c r="BS2545">
        <v>0</v>
      </c>
      <c r="BT2545">
        <v>0</v>
      </c>
      <c r="BU2545">
        <v>0</v>
      </c>
      <c r="CE2545" t="str">
        <f>"16:27:24.184"</f>
        <v>16:27:24.184</v>
      </c>
      <c r="CF2545">
        <v>184032165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1</v>
      </c>
      <c r="CY2545">
        <v>7</v>
      </c>
      <c r="CZ2545" t="s">
        <v>131</v>
      </c>
      <c r="DA2545">
        <v>94</v>
      </c>
      <c r="DB2545">
        <v>2</v>
      </c>
      <c r="DC2545" t="s">
        <v>190</v>
      </c>
      <c r="DD2545" t="s">
        <v>191</v>
      </c>
      <c r="DG2545">
        <v>14136314</v>
      </c>
      <c r="DI2545">
        <v>1</v>
      </c>
      <c r="DJ2545">
        <v>0</v>
      </c>
      <c r="DK2545">
        <v>1</v>
      </c>
      <c r="DL2545">
        <v>0</v>
      </c>
      <c r="DM2545">
        <v>0</v>
      </c>
      <c r="DN2545">
        <v>0</v>
      </c>
      <c r="DO2545">
        <v>0</v>
      </c>
      <c r="DP2545">
        <v>1</v>
      </c>
      <c r="DQ2545">
        <v>0</v>
      </c>
      <c r="DR2545">
        <v>0</v>
      </c>
      <c r="DS2545">
        <v>1</v>
      </c>
    </row>
    <row r="2546" spans="1:123" x14ac:dyDescent="0.3">
      <c r="A2546" t="str">
        <f>"10/06/2022 16:27:25.618"</f>
        <v>10/06/2022 16:27:25.618</v>
      </c>
      <c r="C2546" t="str">
        <f>"FFD353C0"</f>
        <v>FFD353C0</v>
      </c>
      <c r="D2546" t="s">
        <v>139</v>
      </c>
      <c r="E2546">
        <v>2</v>
      </c>
      <c r="F2546">
        <v>1002</v>
      </c>
      <c r="G2546" t="s">
        <v>124</v>
      </c>
      <c r="J2546" t="s">
        <v>141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"16:27:25.070"</f>
        <v>16:27:25.070</v>
      </c>
      <c r="U2546" t="str">
        <f t="shared" si="1294"/>
        <v>A5988B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10</v>
      </c>
      <c r="AF2546" t="s">
        <v>136</v>
      </c>
      <c r="AG2546">
        <v>0</v>
      </c>
      <c r="AH2546">
        <v>3</v>
      </c>
      <c r="AI2546">
        <v>2</v>
      </c>
      <c r="AJ2546">
        <v>1</v>
      </c>
      <c r="AK2546" t="s">
        <v>842</v>
      </c>
      <c r="AL2546">
        <v>40.986148999999997</v>
      </c>
      <c r="AM2546" t="s">
        <v>843</v>
      </c>
      <c r="AN2546">
        <v>-72.172601</v>
      </c>
      <c r="AO2546">
        <v>25</v>
      </c>
      <c r="AP2546">
        <v>1125</v>
      </c>
      <c r="AQ2546" t="s">
        <v>129</v>
      </c>
      <c r="AT2546">
        <v>64</v>
      </c>
      <c r="BB2546">
        <v>1200</v>
      </c>
      <c r="BC2546">
        <v>1</v>
      </c>
      <c r="BG2546">
        <v>0</v>
      </c>
      <c r="BH2546">
        <v>0</v>
      </c>
      <c r="BI2546">
        <v>0</v>
      </c>
      <c r="BL2546" t="s">
        <v>206</v>
      </c>
      <c r="BM2546">
        <v>1</v>
      </c>
      <c r="BN2546">
        <v>1</v>
      </c>
      <c r="BO2546">
        <v>1</v>
      </c>
      <c r="BP2546">
        <v>0</v>
      </c>
      <c r="BS2546">
        <v>0</v>
      </c>
      <c r="BT2546">
        <v>0</v>
      </c>
      <c r="BU2546">
        <v>0</v>
      </c>
      <c r="CE2546" t="str">
        <f>"16:27:25.077"</f>
        <v>16:27:25.077</v>
      </c>
      <c r="CF2546">
        <v>77066747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1</v>
      </c>
      <c r="CY2546">
        <v>7</v>
      </c>
      <c r="CZ2546" t="s">
        <v>131</v>
      </c>
      <c r="DA2546">
        <v>306</v>
      </c>
      <c r="DB2546">
        <v>1</v>
      </c>
      <c r="DC2546" t="s">
        <v>844</v>
      </c>
      <c r="DD2546" t="s">
        <v>845</v>
      </c>
      <c r="DG2546">
        <v>8679403</v>
      </c>
      <c r="DI2546">
        <v>1</v>
      </c>
      <c r="DJ2546">
        <v>0</v>
      </c>
      <c r="DK2546">
        <v>0</v>
      </c>
      <c r="DL2546">
        <v>0</v>
      </c>
      <c r="DM2546">
        <v>0</v>
      </c>
      <c r="DN2546">
        <v>0</v>
      </c>
      <c r="DO2546">
        <v>0</v>
      </c>
      <c r="DP2546">
        <v>1</v>
      </c>
      <c r="DQ2546">
        <v>0</v>
      </c>
      <c r="DR2546">
        <v>0</v>
      </c>
      <c r="DS2546">
        <v>1</v>
      </c>
    </row>
    <row r="2547" spans="1:123" x14ac:dyDescent="0.3">
      <c r="A2547" t="str">
        <f>"10/06/2022 16:27:25.618"</f>
        <v>10/06/2022 16:27:25.618</v>
      </c>
      <c r="C2547" t="str">
        <f>"FFD353C0"</f>
        <v>FFD353C0</v>
      </c>
      <c r="D2547" t="s">
        <v>143</v>
      </c>
      <c r="E2547">
        <v>15</v>
      </c>
      <c r="F2547">
        <v>2015</v>
      </c>
      <c r="G2547" t="s">
        <v>144</v>
      </c>
      <c r="J2547" t="s">
        <v>145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"16:27:25.070"</f>
        <v>16:27:25.070</v>
      </c>
      <c r="U2547" t="str">
        <f t="shared" si="1294"/>
        <v>A5988B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10</v>
      </c>
      <c r="AF2547" t="s">
        <v>136</v>
      </c>
      <c r="AG2547">
        <v>0</v>
      </c>
      <c r="AH2547">
        <v>3</v>
      </c>
      <c r="AI2547">
        <v>2</v>
      </c>
      <c r="AJ2547">
        <v>1</v>
      </c>
      <c r="AK2547" t="s">
        <v>842</v>
      </c>
      <c r="AL2547">
        <v>40.986148999999997</v>
      </c>
      <c r="AM2547" t="s">
        <v>843</v>
      </c>
      <c r="AN2547">
        <v>-72.172601</v>
      </c>
      <c r="AO2547">
        <v>25</v>
      </c>
      <c r="AP2547">
        <v>1125</v>
      </c>
      <c r="AQ2547" t="s">
        <v>129</v>
      </c>
      <c r="AT2547">
        <v>64</v>
      </c>
      <c r="BB2547">
        <v>1200</v>
      </c>
      <c r="BC2547">
        <v>1</v>
      </c>
      <c r="BG2547">
        <v>0</v>
      </c>
      <c r="BH2547">
        <v>0</v>
      </c>
      <c r="BI2547">
        <v>0</v>
      </c>
      <c r="BL2547" t="s">
        <v>206</v>
      </c>
      <c r="BM2547">
        <v>1</v>
      </c>
      <c r="BN2547">
        <v>1</v>
      </c>
      <c r="BO2547">
        <v>1</v>
      </c>
      <c r="BP2547">
        <v>0</v>
      </c>
      <c r="BS2547">
        <v>0</v>
      </c>
      <c r="BT2547">
        <v>0</v>
      </c>
      <c r="BU2547">
        <v>0</v>
      </c>
      <c r="CE2547" t="str">
        <f>"16:27:25.077"</f>
        <v>16:27:25.077</v>
      </c>
      <c r="CF2547">
        <v>77066747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1</v>
      </c>
      <c r="CY2547">
        <v>7</v>
      </c>
      <c r="CZ2547" t="s">
        <v>131</v>
      </c>
      <c r="DA2547">
        <v>306</v>
      </c>
      <c r="DB2547">
        <v>1</v>
      </c>
      <c r="DC2547" t="s">
        <v>844</v>
      </c>
      <c r="DD2547" t="s">
        <v>845</v>
      </c>
      <c r="DG2547">
        <v>8679403</v>
      </c>
      <c r="DI2547">
        <v>1</v>
      </c>
      <c r="DJ2547">
        <v>0</v>
      </c>
      <c r="DK2547">
        <v>1</v>
      </c>
      <c r="DL2547">
        <v>0</v>
      </c>
      <c r="DM2547">
        <v>0</v>
      </c>
      <c r="DN2547">
        <v>0</v>
      </c>
      <c r="DO2547">
        <v>0</v>
      </c>
      <c r="DP2547">
        <v>1</v>
      </c>
      <c r="DQ2547">
        <v>0</v>
      </c>
      <c r="DR2547">
        <v>0</v>
      </c>
      <c r="DS2547">
        <v>1</v>
      </c>
    </row>
    <row r="2548" spans="1:123" x14ac:dyDescent="0.3">
      <c r="A2548" t="str">
        <f>"10/06/2022 16:27:25.618"</f>
        <v>10/06/2022 16:27:25.618</v>
      </c>
      <c r="C2548" t="str">
        <f>"FFD353C0"</f>
        <v>FFD353C0</v>
      </c>
      <c r="D2548" t="s">
        <v>143</v>
      </c>
      <c r="E2548">
        <v>1</v>
      </c>
      <c r="F2548">
        <v>2001</v>
      </c>
      <c r="G2548" t="s">
        <v>147</v>
      </c>
      <c r="J2548" t="s">
        <v>145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"16:27:25.070"</f>
        <v>16:27:25.070</v>
      </c>
      <c r="U2548" t="str">
        <f t="shared" si="1294"/>
        <v>A5988B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10</v>
      </c>
      <c r="AF2548" t="s">
        <v>136</v>
      </c>
      <c r="AG2548">
        <v>0</v>
      </c>
      <c r="AH2548">
        <v>3</v>
      </c>
      <c r="AI2548">
        <v>2</v>
      </c>
      <c r="AJ2548">
        <v>1</v>
      </c>
      <c r="AK2548" t="s">
        <v>842</v>
      </c>
      <c r="AL2548">
        <v>40.986148999999997</v>
      </c>
      <c r="AM2548" t="s">
        <v>843</v>
      </c>
      <c r="AN2548">
        <v>-72.172601</v>
      </c>
      <c r="AO2548">
        <v>25</v>
      </c>
      <c r="AP2548">
        <v>1125</v>
      </c>
      <c r="AQ2548" t="s">
        <v>129</v>
      </c>
      <c r="AT2548">
        <v>64</v>
      </c>
      <c r="BB2548">
        <v>1200</v>
      </c>
      <c r="BC2548">
        <v>1</v>
      </c>
      <c r="BG2548">
        <v>0</v>
      </c>
      <c r="BH2548">
        <v>0</v>
      </c>
      <c r="BI2548">
        <v>0</v>
      </c>
      <c r="BL2548" t="s">
        <v>206</v>
      </c>
      <c r="BM2548">
        <v>1</v>
      </c>
      <c r="BN2548">
        <v>1</v>
      </c>
      <c r="BO2548">
        <v>1</v>
      </c>
      <c r="BP2548">
        <v>0</v>
      </c>
      <c r="BS2548">
        <v>0</v>
      </c>
      <c r="BT2548">
        <v>0</v>
      </c>
      <c r="BU2548">
        <v>0</v>
      </c>
      <c r="CE2548" t="str">
        <f>"16:27:25.077"</f>
        <v>16:27:25.077</v>
      </c>
      <c r="CF2548">
        <v>77066747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1</v>
      </c>
      <c r="CY2548">
        <v>7</v>
      </c>
      <c r="CZ2548" t="s">
        <v>131</v>
      </c>
      <c r="DA2548">
        <v>306</v>
      </c>
      <c r="DB2548">
        <v>1</v>
      </c>
      <c r="DC2548" t="s">
        <v>844</v>
      </c>
      <c r="DD2548" t="s">
        <v>845</v>
      </c>
      <c r="DG2548">
        <v>8679403</v>
      </c>
      <c r="DI2548">
        <v>1</v>
      </c>
      <c r="DJ2548">
        <v>0</v>
      </c>
      <c r="DK2548">
        <v>1</v>
      </c>
      <c r="DL2548">
        <v>0</v>
      </c>
      <c r="DM2548">
        <v>0</v>
      </c>
      <c r="DN2548">
        <v>0</v>
      </c>
      <c r="DO2548">
        <v>0</v>
      </c>
      <c r="DP2548">
        <v>1</v>
      </c>
      <c r="DQ2548">
        <v>0</v>
      </c>
      <c r="DR2548">
        <v>0</v>
      </c>
      <c r="DS2548">
        <v>1</v>
      </c>
    </row>
    <row r="2549" spans="1:123" x14ac:dyDescent="0.3">
      <c r="A2549" t="str">
        <f>"10/06/2022 16:27:25.618"</f>
        <v>10/06/2022 16:27:25.618</v>
      </c>
      <c r="C2549" t="str">
        <f>"FFD353C0"</f>
        <v>FFD353C0</v>
      </c>
      <c r="D2549" t="s">
        <v>134</v>
      </c>
      <c r="E2549">
        <v>33</v>
      </c>
      <c r="H2549">
        <v>112</v>
      </c>
      <c r="I2549" t="s">
        <v>135</v>
      </c>
      <c r="J2549" t="s">
        <v>136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"16:27:25.070"</f>
        <v>16:27:25.070</v>
      </c>
      <c r="U2549" t="str">
        <f t="shared" si="1294"/>
        <v>A5988B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10</v>
      </c>
      <c r="AF2549" t="s">
        <v>136</v>
      </c>
      <c r="AG2549">
        <v>0</v>
      </c>
      <c r="AH2549">
        <v>3</v>
      </c>
      <c r="AI2549">
        <v>2</v>
      </c>
      <c r="AJ2549">
        <v>1</v>
      </c>
      <c r="AK2549" t="s">
        <v>842</v>
      </c>
      <c r="AL2549">
        <v>40.986148999999997</v>
      </c>
      <c r="AM2549" t="s">
        <v>843</v>
      </c>
      <c r="AN2549">
        <v>-72.172601</v>
      </c>
      <c r="AO2549">
        <v>25</v>
      </c>
      <c r="AP2549">
        <v>1125</v>
      </c>
      <c r="AQ2549" t="s">
        <v>129</v>
      </c>
      <c r="AT2549">
        <v>64</v>
      </c>
      <c r="BB2549">
        <v>1200</v>
      </c>
      <c r="BC2549">
        <v>1</v>
      </c>
      <c r="BG2549">
        <v>0</v>
      </c>
      <c r="BH2549">
        <v>0</v>
      </c>
      <c r="BI2549">
        <v>0</v>
      </c>
      <c r="BL2549" t="s">
        <v>206</v>
      </c>
      <c r="BM2549">
        <v>1</v>
      </c>
      <c r="BN2549">
        <v>1</v>
      </c>
      <c r="BO2549">
        <v>1</v>
      </c>
      <c r="BP2549">
        <v>0</v>
      </c>
      <c r="BS2549">
        <v>0</v>
      </c>
      <c r="BT2549">
        <v>0</v>
      </c>
      <c r="BU2549">
        <v>0</v>
      </c>
      <c r="CE2549" t="str">
        <f>"16:27:25.077"</f>
        <v>16:27:25.077</v>
      </c>
      <c r="CF2549">
        <v>77066747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1</v>
      </c>
      <c r="CY2549">
        <v>7</v>
      </c>
      <c r="CZ2549" t="s">
        <v>131</v>
      </c>
      <c r="DA2549">
        <v>306</v>
      </c>
      <c r="DB2549">
        <v>1</v>
      </c>
      <c r="DC2549" t="s">
        <v>844</v>
      </c>
      <c r="DD2549" t="s">
        <v>845</v>
      </c>
      <c r="DG2549">
        <v>8679403</v>
      </c>
      <c r="DI2549">
        <v>1</v>
      </c>
      <c r="DJ2549">
        <v>0</v>
      </c>
      <c r="DK2549">
        <v>1</v>
      </c>
      <c r="DL2549">
        <v>0</v>
      </c>
      <c r="DM2549">
        <v>0</v>
      </c>
      <c r="DN2549">
        <v>0</v>
      </c>
      <c r="DO2549">
        <v>0</v>
      </c>
      <c r="DP2549">
        <v>1</v>
      </c>
      <c r="DQ2549">
        <v>0</v>
      </c>
      <c r="DR2549">
        <v>0</v>
      </c>
      <c r="DS2549">
        <v>1</v>
      </c>
    </row>
    <row r="2550" spans="1:123" x14ac:dyDescent="0.3">
      <c r="A2550" t="str">
        <f>"10/06/2022 16:27:25.618"</f>
        <v>10/06/2022 16:27:25.618</v>
      </c>
      <c r="C2550" t="str">
        <f>"FFD353C0"</f>
        <v>FFD353C0</v>
      </c>
      <c r="D2550" t="s">
        <v>139</v>
      </c>
      <c r="E2550">
        <v>3</v>
      </c>
      <c r="F2550">
        <v>1003</v>
      </c>
      <c r="G2550" t="s">
        <v>146</v>
      </c>
      <c r="J2550" t="s">
        <v>141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"16:27:25.070"</f>
        <v>16:27:25.070</v>
      </c>
      <c r="U2550" t="str">
        <f t="shared" si="1294"/>
        <v>A5988B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10</v>
      </c>
      <c r="AF2550" t="s">
        <v>136</v>
      </c>
      <c r="AG2550">
        <v>0</v>
      </c>
      <c r="AH2550">
        <v>3</v>
      </c>
      <c r="AI2550">
        <v>2</v>
      </c>
      <c r="AJ2550">
        <v>1</v>
      </c>
      <c r="AK2550" t="s">
        <v>842</v>
      </c>
      <c r="AL2550">
        <v>40.986148999999997</v>
      </c>
      <c r="AM2550" t="s">
        <v>843</v>
      </c>
      <c r="AN2550">
        <v>-72.172601</v>
      </c>
      <c r="AO2550">
        <v>25</v>
      </c>
      <c r="AP2550">
        <v>1125</v>
      </c>
      <c r="AQ2550" t="s">
        <v>129</v>
      </c>
      <c r="AT2550">
        <v>64</v>
      </c>
      <c r="BB2550">
        <v>1200</v>
      </c>
      <c r="BC2550">
        <v>1</v>
      </c>
      <c r="BG2550">
        <v>0</v>
      </c>
      <c r="BH2550">
        <v>0</v>
      </c>
      <c r="BI2550">
        <v>0</v>
      </c>
      <c r="BL2550" t="s">
        <v>206</v>
      </c>
      <c r="BM2550">
        <v>1</v>
      </c>
      <c r="BN2550">
        <v>1</v>
      </c>
      <c r="BO2550">
        <v>1</v>
      </c>
      <c r="BP2550">
        <v>0</v>
      </c>
      <c r="BS2550">
        <v>0</v>
      </c>
      <c r="BT2550">
        <v>0</v>
      </c>
      <c r="BU2550">
        <v>0</v>
      </c>
      <c r="CE2550" t="str">
        <f>"16:27:25.077"</f>
        <v>16:27:25.077</v>
      </c>
      <c r="CF2550">
        <v>77066747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1</v>
      </c>
      <c r="CY2550">
        <v>7</v>
      </c>
      <c r="CZ2550" t="s">
        <v>131</v>
      </c>
      <c r="DA2550">
        <v>306</v>
      </c>
      <c r="DB2550">
        <v>1</v>
      </c>
      <c r="DC2550" t="s">
        <v>844</v>
      </c>
      <c r="DD2550" t="s">
        <v>845</v>
      </c>
      <c r="DG2550">
        <v>8679403</v>
      </c>
      <c r="DI2550">
        <v>1</v>
      </c>
      <c r="DJ2550">
        <v>0</v>
      </c>
      <c r="DK2550">
        <v>1</v>
      </c>
      <c r="DL2550">
        <v>0</v>
      </c>
      <c r="DM2550">
        <v>0</v>
      </c>
      <c r="DN2550">
        <v>0</v>
      </c>
      <c r="DO2550">
        <v>0</v>
      </c>
      <c r="DP2550">
        <v>1</v>
      </c>
      <c r="DQ2550">
        <v>0</v>
      </c>
      <c r="DR2550">
        <v>0</v>
      </c>
      <c r="DS2550">
        <v>1</v>
      </c>
    </row>
    <row r="2551" spans="1:123" x14ac:dyDescent="0.3">
      <c r="A2551" t="str">
        <f>"10/06/2022 16:27:26.306"</f>
        <v>10/06/2022 16:27:26.306</v>
      </c>
      <c r="C2551" t="str">
        <f t="shared" ref="C2551:C2557" si="1314">"FFDFD3C0"</f>
        <v>FFDFD3C0</v>
      </c>
      <c r="D2551" t="s">
        <v>139</v>
      </c>
      <c r="E2551">
        <v>2</v>
      </c>
      <c r="F2551">
        <v>1002</v>
      </c>
      <c r="G2551" t="s">
        <v>124</v>
      </c>
      <c r="J2551" t="s">
        <v>141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ref="S2551:S2557" si="1315">"16:27:26.078"</f>
        <v>16:27:26.078</v>
      </c>
      <c r="T2551" t="str">
        <f t="shared" ref="T2551:T2557" si="1316">"16:27:25.578"</f>
        <v>16:27:25.578</v>
      </c>
      <c r="U2551" t="str">
        <f t="shared" si="1294"/>
        <v>A5988B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10</v>
      </c>
      <c r="AF2551" t="s">
        <v>136</v>
      </c>
      <c r="AG2551">
        <v>0</v>
      </c>
      <c r="AH2551">
        <v>3</v>
      </c>
      <c r="AI2551">
        <v>2</v>
      </c>
      <c r="AJ2551">
        <v>1</v>
      </c>
      <c r="AK2551" t="s">
        <v>846</v>
      </c>
      <c r="AL2551">
        <v>40.986427999999997</v>
      </c>
      <c r="AM2551" t="s">
        <v>847</v>
      </c>
      <c r="AN2551">
        <v>-72.172730000000001</v>
      </c>
      <c r="AO2551">
        <v>25</v>
      </c>
      <c r="AP2551">
        <v>1150</v>
      </c>
      <c r="AQ2551" t="s">
        <v>129</v>
      </c>
      <c r="AR2551">
        <v>-23</v>
      </c>
      <c r="AS2551">
        <v>61</v>
      </c>
      <c r="AT2551">
        <v>128</v>
      </c>
      <c r="BB2551">
        <v>1200</v>
      </c>
      <c r="BC2551">
        <v>1</v>
      </c>
      <c r="BD2551" t="str">
        <f t="shared" ref="BD2551:BD2557" si="1317">"N46PD   "</f>
        <v xml:space="preserve">N46PD   </v>
      </c>
      <c r="BE2551">
        <v>1</v>
      </c>
      <c r="BG2551">
        <v>0</v>
      </c>
      <c r="BH2551">
        <v>0</v>
      </c>
      <c r="BI2551">
        <v>0</v>
      </c>
      <c r="BJ2551">
        <v>1025</v>
      </c>
      <c r="BK2551">
        <v>-125</v>
      </c>
      <c r="BL2551" t="s">
        <v>206</v>
      </c>
      <c r="BM2551">
        <v>1</v>
      </c>
      <c r="BN2551">
        <v>1</v>
      </c>
      <c r="BO2551">
        <v>1</v>
      </c>
      <c r="BP2551">
        <v>0</v>
      </c>
      <c r="BS2551">
        <v>0</v>
      </c>
      <c r="BT2551">
        <v>0</v>
      </c>
      <c r="BU2551">
        <v>0</v>
      </c>
      <c r="CE2551" t="str">
        <f t="shared" ref="CE2551:CE2557" si="1318">"16:27:26.083"</f>
        <v>16:27:26.083</v>
      </c>
      <c r="CF2551">
        <v>82806919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5</v>
      </c>
      <c r="CY2551">
        <v>7</v>
      </c>
      <c r="CZ2551" t="s">
        <v>131</v>
      </c>
      <c r="DA2551">
        <v>80</v>
      </c>
      <c r="DB2551">
        <v>0</v>
      </c>
      <c r="DC2551" t="s">
        <v>132</v>
      </c>
      <c r="DD2551" t="s">
        <v>133</v>
      </c>
      <c r="DG2551">
        <v>15647916</v>
      </c>
      <c r="DI2551">
        <v>1</v>
      </c>
      <c r="DJ2551">
        <v>0</v>
      </c>
      <c r="DK2551">
        <v>0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">
      <c r="A2552" t="str">
        <f>"10/06/2022 16:27:26.306"</f>
        <v>10/06/2022 16:27:26.306</v>
      </c>
      <c r="C2552" t="str">
        <f t="shared" si="1314"/>
        <v>FFDFD3C0</v>
      </c>
      <c r="D2552" t="s">
        <v>123</v>
      </c>
      <c r="E2552">
        <v>1</v>
      </c>
      <c r="H2552">
        <v>157</v>
      </c>
      <c r="I2552" t="s">
        <v>124</v>
      </c>
      <c r="J2552" t="s">
        <v>125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si="1315"/>
        <v>16:27:26.078</v>
      </c>
      <c r="T2552" t="str">
        <f t="shared" si="1316"/>
        <v>16:27:25.578</v>
      </c>
      <c r="U2552" t="str">
        <f t="shared" si="1294"/>
        <v>A5988B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9</v>
      </c>
      <c r="AC2552">
        <v>3</v>
      </c>
      <c r="AD2552">
        <v>0</v>
      </c>
      <c r="AE2552">
        <v>10</v>
      </c>
      <c r="AF2552" t="s">
        <v>136</v>
      </c>
      <c r="AG2552">
        <v>0</v>
      </c>
      <c r="AH2552">
        <v>3</v>
      </c>
      <c r="AI2552">
        <v>2</v>
      </c>
      <c r="AJ2552">
        <v>1</v>
      </c>
      <c r="AK2552" t="s">
        <v>846</v>
      </c>
      <c r="AL2552">
        <v>40.986427999999997</v>
      </c>
      <c r="AM2552" t="s">
        <v>847</v>
      </c>
      <c r="AN2552">
        <v>-72.172730000000001</v>
      </c>
      <c r="AO2552">
        <v>25</v>
      </c>
      <c r="AP2552">
        <v>1150</v>
      </c>
      <c r="AQ2552" t="s">
        <v>129</v>
      </c>
      <c r="AR2552">
        <v>-23</v>
      </c>
      <c r="AS2552">
        <v>61</v>
      </c>
      <c r="AT2552">
        <v>128</v>
      </c>
      <c r="BB2552">
        <v>1200</v>
      </c>
      <c r="BC2552">
        <v>1</v>
      </c>
      <c r="BD2552" t="str">
        <f t="shared" si="1317"/>
        <v xml:space="preserve">N46PD   </v>
      </c>
      <c r="BE2552">
        <v>1</v>
      </c>
      <c r="BG2552">
        <v>0</v>
      </c>
      <c r="BH2552">
        <v>0</v>
      </c>
      <c r="BI2552">
        <v>0</v>
      </c>
      <c r="BJ2552">
        <v>1025</v>
      </c>
      <c r="BK2552">
        <v>-125</v>
      </c>
      <c r="BL2552" t="s">
        <v>206</v>
      </c>
      <c r="BM2552">
        <v>1</v>
      </c>
      <c r="BN2552">
        <v>1</v>
      </c>
      <c r="BO2552">
        <v>1</v>
      </c>
      <c r="BP2552">
        <v>0</v>
      </c>
      <c r="BS2552">
        <v>0</v>
      </c>
      <c r="BT2552">
        <v>0</v>
      </c>
      <c r="BU2552">
        <v>0</v>
      </c>
      <c r="CE2552" t="str">
        <f t="shared" si="1318"/>
        <v>16:27:26.083</v>
      </c>
      <c r="CF2552">
        <v>82806919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5</v>
      </c>
      <c r="CY2552">
        <v>7</v>
      </c>
      <c r="CZ2552" t="s">
        <v>131</v>
      </c>
      <c r="DA2552">
        <v>80</v>
      </c>
      <c r="DB2552">
        <v>0</v>
      </c>
      <c r="DC2552" t="s">
        <v>132</v>
      </c>
      <c r="DD2552" t="s">
        <v>133</v>
      </c>
      <c r="DG2552">
        <v>15647916</v>
      </c>
      <c r="DI2552">
        <v>1</v>
      </c>
      <c r="DJ2552">
        <v>0</v>
      </c>
      <c r="DK2552">
        <v>1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">
      <c r="A2553" t="str">
        <f>"10/06/2022 16:27:26.306"</f>
        <v>10/06/2022 16:27:26.306</v>
      </c>
      <c r="C2553" t="str">
        <f t="shared" si="1314"/>
        <v>FFDFD3C0</v>
      </c>
      <c r="D2553" t="s">
        <v>143</v>
      </c>
      <c r="E2553">
        <v>15</v>
      </c>
      <c r="F2553">
        <v>2015</v>
      </c>
      <c r="G2553" t="s">
        <v>144</v>
      </c>
      <c r="J2553" t="s">
        <v>145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315"/>
        <v>16:27:26.078</v>
      </c>
      <c r="T2553" t="str">
        <f t="shared" si="1316"/>
        <v>16:27:25.578</v>
      </c>
      <c r="U2553" t="str">
        <f t="shared" si="1294"/>
        <v>A5988B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10</v>
      </c>
      <c r="AF2553" t="s">
        <v>136</v>
      </c>
      <c r="AG2553">
        <v>0</v>
      </c>
      <c r="AH2553">
        <v>3</v>
      </c>
      <c r="AI2553">
        <v>2</v>
      </c>
      <c r="AJ2553">
        <v>1</v>
      </c>
      <c r="AK2553" t="s">
        <v>846</v>
      </c>
      <c r="AL2553">
        <v>40.986427999999997</v>
      </c>
      <c r="AM2553" t="s">
        <v>847</v>
      </c>
      <c r="AN2553">
        <v>-72.172730000000001</v>
      </c>
      <c r="AO2553">
        <v>25</v>
      </c>
      <c r="AP2553">
        <v>1150</v>
      </c>
      <c r="AQ2553" t="s">
        <v>129</v>
      </c>
      <c r="AR2553">
        <v>-23</v>
      </c>
      <c r="AS2553">
        <v>61</v>
      </c>
      <c r="AT2553">
        <v>128</v>
      </c>
      <c r="BB2553">
        <v>1200</v>
      </c>
      <c r="BC2553">
        <v>1</v>
      </c>
      <c r="BD2553" t="str">
        <f t="shared" si="1317"/>
        <v xml:space="preserve">N46PD   </v>
      </c>
      <c r="BE2553">
        <v>1</v>
      </c>
      <c r="BG2553">
        <v>0</v>
      </c>
      <c r="BH2553">
        <v>0</v>
      </c>
      <c r="BI2553">
        <v>0</v>
      </c>
      <c r="BJ2553">
        <v>1025</v>
      </c>
      <c r="BK2553">
        <v>-125</v>
      </c>
      <c r="BL2553" t="s">
        <v>206</v>
      </c>
      <c r="BM2553">
        <v>1</v>
      </c>
      <c r="BN2553">
        <v>1</v>
      </c>
      <c r="BO2553">
        <v>1</v>
      </c>
      <c r="BP2553">
        <v>0</v>
      </c>
      <c r="BS2553">
        <v>0</v>
      </c>
      <c r="BT2553">
        <v>0</v>
      </c>
      <c r="BU2553">
        <v>0</v>
      </c>
      <c r="CE2553" t="str">
        <f t="shared" si="1318"/>
        <v>16:27:26.083</v>
      </c>
      <c r="CF2553">
        <v>82806919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5</v>
      </c>
      <c r="CY2553">
        <v>7</v>
      </c>
      <c r="CZ2553" t="s">
        <v>131</v>
      </c>
      <c r="DA2553">
        <v>80</v>
      </c>
      <c r="DB2553">
        <v>0</v>
      </c>
      <c r="DC2553" t="s">
        <v>132</v>
      </c>
      <c r="DD2553" t="s">
        <v>133</v>
      </c>
      <c r="DG2553">
        <v>15647916</v>
      </c>
      <c r="DI2553">
        <v>1</v>
      </c>
      <c r="DJ2553">
        <v>0</v>
      </c>
      <c r="DK2553">
        <v>1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">
      <c r="A2554" t="str">
        <f>"10/06/2022 16:27:26.306"</f>
        <v>10/06/2022 16:27:26.306</v>
      </c>
      <c r="C2554" t="str">
        <f t="shared" si="1314"/>
        <v>FFDFD3C0</v>
      </c>
      <c r="D2554" t="s">
        <v>134</v>
      </c>
      <c r="E2554">
        <v>38</v>
      </c>
      <c r="H2554">
        <v>125</v>
      </c>
      <c r="I2554" t="s">
        <v>142</v>
      </c>
      <c r="J2554" t="s">
        <v>136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1315"/>
        <v>16:27:26.078</v>
      </c>
      <c r="T2554" t="str">
        <f t="shared" si="1316"/>
        <v>16:27:25.578</v>
      </c>
      <c r="U2554" t="str">
        <f t="shared" si="1294"/>
        <v>A5988B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9</v>
      </c>
      <c r="AC2554">
        <v>3</v>
      </c>
      <c r="AD2554">
        <v>0</v>
      </c>
      <c r="AE2554">
        <v>10</v>
      </c>
      <c r="AF2554" t="s">
        <v>136</v>
      </c>
      <c r="AG2554">
        <v>0</v>
      </c>
      <c r="AH2554">
        <v>3</v>
      </c>
      <c r="AI2554">
        <v>2</v>
      </c>
      <c r="AJ2554">
        <v>1</v>
      </c>
      <c r="AK2554" t="s">
        <v>846</v>
      </c>
      <c r="AL2554">
        <v>40.986427999999997</v>
      </c>
      <c r="AM2554" t="s">
        <v>847</v>
      </c>
      <c r="AN2554">
        <v>-72.172730000000001</v>
      </c>
      <c r="AO2554">
        <v>25</v>
      </c>
      <c r="AP2554">
        <v>1150</v>
      </c>
      <c r="AQ2554" t="s">
        <v>129</v>
      </c>
      <c r="AR2554">
        <v>-23</v>
      </c>
      <c r="AS2554">
        <v>61</v>
      </c>
      <c r="AT2554">
        <v>128</v>
      </c>
      <c r="BB2554">
        <v>1200</v>
      </c>
      <c r="BC2554">
        <v>1</v>
      </c>
      <c r="BD2554" t="str">
        <f t="shared" si="1317"/>
        <v xml:space="preserve">N46PD   </v>
      </c>
      <c r="BE2554">
        <v>1</v>
      </c>
      <c r="BG2554">
        <v>0</v>
      </c>
      <c r="BH2554">
        <v>0</v>
      </c>
      <c r="BI2554">
        <v>0</v>
      </c>
      <c r="BJ2554">
        <v>1025</v>
      </c>
      <c r="BK2554">
        <v>-125</v>
      </c>
      <c r="BL2554" t="s">
        <v>206</v>
      </c>
      <c r="BM2554">
        <v>1</v>
      </c>
      <c r="BN2554">
        <v>1</v>
      </c>
      <c r="BO2554">
        <v>1</v>
      </c>
      <c r="BP2554">
        <v>0</v>
      </c>
      <c r="BS2554">
        <v>0</v>
      </c>
      <c r="BT2554">
        <v>0</v>
      </c>
      <c r="BU2554">
        <v>0</v>
      </c>
      <c r="CE2554" t="str">
        <f t="shared" si="1318"/>
        <v>16:27:26.083</v>
      </c>
      <c r="CF2554">
        <v>82806919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5</v>
      </c>
      <c r="CY2554">
        <v>7</v>
      </c>
      <c r="CZ2554" t="s">
        <v>131</v>
      </c>
      <c r="DA2554">
        <v>80</v>
      </c>
      <c r="DB2554">
        <v>0</v>
      </c>
      <c r="DC2554" t="s">
        <v>132</v>
      </c>
      <c r="DD2554" t="s">
        <v>133</v>
      </c>
      <c r="DG2554">
        <v>15647916</v>
      </c>
      <c r="DI2554">
        <v>1</v>
      </c>
      <c r="DJ2554">
        <v>0</v>
      </c>
      <c r="DK2554">
        <v>1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">
      <c r="A2555" t="str">
        <f>"10/06/2022 16:27:26.322"</f>
        <v>10/06/2022 16:27:26.322</v>
      </c>
      <c r="C2555" t="str">
        <f t="shared" si="1314"/>
        <v>FFDFD3C0</v>
      </c>
      <c r="D2555" t="s">
        <v>143</v>
      </c>
      <c r="E2555">
        <v>1</v>
      </c>
      <c r="F2555">
        <v>2001</v>
      </c>
      <c r="G2555" t="s">
        <v>147</v>
      </c>
      <c r="J2555" t="s">
        <v>145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1315"/>
        <v>16:27:26.078</v>
      </c>
      <c r="T2555" t="str">
        <f t="shared" si="1316"/>
        <v>16:27:25.578</v>
      </c>
      <c r="U2555" t="str">
        <f t="shared" si="1294"/>
        <v>A5988B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10</v>
      </c>
      <c r="AF2555" t="s">
        <v>136</v>
      </c>
      <c r="AG2555">
        <v>0</v>
      </c>
      <c r="AH2555">
        <v>3</v>
      </c>
      <c r="AI2555">
        <v>2</v>
      </c>
      <c r="AJ2555">
        <v>1</v>
      </c>
      <c r="AK2555" t="s">
        <v>846</v>
      </c>
      <c r="AL2555">
        <v>40.986427999999997</v>
      </c>
      <c r="AM2555" t="s">
        <v>847</v>
      </c>
      <c r="AN2555">
        <v>-72.172730000000001</v>
      </c>
      <c r="AO2555">
        <v>25</v>
      </c>
      <c r="AP2555">
        <v>1150</v>
      </c>
      <c r="AQ2555" t="s">
        <v>129</v>
      </c>
      <c r="AR2555">
        <v>-23</v>
      </c>
      <c r="AS2555">
        <v>61</v>
      </c>
      <c r="AT2555">
        <v>128</v>
      </c>
      <c r="BB2555">
        <v>1200</v>
      </c>
      <c r="BC2555">
        <v>1</v>
      </c>
      <c r="BD2555" t="str">
        <f t="shared" si="1317"/>
        <v xml:space="preserve">N46PD   </v>
      </c>
      <c r="BE2555">
        <v>1</v>
      </c>
      <c r="BG2555">
        <v>0</v>
      </c>
      <c r="BH2555">
        <v>0</v>
      </c>
      <c r="BI2555">
        <v>0</v>
      </c>
      <c r="BJ2555">
        <v>1025</v>
      </c>
      <c r="BK2555">
        <v>-125</v>
      </c>
      <c r="BL2555" t="s">
        <v>206</v>
      </c>
      <c r="BM2555">
        <v>1</v>
      </c>
      <c r="BN2555">
        <v>1</v>
      </c>
      <c r="BO2555">
        <v>1</v>
      </c>
      <c r="BP2555">
        <v>0</v>
      </c>
      <c r="BS2555">
        <v>0</v>
      </c>
      <c r="BT2555">
        <v>0</v>
      </c>
      <c r="BU2555">
        <v>0</v>
      </c>
      <c r="CE2555" t="str">
        <f t="shared" si="1318"/>
        <v>16:27:26.083</v>
      </c>
      <c r="CF2555">
        <v>82806919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5</v>
      </c>
      <c r="CY2555">
        <v>7</v>
      </c>
      <c r="CZ2555" t="s">
        <v>131</v>
      </c>
      <c r="DA2555">
        <v>80</v>
      </c>
      <c r="DB2555">
        <v>0</v>
      </c>
      <c r="DC2555" t="s">
        <v>132</v>
      </c>
      <c r="DD2555" t="s">
        <v>133</v>
      </c>
      <c r="DG2555">
        <v>15647916</v>
      </c>
      <c r="DI2555">
        <v>1</v>
      </c>
      <c r="DJ2555">
        <v>0</v>
      </c>
      <c r="DK2555">
        <v>1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">
      <c r="A2556" t="str">
        <f>"10/06/2022 16:27:26.322"</f>
        <v>10/06/2022 16:27:26.322</v>
      </c>
      <c r="C2556" t="str">
        <f t="shared" si="1314"/>
        <v>FFDFD3C0</v>
      </c>
      <c r="D2556" t="s">
        <v>134</v>
      </c>
      <c r="E2556">
        <v>33</v>
      </c>
      <c r="H2556">
        <v>112</v>
      </c>
      <c r="I2556" t="s">
        <v>135</v>
      </c>
      <c r="J2556" t="s">
        <v>136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1315"/>
        <v>16:27:26.078</v>
      </c>
      <c r="T2556" t="str">
        <f t="shared" si="1316"/>
        <v>16:27:25.578</v>
      </c>
      <c r="U2556" t="str">
        <f t="shared" si="1294"/>
        <v>A5988B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10</v>
      </c>
      <c r="AF2556" t="s">
        <v>136</v>
      </c>
      <c r="AG2556">
        <v>0</v>
      </c>
      <c r="AH2556">
        <v>3</v>
      </c>
      <c r="AI2556">
        <v>2</v>
      </c>
      <c r="AJ2556">
        <v>1</v>
      </c>
      <c r="AK2556" t="s">
        <v>846</v>
      </c>
      <c r="AL2556">
        <v>40.986427999999997</v>
      </c>
      <c r="AM2556" t="s">
        <v>847</v>
      </c>
      <c r="AN2556">
        <v>-72.172730000000001</v>
      </c>
      <c r="AO2556">
        <v>25</v>
      </c>
      <c r="AP2556">
        <v>1150</v>
      </c>
      <c r="AQ2556" t="s">
        <v>129</v>
      </c>
      <c r="AR2556">
        <v>-23</v>
      </c>
      <c r="AS2556">
        <v>61</v>
      </c>
      <c r="AT2556">
        <v>128</v>
      </c>
      <c r="BB2556">
        <v>1200</v>
      </c>
      <c r="BC2556">
        <v>1</v>
      </c>
      <c r="BD2556" t="str">
        <f t="shared" si="1317"/>
        <v xml:space="preserve">N46PD   </v>
      </c>
      <c r="BE2556">
        <v>1</v>
      </c>
      <c r="BG2556">
        <v>0</v>
      </c>
      <c r="BH2556">
        <v>0</v>
      </c>
      <c r="BI2556">
        <v>0</v>
      </c>
      <c r="BJ2556">
        <v>1025</v>
      </c>
      <c r="BK2556">
        <v>-125</v>
      </c>
      <c r="BL2556" t="s">
        <v>206</v>
      </c>
      <c r="BM2556">
        <v>1</v>
      </c>
      <c r="BN2556">
        <v>1</v>
      </c>
      <c r="BO2556">
        <v>1</v>
      </c>
      <c r="BP2556">
        <v>0</v>
      </c>
      <c r="BS2556">
        <v>0</v>
      </c>
      <c r="BT2556">
        <v>0</v>
      </c>
      <c r="BU2556">
        <v>0</v>
      </c>
      <c r="CE2556" t="str">
        <f t="shared" si="1318"/>
        <v>16:27:26.083</v>
      </c>
      <c r="CF2556">
        <v>82806919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5</v>
      </c>
      <c r="CY2556">
        <v>7</v>
      </c>
      <c r="CZ2556" t="s">
        <v>131</v>
      </c>
      <c r="DA2556">
        <v>80</v>
      </c>
      <c r="DB2556">
        <v>0</v>
      </c>
      <c r="DC2556" t="s">
        <v>132</v>
      </c>
      <c r="DD2556" t="s">
        <v>133</v>
      </c>
      <c r="DG2556">
        <v>15647916</v>
      </c>
      <c r="DI2556">
        <v>1</v>
      </c>
      <c r="DJ2556">
        <v>0</v>
      </c>
      <c r="DK2556">
        <v>0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">
      <c r="A2557" t="str">
        <f>"10/06/2022 16:27:26.322"</f>
        <v>10/06/2022 16:27:26.322</v>
      </c>
      <c r="C2557" t="str">
        <f t="shared" si="1314"/>
        <v>FFDFD3C0</v>
      </c>
      <c r="D2557" t="s">
        <v>139</v>
      </c>
      <c r="E2557">
        <v>3</v>
      </c>
      <c r="F2557">
        <v>1003</v>
      </c>
      <c r="G2557" t="s">
        <v>146</v>
      </c>
      <c r="J2557" t="s">
        <v>141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si="1315"/>
        <v>16:27:26.078</v>
      </c>
      <c r="T2557" t="str">
        <f t="shared" si="1316"/>
        <v>16:27:25.578</v>
      </c>
      <c r="U2557" t="str">
        <f t="shared" si="1294"/>
        <v>A5988B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10</v>
      </c>
      <c r="AF2557" t="s">
        <v>136</v>
      </c>
      <c r="AG2557">
        <v>0</v>
      </c>
      <c r="AH2557">
        <v>3</v>
      </c>
      <c r="AI2557">
        <v>2</v>
      </c>
      <c r="AJ2557">
        <v>1</v>
      </c>
      <c r="AK2557" t="s">
        <v>846</v>
      </c>
      <c r="AL2557">
        <v>40.986427999999997</v>
      </c>
      <c r="AM2557" t="s">
        <v>847</v>
      </c>
      <c r="AN2557">
        <v>-72.172730000000001</v>
      </c>
      <c r="AO2557">
        <v>25</v>
      </c>
      <c r="AP2557">
        <v>1150</v>
      </c>
      <c r="AQ2557" t="s">
        <v>129</v>
      </c>
      <c r="AR2557">
        <v>-23</v>
      </c>
      <c r="AS2557">
        <v>61</v>
      </c>
      <c r="AT2557">
        <v>128</v>
      </c>
      <c r="BB2557">
        <v>1200</v>
      </c>
      <c r="BC2557">
        <v>1</v>
      </c>
      <c r="BD2557" t="str">
        <f t="shared" si="1317"/>
        <v xml:space="preserve">N46PD   </v>
      </c>
      <c r="BE2557">
        <v>1</v>
      </c>
      <c r="BG2557">
        <v>0</v>
      </c>
      <c r="BH2557">
        <v>0</v>
      </c>
      <c r="BI2557">
        <v>0</v>
      </c>
      <c r="BJ2557">
        <v>1025</v>
      </c>
      <c r="BK2557">
        <v>-125</v>
      </c>
      <c r="BL2557" t="s">
        <v>206</v>
      </c>
      <c r="BM2557">
        <v>1</v>
      </c>
      <c r="BN2557">
        <v>1</v>
      </c>
      <c r="BO2557">
        <v>1</v>
      </c>
      <c r="BP2557">
        <v>0</v>
      </c>
      <c r="BS2557">
        <v>0</v>
      </c>
      <c r="BT2557">
        <v>0</v>
      </c>
      <c r="BU2557">
        <v>0</v>
      </c>
      <c r="CE2557" t="str">
        <f t="shared" si="1318"/>
        <v>16:27:26.083</v>
      </c>
      <c r="CF2557">
        <v>82806919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5</v>
      </c>
      <c r="CY2557">
        <v>7</v>
      </c>
      <c r="CZ2557" t="s">
        <v>131</v>
      </c>
      <c r="DA2557">
        <v>80</v>
      </c>
      <c r="DB2557">
        <v>0</v>
      </c>
      <c r="DC2557" t="s">
        <v>132</v>
      </c>
      <c r="DD2557" t="s">
        <v>133</v>
      </c>
      <c r="DG2557">
        <v>15647916</v>
      </c>
      <c r="DI2557">
        <v>1</v>
      </c>
      <c r="DJ2557">
        <v>0</v>
      </c>
      <c r="DK2557">
        <v>1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">
      <c r="A2558" t="str">
        <f>"10/06/2022 16:27:27.116"</f>
        <v>10/06/2022 16:27:27.116</v>
      </c>
      <c r="C2558" t="str">
        <f>"FFD3D3C0"</f>
        <v>FFD3D3C0</v>
      </c>
      <c r="D2558" t="s">
        <v>143</v>
      </c>
      <c r="E2558">
        <v>1</v>
      </c>
      <c r="F2558">
        <v>2001</v>
      </c>
      <c r="G2558" t="s">
        <v>147</v>
      </c>
      <c r="J2558" t="s">
        <v>145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"16:27:26.516"</f>
        <v>16:27:26.516</v>
      </c>
      <c r="T2558" t="str">
        <f>"16:27:25.116"</f>
        <v>16:27:25.116</v>
      </c>
      <c r="U2558" t="str">
        <f t="shared" si="1294"/>
        <v>A5988B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0</v>
      </c>
      <c r="AC2558">
        <v>0</v>
      </c>
      <c r="AD2558">
        <v>0</v>
      </c>
      <c r="AF2558" t="s">
        <v>136</v>
      </c>
      <c r="AG2558">
        <v>0</v>
      </c>
      <c r="AH2558">
        <v>3</v>
      </c>
      <c r="AI2558">
        <v>2</v>
      </c>
      <c r="AJ2558">
        <v>1</v>
      </c>
      <c r="AK2558" t="s">
        <v>848</v>
      </c>
      <c r="AL2558">
        <v>40.986514</v>
      </c>
      <c r="AM2558" t="s">
        <v>849</v>
      </c>
      <c r="AN2558">
        <v>-72.172793999999996</v>
      </c>
      <c r="AO2558">
        <v>25</v>
      </c>
      <c r="AP2558">
        <v>1150</v>
      </c>
      <c r="AQ2558" t="s">
        <v>129</v>
      </c>
      <c r="AR2558">
        <v>-22</v>
      </c>
      <c r="AS2558">
        <v>62</v>
      </c>
      <c r="AT2558">
        <v>192</v>
      </c>
      <c r="BB2558">
        <v>1200</v>
      </c>
      <c r="BC2558">
        <v>1</v>
      </c>
      <c r="BG2558">
        <v>0</v>
      </c>
      <c r="BH2558">
        <v>0</v>
      </c>
      <c r="BI2558">
        <v>0</v>
      </c>
      <c r="BJ2558">
        <v>1025</v>
      </c>
      <c r="BK2558">
        <v>-125</v>
      </c>
      <c r="BL2558" t="s">
        <v>206</v>
      </c>
      <c r="BM2558">
        <v>0</v>
      </c>
      <c r="BN2558">
        <v>0</v>
      </c>
      <c r="BO2558">
        <v>0</v>
      </c>
      <c r="BP2558">
        <v>0</v>
      </c>
      <c r="BS2558">
        <v>0</v>
      </c>
      <c r="BT2558">
        <v>0</v>
      </c>
      <c r="BU2558">
        <v>0</v>
      </c>
      <c r="CE2558" t="str">
        <f>"16:27:26.522"</f>
        <v>16:27:26.522</v>
      </c>
      <c r="CF2558">
        <v>522162580</v>
      </c>
      <c r="CS2558">
        <v>0</v>
      </c>
      <c r="CT2558">
        <v>0</v>
      </c>
      <c r="CU2558">
        <v>0</v>
      </c>
      <c r="CV2558">
        <v>0</v>
      </c>
      <c r="CW2558">
        <v>0</v>
      </c>
      <c r="CX2558">
        <v>1</v>
      </c>
      <c r="CY2558">
        <v>7</v>
      </c>
      <c r="CZ2558" t="s">
        <v>131</v>
      </c>
      <c r="DA2558">
        <v>306</v>
      </c>
      <c r="DB2558">
        <v>1</v>
      </c>
      <c r="DC2558" t="s">
        <v>844</v>
      </c>
      <c r="DD2558" t="s">
        <v>845</v>
      </c>
      <c r="DG2558">
        <v>8681483</v>
      </c>
      <c r="DI2558">
        <v>1</v>
      </c>
      <c r="DJ2558">
        <v>0</v>
      </c>
      <c r="DK2558">
        <v>0</v>
      </c>
      <c r="DL2558">
        <v>0</v>
      </c>
      <c r="DM2558">
        <v>0</v>
      </c>
      <c r="DN2558">
        <v>0</v>
      </c>
      <c r="DO2558">
        <v>0</v>
      </c>
      <c r="DP2558">
        <v>1</v>
      </c>
      <c r="DQ2558">
        <v>1</v>
      </c>
      <c r="DR2558">
        <v>0</v>
      </c>
      <c r="DS2558">
        <v>1</v>
      </c>
    </row>
    <row r="2559" spans="1:123" x14ac:dyDescent="0.3">
      <c r="A2559" t="str">
        <f>"10/06/2022 16:27:27.116"</f>
        <v>10/06/2022 16:27:27.116</v>
      </c>
      <c r="C2559" t="str">
        <f>"FFD3D3C0"</f>
        <v>FFD3D3C0</v>
      </c>
      <c r="D2559" t="s">
        <v>134</v>
      </c>
      <c r="E2559">
        <v>33</v>
      </c>
      <c r="H2559">
        <v>112</v>
      </c>
      <c r="I2559" t="s">
        <v>135</v>
      </c>
      <c r="J2559" t="s">
        <v>136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"16:27:26.516"</f>
        <v>16:27:26.516</v>
      </c>
      <c r="T2559" t="str">
        <f>"16:27:25.116"</f>
        <v>16:27:25.116</v>
      </c>
      <c r="U2559" t="str">
        <f t="shared" si="1294"/>
        <v>A5988B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0</v>
      </c>
      <c r="AC2559">
        <v>0</v>
      </c>
      <c r="AD2559">
        <v>0</v>
      </c>
      <c r="AF2559" t="s">
        <v>136</v>
      </c>
      <c r="AG2559">
        <v>0</v>
      </c>
      <c r="AH2559">
        <v>3</v>
      </c>
      <c r="AI2559">
        <v>2</v>
      </c>
      <c r="AJ2559">
        <v>1</v>
      </c>
      <c r="AK2559" t="s">
        <v>848</v>
      </c>
      <c r="AL2559">
        <v>40.986514</v>
      </c>
      <c r="AM2559" t="s">
        <v>849</v>
      </c>
      <c r="AN2559">
        <v>-72.172793999999996</v>
      </c>
      <c r="AO2559">
        <v>25</v>
      </c>
      <c r="AP2559">
        <v>1150</v>
      </c>
      <c r="AQ2559" t="s">
        <v>129</v>
      </c>
      <c r="AR2559">
        <v>-22</v>
      </c>
      <c r="AS2559">
        <v>62</v>
      </c>
      <c r="AT2559">
        <v>192</v>
      </c>
      <c r="BB2559">
        <v>1200</v>
      </c>
      <c r="BC2559">
        <v>1</v>
      </c>
      <c r="BG2559">
        <v>0</v>
      </c>
      <c r="BH2559">
        <v>0</v>
      </c>
      <c r="BI2559">
        <v>0</v>
      </c>
      <c r="BJ2559">
        <v>1025</v>
      </c>
      <c r="BK2559">
        <v>-125</v>
      </c>
      <c r="BL2559" t="s">
        <v>206</v>
      </c>
      <c r="BM2559">
        <v>0</v>
      </c>
      <c r="BN2559">
        <v>0</v>
      </c>
      <c r="BO2559">
        <v>0</v>
      </c>
      <c r="BP2559">
        <v>0</v>
      </c>
      <c r="BS2559">
        <v>0</v>
      </c>
      <c r="BT2559">
        <v>0</v>
      </c>
      <c r="BU2559">
        <v>0</v>
      </c>
      <c r="CE2559" t="str">
        <f>"16:27:26.522"</f>
        <v>16:27:26.522</v>
      </c>
      <c r="CF2559">
        <v>522162580</v>
      </c>
      <c r="CS2559">
        <v>0</v>
      </c>
      <c r="CT2559">
        <v>0</v>
      </c>
      <c r="CU2559">
        <v>0</v>
      </c>
      <c r="CV2559">
        <v>0</v>
      </c>
      <c r="CW2559">
        <v>0</v>
      </c>
      <c r="CX2559">
        <v>1</v>
      </c>
      <c r="CY2559">
        <v>7</v>
      </c>
      <c r="CZ2559" t="s">
        <v>131</v>
      </c>
      <c r="DA2559">
        <v>306</v>
      </c>
      <c r="DB2559">
        <v>1</v>
      </c>
      <c r="DC2559" t="s">
        <v>844</v>
      </c>
      <c r="DD2559" t="s">
        <v>845</v>
      </c>
      <c r="DG2559">
        <v>8681483</v>
      </c>
      <c r="DI2559">
        <v>1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1</v>
      </c>
      <c r="DQ2559">
        <v>1</v>
      </c>
      <c r="DR2559">
        <v>0</v>
      </c>
      <c r="DS2559">
        <v>1</v>
      </c>
    </row>
    <row r="2560" spans="1:123" x14ac:dyDescent="0.3">
      <c r="A2560" t="str">
        <f>"10/06/2022 16:27:27.116"</f>
        <v>10/06/2022 16:27:27.116</v>
      </c>
      <c r="C2560" t="str">
        <f>"FFD3D3C0"</f>
        <v>FFD3D3C0</v>
      </c>
      <c r="D2560" t="s">
        <v>139</v>
      </c>
      <c r="E2560">
        <v>3</v>
      </c>
      <c r="F2560">
        <v>1003</v>
      </c>
      <c r="G2560" t="s">
        <v>146</v>
      </c>
      <c r="J2560" t="s">
        <v>141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>"16:27:26.516"</f>
        <v>16:27:26.516</v>
      </c>
      <c r="T2560" t="str">
        <f>"16:27:25.116"</f>
        <v>16:27:25.116</v>
      </c>
      <c r="U2560" t="str">
        <f t="shared" si="1294"/>
        <v>A5988B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0</v>
      </c>
      <c r="AC2560">
        <v>0</v>
      </c>
      <c r="AD2560">
        <v>0</v>
      </c>
      <c r="AF2560" t="s">
        <v>136</v>
      </c>
      <c r="AG2560">
        <v>0</v>
      </c>
      <c r="AH2560">
        <v>3</v>
      </c>
      <c r="AI2560">
        <v>2</v>
      </c>
      <c r="AJ2560">
        <v>1</v>
      </c>
      <c r="AK2560" t="s">
        <v>848</v>
      </c>
      <c r="AL2560">
        <v>40.986514</v>
      </c>
      <c r="AM2560" t="s">
        <v>849</v>
      </c>
      <c r="AN2560">
        <v>-72.172793999999996</v>
      </c>
      <c r="AO2560">
        <v>25</v>
      </c>
      <c r="AP2560">
        <v>1150</v>
      </c>
      <c r="AQ2560" t="s">
        <v>129</v>
      </c>
      <c r="AR2560">
        <v>-22</v>
      </c>
      <c r="AS2560">
        <v>62</v>
      </c>
      <c r="AT2560">
        <v>192</v>
      </c>
      <c r="BB2560">
        <v>1200</v>
      </c>
      <c r="BC2560">
        <v>1</v>
      </c>
      <c r="BG2560">
        <v>0</v>
      </c>
      <c r="BH2560">
        <v>0</v>
      </c>
      <c r="BI2560">
        <v>0</v>
      </c>
      <c r="BJ2560">
        <v>1025</v>
      </c>
      <c r="BK2560">
        <v>-125</v>
      </c>
      <c r="BL2560" t="s">
        <v>206</v>
      </c>
      <c r="BM2560">
        <v>0</v>
      </c>
      <c r="BN2560">
        <v>0</v>
      </c>
      <c r="BO2560">
        <v>0</v>
      </c>
      <c r="BP2560">
        <v>0</v>
      </c>
      <c r="BS2560">
        <v>0</v>
      </c>
      <c r="BT2560">
        <v>0</v>
      </c>
      <c r="BU2560">
        <v>0</v>
      </c>
      <c r="CE2560" t="str">
        <f>"16:27:26.522"</f>
        <v>16:27:26.522</v>
      </c>
      <c r="CF2560">
        <v>522162580</v>
      </c>
      <c r="CS2560">
        <v>0</v>
      </c>
      <c r="CT2560">
        <v>0</v>
      </c>
      <c r="CU2560">
        <v>0</v>
      </c>
      <c r="CV2560">
        <v>0</v>
      </c>
      <c r="CW2560">
        <v>0</v>
      </c>
      <c r="CX2560">
        <v>1</v>
      </c>
      <c r="CY2560">
        <v>7</v>
      </c>
      <c r="CZ2560" t="s">
        <v>131</v>
      </c>
      <c r="DA2560">
        <v>306</v>
      </c>
      <c r="DB2560">
        <v>1</v>
      </c>
      <c r="DC2560" t="s">
        <v>844</v>
      </c>
      <c r="DD2560" t="s">
        <v>845</v>
      </c>
      <c r="DG2560">
        <v>8681483</v>
      </c>
      <c r="DI2560">
        <v>1</v>
      </c>
      <c r="DJ2560">
        <v>0</v>
      </c>
      <c r="DK2560">
        <v>1</v>
      </c>
      <c r="DL2560">
        <v>0</v>
      </c>
      <c r="DM2560">
        <v>0</v>
      </c>
      <c r="DN2560">
        <v>0</v>
      </c>
      <c r="DO2560">
        <v>0</v>
      </c>
      <c r="DP2560">
        <v>1</v>
      </c>
      <c r="DQ2560">
        <v>1</v>
      </c>
      <c r="DR2560">
        <v>0</v>
      </c>
      <c r="DS2560">
        <v>1</v>
      </c>
    </row>
    <row r="2561" spans="1:123" x14ac:dyDescent="0.3">
      <c r="A2561" t="str">
        <f>"10/06/2022 16:27:27.116"</f>
        <v>10/06/2022 16:27:27.116</v>
      </c>
      <c r="C2561" t="str">
        <f>"FFD3D3C0"</f>
        <v>FFD3D3C0</v>
      </c>
      <c r="D2561" t="s">
        <v>139</v>
      </c>
      <c r="E2561">
        <v>2</v>
      </c>
      <c r="F2561">
        <v>1002</v>
      </c>
      <c r="G2561" t="s">
        <v>124</v>
      </c>
      <c r="J2561" t="s">
        <v>141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>"16:27:26.516"</f>
        <v>16:27:26.516</v>
      </c>
      <c r="T2561" t="str">
        <f>"16:27:25.116"</f>
        <v>16:27:25.116</v>
      </c>
      <c r="U2561" t="str">
        <f t="shared" si="1294"/>
        <v>A5988B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0</v>
      </c>
      <c r="AC2561">
        <v>0</v>
      </c>
      <c r="AD2561">
        <v>0</v>
      </c>
      <c r="AF2561" t="s">
        <v>136</v>
      </c>
      <c r="AG2561">
        <v>0</v>
      </c>
      <c r="AH2561">
        <v>3</v>
      </c>
      <c r="AI2561">
        <v>2</v>
      </c>
      <c r="AJ2561">
        <v>1</v>
      </c>
      <c r="AK2561" t="s">
        <v>848</v>
      </c>
      <c r="AL2561">
        <v>40.986514</v>
      </c>
      <c r="AM2561" t="s">
        <v>849</v>
      </c>
      <c r="AN2561">
        <v>-72.172793999999996</v>
      </c>
      <c r="AO2561">
        <v>25</v>
      </c>
      <c r="AP2561">
        <v>1150</v>
      </c>
      <c r="AQ2561" t="s">
        <v>129</v>
      </c>
      <c r="AR2561">
        <v>-22</v>
      </c>
      <c r="AS2561">
        <v>62</v>
      </c>
      <c r="AT2561">
        <v>192</v>
      </c>
      <c r="BB2561">
        <v>1200</v>
      </c>
      <c r="BC2561">
        <v>1</v>
      </c>
      <c r="BG2561">
        <v>0</v>
      </c>
      <c r="BH2561">
        <v>0</v>
      </c>
      <c r="BI2561">
        <v>0</v>
      </c>
      <c r="BJ2561">
        <v>1025</v>
      </c>
      <c r="BK2561">
        <v>-125</v>
      </c>
      <c r="BL2561" t="s">
        <v>206</v>
      </c>
      <c r="BM2561">
        <v>0</v>
      </c>
      <c r="BN2561">
        <v>0</v>
      </c>
      <c r="BO2561">
        <v>0</v>
      </c>
      <c r="BP2561">
        <v>0</v>
      </c>
      <c r="BS2561">
        <v>0</v>
      </c>
      <c r="BT2561">
        <v>0</v>
      </c>
      <c r="BU2561">
        <v>0</v>
      </c>
      <c r="CE2561" t="str">
        <f>"16:27:26.522"</f>
        <v>16:27:26.522</v>
      </c>
      <c r="CF2561">
        <v>522162580</v>
      </c>
      <c r="CS2561">
        <v>0</v>
      </c>
      <c r="CT2561">
        <v>0</v>
      </c>
      <c r="CU2561">
        <v>0</v>
      </c>
      <c r="CV2561">
        <v>0</v>
      </c>
      <c r="CW2561">
        <v>0</v>
      </c>
      <c r="CX2561">
        <v>1</v>
      </c>
      <c r="CY2561">
        <v>7</v>
      </c>
      <c r="CZ2561" t="s">
        <v>131</v>
      </c>
      <c r="DA2561">
        <v>306</v>
      </c>
      <c r="DB2561">
        <v>1</v>
      </c>
      <c r="DC2561" t="s">
        <v>844</v>
      </c>
      <c r="DD2561" t="s">
        <v>845</v>
      </c>
      <c r="DG2561">
        <v>8681483</v>
      </c>
      <c r="DI2561">
        <v>1</v>
      </c>
      <c r="DJ2561">
        <v>0</v>
      </c>
      <c r="DK2561">
        <v>0</v>
      </c>
      <c r="DL2561">
        <v>0</v>
      </c>
      <c r="DM2561">
        <v>0</v>
      </c>
      <c r="DN2561">
        <v>0</v>
      </c>
      <c r="DO2561">
        <v>0</v>
      </c>
      <c r="DP2561">
        <v>1</v>
      </c>
      <c r="DQ2561">
        <v>1</v>
      </c>
      <c r="DR2561">
        <v>0</v>
      </c>
      <c r="DS2561">
        <v>1</v>
      </c>
    </row>
    <row r="2562" spans="1:123" x14ac:dyDescent="0.3">
      <c r="A2562" t="str">
        <f>"10/06/2022 16:27:27.116"</f>
        <v>10/06/2022 16:27:27.116</v>
      </c>
      <c r="C2562" t="str">
        <f>"FFD3D3C0"</f>
        <v>FFD3D3C0</v>
      </c>
      <c r="D2562" t="s">
        <v>143</v>
      </c>
      <c r="E2562">
        <v>15</v>
      </c>
      <c r="F2562">
        <v>2015</v>
      </c>
      <c r="G2562" t="s">
        <v>144</v>
      </c>
      <c r="J2562" t="s">
        <v>145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>"16:27:26.516"</f>
        <v>16:27:26.516</v>
      </c>
      <c r="T2562" t="str">
        <f>"16:27:25.116"</f>
        <v>16:27:25.116</v>
      </c>
      <c r="U2562" t="str">
        <f t="shared" ref="U2562:U2625" si="1319">"A5988B"</f>
        <v>A5988B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0</v>
      </c>
      <c r="AC2562">
        <v>0</v>
      </c>
      <c r="AD2562">
        <v>0</v>
      </c>
      <c r="AF2562" t="s">
        <v>136</v>
      </c>
      <c r="AG2562">
        <v>0</v>
      </c>
      <c r="AH2562">
        <v>3</v>
      </c>
      <c r="AI2562">
        <v>2</v>
      </c>
      <c r="AJ2562">
        <v>1</v>
      </c>
      <c r="AK2562" t="s">
        <v>848</v>
      </c>
      <c r="AL2562">
        <v>40.986514</v>
      </c>
      <c r="AM2562" t="s">
        <v>849</v>
      </c>
      <c r="AN2562">
        <v>-72.172793999999996</v>
      </c>
      <c r="AO2562">
        <v>25</v>
      </c>
      <c r="AP2562">
        <v>1150</v>
      </c>
      <c r="AQ2562" t="s">
        <v>129</v>
      </c>
      <c r="AR2562">
        <v>-22</v>
      </c>
      <c r="AS2562">
        <v>62</v>
      </c>
      <c r="AT2562">
        <v>192</v>
      </c>
      <c r="BB2562">
        <v>1200</v>
      </c>
      <c r="BC2562">
        <v>1</v>
      </c>
      <c r="BG2562">
        <v>0</v>
      </c>
      <c r="BH2562">
        <v>0</v>
      </c>
      <c r="BI2562">
        <v>0</v>
      </c>
      <c r="BJ2562">
        <v>1025</v>
      </c>
      <c r="BK2562">
        <v>-125</v>
      </c>
      <c r="BL2562" t="s">
        <v>206</v>
      </c>
      <c r="BM2562">
        <v>0</v>
      </c>
      <c r="BN2562">
        <v>0</v>
      </c>
      <c r="BO2562">
        <v>0</v>
      </c>
      <c r="BP2562">
        <v>0</v>
      </c>
      <c r="BS2562">
        <v>0</v>
      </c>
      <c r="BT2562">
        <v>0</v>
      </c>
      <c r="BU2562">
        <v>0</v>
      </c>
      <c r="CE2562" t="str">
        <f>"16:27:26.522"</f>
        <v>16:27:26.522</v>
      </c>
      <c r="CF2562">
        <v>522162580</v>
      </c>
      <c r="CS2562">
        <v>0</v>
      </c>
      <c r="CT2562">
        <v>0</v>
      </c>
      <c r="CU2562">
        <v>0</v>
      </c>
      <c r="CV2562">
        <v>0</v>
      </c>
      <c r="CW2562">
        <v>0</v>
      </c>
      <c r="CX2562">
        <v>1</v>
      </c>
      <c r="CY2562">
        <v>7</v>
      </c>
      <c r="CZ2562" t="s">
        <v>131</v>
      </c>
      <c r="DA2562">
        <v>306</v>
      </c>
      <c r="DB2562">
        <v>1</v>
      </c>
      <c r="DC2562" t="s">
        <v>844</v>
      </c>
      <c r="DD2562" t="s">
        <v>845</v>
      </c>
      <c r="DG2562">
        <v>8681483</v>
      </c>
      <c r="DI2562">
        <v>1</v>
      </c>
      <c r="DJ2562">
        <v>0</v>
      </c>
      <c r="DK2562">
        <v>1</v>
      </c>
      <c r="DL2562">
        <v>0</v>
      </c>
      <c r="DM2562">
        <v>0</v>
      </c>
      <c r="DN2562">
        <v>0</v>
      </c>
      <c r="DO2562">
        <v>0</v>
      </c>
      <c r="DP2562">
        <v>1</v>
      </c>
      <c r="DQ2562">
        <v>1</v>
      </c>
      <c r="DR2562">
        <v>0</v>
      </c>
      <c r="DS2562">
        <v>1</v>
      </c>
    </row>
    <row r="2563" spans="1:123" x14ac:dyDescent="0.3">
      <c r="A2563" t="str">
        <f t="shared" ref="A2563:A2569" si="1320">"10/06/2022 16:27:28.414"</f>
        <v>10/06/2022 16:27:28.414</v>
      </c>
      <c r="C2563" t="str">
        <f t="shared" ref="C2563:C2569" si="1321">"FFDFD3C0"</f>
        <v>FFDFD3C0</v>
      </c>
      <c r="D2563" t="s">
        <v>143</v>
      </c>
      <c r="E2563">
        <v>15</v>
      </c>
      <c r="F2563">
        <v>2015</v>
      </c>
      <c r="G2563" t="s">
        <v>144</v>
      </c>
      <c r="J2563" t="s">
        <v>145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ref="S2563:S2569" si="1322">"16:27:28.063"</f>
        <v>16:27:28.063</v>
      </c>
      <c r="T2563" t="str">
        <f t="shared" ref="T2563:T2569" si="1323">"16:27:27.563"</f>
        <v>16:27:27.563</v>
      </c>
      <c r="U2563" t="str">
        <f t="shared" si="1319"/>
        <v>A5988B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10</v>
      </c>
      <c r="AF2563" t="s">
        <v>136</v>
      </c>
      <c r="AG2563">
        <v>0</v>
      </c>
      <c r="AH2563">
        <v>3</v>
      </c>
      <c r="AI2563">
        <v>2</v>
      </c>
      <c r="AJ2563">
        <v>1</v>
      </c>
      <c r="AK2563" t="s">
        <v>850</v>
      </c>
      <c r="AL2563">
        <v>40.986964999999998</v>
      </c>
      <c r="AM2563" t="s">
        <v>851</v>
      </c>
      <c r="AN2563">
        <v>-72.173029999999997</v>
      </c>
      <c r="AO2563">
        <v>25</v>
      </c>
      <c r="AP2563">
        <v>1150</v>
      </c>
      <c r="AQ2563" t="s">
        <v>129</v>
      </c>
      <c r="AR2563">
        <v>-23</v>
      </c>
      <c r="AS2563">
        <v>61</v>
      </c>
      <c r="AT2563">
        <v>-64</v>
      </c>
      <c r="BB2563">
        <v>1200</v>
      </c>
      <c r="BC2563">
        <v>1</v>
      </c>
      <c r="BD2563" t="str">
        <f t="shared" ref="BD2563:BD2569" si="1324">"N46PD   "</f>
        <v xml:space="preserve">N46PD   </v>
      </c>
      <c r="BE2563">
        <v>1</v>
      </c>
      <c r="BG2563">
        <v>0</v>
      </c>
      <c r="BH2563">
        <v>0</v>
      </c>
      <c r="BI2563">
        <v>0</v>
      </c>
      <c r="BJ2563">
        <v>1050</v>
      </c>
      <c r="BK2563">
        <v>-100</v>
      </c>
      <c r="BL2563" t="s">
        <v>206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 t="shared" ref="CE2563:CE2569" si="1325">"16:27:28.064"</f>
        <v>16:27:28.064</v>
      </c>
      <c r="CF2563">
        <v>63669447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4</v>
      </c>
      <c r="CY2563">
        <v>7</v>
      </c>
      <c r="CZ2563" t="s">
        <v>131</v>
      </c>
      <c r="DA2563">
        <v>80</v>
      </c>
      <c r="DB2563">
        <v>1</v>
      </c>
      <c r="DC2563" t="s">
        <v>132</v>
      </c>
      <c r="DD2563" t="s">
        <v>133</v>
      </c>
      <c r="DG2563">
        <v>15584314</v>
      </c>
      <c r="DI2563">
        <v>1</v>
      </c>
      <c r="DJ2563">
        <v>0</v>
      </c>
      <c r="DK2563">
        <v>0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">
      <c r="A2564" t="str">
        <f t="shared" si="1320"/>
        <v>10/06/2022 16:27:28.414</v>
      </c>
      <c r="C2564" t="str">
        <f t="shared" si="1321"/>
        <v>FFDFD3C0</v>
      </c>
      <c r="D2564" t="s">
        <v>134</v>
      </c>
      <c r="E2564">
        <v>38</v>
      </c>
      <c r="H2564">
        <v>125</v>
      </c>
      <c r="I2564" t="s">
        <v>142</v>
      </c>
      <c r="J2564" t="s">
        <v>136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322"/>
        <v>16:27:28.063</v>
      </c>
      <c r="T2564" t="str">
        <f t="shared" si="1323"/>
        <v>16:27:27.563</v>
      </c>
      <c r="U2564" t="str">
        <f t="shared" si="1319"/>
        <v>A5988B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10</v>
      </c>
      <c r="AF2564" t="s">
        <v>136</v>
      </c>
      <c r="AG2564">
        <v>0</v>
      </c>
      <c r="AH2564">
        <v>3</v>
      </c>
      <c r="AI2564">
        <v>2</v>
      </c>
      <c r="AJ2564">
        <v>1</v>
      </c>
      <c r="AK2564" t="s">
        <v>850</v>
      </c>
      <c r="AL2564">
        <v>40.986964999999998</v>
      </c>
      <c r="AM2564" t="s">
        <v>851</v>
      </c>
      <c r="AN2564">
        <v>-72.173029999999997</v>
      </c>
      <c r="AO2564">
        <v>25</v>
      </c>
      <c r="AP2564">
        <v>1150</v>
      </c>
      <c r="AQ2564" t="s">
        <v>129</v>
      </c>
      <c r="AR2564">
        <v>-23</v>
      </c>
      <c r="AS2564">
        <v>61</v>
      </c>
      <c r="AT2564">
        <v>-64</v>
      </c>
      <c r="BB2564">
        <v>1200</v>
      </c>
      <c r="BC2564">
        <v>1</v>
      </c>
      <c r="BD2564" t="str">
        <f t="shared" si="1324"/>
        <v xml:space="preserve">N46PD   </v>
      </c>
      <c r="BE2564">
        <v>1</v>
      </c>
      <c r="BG2564">
        <v>0</v>
      </c>
      <c r="BH2564">
        <v>0</v>
      </c>
      <c r="BI2564">
        <v>0</v>
      </c>
      <c r="BJ2564">
        <v>1050</v>
      </c>
      <c r="BK2564">
        <v>-100</v>
      </c>
      <c r="BL2564" t="s">
        <v>206</v>
      </c>
      <c r="BM2564">
        <v>1</v>
      </c>
      <c r="BN2564">
        <v>1</v>
      </c>
      <c r="BO2564">
        <v>1</v>
      </c>
      <c r="BP2564">
        <v>0</v>
      </c>
      <c r="BS2564">
        <v>0</v>
      </c>
      <c r="BT2564">
        <v>0</v>
      </c>
      <c r="BU2564">
        <v>0</v>
      </c>
      <c r="CE2564" t="str">
        <f t="shared" si="1325"/>
        <v>16:27:28.064</v>
      </c>
      <c r="CF2564">
        <v>63669447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4</v>
      </c>
      <c r="CY2564">
        <v>7</v>
      </c>
      <c r="CZ2564" t="s">
        <v>131</v>
      </c>
      <c r="DA2564">
        <v>80</v>
      </c>
      <c r="DB2564">
        <v>1</v>
      </c>
      <c r="DC2564" t="s">
        <v>132</v>
      </c>
      <c r="DD2564" t="s">
        <v>133</v>
      </c>
      <c r="DG2564">
        <v>15584314</v>
      </c>
      <c r="DI2564">
        <v>1</v>
      </c>
      <c r="DJ2564">
        <v>0</v>
      </c>
      <c r="DK2564">
        <v>1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">
      <c r="A2565" t="str">
        <f t="shared" si="1320"/>
        <v>10/06/2022 16:27:28.414</v>
      </c>
      <c r="C2565" t="str">
        <f t="shared" si="1321"/>
        <v>FFDFD3C0</v>
      </c>
      <c r="D2565" t="s">
        <v>143</v>
      </c>
      <c r="E2565">
        <v>1</v>
      </c>
      <c r="F2565">
        <v>2001</v>
      </c>
      <c r="G2565" t="s">
        <v>147</v>
      </c>
      <c r="J2565" t="s">
        <v>145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si="1322"/>
        <v>16:27:28.063</v>
      </c>
      <c r="T2565" t="str">
        <f t="shared" si="1323"/>
        <v>16:27:27.563</v>
      </c>
      <c r="U2565" t="str">
        <f t="shared" si="1319"/>
        <v>A5988B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10</v>
      </c>
      <c r="AF2565" t="s">
        <v>136</v>
      </c>
      <c r="AG2565">
        <v>0</v>
      </c>
      <c r="AH2565">
        <v>3</v>
      </c>
      <c r="AI2565">
        <v>2</v>
      </c>
      <c r="AJ2565">
        <v>1</v>
      </c>
      <c r="AK2565" t="s">
        <v>850</v>
      </c>
      <c r="AL2565">
        <v>40.986964999999998</v>
      </c>
      <c r="AM2565" t="s">
        <v>851</v>
      </c>
      <c r="AN2565">
        <v>-72.173029999999997</v>
      </c>
      <c r="AO2565">
        <v>25</v>
      </c>
      <c r="AP2565">
        <v>1150</v>
      </c>
      <c r="AQ2565" t="s">
        <v>129</v>
      </c>
      <c r="AR2565">
        <v>-23</v>
      </c>
      <c r="AS2565">
        <v>61</v>
      </c>
      <c r="AT2565">
        <v>-64</v>
      </c>
      <c r="BB2565">
        <v>1200</v>
      </c>
      <c r="BC2565">
        <v>1</v>
      </c>
      <c r="BD2565" t="str">
        <f t="shared" si="1324"/>
        <v xml:space="preserve">N46PD   </v>
      </c>
      <c r="BE2565">
        <v>1</v>
      </c>
      <c r="BG2565">
        <v>0</v>
      </c>
      <c r="BH2565">
        <v>0</v>
      </c>
      <c r="BI2565">
        <v>0</v>
      </c>
      <c r="BJ2565">
        <v>1050</v>
      </c>
      <c r="BK2565">
        <v>-100</v>
      </c>
      <c r="BL2565" t="s">
        <v>206</v>
      </c>
      <c r="BM2565">
        <v>1</v>
      </c>
      <c r="BN2565">
        <v>1</v>
      </c>
      <c r="BO2565">
        <v>1</v>
      </c>
      <c r="BP2565">
        <v>0</v>
      </c>
      <c r="BS2565">
        <v>0</v>
      </c>
      <c r="BT2565">
        <v>0</v>
      </c>
      <c r="BU2565">
        <v>0</v>
      </c>
      <c r="CE2565" t="str">
        <f t="shared" si="1325"/>
        <v>16:27:28.064</v>
      </c>
      <c r="CF2565">
        <v>63669447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4</v>
      </c>
      <c r="CY2565">
        <v>7</v>
      </c>
      <c r="CZ2565" t="s">
        <v>131</v>
      </c>
      <c r="DA2565">
        <v>80</v>
      </c>
      <c r="DB2565">
        <v>1</v>
      </c>
      <c r="DC2565" t="s">
        <v>132</v>
      </c>
      <c r="DD2565" t="s">
        <v>133</v>
      </c>
      <c r="DG2565">
        <v>15584314</v>
      </c>
      <c r="DI2565">
        <v>1</v>
      </c>
      <c r="DJ2565">
        <v>0</v>
      </c>
      <c r="DK2565">
        <v>1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">
      <c r="A2566" t="str">
        <f t="shared" si="1320"/>
        <v>10/06/2022 16:27:28.414</v>
      </c>
      <c r="C2566" t="str">
        <f t="shared" si="1321"/>
        <v>FFDFD3C0</v>
      </c>
      <c r="D2566" t="s">
        <v>134</v>
      </c>
      <c r="E2566">
        <v>33</v>
      </c>
      <c r="H2566">
        <v>112</v>
      </c>
      <c r="I2566" t="s">
        <v>135</v>
      </c>
      <c r="J2566" t="s">
        <v>136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1322"/>
        <v>16:27:28.063</v>
      </c>
      <c r="T2566" t="str">
        <f t="shared" si="1323"/>
        <v>16:27:27.563</v>
      </c>
      <c r="U2566" t="str">
        <f t="shared" si="1319"/>
        <v>A5988B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10</v>
      </c>
      <c r="AF2566" t="s">
        <v>136</v>
      </c>
      <c r="AG2566">
        <v>0</v>
      </c>
      <c r="AH2566">
        <v>3</v>
      </c>
      <c r="AI2566">
        <v>2</v>
      </c>
      <c r="AJ2566">
        <v>1</v>
      </c>
      <c r="AK2566" t="s">
        <v>850</v>
      </c>
      <c r="AL2566">
        <v>40.986964999999998</v>
      </c>
      <c r="AM2566" t="s">
        <v>851</v>
      </c>
      <c r="AN2566">
        <v>-72.173029999999997</v>
      </c>
      <c r="AO2566">
        <v>25</v>
      </c>
      <c r="AP2566">
        <v>1150</v>
      </c>
      <c r="AQ2566" t="s">
        <v>129</v>
      </c>
      <c r="AR2566">
        <v>-23</v>
      </c>
      <c r="AS2566">
        <v>61</v>
      </c>
      <c r="AT2566">
        <v>-64</v>
      </c>
      <c r="BB2566">
        <v>1200</v>
      </c>
      <c r="BC2566">
        <v>1</v>
      </c>
      <c r="BD2566" t="str">
        <f t="shared" si="1324"/>
        <v xml:space="preserve">N46PD   </v>
      </c>
      <c r="BE2566">
        <v>1</v>
      </c>
      <c r="BG2566">
        <v>0</v>
      </c>
      <c r="BH2566">
        <v>0</v>
      </c>
      <c r="BI2566">
        <v>0</v>
      </c>
      <c r="BJ2566">
        <v>1050</v>
      </c>
      <c r="BK2566">
        <v>-100</v>
      </c>
      <c r="BL2566" t="s">
        <v>206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 t="shared" si="1325"/>
        <v>16:27:28.064</v>
      </c>
      <c r="CF2566">
        <v>63669447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4</v>
      </c>
      <c r="CY2566">
        <v>7</v>
      </c>
      <c r="CZ2566" t="s">
        <v>131</v>
      </c>
      <c r="DA2566">
        <v>80</v>
      </c>
      <c r="DB2566">
        <v>1</v>
      </c>
      <c r="DC2566" t="s">
        <v>132</v>
      </c>
      <c r="DD2566" t="s">
        <v>133</v>
      </c>
      <c r="DG2566">
        <v>15584314</v>
      </c>
      <c r="DI2566">
        <v>1</v>
      </c>
      <c r="DJ2566">
        <v>0</v>
      </c>
      <c r="DK2566">
        <v>1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">
      <c r="A2567" t="str">
        <f t="shared" si="1320"/>
        <v>10/06/2022 16:27:28.414</v>
      </c>
      <c r="C2567" t="str">
        <f t="shared" si="1321"/>
        <v>FFDFD3C0</v>
      </c>
      <c r="D2567" t="s">
        <v>139</v>
      </c>
      <c r="E2567">
        <v>3</v>
      </c>
      <c r="F2567">
        <v>1003</v>
      </c>
      <c r="G2567" t="s">
        <v>146</v>
      </c>
      <c r="J2567" t="s">
        <v>141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si="1322"/>
        <v>16:27:28.063</v>
      </c>
      <c r="T2567" t="str">
        <f t="shared" si="1323"/>
        <v>16:27:27.563</v>
      </c>
      <c r="U2567" t="str">
        <f t="shared" si="1319"/>
        <v>A5988B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10</v>
      </c>
      <c r="AF2567" t="s">
        <v>136</v>
      </c>
      <c r="AG2567">
        <v>0</v>
      </c>
      <c r="AH2567">
        <v>3</v>
      </c>
      <c r="AI2567">
        <v>2</v>
      </c>
      <c r="AJ2567">
        <v>1</v>
      </c>
      <c r="AK2567" t="s">
        <v>850</v>
      </c>
      <c r="AL2567">
        <v>40.986964999999998</v>
      </c>
      <c r="AM2567" t="s">
        <v>851</v>
      </c>
      <c r="AN2567">
        <v>-72.173029999999997</v>
      </c>
      <c r="AO2567">
        <v>25</v>
      </c>
      <c r="AP2567">
        <v>1150</v>
      </c>
      <c r="AQ2567" t="s">
        <v>129</v>
      </c>
      <c r="AR2567">
        <v>-23</v>
      </c>
      <c r="AS2567">
        <v>61</v>
      </c>
      <c r="AT2567">
        <v>-64</v>
      </c>
      <c r="BB2567">
        <v>1200</v>
      </c>
      <c r="BC2567">
        <v>1</v>
      </c>
      <c r="BD2567" t="str">
        <f t="shared" si="1324"/>
        <v xml:space="preserve">N46PD   </v>
      </c>
      <c r="BE2567">
        <v>1</v>
      </c>
      <c r="BG2567">
        <v>0</v>
      </c>
      <c r="BH2567">
        <v>0</v>
      </c>
      <c r="BI2567">
        <v>0</v>
      </c>
      <c r="BJ2567">
        <v>1050</v>
      </c>
      <c r="BK2567">
        <v>-100</v>
      </c>
      <c r="BL2567" t="s">
        <v>206</v>
      </c>
      <c r="BM2567">
        <v>1</v>
      </c>
      <c r="BN2567">
        <v>1</v>
      </c>
      <c r="BO2567">
        <v>1</v>
      </c>
      <c r="BP2567">
        <v>0</v>
      </c>
      <c r="BS2567">
        <v>0</v>
      </c>
      <c r="BT2567">
        <v>0</v>
      </c>
      <c r="BU2567">
        <v>0</v>
      </c>
      <c r="CE2567" t="str">
        <f t="shared" si="1325"/>
        <v>16:27:28.064</v>
      </c>
      <c r="CF2567">
        <v>63669447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4</v>
      </c>
      <c r="CY2567">
        <v>7</v>
      </c>
      <c r="CZ2567" t="s">
        <v>131</v>
      </c>
      <c r="DA2567">
        <v>80</v>
      </c>
      <c r="DB2567">
        <v>1</v>
      </c>
      <c r="DC2567" t="s">
        <v>132</v>
      </c>
      <c r="DD2567" t="s">
        <v>133</v>
      </c>
      <c r="DG2567">
        <v>15584314</v>
      </c>
      <c r="DI2567">
        <v>1</v>
      </c>
      <c r="DJ2567">
        <v>0</v>
      </c>
      <c r="DK2567">
        <v>1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">
      <c r="A2568" t="str">
        <f t="shared" si="1320"/>
        <v>10/06/2022 16:27:28.414</v>
      </c>
      <c r="C2568" t="str">
        <f t="shared" si="1321"/>
        <v>FFDFD3C0</v>
      </c>
      <c r="D2568" t="s">
        <v>139</v>
      </c>
      <c r="E2568">
        <v>2</v>
      </c>
      <c r="F2568">
        <v>1002</v>
      </c>
      <c r="G2568" t="s">
        <v>124</v>
      </c>
      <c r="J2568" t="s">
        <v>141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322"/>
        <v>16:27:28.063</v>
      </c>
      <c r="T2568" t="str">
        <f t="shared" si="1323"/>
        <v>16:27:27.563</v>
      </c>
      <c r="U2568" t="str">
        <f t="shared" si="1319"/>
        <v>A5988B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10</v>
      </c>
      <c r="AF2568" t="s">
        <v>136</v>
      </c>
      <c r="AG2568">
        <v>0</v>
      </c>
      <c r="AH2568">
        <v>3</v>
      </c>
      <c r="AI2568">
        <v>2</v>
      </c>
      <c r="AJ2568">
        <v>1</v>
      </c>
      <c r="AK2568" t="s">
        <v>850</v>
      </c>
      <c r="AL2568">
        <v>40.986964999999998</v>
      </c>
      <c r="AM2568" t="s">
        <v>851</v>
      </c>
      <c r="AN2568">
        <v>-72.173029999999997</v>
      </c>
      <c r="AO2568">
        <v>25</v>
      </c>
      <c r="AP2568">
        <v>1150</v>
      </c>
      <c r="AQ2568" t="s">
        <v>129</v>
      </c>
      <c r="AR2568">
        <v>-23</v>
      </c>
      <c r="AS2568">
        <v>61</v>
      </c>
      <c r="AT2568">
        <v>-64</v>
      </c>
      <c r="BB2568">
        <v>1200</v>
      </c>
      <c r="BC2568">
        <v>1</v>
      </c>
      <c r="BD2568" t="str">
        <f t="shared" si="1324"/>
        <v xml:space="preserve">N46PD   </v>
      </c>
      <c r="BE2568">
        <v>1</v>
      </c>
      <c r="BG2568">
        <v>0</v>
      </c>
      <c r="BH2568">
        <v>0</v>
      </c>
      <c r="BI2568">
        <v>0</v>
      </c>
      <c r="BJ2568">
        <v>1050</v>
      </c>
      <c r="BK2568">
        <v>-100</v>
      </c>
      <c r="BL2568" t="s">
        <v>206</v>
      </c>
      <c r="BM2568">
        <v>1</v>
      </c>
      <c r="BN2568">
        <v>1</v>
      </c>
      <c r="BO2568">
        <v>1</v>
      </c>
      <c r="BP2568">
        <v>0</v>
      </c>
      <c r="BS2568">
        <v>0</v>
      </c>
      <c r="BT2568">
        <v>0</v>
      </c>
      <c r="BU2568">
        <v>0</v>
      </c>
      <c r="CE2568" t="str">
        <f t="shared" si="1325"/>
        <v>16:27:28.064</v>
      </c>
      <c r="CF2568">
        <v>63669447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4</v>
      </c>
      <c r="CY2568">
        <v>7</v>
      </c>
      <c r="CZ2568" t="s">
        <v>131</v>
      </c>
      <c r="DA2568">
        <v>80</v>
      </c>
      <c r="DB2568">
        <v>1</v>
      </c>
      <c r="DC2568" t="s">
        <v>132</v>
      </c>
      <c r="DD2568" t="s">
        <v>133</v>
      </c>
      <c r="DG2568">
        <v>15584314</v>
      </c>
      <c r="DI2568">
        <v>1</v>
      </c>
      <c r="DJ2568">
        <v>0</v>
      </c>
      <c r="DK2568">
        <v>0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">
      <c r="A2569" t="str">
        <f t="shared" si="1320"/>
        <v>10/06/2022 16:27:28.414</v>
      </c>
      <c r="C2569" t="str">
        <f t="shared" si="1321"/>
        <v>FFDFD3C0</v>
      </c>
      <c r="D2569" t="s">
        <v>123</v>
      </c>
      <c r="E2569">
        <v>1</v>
      </c>
      <c r="H2569">
        <v>157</v>
      </c>
      <c r="I2569" t="s">
        <v>124</v>
      </c>
      <c r="J2569" t="s">
        <v>125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1322"/>
        <v>16:27:28.063</v>
      </c>
      <c r="T2569" t="str">
        <f t="shared" si="1323"/>
        <v>16:27:27.563</v>
      </c>
      <c r="U2569" t="str">
        <f t="shared" si="1319"/>
        <v>A5988B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10</v>
      </c>
      <c r="AF2569" t="s">
        <v>136</v>
      </c>
      <c r="AG2569">
        <v>0</v>
      </c>
      <c r="AH2569">
        <v>3</v>
      </c>
      <c r="AI2569">
        <v>2</v>
      </c>
      <c r="AJ2569">
        <v>1</v>
      </c>
      <c r="AK2569" t="s">
        <v>850</v>
      </c>
      <c r="AL2569">
        <v>40.986964999999998</v>
      </c>
      <c r="AM2569" t="s">
        <v>851</v>
      </c>
      <c r="AN2569">
        <v>-72.173029999999997</v>
      </c>
      <c r="AO2569">
        <v>25</v>
      </c>
      <c r="AP2569">
        <v>1150</v>
      </c>
      <c r="AQ2569" t="s">
        <v>129</v>
      </c>
      <c r="AR2569">
        <v>-23</v>
      </c>
      <c r="AS2569">
        <v>61</v>
      </c>
      <c r="AT2569">
        <v>-64</v>
      </c>
      <c r="BB2569">
        <v>1200</v>
      </c>
      <c r="BC2569">
        <v>1</v>
      </c>
      <c r="BD2569" t="str">
        <f t="shared" si="1324"/>
        <v xml:space="preserve">N46PD   </v>
      </c>
      <c r="BE2569">
        <v>1</v>
      </c>
      <c r="BG2569">
        <v>0</v>
      </c>
      <c r="BH2569">
        <v>0</v>
      </c>
      <c r="BI2569">
        <v>0</v>
      </c>
      <c r="BJ2569">
        <v>1050</v>
      </c>
      <c r="BK2569">
        <v>-100</v>
      </c>
      <c r="BL2569" t="s">
        <v>206</v>
      </c>
      <c r="BM2569">
        <v>1</v>
      </c>
      <c r="BN2569">
        <v>1</v>
      </c>
      <c r="BO2569">
        <v>1</v>
      </c>
      <c r="BP2569">
        <v>0</v>
      </c>
      <c r="BS2569">
        <v>0</v>
      </c>
      <c r="BT2569">
        <v>0</v>
      </c>
      <c r="BU2569">
        <v>0</v>
      </c>
      <c r="CE2569" t="str">
        <f t="shared" si="1325"/>
        <v>16:27:28.064</v>
      </c>
      <c r="CF2569">
        <v>63669447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4</v>
      </c>
      <c r="CY2569">
        <v>7</v>
      </c>
      <c r="CZ2569" t="s">
        <v>131</v>
      </c>
      <c r="DA2569">
        <v>80</v>
      </c>
      <c r="DB2569">
        <v>1</v>
      </c>
      <c r="DC2569" t="s">
        <v>132</v>
      </c>
      <c r="DD2569" t="s">
        <v>133</v>
      </c>
      <c r="DG2569">
        <v>15584314</v>
      </c>
      <c r="DI2569">
        <v>1</v>
      </c>
      <c r="DJ2569">
        <v>0</v>
      </c>
      <c r="DK2569">
        <v>1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">
      <c r="A2570" t="str">
        <f>"10/06/2022 16:27:29.101"</f>
        <v>10/06/2022 16:27:29.101</v>
      </c>
      <c r="C2570" t="str">
        <f>"FFD3D3C0"</f>
        <v>FFD3D3C0</v>
      </c>
      <c r="D2570" t="s">
        <v>139</v>
      </c>
      <c r="E2570">
        <v>2</v>
      </c>
      <c r="F2570">
        <v>1002</v>
      </c>
      <c r="G2570" t="s">
        <v>124</v>
      </c>
      <c r="J2570" t="s">
        <v>141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>"16:27:28.508"</f>
        <v>16:27:28.508</v>
      </c>
      <c r="T2570" t="str">
        <f>"16:27:25.108"</f>
        <v>16:27:25.108</v>
      </c>
      <c r="U2570" t="str">
        <f t="shared" si="1319"/>
        <v>A5988B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0</v>
      </c>
      <c r="AC2570">
        <v>0</v>
      </c>
      <c r="AD2570">
        <v>0</v>
      </c>
      <c r="AF2570" t="s">
        <v>136</v>
      </c>
      <c r="AG2570">
        <v>0</v>
      </c>
      <c r="AH2570">
        <v>3</v>
      </c>
      <c r="AI2570">
        <v>2</v>
      </c>
      <c r="AJ2570">
        <v>1</v>
      </c>
      <c r="AK2570" t="s">
        <v>852</v>
      </c>
      <c r="AL2570">
        <v>40.987115000000003</v>
      </c>
      <c r="AM2570" t="s">
        <v>851</v>
      </c>
      <c r="AN2570">
        <v>-72.173029999999997</v>
      </c>
      <c r="AO2570">
        <v>25</v>
      </c>
      <c r="AP2570">
        <v>1125</v>
      </c>
      <c r="AQ2570" t="s">
        <v>129</v>
      </c>
      <c r="AR2570">
        <v>-22</v>
      </c>
      <c r="AS2570">
        <v>62</v>
      </c>
      <c r="AT2570">
        <v>192</v>
      </c>
      <c r="BB2570">
        <v>1200</v>
      </c>
      <c r="BC2570">
        <v>1</v>
      </c>
      <c r="BG2570">
        <v>0</v>
      </c>
      <c r="BH2570">
        <v>0</v>
      </c>
      <c r="BI2570">
        <v>0</v>
      </c>
      <c r="BJ2570">
        <v>1025</v>
      </c>
      <c r="BK2570">
        <v>-100</v>
      </c>
      <c r="BL2570" t="s">
        <v>206</v>
      </c>
      <c r="BM2570">
        <v>0</v>
      </c>
      <c r="BN2570">
        <v>0</v>
      </c>
      <c r="BO2570">
        <v>0</v>
      </c>
      <c r="BP2570">
        <v>0</v>
      </c>
      <c r="BS2570">
        <v>0</v>
      </c>
      <c r="BT2570">
        <v>0</v>
      </c>
      <c r="BU2570">
        <v>0</v>
      </c>
      <c r="CE2570" t="str">
        <f>"16:27:28.510"</f>
        <v>16:27:28.510</v>
      </c>
      <c r="CF2570">
        <v>509578841</v>
      </c>
      <c r="CS2570">
        <v>0</v>
      </c>
      <c r="CT2570">
        <v>0</v>
      </c>
      <c r="CU2570">
        <v>0</v>
      </c>
      <c r="CV2570">
        <v>0</v>
      </c>
      <c r="CW2570">
        <v>0</v>
      </c>
      <c r="CX2570">
        <v>1</v>
      </c>
      <c r="CY2570">
        <v>7</v>
      </c>
      <c r="CZ2570" t="s">
        <v>131</v>
      </c>
      <c r="DA2570">
        <v>306</v>
      </c>
      <c r="DB2570">
        <v>1</v>
      </c>
      <c r="DC2570" t="s">
        <v>844</v>
      </c>
      <c r="DD2570" t="s">
        <v>845</v>
      </c>
      <c r="DG2570">
        <v>8684306</v>
      </c>
      <c r="DI2570">
        <v>1</v>
      </c>
      <c r="DJ2570">
        <v>0</v>
      </c>
      <c r="DK2570">
        <v>0</v>
      </c>
      <c r="DL2570">
        <v>0</v>
      </c>
      <c r="DM2570">
        <v>0</v>
      </c>
      <c r="DN2570">
        <v>0</v>
      </c>
      <c r="DO2570">
        <v>0</v>
      </c>
      <c r="DP2570">
        <v>1</v>
      </c>
      <c r="DQ2570">
        <v>1</v>
      </c>
      <c r="DR2570">
        <v>0</v>
      </c>
      <c r="DS2570">
        <v>1</v>
      </c>
    </row>
    <row r="2571" spans="1:123" x14ac:dyDescent="0.3">
      <c r="A2571" t="str">
        <f>"10/06/2022 16:27:29.101"</f>
        <v>10/06/2022 16:27:29.101</v>
      </c>
      <c r="C2571" t="str">
        <f>"FFD3D3C0"</f>
        <v>FFD3D3C0</v>
      </c>
      <c r="D2571" t="s">
        <v>143</v>
      </c>
      <c r="E2571">
        <v>15</v>
      </c>
      <c r="F2571">
        <v>2015</v>
      </c>
      <c r="G2571" t="s">
        <v>144</v>
      </c>
      <c r="J2571" t="s">
        <v>145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>"16:27:28.508"</f>
        <v>16:27:28.508</v>
      </c>
      <c r="T2571" t="str">
        <f>"16:27:25.108"</f>
        <v>16:27:25.108</v>
      </c>
      <c r="U2571" t="str">
        <f t="shared" si="1319"/>
        <v>A5988B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0</v>
      </c>
      <c r="AC2571">
        <v>0</v>
      </c>
      <c r="AD2571">
        <v>0</v>
      </c>
      <c r="AF2571" t="s">
        <v>136</v>
      </c>
      <c r="AG2571">
        <v>0</v>
      </c>
      <c r="AH2571">
        <v>3</v>
      </c>
      <c r="AI2571">
        <v>2</v>
      </c>
      <c r="AJ2571">
        <v>1</v>
      </c>
      <c r="AK2571" t="s">
        <v>852</v>
      </c>
      <c r="AL2571">
        <v>40.987115000000003</v>
      </c>
      <c r="AM2571" t="s">
        <v>851</v>
      </c>
      <c r="AN2571">
        <v>-72.173029999999997</v>
      </c>
      <c r="AO2571">
        <v>25</v>
      </c>
      <c r="AP2571">
        <v>1125</v>
      </c>
      <c r="AQ2571" t="s">
        <v>129</v>
      </c>
      <c r="AR2571">
        <v>-22</v>
      </c>
      <c r="AS2571">
        <v>62</v>
      </c>
      <c r="AT2571">
        <v>192</v>
      </c>
      <c r="BB2571">
        <v>1200</v>
      </c>
      <c r="BC2571">
        <v>1</v>
      </c>
      <c r="BG2571">
        <v>0</v>
      </c>
      <c r="BH2571">
        <v>0</v>
      </c>
      <c r="BI2571">
        <v>0</v>
      </c>
      <c r="BJ2571">
        <v>1025</v>
      </c>
      <c r="BK2571">
        <v>-100</v>
      </c>
      <c r="BL2571" t="s">
        <v>206</v>
      </c>
      <c r="BM2571">
        <v>0</v>
      </c>
      <c r="BN2571">
        <v>0</v>
      </c>
      <c r="BO2571">
        <v>0</v>
      </c>
      <c r="BP2571">
        <v>0</v>
      </c>
      <c r="BS2571">
        <v>0</v>
      </c>
      <c r="BT2571">
        <v>0</v>
      </c>
      <c r="BU2571">
        <v>0</v>
      </c>
      <c r="CE2571" t="str">
        <f>"16:27:28.510"</f>
        <v>16:27:28.510</v>
      </c>
      <c r="CF2571">
        <v>509578841</v>
      </c>
      <c r="CS2571">
        <v>0</v>
      </c>
      <c r="CT2571">
        <v>0</v>
      </c>
      <c r="CU2571">
        <v>0</v>
      </c>
      <c r="CV2571">
        <v>0</v>
      </c>
      <c r="CW2571">
        <v>0</v>
      </c>
      <c r="CX2571">
        <v>1</v>
      </c>
      <c r="CY2571">
        <v>7</v>
      </c>
      <c r="CZ2571" t="s">
        <v>131</v>
      </c>
      <c r="DA2571">
        <v>306</v>
      </c>
      <c r="DB2571">
        <v>1</v>
      </c>
      <c r="DC2571" t="s">
        <v>844</v>
      </c>
      <c r="DD2571" t="s">
        <v>845</v>
      </c>
      <c r="DG2571">
        <v>8684306</v>
      </c>
      <c r="DI2571">
        <v>1</v>
      </c>
      <c r="DJ2571">
        <v>0</v>
      </c>
      <c r="DK2571">
        <v>0</v>
      </c>
      <c r="DL2571">
        <v>0</v>
      </c>
      <c r="DM2571">
        <v>0</v>
      </c>
      <c r="DN2571">
        <v>0</v>
      </c>
      <c r="DO2571">
        <v>0</v>
      </c>
      <c r="DP2571">
        <v>1</v>
      </c>
      <c r="DQ2571">
        <v>1</v>
      </c>
      <c r="DR2571">
        <v>0</v>
      </c>
      <c r="DS2571">
        <v>1</v>
      </c>
    </row>
    <row r="2572" spans="1:123" x14ac:dyDescent="0.3">
      <c r="A2572" t="str">
        <f>"10/06/2022 16:27:29.101"</f>
        <v>10/06/2022 16:27:29.101</v>
      </c>
      <c r="C2572" t="str">
        <f>"FFD3D3C0"</f>
        <v>FFD3D3C0</v>
      </c>
      <c r="D2572" t="s">
        <v>143</v>
      </c>
      <c r="E2572">
        <v>1</v>
      </c>
      <c r="F2572">
        <v>2001</v>
      </c>
      <c r="G2572" t="s">
        <v>147</v>
      </c>
      <c r="J2572" t="s">
        <v>145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"16:27:28.508"</f>
        <v>16:27:28.508</v>
      </c>
      <c r="T2572" t="str">
        <f>"16:27:25.108"</f>
        <v>16:27:25.108</v>
      </c>
      <c r="U2572" t="str">
        <f t="shared" si="1319"/>
        <v>A5988B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0</v>
      </c>
      <c r="AC2572">
        <v>0</v>
      </c>
      <c r="AD2572">
        <v>0</v>
      </c>
      <c r="AF2572" t="s">
        <v>136</v>
      </c>
      <c r="AG2572">
        <v>0</v>
      </c>
      <c r="AH2572">
        <v>3</v>
      </c>
      <c r="AI2572">
        <v>2</v>
      </c>
      <c r="AJ2572">
        <v>1</v>
      </c>
      <c r="AK2572" t="s">
        <v>852</v>
      </c>
      <c r="AL2572">
        <v>40.987115000000003</v>
      </c>
      <c r="AM2572" t="s">
        <v>851</v>
      </c>
      <c r="AN2572">
        <v>-72.173029999999997</v>
      </c>
      <c r="AO2572">
        <v>25</v>
      </c>
      <c r="AP2572">
        <v>1125</v>
      </c>
      <c r="AQ2572" t="s">
        <v>129</v>
      </c>
      <c r="AR2572">
        <v>-22</v>
      </c>
      <c r="AS2572">
        <v>62</v>
      </c>
      <c r="AT2572">
        <v>192</v>
      </c>
      <c r="BB2572">
        <v>1200</v>
      </c>
      <c r="BC2572">
        <v>1</v>
      </c>
      <c r="BG2572">
        <v>0</v>
      </c>
      <c r="BH2572">
        <v>0</v>
      </c>
      <c r="BI2572">
        <v>0</v>
      </c>
      <c r="BJ2572">
        <v>1025</v>
      </c>
      <c r="BK2572">
        <v>-100</v>
      </c>
      <c r="BL2572" t="s">
        <v>206</v>
      </c>
      <c r="BM2572">
        <v>0</v>
      </c>
      <c r="BN2572">
        <v>0</v>
      </c>
      <c r="BO2572">
        <v>0</v>
      </c>
      <c r="BP2572">
        <v>0</v>
      </c>
      <c r="BS2572">
        <v>0</v>
      </c>
      <c r="BT2572">
        <v>0</v>
      </c>
      <c r="BU2572">
        <v>0</v>
      </c>
      <c r="CE2572" t="str">
        <f>"16:27:28.510"</f>
        <v>16:27:28.510</v>
      </c>
      <c r="CF2572">
        <v>509578841</v>
      </c>
      <c r="CS2572">
        <v>0</v>
      </c>
      <c r="CT2572">
        <v>0</v>
      </c>
      <c r="CU2572">
        <v>0</v>
      </c>
      <c r="CV2572">
        <v>0</v>
      </c>
      <c r="CW2572">
        <v>0</v>
      </c>
      <c r="CX2572">
        <v>1</v>
      </c>
      <c r="CY2572">
        <v>7</v>
      </c>
      <c r="CZ2572" t="s">
        <v>131</v>
      </c>
      <c r="DA2572">
        <v>306</v>
      </c>
      <c r="DB2572">
        <v>1</v>
      </c>
      <c r="DC2572" t="s">
        <v>844</v>
      </c>
      <c r="DD2572" t="s">
        <v>845</v>
      </c>
      <c r="DG2572">
        <v>8684306</v>
      </c>
      <c r="DI2572">
        <v>1</v>
      </c>
      <c r="DJ2572">
        <v>0</v>
      </c>
      <c r="DK2572">
        <v>1</v>
      </c>
      <c r="DL2572">
        <v>0</v>
      </c>
      <c r="DM2572">
        <v>0</v>
      </c>
      <c r="DN2572">
        <v>0</v>
      </c>
      <c r="DO2572">
        <v>0</v>
      </c>
      <c r="DP2572">
        <v>1</v>
      </c>
      <c r="DQ2572">
        <v>1</v>
      </c>
      <c r="DR2572">
        <v>0</v>
      </c>
      <c r="DS2572">
        <v>1</v>
      </c>
    </row>
    <row r="2573" spans="1:123" x14ac:dyDescent="0.3">
      <c r="A2573" t="str">
        <f>"10/06/2022 16:27:29.101"</f>
        <v>10/06/2022 16:27:29.101</v>
      </c>
      <c r="C2573" t="str">
        <f>"FFD3D3C0"</f>
        <v>FFD3D3C0</v>
      </c>
      <c r="D2573" t="s">
        <v>134</v>
      </c>
      <c r="E2573">
        <v>33</v>
      </c>
      <c r="H2573">
        <v>112</v>
      </c>
      <c r="I2573" t="s">
        <v>135</v>
      </c>
      <c r="J2573" t="s">
        <v>136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"16:27:28.508"</f>
        <v>16:27:28.508</v>
      </c>
      <c r="T2573" t="str">
        <f>"16:27:25.108"</f>
        <v>16:27:25.108</v>
      </c>
      <c r="U2573" t="str">
        <f t="shared" si="1319"/>
        <v>A5988B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0</v>
      </c>
      <c r="AC2573">
        <v>0</v>
      </c>
      <c r="AD2573">
        <v>0</v>
      </c>
      <c r="AF2573" t="s">
        <v>136</v>
      </c>
      <c r="AG2573">
        <v>0</v>
      </c>
      <c r="AH2573">
        <v>3</v>
      </c>
      <c r="AI2573">
        <v>2</v>
      </c>
      <c r="AJ2573">
        <v>1</v>
      </c>
      <c r="AK2573" t="s">
        <v>852</v>
      </c>
      <c r="AL2573">
        <v>40.987115000000003</v>
      </c>
      <c r="AM2573" t="s">
        <v>851</v>
      </c>
      <c r="AN2573">
        <v>-72.173029999999997</v>
      </c>
      <c r="AO2573">
        <v>25</v>
      </c>
      <c r="AP2573">
        <v>1125</v>
      </c>
      <c r="AQ2573" t="s">
        <v>129</v>
      </c>
      <c r="AR2573">
        <v>-22</v>
      </c>
      <c r="AS2573">
        <v>62</v>
      </c>
      <c r="AT2573">
        <v>192</v>
      </c>
      <c r="BB2573">
        <v>1200</v>
      </c>
      <c r="BC2573">
        <v>1</v>
      </c>
      <c r="BG2573">
        <v>0</v>
      </c>
      <c r="BH2573">
        <v>0</v>
      </c>
      <c r="BI2573">
        <v>0</v>
      </c>
      <c r="BJ2573">
        <v>1025</v>
      </c>
      <c r="BK2573">
        <v>-100</v>
      </c>
      <c r="BL2573" t="s">
        <v>206</v>
      </c>
      <c r="BM2573">
        <v>0</v>
      </c>
      <c r="BN2573">
        <v>0</v>
      </c>
      <c r="BO2573">
        <v>0</v>
      </c>
      <c r="BP2573">
        <v>0</v>
      </c>
      <c r="BS2573">
        <v>0</v>
      </c>
      <c r="BT2573">
        <v>0</v>
      </c>
      <c r="BU2573">
        <v>0</v>
      </c>
      <c r="CE2573" t="str">
        <f>"16:27:28.510"</f>
        <v>16:27:28.510</v>
      </c>
      <c r="CF2573">
        <v>509578841</v>
      </c>
      <c r="CS2573">
        <v>0</v>
      </c>
      <c r="CT2573">
        <v>0</v>
      </c>
      <c r="CU2573">
        <v>0</v>
      </c>
      <c r="CV2573">
        <v>0</v>
      </c>
      <c r="CW2573">
        <v>0</v>
      </c>
      <c r="CX2573">
        <v>1</v>
      </c>
      <c r="CY2573">
        <v>7</v>
      </c>
      <c r="CZ2573" t="s">
        <v>131</v>
      </c>
      <c r="DA2573">
        <v>306</v>
      </c>
      <c r="DB2573">
        <v>1</v>
      </c>
      <c r="DC2573" t="s">
        <v>844</v>
      </c>
      <c r="DD2573" t="s">
        <v>845</v>
      </c>
      <c r="DG2573">
        <v>8684306</v>
      </c>
      <c r="DI2573">
        <v>1</v>
      </c>
      <c r="DJ2573">
        <v>0</v>
      </c>
      <c r="DK2573">
        <v>1</v>
      </c>
      <c r="DL2573">
        <v>0</v>
      </c>
      <c r="DM2573">
        <v>0</v>
      </c>
      <c r="DN2573">
        <v>0</v>
      </c>
      <c r="DO2573">
        <v>0</v>
      </c>
      <c r="DP2573">
        <v>1</v>
      </c>
      <c r="DQ2573">
        <v>1</v>
      </c>
      <c r="DR2573">
        <v>0</v>
      </c>
      <c r="DS2573">
        <v>1</v>
      </c>
    </row>
    <row r="2574" spans="1:123" x14ac:dyDescent="0.3">
      <c r="A2574" t="str">
        <f>"10/06/2022 16:27:29.101"</f>
        <v>10/06/2022 16:27:29.101</v>
      </c>
      <c r="C2574" t="str">
        <f>"FFD3D3C0"</f>
        <v>FFD3D3C0</v>
      </c>
      <c r="D2574" t="s">
        <v>139</v>
      </c>
      <c r="E2574">
        <v>3</v>
      </c>
      <c r="F2574">
        <v>1003</v>
      </c>
      <c r="G2574" t="s">
        <v>146</v>
      </c>
      <c r="J2574" t="s">
        <v>141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"16:27:28.508"</f>
        <v>16:27:28.508</v>
      </c>
      <c r="T2574" t="str">
        <f>"16:27:25.108"</f>
        <v>16:27:25.108</v>
      </c>
      <c r="U2574" t="str">
        <f t="shared" si="1319"/>
        <v>A5988B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0</v>
      </c>
      <c r="AC2574">
        <v>0</v>
      </c>
      <c r="AD2574">
        <v>0</v>
      </c>
      <c r="AF2574" t="s">
        <v>136</v>
      </c>
      <c r="AG2574">
        <v>0</v>
      </c>
      <c r="AH2574">
        <v>3</v>
      </c>
      <c r="AI2574">
        <v>2</v>
      </c>
      <c r="AJ2574">
        <v>1</v>
      </c>
      <c r="AK2574" t="s">
        <v>852</v>
      </c>
      <c r="AL2574">
        <v>40.987115000000003</v>
      </c>
      <c r="AM2574" t="s">
        <v>851</v>
      </c>
      <c r="AN2574">
        <v>-72.173029999999997</v>
      </c>
      <c r="AO2574">
        <v>25</v>
      </c>
      <c r="AP2574">
        <v>1125</v>
      </c>
      <c r="AQ2574" t="s">
        <v>129</v>
      </c>
      <c r="AR2574">
        <v>-22</v>
      </c>
      <c r="AS2574">
        <v>62</v>
      </c>
      <c r="AT2574">
        <v>192</v>
      </c>
      <c r="BB2574">
        <v>1200</v>
      </c>
      <c r="BC2574">
        <v>1</v>
      </c>
      <c r="BG2574">
        <v>0</v>
      </c>
      <c r="BH2574">
        <v>0</v>
      </c>
      <c r="BI2574">
        <v>0</v>
      </c>
      <c r="BJ2574">
        <v>1025</v>
      </c>
      <c r="BK2574">
        <v>-100</v>
      </c>
      <c r="BL2574" t="s">
        <v>206</v>
      </c>
      <c r="BM2574">
        <v>0</v>
      </c>
      <c r="BN2574">
        <v>0</v>
      </c>
      <c r="BO2574">
        <v>0</v>
      </c>
      <c r="BP2574">
        <v>0</v>
      </c>
      <c r="BS2574">
        <v>0</v>
      </c>
      <c r="BT2574">
        <v>0</v>
      </c>
      <c r="BU2574">
        <v>0</v>
      </c>
      <c r="CE2574" t="str">
        <f>"16:27:28.510"</f>
        <v>16:27:28.510</v>
      </c>
      <c r="CF2574">
        <v>509578841</v>
      </c>
      <c r="CS2574">
        <v>0</v>
      </c>
      <c r="CT2574">
        <v>0</v>
      </c>
      <c r="CU2574">
        <v>0</v>
      </c>
      <c r="CV2574">
        <v>0</v>
      </c>
      <c r="CW2574">
        <v>0</v>
      </c>
      <c r="CX2574">
        <v>1</v>
      </c>
      <c r="CY2574">
        <v>7</v>
      </c>
      <c r="CZ2574" t="s">
        <v>131</v>
      </c>
      <c r="DA2574">
        <v>306</v>
      </c>
      <c r="DB2574">
        <v>1</v>
      </c>
      <c r="DC2574" t="s">
        <v>844</v>
      </c>
      <c r="DD2574" t="s">
        <v>845</v>
      </c>
      <c r="DG2574">
        <v>8684306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1</v>
      </c>
      <c r="DQ2574">
        <v>1</v>
      </c>
      <c r="DR2574">
        <v>0</v>
      </c>
      <c r="DS2574">
        <v>1</v>
      </c>
    </row>
    <row r="2575" spans="1:123" x14ac:dyDescent="0.3">
      <c r="A2575" t="str">
        <f>"10/06/2022 16:27:30.149"</f>
        <v>10/06/2022 16:27:30.149</v>
      </c>
      <c r="C2575" t="str">
        <f t="shared" ref="C2575:C2606" si="1326">"FFDFD3C0"</f>
        <v>FFDFD3C0</v>
      </c>
      <c r="D2575" t="s">
        <v>134</v>
      </c>
      <c r="E2575">
        <v>33</v>
      </c>
      <c r="H2575">
        <v>112</v>
      </c>
      <c r="I2575" t="s">
        <v>135</v>
      </c>
      <c r="J2575" t="s">
        <v>136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ref="S2575:S2581" si="1327">"16:27:29.945"</f>
        <v>16:27:29.945</v>
      </c>
      <c r="T2575" t="str">
        <f t="shared" ref="T2575:T2581" si="1328">"16:27:29.145"</f>
        <v>16:27:29.145</v>
      </c>
      <c r="U2575" t="str">
        <f t="shared" si="1319"/>
        <v>A5988B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10</v>
      </c>
      <c r="AF2575" t="s">
        <v>136</v>
      </c>
      <c r="AG2575">
        <v>0</v>
      </c>
      <c r="AH2575">
        <v>3</v>
      </c>
      <c r="AI2575">
        <v>2</v>
      </c>
      <c r="AJ2575">
        <v>1</v>
      </c>
      <c r="AK2575" t="s">
        <v>853</v>
      </c>
      <c r="AL2575">
        <v>40.987523000000003</v>
      </c>
      <c r="AM2575" t="s">
        <v>854</v>
      </c>
      <c r="AN2575">
        <v>-72.173244999999994</v>
      </c>
      <c r="AO2575">
        <v>25</v>
      </c>
      <c r="AP2575">
        <v>1150</v>
      </c>
      <c r="AQ2575" t="s">
        <v>129</v>
      </c>
      <c r="AR2575">
        <v>-23</v>
      </c>
      <c r="AS2575">
        <v>61</v>
      </c>
      <c r="AT2575">
        <v>0</v>
      </c>
      <c r="BB2575">
        <v>1200</v>
      </c>
      <c r="BC2575">
        <v>1</v>
      </c>
      <c r="BD2575" t="str">
        <f t="shared" ref="BD2575:BD2606" si="1329">"N46PD   "</f>
        <v xml:space="preserve">N46PD   </v>
      </c>
      <c r="BE2575">
        <v>1</v>
      </c>
      <c r="BG2575">
        <v>0</v>
      </c>
      <c r="BH2575">
        <v>0</v>
      </c>
      <c r="BI2575">
        <v>0</v>
      </c>
      <c r="BJ2575">
        <v>1025</v>
      </c>
      <c r="BK2575">
        <v>-125</v>
      </c>
      <c r="BL2575" t="s">
        <v>206</v>
      </c>
      <c r="BM2575">
        <v>1</v>
      </c>
      <c r="BN2575">
        <v>1</v>
      </c>
      <c r="BO2575">
        <v>1</v>
      </c>
      <c r="BP2575">
        <v>0</v>
      </c>
      <c r="BS2575">
        <v>0</v>
      </c>
      <c r="BT2575">
        <v>0</v>
      </c>
      <c r="BU2575">
        <v>0</v>
      </c>
      <c r="CE2575" t="str">
        <f t="shared" ref="CE2575:CE2581" si="1330">"16:27:29.950"</f>
        <v>16:27:29.950</v>
      </c>
      <c r="CF2575">
        <v>949503231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5</v>
      </c>
      <c r="CY2575">
        <v>7</v>
      </c>
      <c r="CZ2575" t="s">
        <v>131</v>
      </c>
      <c r="DA2575">
        <v>80</v>
      </c>
      <c r="DB2575">
        <v>0</v>
      </c>
      <c r="DC2575" t="s">
        <v>132</v>
      </c>
      <c r="DD2575" t="s">
        <v>133</v>
      </c>
      <c r="DG2575">
        <v>15655448</v>
      </c>
      <c r="DI2575">
        <v>1</v>
      </c>
      <c r="DJ2575">
        <v>0</v>
      </c>
      <c r="DK2575">
        <v>0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">
      <c r="A2576" t="str">
        <f>"10/06/2022 16:27:30.149"</f>
        <v>10/06/2022 16:27:30.149</v>
      </c>
      <c r="C2576" t="str">
        <f t="shared" si="1326"/>
        <v>FFDFD3C0</v>
      </c>
      <c r="D2576" t="s">
        <v>139</v>
      </c>
      <c r="E2576">
        <v>3</v>
      </c>
      <c r="F2576">
        <v>1003</v>
      </c>
      <c r="G2576" t="s">
        <v>146</v>
      </c>
      <c r="J2576" t="s">
        <v>141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327"/>
        <v>16:27:29.945</v>
      </c>
      <c r="T2576" t="str">
        <f t="shared" si="1328"/>
        <v>16:27:29.145</v>
      </c>
      <c r="U2576" t="str">
        <f t="shared" si="1319"/>
        <v>A5988B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10</v>
      </c>
      <c r="AF2576" t="s">
        <v>136</v>
      </c>
      <c r="AG2576">
        <v>0</v>
      </c>
      <c r="AH2576">
        <v>3</v>
      </c>
      <c r="AI2576">
        <v>2</v>
      </c>
      <c r="AJ2576">
        <v>1</v>
      </c>
      <c r="AK2576" t="s">
        <v>853</v>
      </c>
      <c r="AL2576">
        <v>40.987523000000003</v>
      </c>
      <c r="AM2576" t="s">
        <v>854</v>
      </c>
      <c r="AN2576">
        <v>-72.173244999999994</v>
      </c>
      <c r="AO2576">
        <v>25</v>
      </c>
      <c r="AP2576">
        <v>1150</v>
      </c>
      <c r="AQ2576" t="s">
        <v>129</v>
      </c>
      <c r="AR2576">
        <v>-23</v>
      </c>
      <c r="AS2576">
        <v>61</v>
      </c>
      <c r="AT2576">
        <v>0</v>
      </c>
      <c r="BB2576">
        <v>1200</v>
      </c>
      <c r="BC2576">
        <v>1</v>
      </c>
      <c r="BD2576" t="str">
        <f t="shared" si="1329"/>
        <v xml:space="preserve">N46PD   </v>
      </c>
      <c r="BE2576">
        <v>1</v>
      </c>
      <c r="BG2576">
        <v>0</v>
      </c>
      <c r="BH2576">
        <v>0</v>
      </c>
      <c r="BI2576">
        <v>0</v>
      </c>
      <c r="BJ2576">
        <v>1025</v>
      </c>
      <c r="BK2576">
        <v>-125</v>
      </c>
      <c r="BL2576" t="s">
        <v>206</v>
      </c>
      <c r="BM2576">
        <v>1</v>
      </c>
      <c r="BN2576">
        <v>1</v>
      </c>
      <c r="BO2576">
        <v>1</v>
      </c>
      <c r="BP2576">
        <v>0</v>
      </c>
      <c r="BS2576">
        <v>0</v>
      </c>
      <c r="BT2576">
        <v>0</v>
      </c>
      <c r="BU2576">
        <v>0</v>
      </c>
      <c r="CE2576" t="str">
        <f t="shared" si="1330"/>
        <v>16:27:29.950</v>
      </c>
      <c r="CF2576">
        <v>949503231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5</v>
      </c>
      <c r="CY2576">
        <v>7</v>
      </c>
      <c r="CZ2576" t="s">
        <v>131</v>
      </c>
      <c r="DA2576">
        <v>80</v>
      </c>
      <c r="DB2576">
        <v>0</v>
      </c>
      <c r="DC2576" t="s">
        <v>132</v>
      </c>
      <c r="DD2576" t="s">
        <v>133</v>
      </c>
      <c r="DG2576">
        <v>15655448</v>
      </c>
      <c r="DI2576">
        <v>1</v>
      </c>
      <c r="DJ2576">
        <v>0</v>
      </c>
      <c r="DK2576">
        <v>1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">
      <c r="A2577" t="str">
        <f>"10/06/2022 16:27:30.149"</f>
        <v>10/06/2022 16:27:30.149</v>
      </c>
      <c r="C2577" t="str">
        <f t="shared" si="1326"/>
        <v>FFDFD3C0</v>
      </c>
      <c r="D2577" t="s">
        <v>139</v>
      </c>
      <c r="E2577">
        <v>2</v>
      </c>
      <c r="F2577">
        <v>1002</v>
      </c>
      <c r="G2577" t="s">
        <v>124</v>
      </c>
      <c r="J2577" t="s">
        <v>141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si="1327"/>
        <v>16:27:29.945</v>
      </c>
      <c r="T2577" t="str">
        <f t="shared" si="1328"/>
        <v>16:27:29.145</v>
      </c>
      <c r="U2577" t="str">
        <f t="shared" si="1319"/>
        <v>A5988B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10</v>
      </c>
      <c r="AF2577" t="s">
        <v>136</v>
      </c>
      <c r="AG2577">
        <v>0</v>
      </c>
      <c r="AH2577">
        <v>3</v>
      </c>
      <c r="AI2577">
        <v>2</v>
      </c>
      <c r="AJ2577">
        <v>1</v>
      </c>
      <c r="AK2577" t="s">
        <v>853</v>
      </c>
      <c r="AL2577">
        <v>40.987523000000003</v>
      </c>
      <c r="AM2577" t="s">
        <v>854</v>
      </c>
      <c r="AN2577">
        <v>-72.173244999999994</v>
      </c>
      <c r="AO2577">
        <v>25</v>
      </c>
      <c r="AP2577">
        <v>1150</v>
      </c>
      <c r="AQ2577" t="s">
        <v>129</v>
      </c>
      <c r="AR2577">
        <v>-23</v>
      </c>
      <c r="AS2577">
        <v>61</v>
      </c>
      <c r="AT2577">
        <v>0</v>
      </c>
      <c r="BB2577">
        <v>1200</v>
      </c>
      <c r="BC2577">
        <v>1</v>
      </c>
      <c r="BD2577" t="str">
        <f t="shared" si="1329"/>
        <v xml:space="preserve">N46PD   </v>
      </c>
      <c r="BE2577">
        <v>1</v>
      </c>
      <c r="BG2577">
        <v>0</v>
      </c>
      <c r="BH2577">
        <v>0</v>
      </c>
      <c r="BI2577">
        <v>0</v>
      </c>
      <c r="BJ2577">
        <v>1025</v>
      </c>
      <c r="BK2577">
        <v>-125</v>
      </c>
      <c r="BL2577" t="s">
        <v>206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 t="shared" si="1330"/>
        <v>16:27:29.950</v>
      </c>
      <c r="CF2577">
        <v>949503231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5</v>
      </c>
      <c r="CY2577">
        <v>7</v>
      </c>
      <c r="CZ2577" t="s">
        <v>131</v>
      </c>
      <c r="DA2577">
        <v>80</v>
      </c>
      <c r="DB2577">
        <v>0</v>
      </c>
      <c r="DC2577" t="s">
        <v>132</v>
      </c>
      <c r="DD2577" t="s">
        <v>133</v>
      </c>
      <c r="DG2577">
        <v>15655448</v>
      </c>
      <c r="DI2577">
        <v>1</v>
      </c>
      <c r="DJ2577">
        <v>0</v>
      </c>
      <c r="DK2577">
        <v>1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">
      <c r="A2578" t="str">
        <f>"10/06/2022 16:27:30.149"</f>
        <v>10/06/2022 16:27:30.149</v>
      </c>
      <c r="C2578" t="str">
        <f t="shared" si="1326"/>
        <v>FFDFD3C0</v>
      </c>
      <c r="D2578" t="s">
        <v>123</v>
      </c>
      <c r="E2578">
        <v>1</v>
      </c>
      <c r="H2578">
        <v>157</v>
      </c>
      <c r="I2578" t="s">
        <v>124</v>
      </c>
      <c r="J2578" t="s">
        <v>125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1327"/>
        <v>16:27:29.945</v>
      </c>
      <c r="T2578" t="str">
        <f t="shared" si="1328"/>
        <v>16:27:29.145</v>
      </c>
      <c r="U2578" t="str">
        <f t="shared" si="1319"/>
        <v>A5988B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10</v>
      </c>
      <c r="AF2578" t="s">
        <v>136</v>
      </c>
      <c r="AG2578">
        <v>0</v>
      </c>
      <c r="AH2578">
        <v>3</v>
      </c>
      <c r="AI2578">
        <v>2</v>
      </c>
      <c r="AJ2578">
        <v>1</v>
      </c>
      <c r="AK2578" t="s">
        <v>853</v>
      </c>
      <c r="AL2578">
        <v>40.987523000000003</v>
      </c>
      <c r="AM2578" t="s">
        <v>854</v>
      </c>
      <c r="AN2578">
        <v>-72.173244999999994</v>
      </c>
      <c r="AO2578">
        <v>25</v>
      </c>
      <c r="AP2578">
        <v>1150</v>
      </c>
      <c r="AQ2578" t="s">
        <v>129</v>
      </c>
      <c r="AR2578">
        <v>-23</v>
      </c>
      <c r="AS2578">
        <v>61</v>
      </c>
      <c r="AT2578">
        <v>0</v>
      </c>
      <c r="BB2578">
        <v>1200</v>
      </c>
      <c r="BC2578">
        <v>1</v>
      </c>
      <c r="BD2578" t="str">
        <f t="shared" si="1329"/>
        <v xml:space="preserve">N46PD   </v>
      </c>
      <c r="BE2578">
        <v>1</v>
      </c>
      <c r="BG2578">
        <v>0</v>
      </c>
      <c r="BH2578">
        <v>0</v>
      </c>
      <c r="BI2578">
        <v>0</v>
      </c>
      <c r="BJ2578">
        <v>1025</v>
      </c>
      <c r="BK2578">
        <v>-125</v>
      </c>
      <c r="BL2578" t="s">
        <v>206</v>
      </c>
      <c r="BM2578">
        <v>1</v>
      </c>
      <c r="BN2578">
        <v>1</v>
      </c>
      <c r="BO2578">
        <v>1</v>
      </c>
      <c r="BP2578">
        <v>0</v>
      </c>
      <c r="BS2578">
        <v>0</v>
      </c>
      <c r="BT2578">
        <v>0</v>
      </c>
      <c r="BU2578">
        <v>0</v>
      </c>
      <c r="CE2578" t="str">
        <f t="shared" si="1330"/>
        <v>16:27:29.950</v>
      </c>
      <c r="CF2578">
        <v>949503231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5</v>
      </c>
      <c r="CY2578">
        <v>7</v>
      </c>
      <c r="CZ2578" t="s">
        <v>131</v>
      </c>
      <c r="DA2578">
        <v>80</v>
      </c>
      <c r="DB2578">
        <v>0</v>
      </c>
      <c r="DC2578" t="s">
        <v>132</v>
      </c>
      <c r="DD2578" t="s">
        <v>133</v>
      </c>
      <c r="DG2578">
        <v>15655448</v>
      </c>
      <c r="DI2578">
        <v>1</v>
      </c>
      <c r="DJ2578">
        <v>0</v>
      </c>
      <c r="DK2578">
        <v>1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">
      <c r="A2579" t="str">
        <f>"10/06/2022 16:27:30.149"</f>
        <v>10/06/2022 16:27:30.149</v>
      </c>
      <c r="C2579" t="str">
        <f t="shared" si="1326"/>
        <v>FFDFD3C0</v>
      </c>
      <c r="D2579" t="s">
        <v>143</v>
      </c>
      <c r="E2579">
        <v>15</v>
      </c>
      <c r="F2579">
        <v>2015</v>
      </c>
      <c r="G2579" t="s">
        <v>144</v>
      </c>
      <c r="J2579" t="s">
        <v>145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si="1327"/>
        <v>16:27:29.945</v>
      </c>
      <c r="T2579" t="str">
        <f t="shared" si="1328"/>
        <v>16:27:29.145</v>
      </c>
      <c r="U2579" t="str">
        <f t="shared" si="1319"/>
        <v>A5988B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10</v>
      </c>
      <c r="AF2579" t="s">
        <v>136</v>
      </c>
      <c r="AG2579">
        <v>0</v>
      </c>
      <c r="AH2579">
        <v>3</v>
      </c>
      <c r="AI2579">
        <v>2</v>
      </c>
      <c r="AJ2579">
        <v>1</v>
      </c>
      <c r="AK2579" t="s">
        <v>853</v>
      </c>
      <c r="AL2579">
        <v>40.987523000000003</v>
      </c>
      <c r="AM2579" t="s">
        <v>854</v>
      </c>
      <c r="AN2579">
        <v>-72.173244999999994</v>
      </c>
      <c r="AO2579">
        <v>25</v>
      </c>
      <c r="AP2579">
        <v>1150</v>
      </c>
      <c r="AQ2579" t="s">
        <v>129</v>
      </c>
      <c r="AR2579">
        <v>-23</v>
      </c>
      <c r="AS2579">
        <v>61</v>
      </c>
      <c r="AT2579">
        <v>0</v>
      </c>
      <c r="BB2579">
        <v>1200</v>
      </c>
      <c r="BC2579">
        <v>1</v>
      </c>
      <c r="BD2579" t="str">
        <f t="shared" si="1329"/>
        <v xml:space="preserve">N46PD   </v>
      </c>
      <c r="BE2579">
        <v>1</v>
      </c>
      <c r="BG2579">
        <v>0</v>
      </c>
      <c r="BH2579">
        <v>0</v>
      </c>
      <c r="BI2579">
        <v>0</v>
      </c>
      <c r="BJ2579">
        <v>1025</v>
      </c>
      <c r="BK2579">
        <v>-125</v>
      </c>
      <c r="BL2579" t="s">
        <v>206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 t="shared" si="1330"/>
        <v>16:27:29.950</v>
      </c>
      <c r="CF2579">
        <v>949503231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5</v>
      </c>
      <c r="CY2579">
        <v>7</v>
      </c>
      <c r="CZ2579" t="s">
        <v>131</v>
      </c>
      <c r="DA2579">
        <v>80</v>
      </c>
      <c r="DB2579">
        <v>0</v>
      </c>
      <c r="DC2579" t="s">
        <v>132</v>
      </c>
      <c r="DD2579" t="s">
        <v>133</v>
      </c>
      <c r="DG2579">
        <v>15655448</v>
      </c>
      <c r="DI2579">
        <v>1</v>
      </c>
      <c r="DJ2579">
        <v>0</v>
      </c>
      <c r="DK2579">
        <v>1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">
      <c r="A2580" t="str">
        <f>"10/06/2022 16:27:30.227"</f>
        <v>10/06/2022 16:27:30.227</v>
      </c>
      <c r="C2580" t="str">
        <f t="shared" si="1326"/>
        <v>FFDFD3C0</v>
      </c>
      <c r="D2580" t="s">
        <v>134</v>
      </c>
      <c r="E2580">
        <v>38</v>
      </c>
      <c r="H2580">
        <v>125</v>
      </c>
      <c r="I2580" t="s">
        <v>142</v>
      </c>
      <c r="J2580" t="s">
        <v>136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1327"/>
        <v>16:27:29.945</v>
      </c>
      <c r="T2580" t="str">
        <f t="shared" si="1328"/>
        <v>16:27:29.145</v>
      </c>
      <c r="U2580" t="str">
        <f t="shared" si="1319"/>
        <v>A5988B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9</v>
      </c>
      <c r="AC2580">
        <v>3</v>
      </c>
      <c r="AD2580">
        <v>0</v>
      </c>
      <c r="AE2580">
        <v>10</v>
      </c>
      <c r="AF2580" t="s">
        <v>136</v>
      </c>
      <c r="AG2580">
        <v>0</v>
      </c>
      <c r="AH2580">
        <v>3</v>
      </c>
      <c r="AI2580">
        <v>2</v>
      </c>
      <c r="AJ2580">
        <v>1</v>
      </c>
      <c r="AK2580" t="s">
        <v>853</v>
      </c>
      <c r="AL2580">
        <v>40.987523000000003</v>
      </c>
      <c r="AM2580" t="s">
        <v>854</v>
      </c>
      <c r="AN2580">
        <v>-72.173244999999994</v>
      </c>
      <c r="AO2580">
        <v>25</v>
      </c>
      <c r="AP2580">
        <v>1150</v>
      </c>
      <c r="AQ2580" t="s">
        <v>129</v>
      </c>
      <c r="AR2580">
        <v>-23</v>
      </c>
      <c r="AS2580">
        <v>61</v>
      </c>
      <c r="AT2580">
        <v>0</v>
      </c>
      <c r="BB2580">
        <v>1200</v>
      </c>
      <c r="BC2580">
        <v>1</v>
      </c>
      <c r="BD2580" t="str">
        <f t="shared" si="1329"/>
        <v xml:space="preserve">N46PD   </v>
      </c>
      <c r="BE2580">
        <v>1</v>
      </c>
      <c r="BG2580">
        <v>0</v>
      </c>
      <c r="BH2580">
        <v>0</v>
      </c>
      <c r="BI2580">
        <v>0</v>
      </c>
      <c r="BJ2580">
        <v>1025</v>
      </c>
      <c r="BK2580">
        <v>-125</v>
      </c>
      <c r="BL2580" t="s">
        <v>206</v>
      </c>
      <c r="BM2580">
        <v>1</v>
      </c>
      <c r="BN2580">
        <v>1</v>
      </c>
      <c r="BO2580">
        <v>1</v>
      </c>
      <c r="BP2580">
        <v>0</v>
      </c>
      <c r="BS2580">
        <v>0</v>
      </c>
      <c r="BT2580">
        <v>0</v>
      </c>
      <c r="BU2580">
        <v>0</v>
      </c>
      <c r="CE2580" t="str">
        <f t="shared" si="1330"/>
        <v>16:27:29.950</v>
      </c>
      <c r="CF2580">
        <v>949503231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5</v>
      </c>
      <c r="CY2580">
        <v>7</v>
      </c>
      <c r="CZ2580" t="s">
        <v>131</v>
      </c>
      <c r="DA2580">
        <v>80</v>
      </c>
      <c r="DB2580">
        <v>0</v>
      </c>
      <c r="DC2580" t="s">
        <v>132</v>
      </c>
      <c r="DD2580" t="s">
        <v>133</v>
      </c>
      <c r="DG2580">
        <v>15655448</v>
      </c>
      <c r="DI2580">
        <v>1</v>
      </c>
      <c r="DJ2580">
        <v>0</v>
      </c>
      <c r="DK2580">
        <v>1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">
      <c r="A2581" t="str">
        <f>"10/06/2022 16:27:30.227"</f>
        <v>10/06/2022 16:27:30.227</v>
      </c>
      <c r="C2581" t="str">
        <f t="shared" si="1326"/>
        <v>FFDFD3C0</v>
      </c>
      <c r="D2581" t="s">
        <v>143</v>
      </c>
      <c r="E2581">
        <v>1</v>
      </c>
      <c r="F2581">
        <v>2001</v>
      </c>
      <c r="G2581" t="s">
        <v>147</v>
      </c>
      <c r="J2581" t="s">
        <v>145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1327"/>
        <v>16:27:29.945</v>
      </c>
      <c r="T2581" t="str">
        <f t="shared" si="1328"/>
        <v>16:27:29.145</v>
      </c>
      <c r="U2581" t="str">
        <f t="shared" si="1319"/>
        <v>A5988B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10</v>
      </c>
      <c r="AF2581" t="s">
        <v>136</v>
      </c>
      <c r="AG2581">
        <v>0</v>
      </c>
      <c r="AH2581">
        <v>3</v>
      </c>
      <c r="AI2581">
        <v>2</v>
      </c>
      <c r="AJ2581">
        <v>1</v>
      </c>
      <c r="AK2581" t="s">
        <v>853</v>
      </c>
      <c r="AL2581">
        <v>40.987523000000003</v>
      </c>
      <c r="AM2581" t="s">
        <v>854</v>
      </c>
      <c r="AN2581">
        <v>-72.173244999999994</v>
      </c>
      <c r="AO2581">
        <v>25</v>
      </c>
      <c r="AP2581">
        <v>1150</v>
      </c>
      <c r="AQ2581" t="s">
        <v>129</v>
      </c>
      <c r="AR2581">
        <v>-23</v>
      </c>
      <c r="AS2581">
        <v>61</v>
      </c>
      <c r="AT2581">
        <v>0</v>
      </c>
      <c r="BB2581">
        <v>1200</v>
      </c>
      <c r="BC2581">
        <v>1</v>
      </c>
      <c r="BD2581" t="str">
        <f t="shared" si="1329"/>
        <v xml:space="preserve">N46PD   </v>
      </c>
      <c r="BE2581">
        <v>1</v>
      </c>
      <c r="BG2581">
        <v>0</v>
      </c>
      <c r="BH2581">
        <v>0</v>
      </c>
      <c r="BI2581">
        <v>0</v>
      </c>
      <c r="BJ2581">
        <v>1025</v>
      </c>
      <c r="BK2581">
        <v>-125</v>
      </c>
      <c r="BL2581" t="s">
        <v>206</v>
      </c>
      <c r="BM2581">
        <v>1</v>
      </c>
      <c r="BN2581">
        <v>1</v>
      </c>
      <c r="BO2581">
        <v>1</v>
      </c>
      <c r="BP2581">
        <v>0</v>
      </c>
      <c r="BS2581">
        <v>0</v>
      </c>
      <c r="BT2581">
        <v>0</v>
      </c>
      <c r="BU2581">
        <v>0</v>
      </c>
      <c r="CE2581" t="str">
        <f t="shared" si="1330"/>
        <v>16:27:29.950</v>
      </c>
      <c r="CF2581">
        <v>949503231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5</v>
      </c>
      <c r="CY2581">
        <v>7</v>
      </c>
      <c r="CZ2581" t="s">
        <v>131</v>
      </c>
      <c r="DA2581">
        <v>80</v>
      </c>
      <c r="DB2581">
        <v>0</v>
      </c>
      <c r="DC2581" t="s">
        <v>132</v>
      </c>
      <c r="DD2581" t="s">
        <v>133</v>
      </c>
      <c r="DG2581">
        <v>15655448</v>
      </c>
      <c r="DI2581">
        <v>1</v>
      </c>
      <c r="DJ2581">
        <v>0</v>
      </c>
      <c r="DK2581">
        <v>1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">
      <c r="A2582" t="str">
        <f>"10/06/2022 16:27:31.774"</f>
        <v>10/06/2022 16:27:31.774</v>
      </c>
      <c r="C2582" t="str">
        <f t="shared" si="1326"/>
        <v>FFDFD3C0</v>
      </c>
      <c r="D2582" t="s">
        <v>123</v>
      </c>
      <c r="E2582">
        <v>1</v>
      </c>
      <c r="H2582">
        <v>157</v>
      </c>
      <c r="I2582" t="s">
        <v>124</v>
      </c>
      <c r="J2582" t="s">
        <v>125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ref="S2582:S2588" si="1331">"16:27:31.586"</f>
        <v>16:27:31.586</v>
      </c>
      <c r="T2582" t="str">
        <f t="shared" ref="T2582:T2588" si="1332">"16:27:31.086"</f>
        <v>16:27:31.086</v>
      </c>
      <c r="U2582" t="str">
        <f t="shared" si="1319"/>
        <v>A5988B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10</v>
      </c>
      <c r="AF2582" t="s">
        <v>136</v>
      </c>
      <c r="AG2582">
        <v>0</v>
      </c>
      <c r="AH2582">
        <v>3</v>
      </c>
      <c r="AI2582">
        <v>2</v>
      </c>
      <c r="AJ2582">
        <v>1</v>
      </c>
      <c r="AK2582" t="s">
        <v>855</v>
      </c>
      <c r="AL2582">
        <v>40.987952</v>
      </c>
      <c r="AM2582" t="s">
        <v>856</v>
      </c>
      <c r="AN2582">
        <v>-72.173501999999999</v>
      </c>
      <c r="AO2582">
        <v>25</v>
      </c>
      <c r="AP2582">
        <v>1125</v>
      </c>
      <c r="AQ2582" t="s">
        <v>129</v>
      </c>
      <c r="AR2582">
        <v>-24</v>
      </c>
      <c r="AS2582">
        <v>61</v>
      </c>
      <c r="AT2582">
        <v>-128</v>
      </c>
      <c r="BB2582">
        <v>1200</v>
      </c>
      <c r="BC2582">
        <v>1</v>
      </c>
      <c r="BD2582" t="str">
        <f t="shared" si="1329"/>
        <v xml:space="preserve">N46PD   </v>
      </c>
      <c r="BE2582">
        <v>1</v>
      </c>
      <c r="BG2582">
        <v>0</v>
      </c>
      <c r="BH2582">
        <v>0</v>
      </c>
      <c r="BI2582">
        <v>0</v>
      </c>
      <c r="BJ2582">
        <v>1050</v>
      </c>
      <c r="BK2582">
        <v>-75</v>
      </c>
      <c r="BL2582" t="s">
        <v>206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 t="shared" ref="CE2582:CE2588" si="1333">"16:27:31.593"</f>
        <v>16:27:31.593</v>
      </c>
      <c r="CF2582">
        <v>592848860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5</v>
      </c>
      <c r="CY2582">
        <v>7</v>
      </c>
      <c r="CZ2582" t="s">
        <v>131</v>
      </c>
      <c r="DA2582">
        <v>80</v>
      </c>
      <c r="DB2582">
        <v>1</v>
      </c>
      <c r="DC2582" t="s">
        <v>132</v>
      </c>
      <c r="DD2582" t="s">
        <v>133</v>
      </c>
      <c r="DG2582">
        <v>15587916</v>
      </c>
      <c r="DI2582">
        <v>1</v>
      </c>
      <c r="DJ2582">
        <v>0</v>
      </c>
      <c r="DK2582">
        <v>0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">
      <c r="A2583" t="str">
        <f>"10/06/2022 16:27:31.774"</f>
        <v>10/06/2022 16:27:31.774</v>
      </c>
      <c r="C2583" t="str">
        <f t="shared" si="1326"/>
        <v>FFDFD3C0</v>
      </c>
      <c r="D2583" t="s">
        <v>134</v>
      </c>
      <c r="E2583">
        <v>38</v>
      </c>
      <c r="H2583">
        <v>125</v>
      </c>
      <c r="I2583" t="s">
        <v>142</v>
      </c>
      <c r="J2583" t="s">
        <v>136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331"/>
        <v>16:27:31.586</v>
      </c>
      <c r="T2583" t="str">
        <f t="shared" si="1332"/>
        <v>16:27:31.086</v>
      </c>
      <c r="U2583" t="str">
        <f t="shared" si="1319"/>
        <v>A5988B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10</v>
      </c>
      <c r="AF2583" t="s">
        <v>136</v>
      </c>
      <c r="AG2583">
        <v>0</v>
      </c>
      <c r="AH2583">
        <v>3</v>
      </c>
      <c r="AI2583">
        <v>2</v>
      </c>
      <c r="AJ2583">
        <v>1</v>
      </c>
      <c r="AK2583" t="s">
        <v>855</v>
      </c>
      <c r="AL2583">
        <v>40.987952</v>
      </c>
      <c r="AM2583" t="s">
        <v>856</v>
      </c>
      <c r="AN2583">
        <v>-72.173501999999999</v>
      </c>
      <c r="AO2583">
        <v>25</v>
      </c>
      <c r="AP2583">
        <v>1125</v>
      </c>
      <c r="AQ2583" t="s">
        <v>129</v>
      </c>
      <c r="AR2583">
        <v>-24</v>
      </c>
      <c r="AS2583">
        <v>61</v>
      </c>
      <c r="AT2583">
        <v>-128</v>
      </c>
      <c r="BB2583">
        <v>1200</v>
      </c>
      <c r="BC2583">
        <v>1</v>
      </c>
      <c r="BD2583" t="str">
        <f t="shared" si="1329"/>
        <v xml:space="preserve">N46PD   </v>
      </c>
      <c r="BE2583">
        <v>1</v>
      </c>
      <c r="BG2583">
        <v>0</v>
      </c>
      <c r="BH2583">
        <v>0</v>
      </c>
      <c r="BI2583">
        <v>0</v>
      </c>
      <c r="BJ2583">
        <v>1050</v>
      </c>
      <c r="BK2583">
        <v>-75</v>
      </c>
      <c r="BL2583" t="s">
        <v>206</v>
      </c>
      <c r="BM2583">
        <v>1</v>
      </c>
      <c r="BN2583">
        <v>1</v>
      </c>
      <c r="BO2583">
        <v>1</v>
      </c>
      <c r="BP2583">
        <v>0</v>
      </c>
      <c r="BS2583">
        <v>0</v>
      </c>
      <c r="BT2583">
        <v>0</v>
      </c>
      <c r="BU2583">
        <v>0</v>
      </c>
      <c r="CE2583" t="str">
        <f t="shared" si="1333"/>
        <v>16:27:31.593</v>
      </c>
      <c r="CF2583">
        <v>592848860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5</v>
      </c>
      <c r="CY2583">
        <v>7</v>
      </c>
      <c r="CZ2583" t="s">
        <v>131</v>
      </c>
      <c r="DA2583">
        <v>80</v>
      </c>
      <c r="DB2583">
        <v>1</v>
      </c>
      <c r="DC2583" t="s">
        <v>132</v>
      </c>
      <c r="DD2583" t="s">
        <v>133</v>
      </c>
      <c r="DG2583">
        <v>15587916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">
      <c r="A2584" t="str">
        <f>"10/06/2022 16:27:31.806"</f>
        <v>10/06/2022 16:27:31.806</v>
      </c>
      <c r="C2584" t="str">
        <f t="shared" si="1326"/>
        <v>FFDFD3C0</v>
      </c>
      <c r="D2584" t="s">
        <v>143</v>
      </c>
      <c r="E2584">
        <v>1</v>
      </c>
      <c r="F2584">
        <v>2001</v>
      </c>
      <c r="G2584" t="s">
        <v>147</v>
      </c>
      <c r="J2584" t="s">
        <v>145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331"/>
        <v>16:27:31.586</v>
      </c>
      <c r="T2584" t="str">
        <f t="shared" si="1332"/>
        <v>16:27:31.086</v>
      </c>
      <c r="U2584" t="str">
        <f t="shared" si="1319"/>
        <v>A5988B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10</v>
      </c>
      <c r="AF2584" t="s">
        <v>136</v>
      </c>
      <c r="AG2584">
        <v>0</v>
      </c>
      <c r="AH2584">
        <v>3</v>
      </c>
      <c r="AI2584">
        <v>2</v>
      </c>
      <c r="AJ2584">
        <v>1</v>
      </c>
      <c r="AK2584" t="s">
        <v>855</v>
      </c>
      <c r="AL2584">
        <v>40.987952</v>
      </c>
      <c r="AM2584" t="s">
        <v>856</v>
      </c>
      <c r="AN2584">
        <v>-72.173501999999999</v>
      </c>
      <c r="AO2584">
        <v>25</v>
      </c>
      <c r="AP2584">
        <v>1125</v>
      </c>
      <c r="AQ2584" t="s">
        <v>129</v>
      </c>
      <c r="AR2584">
        <v>-24</v>
      </c>
      <c r="AS2584">
        <v>61</v>
      </c>
      <c r="AT2584">
        <v>-128</v>
      </c>
      <c r="BB2584">
        <v>1200</v>
      </c>
      <c r="BC2584">
        <v>1</v>
      </c>
      <c r="BD2584" t="str">
        <f t="shared" si="1329"/>
        <v xml:space="preserve">N46PD   </v>
      </c>
      <c r="BE2584">
        <v>1</v>
      </c>
      <c r="BG2584">
        <v>0</v>
      </c>
      <c r="BH2584">
        <v>0</v>
      </c>
      <c r="BI2584">
        <v>0</v>
      </c>
      <c r="BJ2584">
        <v>1050</v>
      </c>
      <c r="BK2584">
        <v>-75</v>
      </c>
      <c r="BL2584" t="s">
        <v>206</v>
      </c>
      <c r="BM2584">
        <v>1</v>
      </c>
      <c r="BN2584">
        <v>1</v>
      </c>
      <c r="BO2584">
        <v>1</v>
      </c>
      <c r="BP2584">
        <v>0</v>
      </c>
      <c r="BS2584">
        <v>0</v>
      </c>
      <c r="BT2584">
        <v>0</v>
      </c>
      <c r="BU2584">
        <v>0</v>
      </c>
      <c r="CE2584" t="str">
        <f t="shared" si="1333"/>
        <v>16:27:31.593</v>
      </c>
      <c r="CF2584">
        <v>592848860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5</v>
      </c>
      <c r="CY2584">
        <v>7</v>
      </c>
      <c r="CZ2584" t="s">
        <v>131</v>
      </c>
      <c r="DA2584">
        <v>80</v>
      </c>
      <c r="DB2584">
        <v>1</v>
      </c>
      <c r="DC2584" t="s">
        <v>132</v>
      </c>
      <c r="DD2584" t="s">
        <v>133</v>
      </c>
      <c r="DG2584">
        <v>15587916</v>
      </c>
      <c r="DI2584">
        <v>1</v>
      </c>
      <c r="DJ2584">
        <v>0</v>
      </c>
      <c r="DK2584">
        <v>1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">
      <c r="A2585" t="str">
        <f>"10/06/2022 16:27:31.821"</f>
        <v>10/06/2022 16:27:31.821</v>
      </c>
      <c r="C2585" t="str">
        <f t="shared" si="1326"/>
        <v>FFDFD3C0</v>
      </c>
      <c r="D2585" t="s">
        <v>134</v>
      </c>
      <c r="E2585">
        <v>33</v>
      </c>
      <c r="H2585">
        <v>112</v>
      </c>
      <c r="I2585" t="s">
        <v>135</v>
      </c>
      <c r="J2585" t="s">
        <v>136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331"/>
        <v>16:27:31.586</v>
      </c>
      <c r="T2585" t="str">
        <f t="shared" si="1332"/>
        <v>16:27:31.086</v>
      </c>
      <c r="U2585" t="str">
        <f t="shared" si="1319"/>
        <v>A5988B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10</v>
      </c>
      <c r="AF2585" t="s">
        <v>136</v>
      </c>
      <c r="AG2585">
        <v>0</v>
      </c>
      <c r="AH2585">
        <v>3</v>
      </c>
      <c r="AI2585">
        <v>2</v>
      </c>
      <c r="AJ2585">
        <v>1</v>
      </c>
      <c r="AK2585" t="s">
        <v>855</v>
      </c>
      <c r="AL2585">
        <v>40.987952</v>
      </c>
      <c r="AM2585" t="s">
        <v>856</v>
      </c>
      <c r="AN2585">
        <v>-72.173501999999999</v>
      </c>
      <c r="AO2585">
        <v>25</v>
      </c>
      <c r="AP2585">
        <v>1125</v>
      </c>
      <c r="AQ2585" t="s">
        <v>129</v>
      </c>
      <c r="AR2585">
        <v>-24</v>
      </c>
      <c r="AS2585">
        <v>61</v>
      </c>
      <c r="AT2585">
        <v>-128</v>
      </c>
      <c r="BB2585">
        <v>1200</v>
      </c>
      <c r="BC2585">
        <v>1</v>
      </c>
      <c r="BD2585" t="str">
        <f t="shared" si="1329"/>
        <v xml:space="preserve">N46PD   </v>
      </c>
      <c r="BE2585">
        <v>1</v>
      </c>
      <c r="BG2585">
        <v>0</v>
      </c>
      <c r="BH2585">
        <v>0</v>
      </c>
      <c r="BI2585">
        <v>0</v>
      </c>
      <c r="BJ2585">
        <v>1050</v>
      </c>
      <c r="BK2585">
        <v>-75</v>
      </c>
      <c r="BL2585" t="s">
        <v>206</v>
      </c>
      <c r="BM2585">
        <v>1</v>
      </c>
      <c r="BN2585">
        <v>1</v>
      </c>
      <c r="BO2585">
        <v>1</v>
      </c>
      <c r="BP2585">
        <v>0</v>
      </c>
      <c r="BS2585">
        <v>0</v>
      </c>
      <c r="BT2585">
        <v>0</v>
      </c>
      <c r="BU2585">
        <v>0</v>
      </c>
      <c r="CE2585" t="str">
        <f t="shared" si="1333"/>
        <v>16:27:31.593</v>
      </c>
      <c r="CF2585">
        <v>592848860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5</v>
      </c>
      <c r="CY2585">
        <v>7</v>
      </c>
      <c r="CZ2585" t="s">
        <v>131</v>
      </c>
      <c r="DA2585">
        <v>80</v>
      </c>
      <c r="DB2585">
        <v>1</v>
      </c>
      <c r="DC2585" t="s">
        <v>132</v>
      </c>
      <c r="DD2585" t="s">
        <v>133</v>
      </c>
      <c r="DG2585">
        <v>15587916</v>
      </c>
      <c r="DI2585">
        <v>1</v>
      </c>
      <c r="DJ2585">
        <v>0</v>
      </c>
      <c r="DK2585">
        <v>1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">
      <c r="A2586" t="str">
        <f>"10/06/2022 16:27:31.821"</f>
        <v>10/06/2022 16:27:31.821</v>
      </c>
      <c r="C2586" t="str">
        <f t="shared" si="1326"/>
        <v>FFDFD3C0</v>
      </c>
      <c r="D2586" t="s">
        <v>139</v>
      </c>
      <c r="E2586">
        <v>3</v>
      </c>
      <c r="F2586">
        <v>1003</v>
      </c>
      <c r="G2586" t="s">
        <v>146</v>
      </c>
      <c r="J2586" t="s">
        <v>141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1331"/>
        <v>16:27:31.586</v>
      </c>
      <c r="T2586" t="str">
        <f t="shared" si="1332"/>
        <v>16:27:31.086</v>
      </c>
      <c r="U2586" t="str">
        <f t="shared" si="1319"/>
        <v>A5988B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10</v>
      </c>
      <c r="AF2586" t="s">
        <v>136</v>
      </c>
      <c r="AG2586">
        <v>0</v>
      </c>
      <c r="AH2586">
        <v>3</v>
      </c>
      <c r="AI2586">
        <v>2</v>
      </c>
      <c r="AJ2586">
        <v>1</v>
      </c>
      <c r="AK2586" t="s">
        <v>855</v>
      </c>
      <c r="AL2586">
        <v>40.987952</v>
      </c>
      <c r="AM2586" t="s">
        <v>856</v>
      </c>
      <c r="AN2586">
        <v>-72.173501999999999</v>
      </c>
      <c r="AO2586">
        <v>25</v>
      </c>
      <c r="AP2586">
        <v>1125</v>
      </c>
      <c r="AQ2586" t="s">
        <v>129</v>
      </c>
      <c r="AR2586">
        <v>-24</v>
      </c>
      <c r="AS2586">
        <v>61</v>
      </c>
      <c r="AT2586">
        <v>-128</v>
      </c>
      <c r="BB2586">
        <v>1200</v>
      </c>
      <c r="BC2586">
        <v>1</v>
      </c>
      <c r="BD2586" t="str">
        <f t="shared" si="1329"/>
        <v xml:space="preserve">N46PD   </v>
      </c>
      <c r="BE2586">
        <v>1</v>
      </c>
      <c r="BG2586">
        <v>0</v>
      </c>
      <c r="BH2586">
        <v>0</v>
      </c>
      <c r="BI2586">
        <v>0</v>
      </c>
      <c r="BJ2586">
        <v>1050</v>
      </c>
      <c r="BK2586">
        <v>-75</v>
      </c>
      <c r="BL2586" t="s">
        <v>206</v>
      </c>
      <c r="BM2586">
        <v>1</v>
      </c>
      <c r="BN2586">
        <v>1</v>
      </c>
      <c r="BO2586">
        <v>1</v>
      </c>
      <c r="BP2586">
        <v>0</v>
      </c>
      <c r="BS2586">
        <v>0</v>
      </c>
      <c r="BT2586">
        <v>0</v>
      </c>
      <c r="BU2586">
        <v>0</v>
      </c>
      <c r="CE2586" t="str">
        <f t="shared" si="1333"/>
        <v>16:27:31.593</v>
      </c>
      <c r="CF2586">
        <v>592848860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5</v>
      </c>
      <c r="CY2586">
        <v>7</v>
      </c>
      <c r="CZ2586" t="s">
        <v>131</v>
      </c>
      <c r="DA2586">
        <v>80</v>
      </c>
      <c r="DB2586">
        <v>1</v>
      </c>
      <c r="DC2586" t="s">
        <v>132</v>
      </c>
      <c r="DD2586" t="s">
        <v>133</v>
      </c>
      <c r="DG2586">
        <v>15587916</v>
      </c>
      <c r="DI2586">
        <v>1</v>
      </c>
      <c r="DJ2586">
        <v>0</v>
      </c>
      <c r="DK2586">
        <v>1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">
      <c r="A2587" t="str">
        <f>"10/06/2022 16:27:31.821"</f>
        <v>10/06/2022 16:27:31.821</v>
      </c>
      <c r="C2587" t="str">
        <f t="shared" si="1326"/>
        <v>FFDFD3C0</v>
      </c>
      <c r="D2587" t="s">
        <v>139</v>
      </c>
      <c r="E2587">
        <v>2</v>
      </c>
      <c r="F2587">
        <v>1002</v>
      </c>
      <c r="G2587" t="s">
        <v>124</v>
      </c>
      <c r="J2587" t="s">
        <v>141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si="1331"/>
        <v>16:27:31.586</v>
      </c>
      <c r="T2587" t="str">
        <f t="shared" si="1332"/>
        <v>16:27:31.086</v>
      </c>
      <c r="U2587" t="str">
        <f t="shared" si="1319"/>
        <v>A5988B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10</v>
      </c>
      <c r="AF2587" t="s">
        <v>136</v>
      </c>
      <c r="AG2587">
        <v>0</v>
      </c>
      <c r="AH2587">
        <v>3</v>
      </c>
      <c r="AI2587">
        <v>2</v>
      </c>
      <c r="AJ2587">
        <v>1</v>
      </c>
      <c r="AK2587" t="s">
        <v>855</v>
      </c>
      <c r="AL2587">
        <v>40.987952</v>
      </c>
      <c r="AM2587" t="s">
        <v>856</v>
      </c>
      <c r="AN2587">
        <v>-72.173501999999999</v>
      </c>
      <c r="AO2587">
        <v>25</v>
      </c>
      <c r="AP2587">
        <v>1125</v>
      </c>
      <c r="AQ2587" t="s">
        <v>129</v>
      </c>
      <c r="AR2587">
        <v>-24</v>
      </c>
      <c r="AS2587">
        <v>61</v>
      </c>
      <c r="AT2587">
        <v>-128</v>
      </c>
      <c r="BB2587">
        <v>1200</v>
      </c>
      <c r="BC2587">
        <v>1</v>
      </c>
      <c r="BD2587" t="str">
        <f t="shared" si="1329"/>
        <v xml:space="preserve">N46PD   </v>
      </c>
      <c r="BE2587">
        <v>1</v>
      </c>
      <c r="BG2587">
        <v>0</v>
      </c>
      <c r="BH2587">
        <v>0</v>
      </c>
      <c r="BI2587">
        <v>0</v>
      </c>
      <c r="BJ2587">
        <v>1050</v>
      </c>
      <c r="BK2587">
        <v>-75</v>
      </c>
      <c r="BL2587" t="s">
        <v>206</v>
      </c>
      <c r="BM2587">
        <v>1</v>
      </c>
      <c r="BN2587">
        <v>1</v>
      </c>
      <c r="BO2587">
        <v>1</v>
      </c>
      <c r="BP2587">
        <v>0</v>
      </c>
      <c r="BS2587">
        <v>0</v>
      </c>
      <c r="BT2587">
        <v>0</v>
      </c>
      <c r="BU2587">
        <v>0</v>
      </c>
      <c r="CE2587" t="str">
        <f t="shared" si="1333"/>
        <v>16:27:31.593</v>
      </c>
      <c r="CF2587">
        <v>592848860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5</v>
      </c>
      <c r="CY2587">
        <v>7</v>
      </c>
      <c r="CZ2587" t="s">
        <v>131</v>
      </c>
      <c r="DA2587">
        <v>80</v>
      </c>
      <c r="DB2587">
        <v>1</v>
      </c>
      <c r="DC2587" t="s">
        <v>132</v>
      </c>
      <c r="DD2587" t="s">
        <v>133</v>
      </c>
      <c r="DG2587">
        <v>15587916</v>
      </c>
      <c r="DI2587">
        <v>1</v>
      </c>
      <c r="DJ2587">
        <v>0</v>
      </c>
      <c r="DK2587">
        <v>1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">
      <c r="A2588" t="str">
        <f>"10/06/2022 16:27:31.821"</f>
        <v>10/06/2022 16:27:31.821</v>
      </c>
      <c r="C2588" t="str">
        <f t="shared" si="1326"/>
        <v>FFDFD3C0</v>
      </c>
      <c r="D2588" t="s">
        <v>143</v>
      </c>
      <c r="E2588">
        <v>15</v>
      </c>
      <c r="F2588">
        <v>2015</v>
      </c>
      <c r="G2588" t="s">
        <v>144</v>
      </c>
      <c r="J2588" t="s">
        <v>145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331"/>
        <v>16:27:31.586</v>
      </c>
      <c r="T2588" t="str">
        <f t="shared" si="1332"/>
        <v>16:27:31.086</v>
      </c>
      <c r="U2588" t="str">
        <f t="shared" si="1319"/>
        <v>A5988B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10</v>
      </c>
      <c r="AF2588" t="s">
        <v>136</v>
      </c>
      <c r="AG2588">
        <v>0</v>
      </c>
      <c r="AH2588">
        <v>3</v>
      </c>
      <c r="AI2588">
        <v>2</v>
      </c>
      <c r="AJ2588">
        <v>1</v>
      </c>
      <c r="AK2588" t="s">
        <v>855</v>
      </c>
      <c r="AL2588">
        <v>40.987952</v>
      </c>
      <c r="AM2588" t="s">
        <v>856</v>
      </c>
      <c r="AN2588">
        <v>-72.173501999999999</v>
      </c>
      <c r="AO2588">
        <v>25</v>
      </c>
      <c r="AP2588">
        <v>1125</v>
      </c>
      <c r="AQ2588" t="s">
        <v>129</v>
      </c>
      <c r="AR2588">
        <v>-24</v>
      </c>
      <c r="AS2588">
        <v>61</v>
      </c>
      <c r="AT2588">
        <v>-128</v>
      </c>
      <c r="BB2588">
        <v>1200</v>
      </c>
      <c r="BC2588">
        <v>1</v>
      </c>
      <c r="BD2588" t="str">
        <f t="shared" si="1329"/>
        <v xml:space="preserve">N46PD   </v>
      </c>
      <c r="BE2588">
        <v>1</v>
      </c>
      <c r="BG2588">
        <v>0</v>
      </c>
      <c r="BH2588">
        <v>0</v>
      </c>
      <c r="BI2588">
        <v>0</v>
      </c>
      <c r="BJ2588">
        <v>1050</v>
      </c>
      <c r="BK2588">
        <v>-75</v>
      </c>
      <c r="BL2588" t="s">
        <v>206</v>
      </c>
      <c r="BM2588">
        <v>1</v>
      </c>
      <c r="BN2588">
        <v>1</v>
      </c>
      <c r="BO2588">
        <v>1</v>
      </c>
      <c r="BP2588">
        <v>0</v>
      </c>
      <c r="BS2588">
        <v>0</v>
      </c>
      <c r="BT2588">
        <v>0</v>
      </c>
      <c r="BU2588">
        <v>0</v>
      </c>
      <c r="CE2588" t="str">
        <f t="shared" si="1333"/>
        <v>16:27:31.593</v>
      </c>
      <c r="CF2588">
        <v>592848860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5</v>
      </c>
      <c r="CY2588">
        <v>7</v>
      </c>
      <c r="CZ2588" t="s">
        <v>131</v>
      </c>
      <c r="DA2588">
        <v>80</v>
      </c>
      <c r="DB2588">
        <v>1</v>
      </c>
      <c r="DC2588" t="s">
        <v>132</v>
      </c>
      <c r="DD2588" t="s">
        <v>133</v>
      </c>
      <c r="DG2588">
        <v>15587916</v>
      </c>
      <c r="DI2588">
        <v>1</v>
      </c>
      <c r="DJ2588">
        <v>0</v>
      </c>
      <c r="DK2588">
        <v>1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">
      <c r="A2589" t="str">
        <f t="shared" ref="A2589:A2595" si="1334">"10/06/2022 16:27:32.680"</f>
        <v>10/06/2022 16:27:32.680</v>
      </c>
      <c r="C2589" t="str">
        <f t="shared" si="1326"/>
        <v>FFDFD3C0</v>
      </c>
      <c r="D2589" t="s">
        <v>143</v>
      </c>
      <c r="E2589">
        <v>1</v>
      </c>
      <c r="F2589">
        <v>2001</v>
      </c>
      <c r="G2589" t="s">
        <v>147</v>
      </c>
      <c r="J2589" t="s">
        <v>145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ref="S2589:S2595" si="1335">"16:27:32.438"</f>
        <v>16:27:32.438</v>
      </c>
      <c r="T2589" t="str">
        <f t="shared" ref="T2589:T2595" si="1336">"16:27:32.038"</f>
        <v>16:27:32.038</v>
      </c>
      <c r="U2589" t="str">
        <f t="shared" si="1319"/>
        <v>A5988B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10</v>
      </c>
      <c r="AF2589" t="s">
        <v>136</v>
      </c>
      <c r="AG2589">
        <v>0</v>
      </c>
      <c r="AH2589">
        <v>3</v>
      </c>
      <c r="AI2589">
        <v>2</v>
      </c>
      <c r="AJ2589">
        <v>1</v>
      </c>
      <c r="AK2589" t="s">
        <v>857</v>
      </c>
      <c r="AL2589">
        <v>40.988166</v>
      </c>
      <c r="AM2589" t="s">
        <v>858</v>
      </c>
      <c r="AN2589">
        <v>-72.173631</v>
      </c>
      <c r="AO2589">
        <v>25</v>
      </c>
      <c r="AP2589">
        <v>1125</v>
      </c>
      <c r="AQ2589" t="s">
        <v>129</v>
      </c>
      <c r="AR2589">
        <v>-24</v>
      </c>
      <c r="AS2589">
        <v>61</v>
      </c>
      <c r="AT2589">
        <v>-64</v>
      </c>
      <c r="BB2589">
        <v>1200</v>
      </c>
      <c r="BC2589">
        <v>1</v>
      </c>
      <c r="BD2589" t="str">
        <f t="shared" si="1329"/>
        <v xml:space="preserve">N46PD   </v>
      </c>
      <c r="BE2589">
        <v>1</v>
      </c>
      <c r="BG2589">
        <v>0</v>
      </c>
      <c r="BH2589">
        <v>0</v>
      </c>
      <c r="BI2589">
        <v>0</v>
      </c>
      <c r="BJ2589">
        <v>1025</v>
      </c>
      <c r="BK2589">
        <v>-100</v>
      </c>
      <c r="BL2589" t="s">
        <v>206</v>
      </c>
      <c r="BM2589">
        <v>1</v>
      </c>
      <c r="BN2589">
        <v>1</v>
      </c>
      <c r="BO2589">
        <v>1</v>
      </c>
      <c r="BP2589">
        <v>0</v>
      </c>
      <c r="BS2589">
        <v>0</v>
      </c>
      <c r="BT2589">
        <v>0</v>
      </c>
      <c r="BU2589">
        <v>0</v>
      </c>
      <c r="CE2589" t="str">
        <f t="shared" ref="CE2589:CE2595" si="1337">"16:27:32.443"</f>
        <v>16:27:32.443</v>
      </c>
      <c r="CF2589">
        <v>443194371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5</v>
      </c>
      <c r="CY2589">
        <v>7</v>
      </c>
      <c r="CZ2589" t="s">
        <v>131</v>
      </c>
      <c r="DA2589">
        <v>80</v>
      </c>
      <c r="DB2589">
        <v>1</v>
      </c>
      <c r="DC2589" t="s">
        <v>132</v>
      </c>
      <c r="DD2589" t="s">
        <v>133</v>
      </c>
      <c r="DG2589">
        <v>15588714</v>
      </c>
      <c r="DI2589">
        <v>1</v>
      </c>
      <c r="DJ2589">
        <v>0</v>
      </c>
      <c r="DK2589">
        <v>0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">
      <c r="A2590" t="str">
        <f t="shared" si="1334"/>
        <v>10/06/2022 16:27:32.680</v>
      </c>
      <c r="C2590" t="str">
        <f t="shared" si="1326"/>
        <v>FFDFD3C0</v>
      </c>
      <c r="D2590" t="s">
        <v>134</v>
      </c>
      <c r="E2590">
        <v>33</v>
      </c>
      <c r="H2590">
        <v>112</v>
      </c>
      <c r="I2590" t="s">
        <v>135</v>
      </c>
      <c r="J2590" t="s">
        <v>136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335"/>
        <v>16:27:32.438</v>
      </c>
      <c r="T2590" t="str">
        <f t="shared" si="1336"/>
        <v>16:27:32.038</v>
      </c>
      <c r="U2590" t="str">
        <f t="shared" si="1319"/>
        <v>A5988B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10</v>
      </c>
      <c r="AF2590" t="s">
        <v>136</v>
      </c>
      <c r="AG2590">
        <v>0</v>
      </c>
      <c r="AH2590">
        <v>3</v>
      </c>
      <c r="AI2590">
        <v>2</v>
      </c>
      <c r="AJ2590">
        <v>1</v>
      </c>
      <c r="AK2590" t="s">
        <v>857</v>
      </c>
      <c r="AL2590">
        <v>40.988166</v>
      </c>
      <c r="AM2590" t="s">
        <v>858</v>
      </c>
      <c r="AN2590">
        <v>-72.173631</v>
      </c>
      <c r="AO2590">
        <v>25</v>
      </c>
      <c r="AP2590">
        <v>1125</v>
      </c>
      <c r="AQ2590" t="s">
        <v>129</v>
      </c>
      <c r="AR2590">
        <v>-24</v>
      </c>
      <c r="AS2590">
        <v>61</v>
      </c>
      <c r="AT2590">
        <v>-64</v>
      </c>
      <c r="BB2590">
        <v>1200</v>
      </c>
      <c r="BC2590">
        <v>1</v>
      </c>
      <c r="BD2590" t="str">
        <f t="shared" si="1329"/>
        <v xml:space="preserve">N46PD   </v>
      </c>
      <c r="BE2590">
        <v>1</v>
      </c>
      <c r="BG2590">
        <v>0</v>
      </c>
      <c r="BH2590">
        <v>0</v>
      </c>
      <c r="BI2590">
        <v>0</v>
      </c>
      <c r="BJ2590">
        <v>1025</v>
      </c>
      <c r="BK2590">
        <v>-100</v>
      </c>
      <c r="BL2590" t="s">
        <v>206</v>
      </c>
      <c r="BM2590">
        <v>1</v>
      </c>
      <c r="BN2590">
        <v>1</v>
      </c>
      <c r="BO2590">
        <v>1</v>
      </c>
      <c r="BP2590">
        <v>0</v>
      </c>
      <c r="BS2590">
        <v>0</v>
      </c>
      <c r="BT2590">
        <v>0</v>
      </c>
      <c r="BU2590">
        <v>0</v>
      </c>
      <c r="CE2590" t="str">
        <f t="shared" si="1337"/>
        <v>16:27:32.443</v>
      </c>
      <c r="CF2590">
        <v>443194371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5</v>
      </c>
      <c r="CY2590">
        <v>7</v>
      </c>
      <c r="CZ2590" t="s">
        <v>131</v>
      </c>
      <c r="DA2590">
        <v>80</v>
      </c>
      <c r="DB2590">
        <v>1</v>
      </c>
      <c r="DC2590" t="s">
        <v>132</v>
      </c>
      <c r="DD2590" t="s">
        <v>133</v>
      </c>
      <c r="DG2590">
        <v>15588714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">
      <c r="A2591" t="str">
        <f t="shared" si="1334"/>
        <v>10/06/2022 16:27:32.680</v>
      </c>
      <c r="C2591" t="str">
        <f t="shared" si="1326"/>
        <v>FFDFD3C0</v>
      </c>
      <c r="D2591" t="s">
        <v>139</v>
      </c>
      <c r="E2591">
        <v>3</v>
      </c>
      <c r="F2591">
        <v>1003</v>
      </c>
      <c r="G2591" t="s">
        <v>146</v>
      </c>
      <c r="J2591" t="s">
        <v>141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si="1335"/>
        <v>16:27:32.438</v>
      </c>
      <c r="T2591" t="str">
        <f t="shared" si="1336"/>
        <v>16:27:32.038</v>
      </c>
      <c r="U2591" t="str">
        <f t="shared" si="1319"/>
        <v>A5988B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10</v>
      </c>
      <c r="AF2591" t="s">
        <v>136</v>
      </c>
      <c r="AG2591">
        <v>0</v>
      </c>
      <c r="AH2591">
        <v>3</v>
      </c>
      <c r="AI2591">
        <v>2</v>
      </c>
      <c r="AJ2591">
        <v>1</v>
      </c>
      <c r="AK2591" t="s">
        <v>857</v>
      </c>
      <c r="AL2591">
        <v>40.988166</v>
      </c>
      <c r="AM2591" t="s">
        <v>858</v>
      </c>
      <c r="AN2591">
        <v>-72.173631</v>
      </c>
      <c r="AO2591">
        <v>25</v>
      </c>
      <c r="AP2591">
        <v>1125</v>
      </c>
      <c r="AQ2591" t="s">
        <v>129</v>
      </c>
      <c r="AR2591">
        <v>-24</v>
      </c>
      <c r="AS2591">
        <v>61</v>
      </c>
      <c r="AT2591">
        <v>-64</v>
      </c>
      <c r="BB2591">
        <v>1200</v>
      </c>
      <c r="BC2591">
        <v>1</v>
      </c>
      <c r="BD2591" t="str">
        <f t="shared" si="1329"/>
        <v xml:space="preserve">N46PD   </v>
      </c>
      <c r="BE2591">
        <v>1</v>
      </c>
      <c r="BG2591">
        <v>0</v>
      </c>
      <c r="BH2591">
        <v>0</v>
      </c>
      <c r="BI2591">
        <v>0</v>
      </c>
      <c r="BJ2591">
        <v>1025</v>
      </c>
      <c r="BK2591">
        <v>-100</v>
      </c>
      <c r="BL2591" t="s">
        <v>206</v>
      </c>
      <c r="BM2591">
        <v>1</v>
      </c>
      <c r="BN2591">
        <v>1</v>
      </c>
      <c r="BO2591">
        <v>1</v>
      </c>
      <c r="BP2591">
        <v>0</v>
      </c>
      <c r="BS2591">
        <v>0</v>
      </c>
      <c r="BT2591">
        <v>0</v>
      </c>
      <c r="BU2591">
        <v>0</v>
      </c>
      <c r="CE2591" t="str">
        <f t="shared" si="1337"/>
        <v>16:27:32.443</v>
      </c>
      <c r="CF2591">
        <v>443194371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5</v>
      </c>
      <c r="CY2591">
        <v>7</v>
      </c>
      <c r="CZ2591" t="s">
        <v>131</v>
      </c>
      <c r="DA2591">
        <v>80</v>
      </c>
      <c r="DB2591">
        <v>1</v>
      </c>
      <c r="DC2591" t="s">
        <v>132</v>
      </c>
      <c r="DD2591" t="s">
        <v>133</v>
      </c>
      <c r="DG2591">
        <v>15588714</v>
      </c>
      <c r="DI2591">
        <v>1</v>
      </c>
      <c r="DJ2591">
        <v>0</v>
      </c>
      <c r="DK2591">
        <v>1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">
      <c r="A2592" t="str">
        <f t="shared" si="1334"/>
        <v>10/06/2022 16:27:32.680</v>
      </c>
      <c r="C2592" t="str">
        <f t="shared" si="1326"/>
        <v>FFDFD3C0</v>
      </c>
      <c r="D2592" t="s">
        <v>139</v>
      </c>
      <c r="E2592">
        <v>2</v>
      </c>
      <c r="F2592">
        <v>1002</v>
      </c>
      <c r="G2592" t="s">
        <v>124</v>
      </c>
      <c r="J2592" t="s">
        <v>141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335"/>
        <v>16:27:32.438</v>
      </c>
      <c r="T2592" t="str">
        <f t="shared" si="1336"/>
        <v>16:27:32.038</v>
      </c>
      <c r="U2592" t="str">
        <f t="shared" si="1319"/>
        <v>A5988B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10</v>
      </c>
      <c r="AF2592" t="s">
        <v>136</v>
      </c>
      <c r="AG2592">
        <v>0</v>
      </c>
      <c r="AH2592">
        <v>3</v>
      </c>
      <c r="AI2592">
        <v>2</v>
      </c>
      <c r="AJ2592">
        <v>1</v>
      </c>
      <c r="AK2592" t="s">
        <v>857</v>
      </c>
      <c r="AL2592">
        <v>40.988166</v>
      </c>
      <c r="AM2592" t="s">
        <v>858</v>
      </c>
      <c r="AN2592">
        <v>-72.173631</v>
      </c>
      <c r="AO2592">
        <v>25</v>
      </c>
      <c r="AP2592">
        <v>1125</v>
      </c>
      <c r="AQ2592" t="s">
        <v>129</v>
      </c>
      <c r="AR2592">
        <v>-24</v>
      </c>
      <c r="AS2592">
        <v>61</v>
      </c>
      <c r="AT2592">
        <v>-64</v>
      </c>
      <c r="BB2592">
        <v>1200</v>
      </c>
      <c r="BC2592">
        <v>1</v>
      </c>
      <c r="BD2592" t="str">
        <f t="shared" si="1329"/>
        <v xml:space="preserve">N46PD   </v>
      </c>
      <c r="BE2592">
        <v>1</v>
      </c>
      <c r="BG2592">
        <v>0</v>
      </c>
      <c r="BH2592">
        <v>0</v>
      </c>
      <c r="BI2592">
        <v>0</v>
      </c>
      <c r="BJ2592">
        <v>1025</v>
      </c>
      <c r="BK2592">
        <v>-100</v>
      </c>
      <c r="BL2592" t="s">
        <v>206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 t="shared" si="1337"/>
        <v>16:27:32.443</v>
      </c>
      <c r="CF2592">
        <v>443194371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5</v>
      </c>
      <c r="CY2592">
        <v>7</v>
      </c>
      <c r="CZ2592" t="s">
        <v>131</v>
      </c>
      <c r="DA2592">
        <v>80</v>
      </c>
      <c r="DB2592">
        <v>1</v>
      </c>
      <c r="DC2592" t="s">
        <v>132</v>
      </c>
      <c r="DD2592" t="s">
        <v>133</v>
      </c>
      <c r="DG2592">
        <v>15588714</v>
      </c>
      <c r="DI2592">
        <v>1</v>
      </c>
      <c r="DJ2592">
        <v>0</v>
      </c>
      <c r="DK2592">
        <v>1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">
      <c r="A2593" t="str">
        <f t="shared" si="1334"/>
        <v>10/06/2022 16:27:32.680</v>
      </c>
      <c r="C2593" t="str">
        <f t="shared" si="1326"/>
        <v>FFDFD3C0</v>
      </c>
      <c r="D2593" t="s">
        <v>143</v>
      </c>
      <c r="E2593">
        <v>15</v>
      </c>
      <c r="F2593">
        <v>2015</v>
      </c>
      <c r="G2593" t="s">
        <v>144</v>
      </c>
      <c r="J2593" t="s">
        <v>145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si="1335"/>
        <v>16:27:32.438</v>
      </c>
      <c r="T2593" t="str">
        <f t="shared" si="1336"/>
        <v>16:27:32.038</v>
      </c>
      <c r="U2593" t="str">
        <f t="shared" si="1319"/>
        <v>A5988B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10</v>
      </c>
      <c r="AF2593" t="s">
        <v>136</v>
      </c>
      <c r="AG2593">
        <v>0</v>
      </c>
      <c r="AH2593">
        <v>3</v>
      </c>
      <c r="AI2593">
        <v>2</v>
      </c>
      <c r="AJ2593">
        <v>1</v>
      </c>
      <c r="AK2593" t="s">
        <v>857</v>
      </c>
      <c r="AL2593">
        <v>40.988166</v>
      </c>
      <c r="AM2593" t="s">
        <v>858</v>
      </c>
      <c r="AN2593">
        <v>-72.173631</v>
      </c>
      <c r="AO2593">
        <v>25</v>
      </c>
      <c r="AP2593">
        <v>1125</v>
      </c>
      <c r="AQ2593" t="s">
        <v>129</v>
      </c>
      <c r="AR2593">
        <v>-24</v>
      </c>
      <c r="AS2593">
        <v>61</v>
      </c>
      <c r="AT2593">
        <v>-64</v>
      </c>
      <c r="BB2593">
        <v>1200</v>
      </c>
      <c r="BC2593">
        <v>1</v>
      </c>
      <c r="BD2593" t="str">
        <f t="shared" si="1329"/>
        <v xml:space="preserve">N46PD   </v>
      </c>
      <c r="BE2593">
        <v>1</v>
      </c>
      <c r="BG2593">
        <v>0</v>
      </c>
      <c r="BH2593">
        <v>0</v>
      </c>
      <c r="BI2593">
        <v>0</v>
      </c>
      <c r="BJ2593">
        <v>1025</v>
      </c>
      <c r="BK2593">
        <v>-100</v>
      </c>
      <c r="BL2593" t="s">
        <v>206</v>
      </c>
      <c r="BM2593">
        <v>1</v>
      </c>
      <c r="BN2593">
        <v>1</v>
      </c>
      <c r="BO2593">
        <v>1</v>
      </c>
      <c r="BP2593">
        <v>0</v>
      </c>
      <c r="BS2593">
        <v>0</v>
      </c>
      <c r="BT2593">
        <v>0</v>
      </c>
      <c r="BU2593">
        <v>0</v>
      </c>
      <c r="CE2593" t="str">
        <f t="shared" si="1337"/>
        <v>16:27:32.443</v>
      </c>
      <c r="CF2593">
        <v>443194371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5</v>
      </c>
      <c r="CY2593">
        <v>7</v>
      </c>
      <c r="CZ2593" t="s">
        <v>131</v>
      </c>
      <c r="DA2593">
        <v>80</v>
      </c>
      <c r="DB2593">
        <v>1</v>
      </c>
      <c r="DC2593" t="s">
        <v>132</v>
      </c>
      <c r="DD2593" t="s">
        <v>133</v>
      </c>
      <c r="DG2593">
        <v>15588714</v>
      </c>
      <c r="DI2593">
        <v>1</v>
      </c>
      <c r="DJ2593">
        <v>0</v>
      </c>
      <c r="DK2593">
        <v>1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">
      <c r="A2594" t="str">
        <f t="shared" si="1334"/>
        <v>10/06/2022 16:27:32.680</v>
      </c>
      <c r="C2594" t="str">
        <f t="shared" si="1326"/>
        <v>FFDFD3C0</v>
      </c>
      <c r="D2594" t="s">
        <v>123</v>
      </c>
      <c r="E2594">
        <v>1</v>
      </c>
      <c r="H2594">
        <v>157</v>
      </c>
      <c r="I2594" t="s">
        <v>124</v>
      </c>
      <c r="J2594" t="s">
        <v>125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1335"/>
        <v>16:27:32.438</v>
      </c>
      <c r="T2594" t="str">
        <f t="shared" si="1336"/>
        <v>16:27:32.038</v>
      </c>
      <c r="U2594" t="str">
        <f t="shared" si="1319"/>
        <v>A5988B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9</v>
      </c>
      <c r="AC2594">
        <v>3</v>
      </c>
      <c r="AD2594">
        <v>0</v>
      </c>
      <c r="AE2594">
        <v>10</v>
      </c>
      <c r="AF2594" t="s">
        <v>136</v>
      </c>
      <c r="AG2594">
        <v>0</v>
      </c>
      <c r="AH2594">
        <v>3</v>
      </c>
      <c r="AI2594">
        <v>2</v>
      </c>
      <c r="AJ2594">
        <v>1</v>
      </c>
      <c r="AK2594" t="s">
        <v>857</v>
      </c>
      <c r="AL2594">
        <v>40.988166</v>
      </c>
      <c r="AM2594" t="s">
        <v>858</v>
      </c>
      <c r="AN2594">
        <v>-72.173631</v>
      </c>
      <c r="AO2594">
        <v>25</v>
      </c>
      <c r="AP2594">
        <v>1125</v>
      </c>
      <c r="AQ2594" t="s">
        <v>129</v>
      </c>
      <c r="AR2594">
        <v>-24</v>
      </c>
      <c r="AS2594">
        <v>61</v>
      </c>
      <c r="AT2594">
        <v>-64</v>
      </c>
      <c r="BB2594">
        <v>1200</v>
      </c>
      <c r="BC2594">
        <v>1</v>
      </c>
      <c r="BD2594" t="str">
        <f t="shared" si="1329"/>
        <v xml:space="preserve">N46PD   </v>
      </c>
      <c r="BE2594">
        <v>1</v>
      </c>
      <c r="BG2594">
        <v>0</v>
      </c>
      <c r="BH2594">
        <v>0</v>
      </c>
      <c r="BI2594">
        <v>0</v>
      </c>
      <c r="BJ2594">
        <v>1025</v>
      </c>
      <c r="BK2594">
        <v>-100</v>
      </c>
      <c r="BL2594" t="s">
        <v>206</v>
      </c>
      <c r="BM2594">
        <v>1</v>
      </c>
      <c r="BN2594">
        <v>1</v>
      </c>
      <c r="BO2594">
        <v>1</v>
      </c>
      <c r="BP2594">
        <v>0</v>
      </c>
      <c r="BS2594">
        <v>0</v>
      </c>
      <c r="BT2594">
        <v>0</v>
      </c>
      <c r="BU2594">
        <v>0</v>
      </c>
      <c r="CE2594" t="str">
        <f t="shared" si="1337"/>
        <v>16:27:32.443</v>
      </c>
      <c r="CF2594">
        <v>443194371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5</v>
      </c>
      <c r="CY2594">
        <v>7</v>
      </c>
      <c r="CZ2594" t="s">
        <v>131</v>
      </c>
      <c r="DA2594">
        <v>80</v>
      </c>
      <c r="DB2594">
        <v>1</v>
      </c>
      <c r="DC2594" t="s">
        <v>132</v>
      </c>
      <c r="DD2594" t="s">
        <v>133</v>
      </c>
      <c r="DG2594">
        <v>15588714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">
      <c r="A2595" t="str">
        <f t="shared" si="1334"/>
        <v>10/06/2022 16:27:32.680</v>
      </c>
      <c r="C2595" t="str">
        <f t="shared" si="1326"/>
        <v>FFDFD3C0</v>
      </c>
      <c r="D2595" t="s">
        <v>134</v>
      </c>
      <c r="E2595">
        <v>38</v>
      </c>
      <c r="H2595">
        <v>125</v>
      </c>
      <c r="I2595" t="s">
        <v>142</v>
      </c>
      <c r="J2595" t="s">
        <v>136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si="1335"/>
        <v>16:27:32.438</v>
      </c>
      <c r="T2595" t="str">
        <f t="shared" si="1336"/>
        <v>16:27:32.038</v>
      </c>
      <c r="U2595" t="str">
        <f t="shared" si="1319"/>
        <v>A5988B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9</v>
      </c>
      <c r="AC2595">
        <v>3</v>
      </c>
      <c r="AD2595">
        <v>0</v>
      </c>
      <c r="AE2595">
        <v>10</v>
      </c>
      <c r="AF2595" t="s">
        <v>136</v>
      </c>
      <c r="AG2595">
        <v>0</v>
      </c>
      <c r="AH2595">
        <v>3</v>
      </c>
      <c r="AI2595">
        <v>2</v>
      </c>
      <c r="AJ2595">
        <v>1</v>
      </c>
      <c r="AK2595" t="s">
        <v>857</v>
      </c>
      <c r="AL2595">
        <v>40.988166</v>
      </c>
      <c r="AM2595" t="s">
        <v>858</v>
      </c>
      <c r="AN2595">
        <v>-72.173631</v>
      </c>
      <c r="AO2595">
        <v>25</v>
      </c>
      <c r="AP2595">
        <v>1125</v>
      </c>
      <c r="AQ2595" t="s">
        <v>129</v>
      </c>
      <c r="AR2595">
        <v>-24</v>
      </c>
      <c r="AS2595">
        <v>61</v>
      </c>
      <c r="AT2595">
        <v>-64</v>
      </c>
      <c r="BB2595">
        <v>1200</v>
      </c>
      <c r="BC2595">
        <v>1</v>
      </c>
      <c r="BD2595" t="str">
        <f t="shared" si="1329"/>
        <v xml:space="preserve">N46PD   </v>
      </c>
      <c r="BE2595">
        <v>1</v>
      </c>
      <c r="BG2595">
        <v>0</v>
      </c>
      <c r="BH2595">
        <v>0</v>
      </c>
      <c r="BI2595">
        <v>0</v>
      </c>
      <c r="BJ2595">
        <v>1025</v>
      </c>
      <c r="BK2595">
        <v>-100</v>
      </c>
      <c r="BL2595" t="s">
        <v>206</v>
      </c>
      <c r="BM2595">
        <v>1</v>
      </c>
      <c r="BN2595">
        <v>1</v>
      </c>
      <c r="BO2595">
        <v>1</v>
      </c>
      <c r="BP2595">
        <v>0</v>
      </c>
      <c r="BS2595">
        <v>0</v>
      </c>
      <c r="BT2595">
        <v>0</v>
      </c>
      <c r="BU2595">
        <v>0</v>
      </c>
      <c r="CE2595" t="str">
        <f t="shared" si="1337"/>
        <v>16:27:32.443</v>
      </c>
      <c r="CF2595">
        <v>443194371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5</v>
      </c>
      <c r="CY2595">
        <v>7</v>
      </c>
      <c r="CZ2595" t="s">
        <v>131</v>
      </c>
      <c r="DA2595">
        <v>80</v>
      </c>
      <c r="DB2595">
        <v>1</v>
      </c>
      <c r="DC2595" t="s">
        <v>132</v>
      </c>
      <c r="DD2595" t="s">
        <v>133</v>
      </c>
      <c r="DG2595">
        <v>15588714</v>
      </c>
      <c r="DI2595">
        <v>1</v>
      </c>
      <c r="DJ2595">
        <v>0</v>
      </c>
      <c r="DK2595">
        <v>1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">
      <c r="A2596" t="str">
        <f>"10/06/2022 16:27:34.195"</f>
        <v>10/06/2022 16:27:34.195</v>
      </c>
      <c r="C2596" t="str">
        <f t="shared" si="1326"/>
        <v>FFDFD3C0</v>
      </c>
      <c r="D2596" t="s">
        <v>134</v>
      </c>
      <c r="E2596">
        <v>38</v>
      </c>
      <c r="H2596">
        <v>125</v>
      </c>
      <c r="I2596" t="s">
        <v>142</v>
      </c>
      <c r="J2596" t="s">
        <v>136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ref="S2596:S2601" si="1338">"16:27:33.945"</f>
        <v>16:27:33.945</v>
      </c>
      <c r="T2596" t="str">
        <f t="shared" ref="T2596:T2601" si="1339">"16:27:33.045"</f>
        <v>16:27:33.045</v>
      </c>
      <c r="U2596" t="str">
        <f t="shared" si="1319"/>
        <v>A5988B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10</v>
      </c>
      <c r="AF2596" t="s">
        <v>136</v>
      </c>
      <c r="AG2596">
        <v>0</v>
      </c>
      <c r="AH2596">
        <v>3</v>
      </c>
      <c r="AI2596">
        <v>2</v>
      </c>
      <c r="AJ2596">
        <v>1</v>
      </c>
      <c r="AK2596" t="s">
        <v>859</v>
      </c>
      <c r="AL2596">
        <v>40.988616999999998</v>
      </c>
      <c r="AM2596" t="s">
        <v>860</v>
      </c>
      <c r="AN2596">
        <v>-72.173823999999996</v>
      </c>
      <c r="AO2596">
        <v>25</v>
      </c>
      <c r="AP2596">
        <v>1125</v>
      </c>
      <c r="AQ2596" t="s">
        <v>129</v>
      </c>
      <c r="AR2596">
        <v>-24</v>
      </c>
      <c r="AS2596">
        <v>61</v>
      </c>
      <c r="AT2596">
        <v>-64</v>
      </c>
      <c r="BB2596">
        <v>1200</v>
      </c>
      <c r="BC2596">
        <v>1</v>
      </c>
      <c r="BD2596" t="str">
        <f t="shared" si="1329"/>
        <v xml:space="preserve">N46PD   </v>
      </c>
      <c r="BE2596">
        <v>1</v>
      </c>
      <c r="BG2596">
        <v>0</v>
      </c>
      <c r="BH2596">
        <v>0</v>
      </c>
      <c r="BI2596">
        <v>0</v>
      </c>
      <c r="BJ2596">
        <v>1025</v>
      </c>
      <c r="BK2596">
        <v>-100</v>
      </c>
      <c r="BL2596" t="s">
        <v>206</v>
      </c>
      <c r="BM2596">
        <v>1</v>
      </c>
      <c r="BN2596">
        <v>1</v>
      </c>
      <c r="BO2596">
        <v>1</v>
      </c>
      <c r="BP2596">
        <v>0</v>
      </c>
      <c r="BS2596">
        <v>0</v>
      </c>
      <c r="BT2596">
        <v>0</v>
      </c>
      <c r="BU2596">
        <v>0</v>
      </c>
      <c r="CE2596" t="str">
        <f t="shared" ref="CE2596:CE2601" si="1340">"16:27:33.946"</f>
        <v>16:27:33.946</v>
      </c>
      <c r="CF2596">
        <v>945635202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5</v>
      </c>
      <c r="CY2596">
        <v>7</v>
      </c>
      <c r="CZ2596" t="s">
        <v>131</v>
      </c>
      <c r="DA2596">
        <v>80</v>
      </c>
      <c r="DB2596">
        <v>0</v>
      </c>
      <c r="DC2596" t="s">
        <v>132</v>
      </c>
      <c r="DD2596" t="s">
        <v>133</v>
      </c>
      <c r="DG2596">
        <v>15663338</v>
      </c>
      <c r="DI2596">
        <v>1</v>
      </c>
      <c r="DJ2596">
        <v>0</v>
      </c>
      <c r="DK2596">
        <v>0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">
      <c r="A2597" t="str">
        <f>"10/06/2022 16:27:34.195"</f>
        <v>10/06/2022 16:27:34.195</v>
      </c>
      <c r="C2597" t="str">
        <f t="shared" si="1326"/>
        <v>FFDFD3C0</v>
      </c>
      <c r="D2597" t="s">
        <v>134</v>
      </c>
      <c r="E2597">
        <v>33</v>
      </c>
      <c r="H2597">
        <v>112</v>
      </c>
      <c r="I2597" t="s">
        <v>135</v>
      </c>
      <c r="J2597" t="s">
        <v>136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si="1338"/>
        <v>16:27:33.945</v>
      </c>
      <c r="T2597" t="str">
        <f t="shared" si="1339"/>
        <v>16:27:33.045</v>
      </c>
      <c r="U2597" t="str">
        <f t="shared" si="1319"/>
        <v>A5988B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10</v>
      </c>
      <c r="AF2597" t="s">
        <v>136</v>
      </c>
      <c r="AG2597">
        <v>0</v>
      </c>
      <c r="AH2597">
        <v>3</v>
      </c>
      <c r="AI2597">
        <v>2</v>
      </c>
      <c r="AJ2597">
        <v>1</v>
      </c>
      <c r="AK2597" t="s">
        <v>859</v>
      </c>
      <c r="AL2597">
        <v>40.988616999999998</v>
      </c>
      <c r="AM2597" t="s">
        <v>860</v>
      </c>
      <c r="AN2597">
        <v>-72.173823999999996</v>
      </c>
      <c r="AO2597">
        <v>25</v>
      </c>
      <c r="AP2597">
        <v>1125</v>
      </c>
      <c r="AQ2597" t="s">
        <v>129</v>
      </c>
      <c r="AR2597">
        <v>-24</v>
      </c>
      <c r="AS2597">
        <v>61</v>
      </c>
      <c r="AT2597">
        <v>-64</v>
      </c>
      <c r="BB2597">
        <v>1200</v>
      </c>
      <c r="BC2597">
        <v>1</v>
      </c>
      <c r="BD2597" t="str">
        <f t="shared" si="1329"/>
        <v xml:space="preserve">N46PD   </v>
      </c>
      <c r="BE2597">
        <v>1</v>
      </c>
      <c r="BG2597">
        <v>0</v>
      </c>
      <c r="BH2597">
        <v>0</v>
      </c>
      <c r="BI2597">
        <v>0</v>
      </c>
      <c r="BJ2597">
        <v>1025</v>
      </c>
      <c r="BK2597">
        <v>-100</v>
      </c>
      <c r="BL2597" t="s">
        <v>206</v>
      </c>
      <c r="BM2597">
        <v>1</v>
      </c>
      <c r="BN2597">
        <v>1</v>
      </c>
      <c r="BO2597">
        <v>1</v>
      </c>
      <c r="BP2597">
        <v>0</v>
      </c>
      <c r="BS2597">
        <v>0</v>
      </c>
      <c r="BT2597">
        <v>0</v>
      </c>
      <c r="BU2597">
        <v>0</v>
      </c>
      <c r="CE2597" t="str">
        <f t="shared" si="1340"/>
        <v>16:27:33.946</v>
      </c>
      <c r="CF2597">
        <v>945635202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5</v>
      </c>
      <c r="CY2597">
        <v>7</v>
      </c>
      <c r="CZ2597" t="s">
        <v>131</v>
      </c>
      <c r="DA2597">
        <v>80</v>
      </c>
      <c r="DB2597">
        <v>0</v>
      </c>
      <c r="DC2597" t="s">
        <v>132</v>
      </c>
      <c r="DD2597" t="s">
        <v>133</v>
      </c>
      <c r="DG2597">
        <v>15663338</v>
      </c>
      <c r="DI2597">
        <v>1</v>
      </c>
      <c r="DJ2597">
        <v>0</v>
      </c>
      <c r="DK2597">
        <v>0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">
      <c r="A2598" t="str">
        <f>"10/06/2022 16:27:34.195"</f>
        <v>10/06/2022 16:27:34.195</v>
      </c>
      <c r="C2598" t="str">
        <f t="shared" si="1326"/>
        <v>FFDFD3C0</v>
      </c>
      <c r="D2598" t="s">
        <v>143</v>
      </c>
      <c r="E2598">
        <v>1</v>
      </c>
      <c r="F2598">
        <v>2001</v>
      </c>
      <c r="G2598" t="s">
        <v>147</v>
      </c>
      <c r="J2598" t="s">
        <v>145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si="1338"/>
        <v>16:27:33.945</v>
      </c>
      <c r="T2598" t="str">
        <f t="shared" si="1339"/>
        <v>16:27:33.045</v>
      </c>
      <c r="U2598" t="str">
        <f t="shared" si="1319"/>
        <v>A5988B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10</v>
      </c>
      <c r="AF2598" t="s">
        <v>136</v>
      </c>
      <c r="AG2598">
        <v>0</v>
      </c>
      <c r="AH2598">
        <v>3</v>
      </c>
      <c r="AI2598">
        <v>2</v>
      </c>
      <c r="AJ2598">
        <v>1</v>
      </c>
      <c r="AK2598" t="s">
        <v>859</v>
      </c>
      <c r="AL2598">
        <v>40.988616999999998</v>
      </c>
      <c r="AM2598" t="s">
        <v>860</v>
      </c>
      <c r="AN2598">
        <v>-72.173823999999996</v>
      </c>
      <c r="AO2598">
        <v>25</v>
      </c>
      <c r="AP2598">
        <v>1125</v>
      </c>
      <c r="AQ2598" t="s">
        <v>129</v>
      </c>
      <c r="AR2598">
        <v>-24</v>
      </c>
      <c r="AS2598">
        <v>61</v>
      </c>
      <c r="AT2598">
        <v>-64</v>
      </c>
      <c r="BB2598">
        <v>1200</v>
      </c>
      <c r="BC2598">
        <v>1</v>
      </c>
      <c r="BD2598" t="str">
        <f t="shared" si="1329"/>
        <v xml:space="preserve">N46PD   </v>
      </c>
      <c r="BE2598">
        <v>1</v>
      </c>
      <c r="BG2598">
        <v>0</v>
      </c>
      <c r="BH2598">
        <v>0</v>
      </c>
      <c r="BI2598">
        <v>0</v>
      </c>
      <c r="BJ2598">
        <v>1025</v>
      </c>
      <c r="BK2598">
        <v>-100</v>
      </c>
      <c r="BL2598" t="s">
        <v>206</v>
      </c>
      <c r="BM2598">
        <v>1</v>
      </c>
      <c r="BN2598">
        <v>1</v>
      </c>
      <c r="BO2598">
        <v>1</v>
      </c>
      <c r="BP2598">
        <v>0</v>
      </c>
      <c r="BS2598">
        <v>0</v>
      </c>
      <c r="BT2598">
        <v>0</v>
      </c>
      <c r="BU2598">
        <v>0</v>
      </c>
      <c r="CE2598" t="str">
        <f t="shared" si="1340"/>
        <v>16:27:33.946</v>
      </c>
      <c r="CF2598">
        <v>945635202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5</v>
      </c>
      <c r="CY2598">
        <v>7</v>
      </c>
      <c r="CZ2598" t="s">
        <v>131</v>
      </c>
      <c r="DA2598">
        <v>80</v>
      </c>
      <c r="DB2598">
        <v>0</v>
      </c>
      <c r="DC2598" t="s">
        <v>132</v>
      </c>
      <c r="DD2598" t="s">
        <v>133</v>
      </c>
      <c r="DG2598">
        <v>15663338</v>
      </c>
      <c r="DI2598">
        <v>1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">
      <c r="A2599" t="str">
        <f>"10/06/2022 16:27:34.195"</f>
        <v>10/06/2022 16:27:34.195</v>
      </c>
      <c r="C2599" t="str">
        <f t="shared" si="1326"/>
        <v>FFDFD3C0</v>
      </c>
      <c r="D2599" t="s">
        <v>139</v>
      </c>
      <c r="E2599">
        <v>3</v>
      </c>
      <c r="F2599">
        <v>1003</v>
      </c>
      <c r="G2599" t="s">
        <v>146</v>
      </c>
      <c r="J2599" t="s">
        <v>141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 t="shared" si="1338"/>
        <v>16:27:33.945</v>
      </c>
      <c r="T2599" t="str">
        <f t="shared" si="1339"/>
        <v>16:27:33.045</v>
      </c>
      <c r="U2599" t="str">
        <f t="shared" si="1319"/>
        <v>A5988B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10</v>
      </c>
      <c r="AF2599" t="s">
        <v>136</v>
      </c>
      <c r="AG2599">
        <v>0</v>
      </c>
      <c r="AH2599">
        <v>3</v>
      </c>
      <c r="AI2599">
        <v>2</v>
      </c>
      <c r="AJ2599">
        <v>1</v>
      </c>
      <c r="AK2599" t="s">
        <v>859</v>
      </c>
      <c r="AL2599">
        <v>40.988616999999998</v>
      </c>
      <c r="AM2599" t="s">
        <v>860</v>
      </c>
      <c r="AN2599">
        <v>-72.173823999999996</v>
      </c>
      <c r="AO2599">
        <v>25</v>
      </c>
      <c r="AP2599">
        <v>1125</v>
      </c>
      <c r="AQ2599" t="s">
        <v>129</v>
      </c>
      <c r="AR2599">
        <v>-24</v>
      </c>
      <c r="AS2599">
        <v>61</v>
      </c>
      <c r="AT2599">
        <v>-64</v>
      </c>
      <c r="BB2599">
        <v>1200</v>
      </c>
      <c r="BC2599">
        <v>1</v>
      </c>
      <c r="BD2599" t="str">
        <f t="shared" si="1329"/>
        <v xml:space="preserve">N46PD   </v>
      </c>
      <c r="BE2599">
        <v>1</v>
      </c>
      <c r="BG2599">
        <v>0</v>
      </c>
      <c r="BH2599">
        <v>0</v>
      </c>
      <c r="BI2599">
        <v>0</v>
      </c>
      <c r="BJ2599">
        <v>1025</v>
      </c>
      <c r="BK2599">
        <v>-100</v>
      </c>
      <c r="BL2599" t="s">
        <v>206</v>
      </c>
      <c r="BM2599">
        <v>1</v>
      </c>
      <c r="BN2599">
        <v>1</v>
      </c>
      <c r="BO2599">
        <v>1</v>
      </c>
      <c r="BP2599">
        <v>0</v>
      </c>
      <c r="BS2599">
        <v>0</v>
      </c>
      <c r="BT2599">
        <v>0</v>
      </c>
      <c r="BU2599">
        <v>0</v>
      </c>
      <c r="CE2599" t="str">
        <f t="shared" si="1340"/>
        <v>16:27:33.946</v>
      </c>
      <c r="CF2599">
        <v>945635202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5</v>
      </c>
      <c r="CY2599">
        <v>7</v>
      </c>
      <c r="CZ2599" t="s">
        <v>131</v>
      </c>
      <c r="DA2599">
        <v>80</v>
      </c>
      <c r="DB2599">
        <v>0</v>
      </c>
      <c r="DC2599" t="s">
        <v>132</v>
      </c>
      <c r="DD2599" t="s">
        <v>133</v>
      </c>
      <c r="DG2599">
        <v>15663338</v>
      </c>
      <c r="DI2599">
        <v>1</v>
      </c>
      <c r="DJ2599">
        <v>0</v>
      </c>
      <c r="DK2599">
        <v>1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">
      <c r="A2600" t="str">
        <f>"10/06/2022 16:27:34.289"</f>
        <v>10/06/2022 16:27:34.289</v>
      </c>
      <c r="C2600" t="str">
        <f t="shared" si="1326"/>
        <v>FFDFD3C0</v>
      </c>
      <c r="D2600" t="s">
        <v>139</v>
      </c>
      <c r="E2600">
        <v>2</v>
      </c>
      <c r="F2600">
        <v>1002</v>
      </c>
      <c r="G2600" t="s">
        <v>124</v>
      </c>
      <c r="J2600" t="s">
        <v>141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 t="shared" si="1338"/>
        <v>16:27:33.945</v>
      </c>
      <c r="T2600" t="str">
        <f t="shared" si="1339"/>
        <v>16:27:33.045</v>
      </c>
      <c r="U2600" t="str">
        <f t="shared" si="1319"/>
        <v>A5988B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10</v>
      </c>
      <c r="AF2600" t="s">
        <v>136</v>
      </c>
      <c r="AG2600">
        <v>0</v>
      </c>
      <c r="AH2600">
        <v>3</v>
      </c>
      <c r="AI2600">
        <v>2</v>
      </c>
      <c r="AJ2600">
        <v>1</v>
      </c>
      <c r="AK2600" t="s">
        <v>859</v>
      </c>
      <c r="AL2600">
        <v>40.988616999999998</v>
      </c>
      <c r="AM2600" t="s">
        <v>860</v>
      </c>
      <c r="AN2600">
        <v>-72.173823999999996</v>
      </c>
      <c r="AO2600">
        <v>25</v>
      </c>
      <c r="AP2600">
        <v>1125</v>
      </c>
      <c r="AQ2600" t="s">
        <v>129</v>
      </c>
      <c r="AR2600">
        <v>-24</v>
      </c>
      <c r="AS2600">
        <v>61</v>
      </c>
      <c r="AT2600">
        <v>-64</v>
      </c>
      <c r="BB2600">
        <v>1200</v>
      </c>
      <c r="BC2600">
        <v>1</v>
      </c>
      <c r="BD2600" t="str">
        <f t="shared" si="1329"/>
        <v xml:space="preserve">N46PD   </v>
      </c>
      <c r="BE2600">
        <v>1</v>
      </c>
      <c r="BG2600">
        <v>0</v>
      </c>
      <c r="BH2600">
        <v>0</v>
      </c>
      <c r="BI2600">
        <v>0</v>
      </c>
      <c r="BJ2600">
        <v>1025</v>
      </c>
      <c r="BK2600">
        <v>-100</v>
      </c>
      <c r="BL2600" t="s">
        <v>206</v>
      </c>
      <c r="BM2600">
        <v>1</v>
      </c>
      <c r="BN2600">
        <v>1</v>
      </c>
      <c r="BO2600">
        <v>1</v>
      </c>
      <c r="BP2600">
        <v>0</v>
      </c>
      <c r="BS2600">
        <v>0</v>
      </c>
      <c r="BT2600">
        <v>0</v>
      </c>
      <c r="BU2600">
        <v>0</v>
      </c>
      <c r="CE2600" t="str">
        <f t="shared" si="1340"/>
        <v>16:27:33.946</v>
      </c>
      <c r="CF2600">
        <v>945635202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5</v>
      </c>
      <c r="CY2600">
        <v>7</v>
      </c>
      <c r="CZ2600" t="s">
        <v>131</v>
      </c>
      <c r="DA2600">
        <v>80</v>
      </c>
      <c r="DB2600">
        <v>0</v>
      </c>
      <c r="DC2600" t="s">
        <v>132</v>
      </c>
      <c r="DD2600" t="s">
        <v>133</v>
      </c>
      <c r="DG2600">
        <v>15663338</v>
      </c>
      <c r="DI2600">
        <v>1</v>
      </c>
      <c r="DJ2600">
        <v>0</v>
      </c>
      <c r="DK2600">
        <v>1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">
      <c r="A2601" t="str">
        <f>"10/06/2022 16:27:34.305"</f>
        <v>10/06/2022 16:27:34.305</v>
      </c>
      <c r="C2601" t="str">
        <f t="shared" si="1326"/>
        <v>FFDFD3C0</v>
      </c>
      <c r="D2601" t="s">
        <v>123</v>
      </c>
      <c r="E2601">
        <v>1</v>
      </c>
      <c r="H2601">
        <v>157</v>
      </c>
      <c r="I2601" t="s">
        <v>124</v>
      </c>
      <c r="J2601" t="s">
        <v>125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si="1338"/>
        <v>16:27:33.945</v>
      </c>
      <c r="T2601" t="str">
        <f t="shared" si="1339"/>
        <v>16:27:33.045</v>
      </c>
      <c r="U2601" t="str">
        <f t="shared" si="1319"/>
        <v>A5988B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10</v>
      </c>
      <c r="AF2601" t="s">
        <v>136</v>
      </c>
      <c r="AG2601">
        <v>0</v>
      </c>
      <c r="AH2601">
        <v>3</v>
      </c>
      <c r="AI2601">
        <v>2</v>
      </c>
      <c r="AJ2601">
        <v>1</v>
      </c>
      <c r="AK2601" t="s">
        <v>859</v>
      </c>
      <c r="AL2601">
        <v>40.988616999999998</v>
      </c>
      <c r="AM2601" t="s">
        <v>860</v>
      </c>
      <c r="AN2601">
        <v>-72.173823999999996</v>
      </c>
      <c r="AO2601">
        <v>25</v>
      </c>
      <c r="AP2601">
        <v>1125</v>
      </c>
      <c r="AQ2601" t="s">
        <v>129</v>
      </c>
      <c r="AR2601">
        <v>-24</v>
      </c>
      <c r="AS2601">
        <v>61</v>
      </c>
      <c r="AT2601">
        <v>-64</v>
      </c>
      <c r="BB2601">
        <v>1200</v>
      </c>
      <c r="BC2601">
        <v>1</v>
      </c>
      <c r="BD2601" t="str">
        <f t="shared" si="1329"/>
        <v xml:space="preserve">N46PD   </v>
      </c>
      <c r="BE2601">
        <v>1</v>
      </c>
      <c r="BG2601">
        <v>0</v>
      </c>
      <c r="BH2601">
        <v>0</v>
      </c>
      <c r="BI2601">
        <v>0</v>
      </c>
      <c r="BJ2601">
        <v>1025</v>
      </c>
      <c r="BK2601">
        <v>-100</v>
      </c>
      <c r="BL2601" t="s">
        <v>206</v>
      </c>
      <c r="BM2601">
        <v>1</v>
      </c>
      <c r="BN2601">
        <v>1</v>
      </c>
      <c r="BO2601">
        <v>1</v>
      </c>
      <c r="BP2601">
        <v>0</v>
      </c>
      <c r="BS2601">
        <v>0</v>
      </c>
      <c r="BT2601">
        <v>0</v>
      </c>
      <c r="BU2601">
        <v>0</v>
      </c>
      <c r="CE2601" t="str">
        <f t="shared" si="1340"/>
        <v>16:27:33.946</v>
      </c>
      <c r="CF2601">
        <v>945635202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5</v>
      </c>
      <c r="CY2601">
        <v>7</v>
      </c>
      <c r="CZ2601" t="s">
        <v>131</v>
      </c>
      <c r="DA2601">
        <v>80</v>
      </c>
      <c r="DB2601">
        <v>0</v>
      </c>
      <c r="DC2601" t="s">
        <v>132</v>
      </c>
      <c r="DD2601" t="s">
        <v>133</v>
      </c>
      <c r="DG2601">
        <v>15663338</v>
      </c>
      <c r="DI2601">
        <v>1</v>
      </c>
      <c r="DJ2601">
        <v>0</v>
      </c>
      <c r="DK2601">
        <v>1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">
      <c r="A2602" t="str">
        <f>"10/06/2022 16:27:35.337"</f>
        <v>10/06/2022 16:27:35.337</v>
      </c>
      <c r="C2602" t="str">
        <f t="shared" si="1326"/>
        <v>FFDFD3C0</v>
      </c>
      <c r="D2602" t="s">
        <v>143</v>
      </c>
      <c r="E2602">
        <v>1</v>
      </c>
      <c r="F2602">
        <v>2001</v>
      </c>
      <c r="G2602" t="s">
        <v>147</v>
      </c>
      <c r="J2602" t="s">
        <v>145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"16:27:35.055"</f>
        <v>16:27:35.055</v>
      </c>
      <c r="T2602" t="str">
        <f>"16:27:34.555"</f>
        <v>16:27:34.555</v>
      </c>
      <c r="U2602" t="str">
        <f t="shared" si="1319"/>
        <v>A5988B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10</v>
      </c>
      <c r="AF2602" t="s">
        <v>136</v>
      </c>
      <c r="AG2602">
        <v>0</v>
      </c>
      <c r="AH2602">
        <v>3</v>
      </c>
      <c r="AI2602">
        <v>2</v>
      </c>
      <c r="AJ2602">
        <v>1</v>
      </c>
      <c r="AK2602" t="s">
        <v>861</v>
      </c>
      <c r="AL2602">
        <v>40.988939000000002</v>
      </c>
      <c r="AM2602" t="s">
        <v>862</v>
      </c>
      <c r="AN2602">
        <v>-72.174017000000006</v>
      </c>
      <c r="AO2602">
        <v>25</v>
      </c>
      <c r="AP2602">
        <v>1125</v>
      </c>
      <c r="AQ2602" t="s">
        <v>129</v>
      </c>
      <c r="AR2602">
        <v>-24</v>
      </c>
      <c r="AS2602">
        <v>61</v>
      </c>
      <c r="AT2602">
        <v>-128</v>
      </c>
      <c r="BB2602">
        <v>1200</v>
      </c>
      <c r="BC2602">
        <v>1</v>
      </c>
      <c r="BD2602" t="str">
        <f t="shared" si="1329"/>
        <v xml:space="preserve">N46PD   </v>
      </c>
      <c r="BE2602">
        <v>1</v>
      </c>
      <c r="BG2602">
        <v>0</v>
      </c>
      <c r="BH2602">
        <v>0</v>
      </c>
      <c r="BI2602">
        <v>0</v>
      </c>
      <c r="BJ2602">
        <v>1025</v>
      </c>
      <c r="BK2602">
        <v>-100</v>
      </c>
      <c r="BL2602" t="s">
        <v>206</v>
      </c>
      <c r="BM2602">
        <v>1</v>
      </c>
      <c r="BN2602">
        <v>1</v>
      </c>
      <c r="BO2602">
        <v>1</v>
      </c>
      <c r="BP2602">
        <v>0</v>
      </c>
      <c r="BS2602">
        <v>0</v>
      </c>
      <c r="BT2602">
        <v>0</v>
      </c>
      <c r="BU2602">
        <v>0</v>
      </c>
      <c r="CE2602" t="str">
        <f>"16:27:35.060"</f>
        <v>16:27:35.060</v>
      </c>
      <c r="CF2602">
        <v>59768006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5</v>
      </c>
      <c r="CY2602">
        <v>7</v>
      </c>
      <c r="CZ2602" t="s">
        <v>131</v>
      </c>
      <c r="DA2602">
        <v>80</v>
      </c>
      <c r="DB2602">
        <v>1</v>
      </c>
      <c r="DC2602" t="s">
        <v>132</v>
      </c>
      <c r="DD2602" t="s">
        <v>133</v>
      </c>
      <c r="DG2602">
        <v>15591253</v>
      </c>
      <c r="DI2602">
        <v>1</v>
      </c>
      <c r="DJ2602">
        <v>0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">
      <c r="A2603" t="str">
        <f>"10/06/2022 16:27:35.337"</f>
        <v>10/06/2022 16:27:35.337</v>
      </c>
      <c r="C2603" t="str">
        <f t="shared" si="1326"/>
        <v>FFDFD3C0</v>
      </c>
      <c r="D2603" t="s">
        <v>139</v>
      </c>
      <c r="E2603">
        <v>3</v>
      </c>
      <c r="F2603">
        <v>1003</v>
      </c>
      <c r="G2603" t="s">
        <v>146</v>
      </c>
      <c r="J2603" t="s">
        <v>141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"16:27:35.055"</f>
        <v>16:27:35.055</v>
      </c>
      <c r="T2603" t="str">
        <f>"16:27:34.555"</f>
        <v>16:27:34.555</v>
      </c>
      <c r="U2603" t="str">
        <f t="shared" si="1319"/>
        <v>A5988B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10</v>
      </c>
      <c r="AF2603" t="s">
        <v>136</v>
      </c>
      <c r="AG2603">
        <v>0</v>
      </c>
      <c r="AH2603">
        <v>3</v>
      </c>
      <c r="AI2603">
        <v>2</v>
      </c>
      <c r="AJ2603">
        <v>1</v>
      </c>
      <c r="AK2603" t="s">
        <v>861</v>
      </c>
      <c r="AL2603">
        <v>40.988939000000002</v>
      </c>
      <c r="AM2603" t="s">
        <v>862</v>
      </c>
      <c r="AN2603">
        <v>-72.174017000000006</v>
      </c>
      <c r="AO2603">
        <v>25</v>
      </c>
      <c r="AP2603">
        <v>1125</v>
      </c>
      <c r="AQ2603" t="s">
        <v>129</v>
      </c>
      <c r="AR2603">
        <v>-24</v>
      </c>
      <c r="AS2603">
        <v>61</v>
      </c>
      <c r="AT2603">
        <v>-128</v>
      </c>
      <c r="BB2603">
        <v>1200</v>
      </c>
      <c r="BC2603">
        <v>1</v>
      </c>
      <c r="BD2603" t="str">
        <f t="shared" si="1329"/>
        <v xml:space="preserve">N46PD   </v>
      </c>
      <c r="BE2603">
        <v>1</v>
      </c>
      <c r="BG2603">
        <v>0</v>
      </c>
      <c r="BH2603">
        <v>0</v>
      </c>
      <c r="BI2603">
        <v>0</v>
      </c>
      <c r="BJ2603">
        <v>1025</v>
      </c>
      <c r="BK2603">
        <v>-100</v>
      </c>
      <c r="BL2603" t="s">
        <v>206</v>
      </c>
      <c r="BM2603">
        <v>1</v>
      </c>
      <c r="BN2603">
        <v>1</v>
      </c>
      <c r="BO2603">
        <v>1</v>
      </c>
      <c r="BP2603">
        <v>0</v>
      </c>
      <c r="BS2603">
        <v>0</v>
      </c>
      <c r="BT2603">
        <v>0</v>
      </c>
      <c r="BU2603">
        <v>0</v>
      </c>
      <c r="CE2603" t="str">
        <f>"16:27:35.060"</f>
        <v>16:27:35.060</v>
      </c>
      <c r="CF2603">
        <v>59768006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5</v>
      </c>
      <c r="CY2603">
        <v>7</v>
      </c>
      <c r="CZ2603" t="s">
        <v>131</v>
      </c>
      <c r="DA2603">
        <v>80</v>
      </c>
      <c r="DB2603">
        <v>1</v>
      </c>
      <c r="DC2603" t="s">
        <v>132</v>
      </c>
      <c r="DD2603" t="s">
        <v>133</v>
      </c>
      <c r="DG2603">
        <v>15591253</v>
      </c>
      <c r="DI2603">
        <v>1</v>
      </c>
      <c r="DJ2603">
        <v>0</v>
      </c>
      <c r="DK2603">
        <v>1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">
      <c r="A2604" t="str">
        <f>"10/06/2022 16:27:35.337"</f>
        <v>10/06/2022 16:27:35.337</v>
      </c>
      <c r="C2604" t="str">
        <f t="shared" si="1326"/>
        <v>FFDFD3C0</v>
      </c>
      <c r="D2604" t="s">
        <v>143</v>
      </c>
      <c r="E2604">
        <v>15</v>
      </c>
      <c r="F2604">
        <v>2015</v>
      </c>
      <c r="G2604" t="s">
        <v>144</v>
      </c>
      <c r="J2604" t="s">
        <v>145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"16:27:35.055"</f>
        <v>16:27:35.055</v>
      </c>
      <c r="T2604" t="str">
        <f>"16:27:34.555"</f>
        <v>16:27:34.555</v>
      </c>
      <c r="U2604" t="str">
        <f t="shared" si="1319"/>
        <v>A5988B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10</v>
      </c>
      <c r="AF2604" t="s">
        <v>136</v>
      </c>
      <c r="AG2604">
        <v>0</v>
      </c>
      <c r="AH2604">
        <v>3</v>
      </c>
      <c r="AI2604">
        <v>2</v>
      </c>
      <c r="AJ2604">
        <v>1</v>
      </c>
      <c r="AK2604" t="s">
        <v>861</v>
      </c>
      <c r="AL2604">
        <v>40.988939000000002</v>
      </c>
      <c r="AM2604" t="s">
        <v>862</v>
      </c>
      <c r="AN2604">
        <v>-72.174017000000006</v>
      </c>
      <c r="AO2604">
        <v>25</v>
      </c>
      <c r="AP2604">
        <v>1125</v>
      </c>
      <c r="AQ2604" t="s">
        <v>129</v>
      </c>
      <c r="AR2604">
        <v>-24</v>
      </c>
      <c r="AS2604">
        <v>61</v>
      </c>
      <c r="AT2604">
        <v>-128</v>
      </c>
      <c r="BB2604">
        <v>1200</v>
      </c>
      <c r="BC2604">
        <v>1</v>
      </c>
      <c r="BD2604" t="str">
        <f t="shared" si="1329"/>
        <v xml:space="preserve">N46PD   </v>
      </c>
      <c r="BE2604">
        <v>1</v>
      </c>
      <c r="BG2604">
        <v>0</v>
      </c>
      <c r="BH2604">
        <v>0</v>
      </c>
      <c r="BI2604">
        <v>0</v>
      </c>
      <c r="BJ2604">
        <v>1025</v>
      </c>
      <c r="BK2604">
        <v>-100</v>
      </c>
      <c r="BL2604" t="s">
        <v>206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t="str">
        <f>"16:27:35.060"</f>
        <v>16:27:35.060</v>
      </c>
      <c r="CF2604">
        <v>59768006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5</v>
      </c>
      <c r="CY2604">
        <v>7</v>
      </c>
      <c r="CZ2604" t="s">
        <v>131</v>
      </c>
      <c r="DA2604">
        <v>80</v>
      </c>
      <c r="DB2604">
        <v>1</v>
      </c>
      <c r="DC2604" t="s">
        <v>132</v>
      </c>
      <c r="DD2604" t="s">
        <v>133</v>
      </c>
      <c r="DG2604">
        <v>15591253</v>
      </c>
      <c r="DI2604">
        <v>1</v>
      </c>
      <c r="DJ2604">
        <v>0</v>
      </c>
      <c r="DK2604">
        <v>1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">
      <c r="A2605" t="str">
        <f>"10/06/2022 16:27:35.337"</f>
        <v>10/06/2022 16:27:35.337</v>
      </c>
      <c r="C2605" t="str">
        <f t="shared" si="1326"/>
        <v>FFDFD3C0</v>
      </c>
      <c r="D2605" t="s">
        <v>123</v>
      </c>
      <c r="E2605">
        <v>1</v>
      </c>
      <c r="H2605">
        <v>157</v>
      </c>
      <c r="I2605" t="s">
        <v>124</v>
      </c>
      <c r="J2605" t="s">
        <v>125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"16:27:35.055"</f>
        <v>16:27:35.055</v>
      </c>
      <c r="T2605" t="str">
        <f>"16:27:34.555"</f>
        <v>16:27:34.555</v>
      </c>
      <c r="U2605" t="str">
        <f t="shared" si="1319"/>
        <v>A5988B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10</v>
      </c>
      <c r="AF2605" t="s">
        <v>136</v>
      </c>
      <c r="AG2605">
        <v>0</v>
      </c>
      <c r="AH2605">
        <v>3</v>
      </c>
      <c r="AI2605">
        <v>2</v>
      </c>
      <c r="AJ2605">
        <v>1</v>
      </c>
      <c r="AK2605" t="s">
        <v>861</v>
      </c>
      <c r="AL2605">
        <v>40.988939000000002</v>
      </c>
      <c r="AM2605" t="s">
        <v>862</v>
      </c>
      <c r="AN2605">
        <v>-72.174017000000006</v>
      </c>
      <c r="AO2605">
        <v>25</v>
      </c>
      <c r="AP2605">
        <v>1125</v>
      </c>
      <c r="AQ2605" t="s">
        <v>129</v>
      </c>
      <c r="AR2605">
        <v>-24</v>
      </c>
      <c r="AS2605">
        <v>61</v>
      </c>
      <c r="AT2605">
        <v>-128</v>
      </c>
      <c r="BB2605">
        <v>1200</v>
      </c>
      <c r="BC2605">
        <v>1</v>
      </c>
      <c r="BD2605" t="str">
        <f t="shared" si="1329"/>
        <v xml:space="preserve">N46PD   </v>
      </c>
      <c r="BE2605">
        <v>1</v>
      </c>
      <c r="BG2605">
        <v>0</v>
      </c>
      <c r="BH2605">
        <v>0</v>
      </c>
      <c r="BI2605">
        <v>0</v>
      </c>
      <c r="BJ2605">
        <v>1025</v>
      </c>
      <c r="BK2605">
        <v>-100</v>
      </c>
      <c r="BL2605" t="s">
        <v>206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t="str">
        <f>"16:27:35.060"</f>
        <v>16:27:35.060</v>
      </c>
      <c r="CF2605">
        <v>59768006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5</v>
      </c>
      <c r="CY2605">
        <v>7</v>
      </c>
      <c r="CZ2605" t="s">
        <v>131</v>
      </c>
      <c r="DA2605">
        <v>80</v>
      </c>
      <c r="DB2605">
        <v>1</v>
      </c>
      <c r="DC2605" t="s">
        <v>132</v>
      </c>
      <c r="DD2605" t="s">
        <v>133</v>
      </c>
      <c r="DG2605">
        <v>15591253</v>
      </c>
      <c r="DI2605">
        <v>1</v>
      </c>
      <c r="DJ2605">
        <v>0</v>
      </c>
      <c r="DK2605">
        <v>1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">
      <c r="A2606" t="str">
        <f>"10/06/2022 16:27:35.337"</f>
        <v>10/06/2022 16:27:35.337</v>
      </c>
      <c r="C2606" t="str">
        <f t="shared" si="1326"/>
        <v>FFDFD3C0</v>
      </c>
      <c r="D2606" t="s">
        <v>134</v>
      </c>
      <c r="E2606">
        <v>38</v>
      </c>
      <c r="H2606">
        <v>125</v>
      </c>
      <c r="I2606" t="s">
        <v>142</v>
      </c>
      <c r="J2606" t="s">
        <v>136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"16:27:35.055"</f>
        <v>16:27:35.055</v>
      </c>
      <c r="T2606" t="str">
        <f>"16:27:34.555"</f>
        <v>16:27:34.555</v>
      </c>
      <c r="U2606" t="str">
        <f t="shared" si="1319"/>
        <v>A5988B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10</v>
      </c>
      <c r="AF2606" t="s">
        <v>136</v>
      </c>
      <c r="AG2606">
        <v>0</v>
      </c>
      <c r="AH2606">
        <v>3</v>
      </c>
      <c r="AI2606">
        <v>2</v>
      </c>
      <c r="AJ2606">
        <v>1</v>
      </c>
      <c r="AK2606" t="s">
        <v>861</v>
      </c>
      <c r="AL2606">
        <v>40.988939000000002</v>
      </c>
      <c r="AM2606" t="s">
        <v>862</v>
      </c>
      <c r="AN2606">
        <v>-72.174017000000006</v>
      </c>
      <c r="AO2606">
        <v>25</v>
      </c>
      <c r="AP2606">
        <v>1125</v>
      </c>
      <c r="AQ2606" t="s">
        <v>129</v>
      </c>
      <c r="AR2606">
        <v>-24</v>
      </c>
      <c r="AS2606">
        <v>61</v>
      </c>
      <c r="AT2606">
        <v>-128</v>
      </c>
      <c r="BB2606">
        <v>1200</v>
      </c>
      <c r="BC2606">
        <v>1</v>
      </c>
      <c r="BD2606" t="str">
        <f t="shared" si="1329"/>
        <v xml:space="preserve">N46PD   </v>
      </c>
      <c r="BE2606">
        <v>1</v>
      </c>
      <c r="BG2606">
        <v>0</v>
      </c>
      <c r="BH2606">
        <v>0</v>
      </c>
      <c r="BI2606">
        <v>0</v>
      </c>
      <c r="BJ2606">
        <v>1025</v>
      </c>
      <c r="BK2606">
        <v>-100</v>
      </c>
      <c r="BL2606" t="s">
        <v>206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t="str">
        <f>"16:27:35.060"</f>
        <v>16:27:35.060</v>
      </c>
      <c r="CF2606">
        <v>59768006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5</v>
      </c>
      <c r="CY2606">
        <v>7</v>
      </c>
      <c r="CZ2606" t="s">
        <v>131</v>
      </c>
      <c r="DA2606">
        <v>80</v>
      </c>
      <c r="DB2606">
        <v>1</v>
      </c>
      <c r="DC2606" t="s">
        <v>132</v>
      </c>
      <c r="DD2606" t="s">
        <v>133</v>
      </c>
      <c r="DG2606">
        <v>15591253</v>
      </c>
      <c r="DI2606">
        <v>1</v>
      </c>
      <c r="DJ2606">
        <v>0</v>
      </c>
      <c r="DK2606">
        <v>1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">
      <c r="A2607" t="str">
        <f t="shared" ref="A2607:A2612" si="1341">"10/06/2022 16:27:36.416"</f>
        <v>10/06/2022 16:27:36.416</v>
      </c>
      <c r="C2607" t="str">
        <f t="shared" ref="C2607:C2638" si="1342">"FFDFD3C0"</f>
        <v>FFDFD3C0</v>
      </c>
      <c r="D2607" t="s">
        <v>143</v>
      </c>
      <c r="E2607">
        <v>15</v>
      </c>
      <c r="F2607">
        <v>2015</v>
      </c>
      <c r="G2607" t="s">
        <v>144</v>
      </c>
      <c r="J2607" t="s">
        <v>145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ref="S2607:S2613" si="1343">"16:27:36.172"</f>
        <v>16:27:36.172</v>
      </c>
      <c r="T2607" t="str">
        <f t="shared" ref="T2607:T2613" si="1344">"16:27:35.672"</f>
        <v>16:27:35.672</v>
      </c>
      <c r="U2607" t="str">
        <f t="shared" si="1319"/>
        <v>A5988B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10</v>
      </c>
      <c r="AF2607" t="s">
        <v>136</v>
      </c>
      <c r="AG2607">
        <v>0</v>
      </c>
      <c r="AH2607">
        <v>3</v>
      </c>
      <c r="AI2607">
        <v>2</v>
      </c>
      <c r="AJ2607">
        <v>1</v>
      </c>
      <c r="AK2607" t="s">
        <v>863</v>
      </c>
      <c r="AL2607">
        <v>40.989238999999998</v>
      </c>
      <c r="AM2607" t="s">
        <v>864</v>
      </c>
      <c r="AN2607">
        <v>-72.174188999999998</v>
      </c>
      <c r="AO2607">
        <v>25</v>
      </c>
      <c r="AP2607">
        <v>1125</v>
      </c>
      <c r="AQ2607" t="s">
        <v>129</v>
      </c>
      <c r="AR2607">
        <v>-25</v>
      </c>
      <c r="AS2607">
        <v>61</v>
      </c>
      <c r="AT2607">
        <v>-256</v>
      </c>
      <c r="BB2607">
        <v>1200</v>
      </c>
      <c r="BC2607">
        <v>1</v>
      </c>
      <c r="BD2607" t="str">
        <f t="shared" ref="BD2607:BD2638" si="1345">"N46PD   "</f>
        <v xml:space="preserve">N46PD   </v>
      </c>
      <c r="BE2607">
        <v>1</v>
      </c>
      <c r="BG2607">
        <v>0</v>
      </c>
      <c r="BH2607">
        <v>0</v>
      </c>
      <c r="BI2607">
        <v>0</v>
      </c>
      <c r="BJ2607">
        <v>1025</v>
      </c>
      <c r="BK2607">
        <v>-100</v>
      </c>
      <c r="BL2607" t="s">
        <v>206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t="str">
        <f t="shared" ref="CE2607:CE2613" si="1346">"16:27:36.177"</f>
        <v>16:27:36.177</v>
      </c>
      <c r="CF2607">
        <v>177177660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5</v>
      </c>
      <c r="CY2607">
        <v>7</v>
      </c>
      <c r="CZ2607" t="s">
        <v>131</v>
      </c>
      <c r="DA2607">
        <v>80</v>
      </c>
      <c r="DB2607">
        <v>1</v>
      </c>
      <c r="DC2607" t="s">
        <v>132</v>
      </c>
      <c r="DD2607" t="s">
        <v>133</v>
      </c>
      <c r="DG2607">
        <v>15592404</v>
      </c>
      <c r="DI2607">
        <v>1</v>
      </c>
      <c r="DJ2607">
        <v>0</v>
      </c>
      <c r="DK2607">
        <v>0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">
      <c r="A2608" t="str">
        <f t="shared" si="1341"/>
        <v>10/06/2022 16:27:36.416</v>
      </c>
      <c r="C2608" t="str">
        <f t="shared" si="1342"/>
        <v>FFDFD3C0</v>
      </c>
      <c r="D2608" t="s">
        <v>123</v>
      </c>
      <c r="E2608">
        <v>1</v>
      </c>
      <c r="H2608">
        <v>157</v>
      </c>
      <c r="I2608" t="s">
        <v>124</v>
      </c>
      <c r="J2608" t="s">
        <v>125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1343"/>
        <v>16:27:36.172</v>
      </c>
      <c r="T2608" t="str">
        <f t="shared" si="1344"/>
        <v>16:27:35.672</v>
      </c>
      <c r="U2608" t="str">
        <f t="shared" si="1319"/>
        <v>A5988B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10</v>
      </c>
      <c r="AF2608" t="s">
        <v>136</v>
      </c>
      <c r="AG2608">
        <v>0</v>
      </c>
      <c r="AH2608">
        <v>3</v>
      </c>
      <c r="AI2608">
        <v>2</v>
      </c>
      <c r="AJ2608">
        <v>1</v>
      </c>
      <c r="AK2608" t="s">
        <v>863</v>
      </c>
      <c r="AL2608">
        <v>40.989238999999998</v>
      </c>
      <c r="AM2608" t="s">
        <v>864</v>
      </c>
      <c r="AN2608">
        <v>-72.174188999999998</v>
      </c>
      <c r="AO2608">
        <v>25</v>
      </c>
      <c r="AP2608">
        <v>1125</v>
      </c>
      <c r="AQ2608" t="s">
        <v>129</v>
      </c>
      <c r="AR2608">
        <v>-25</v>
      </c>
      <c r="AS2608">
        <v>61</v>
      </c>
      <c r="AT2608">
        <v>-256</v>
      </c>
      <c r="BB2608">
        <v>1200</v>
      </c>
      <c r="BC2608">
        <v>1</v>
      </c>
      <c r="BD2608" t="str">
        <f t="shared" si="1345"/>
        <v xml:space="preserve">N46PD   </v>
      </c>
      <c r="BE2608">
        <v>1</v>
      </c>
      <c r="BG2608">
        <v>0</v>
      </c>
      <c r="BH2608">
        <v>0</v>
      </c>
      <c r="BI2608">
        <v>0</v>
      </c>
      <c r="BJ2608">
        <v>1025</v>
      </c>
      <c r="BK2608">
        <v>-100</v>
      </c>
      <c r="BL2608" t="s">
        <v>206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t="str">
        <f t="shared" si="1346"/>
        <v>16:27:36.177</v>
      </c>
      <c r="CF2608">
        <v>177177660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5</v>
      </c>
      <c r="CY2608">
        <v>7</v>
      </c>
      <c r="CZ2608" t="s">
        <v>131</v>
      </c>
      <c r="DA2608">
        <v>80</v>
      </c>
      <c r="DB2608">
        <v>1</v>
      </c>
      <c r="DC2608" t="s">
        <v>132</v>
      </c>
      <c r="DD2608" t="s">
        <v>133</v>
      </c>
      <c r="DG2608">
        <v>15592404</v>
      </c>
      <c r="DI2608">
        <v>1</v>
      </c>
      <c r="DJ2608">
        <v>0</v>
      </c>
      <c r="DK2608">
        <v>1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">
      <c r="A2609" t="str">
        <f t="shared" si="1341"/>
        <v>10/06/2022 16:27:36.416</v>
      </c>
      <c r="C2609" t="str">
        <f t="shared" si="1342"/>
        <v>FFDFD3C0</v>
      </c>
      <c r="D2609" t="s">
        <v>134</v>
      </c>
      <c r="E2609">
        <v>38</v>
      </c>
      <c r="H2609">
        <v>125</v>
      </c>
      <c r="I2609" t="s">
        <v>142</v>
      </c>
      <c r="J2609" t="s">
        <v>136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si="1343"/>
        <v>16:27:36.172</v>
      </c>
      <c r="T2609" t="str">
        <f t="shared" si="1344"/>
        <v>16:27:35.672</v>
      </c>
      <c r="U2609" t="str">
        <f t="shared" si="1319"/>
        <v>A5988B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9</v>
      </c>
      <c r="AC2609">
        <v>3</v>
      </c>
      <c r="AD2609">
        <v>0</v>
      </c>
      <c r="AE2609">
        <v>10</v>
      </c>
      <c r="AF2609" t="s">
        <v>136</v>
      </c>
      <c r="AG2609">
        <v>0</v>
      </c>
      <c r="AH2609">
        <v>3</v>
      </c>
      <c r="AI2609">
        <v>2</v>
      </c>
      <c r="AJ2609">
        <v>1</v>
      </c>
      <c r="AK2609" t="s">
        <v>863</v>
      </c>
      <c r="AL2609">
        <v>40.989238999999998</v>
      </c>
      <c r="AM2609" t="s">
        <v>864</v>
      </c>
      <c r="AN2609">
        <v>-72.174188999999998</v>
      </c>
      <c r="AO2609">
        <v>25</v>
      </c>
      <c r="AP2609">
        <v>1125</v>
      </c>
      <c r="AQ2609" t="s">
        <v>129</v>
      </c>
      <c r="AR2609">
        <v>-25</v>
      </c>
      <c r="AS2609">
        <v>61</v>
      </c>
      <c r="AT2609">
        <v>-256</v>
      </c>
      <c r="BB2609">
        <v>1200</v>
      </c>
      <c r="BC2609">
        <v>1</v>
      </c>
      <c r="BD2609" t="str">
        <f t="shared" si="1345"/>
        <v xml:space="preserve">N46PD   </v>
      </c>
      <c r="BE2609">
        <v>1</v>
      </c>
      <c r="BG2609">
        <v>0</v>
      </c>
      <c r="BH2609">
        <v>0</v>
      </c>
      <c r="BI2609">
        <v>0</v>
      </c>
      <c r="BJ2609">
        <v>1025</v>
      </c>
      <c r="BK2609">
        <v>-100</v>
      </c>
      <c r="BL2609" t="s">
        <v>206</v>
      </c>
      <c r="BM2609">
        <v>1</v>
      </c>
      <c r="BN2609">
        <v>1</v>
      </c>
      <c r="BO2609">
        <v>1</v>
      </c>
      <c r="BP2609">
        <v>0</v>
      </c>
      <c r="BS2609">
        <v>0</v>
      </c>
      <c r="BT2609">
        <v>0</v>
      </c>
      <c r="BU2609">
        <v>0</v>
      </c>
      <c r="CE2609" t="str">
        <f t="shared" si="1346"/>
        <v>16:27:36.177</v>
      </c>
      <c r="CF2609">
        <v>177177660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5</v>
      </c>
      <c r="CY2609">
        <v>7</v>
      </c>
      <c r="CZ2609" t="s">
        <v>131</v>
      </c>
      <c r="DA2609">
        <v>80</v>
      </c>
      <c r="DB2609">
        <v>1</v>
      </c>
      <c r="DC2609" t="s">
        <v>132</v>
      </c>
      <c r="DD2609" t="s">
        <v>133</v>
      </c>
      <c r="DG2609">
        <v>15592404</v>
      </c>
      <c r="DI2609">
        <v>1</v>
      </c>
      <c r="DJ2609">
        <v>0</v>
      </c>
      <c r="DK2609">
        <v>1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">
      <c r="A2610" t="str">
        <f t="shared" si="1341"/>
        <v>10/06/2022 16:27:36.416</v>
      </c>
      <c r="C2610" t="str">
        <f t="shared" si="1342"/>
        <v>FFDFD3C0</v>
      </c>
      <c r="D2610" t="s">
        <v>134</v>
      </c>
      <c r="E2610">
        <v>33</v>
      </c>
      <c r="H2610">
        <v>112</v>
      </c>
      <c r="I2610" t="s">
        <v>135</v>
      </c>
      <c r="J2610" t="s">
        <v>136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si="1343"/>
        <v>16:27:36.172</v>
      </c>
      <c r="T2610" t="str">
        <f t="shared" si="1344"/>
        <v>16:27:35.672</v>
      </c>
      <c r="U2610" t="str">
        <f t="shared" si="1319"/>
        <v>A5988B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9</v>
      </c>
      <c r="AC2610">
        <v>3</v>
      </c>
      <c r="AD2610">
        <v>0</v>
      </c>
      <c r="AE2610">
        <v>10</v>
      </c>
      <c r="AF2610" t="s">
        <v>136</v>
      </c>
      <c r="AG2610">
        <v>0</v>
      </c>
      <c r="AH2610">
        <v>3</v>
      </c>
      <c r="AI2610">
        <v>2</v>
      </c>
      <c r="AJ2610">
        <v>1</v>
      </c>
      <c r="AK2610" t="s">
        <v>863</v>
      </c>
      <c r="AL2610">
        <v>40.989238999999998</v>
      </c>
      <c r="AM2610" t="s">
        <v>864</v>
      </c>
      <c r="AN2610">
        <v>-72.174188999999998</v>
      </c>
      <c r="AO2610">
        <v>25</v>
      </c>
      <c r="AP2610">
        <v>1125</v>
      </c>
      <c r="AQ2610" t="s">
        <v>129</v>
      </c>
      <c r="AR2610">
        <v>-25</v>
      </c>
      <c r="AS2610">
        <v>61</v>
      </c>
      <c r="AT2610">
        <v>-256</v>
      </c>
      <c r="BB2610">
        <v>1200</v>
      </c>
      <c r="BC2610">
        <v>1</v>
      </c>
      <c r="BD2610" t="str">
        <f t="shared" si="1345"/>
        <v xml:space="preserve">N46PD   </v>
      </c>
      <c r="BE2610">
        <v>1</v>
      </c>
      <c r="BG2610">
        <v>0</v>
      </c>
      <c r="BH2610">
        <v>0</v>
      </c>
      <c r="BI2610">
        <v>0</v>
      </c>
      <c r="BJ2610">
        <v>1025</v>
      </c>
      <c r="BK2610">
        <v>-100</v>
      </c>
      <c r="BL2610" t="s">
        <v>206</v>
      </c>
      <c r="BM2610">
        <v>1</v>
      </c>
      <c r="BN2610">
        <v>1</v>
      </c>
      <c r="BO2610">
        <v>1</v>
      </c>
      <c r="BP2610">
        <v>0</v>
      </c>
      <c r="BS2610">
        <v>0</v>
      </c>
      <c r="BT2610">
        <v>0</v>
      </c>
      <c r="BU2610">
        <v>0</v>
      </c>
      <c r="CE2610" t="str">
        <f t="shared" si="1346"/>
        <v>16:27:36.177</v>
      </c>
      <c r="CF2610">
        <v>177177660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5</v>
      </c>
      <c r="CY2610">
        <v>7</v>
      </c>
      <c r="CZ2610" t="s">
        <v>131</v>
      </c>
      <c r="DA2610">
        <v>80</v>
      </c>
      <c r="DB2610">
        <v>1</v>
      </c>
      <c r="DC2610" t="s">
        <v>132</v>
      </c>
      <c r="DD2610" t="s">
        <v>133</v>
      </c>
      <c r="DG2610">
        <v>15592404</v>
      </c>
      <c r="DI2610">
        <v>1</v>
      </c>
      <c r="DJ2610">
        <v>0</v>
      </c>
      <c r="DK2610">
        <v>1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">
      <c r="A2611" t="str">
        <f t="shared" si="1341"/>
        <v>10/06/2022 16:27:36.416</v>
      </c>
      <c r="C2611" t="str">
        <f t="shared" si="1342"/>
        <v>FFDFD3C0</v>
      </c>
      <c r="D2611" t="s">
        <v>139</v>
      </c>
      <c r="E2611">
        <v>3</v>
      </c>
      <c r="F2611">
        <v>1003</v>
      </c>
      <c r="G2611" t="s">
        <v>146</v>
      </c>
      <c r="J2611" t="s">
        <v>141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si="1343"/>
        <v>16:27:36.172</v>
      </c>
      <c r="T2611" t="str">
        <f t="shared" si="1344"/>
        <v>16:27:35.672</v>
      </c>
      <c r="U2611" t="str">
        <f t="shared" si="1319"/>
        <v>A5988B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10</v>
      </c>
      <c r="AF2611" t="s">
        <v>136</v>
      </c>
      <c r="AG2611">
        <v>0</v>
      </c>
      <c r="AH2611">
        <v>3</v>
      </c>
      <c r="AI2611">
        <v>2</v>
      </c>
      <c r="AJ2611">
        <v>1</v>
      </c>
      <c r="AK2611" t="s">
        <v>863</v>
      </c>
      <c r="AL2611">
        <v>40.989238999999998</v>
      </c>
      <c r="AM2611" t="s">
        <v>864</v>
      </c>
      <c r="AN2611">
        <v>-72.174188999999998</v>
      </c>
      <c r="AO2611">
        <v>25</v>
      </c>
      <c r="AP2611">
        <v>1125</v>
      </c>
      <c r="AQ2611" t="s">
        <v>129</v>
      </c>
      <c r="AR2611">
        <v>-25</v>
      </c>
      <c r="AS2611">
        <v>61</v>
      </c>
      <c r="AT2611">
        <v>-256</v>
      </c>
      <c r="BB2611">
        <v>1200</v>
      </c>
      <c r="BC2611">
        <v>1</v>
      </c>
      <c r="BD2611" t="str">
        <f t="shared" si="1345"/>
        <v xml:space="preserve">N46PD   </v>
      </c>
      <c r="BE2611">
        <v>1</v>
      </c>
      <c r="BG2611">
        <v>0</v>
      </c>
      <c r="BH2611">
        <v>0</v>
      </c>
      <c r="BI2611">
        <v>0</v>
      </c>
      <c r="BJ2611">
        <v>1025</v>
      </c>
      <c r="BK2611">
        <v>-100</v>
      </c>
      <c r="BL2611" t="s">
        <v>206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t="str">
        <f t="shared" si="1346"/>
        <v>16:27:36.177</v>
      </c>
      <c r="CF2611">
        <v>177177660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5</v>
      </c>
      <c r="CY2611">
        <v>7</v>
      </c>
      <c r="CZ2611" t="s">
        <v>131</v>
      </c>
      <c r="DA2611">
        <v>80</v>
      </c>
      <c r="DB2611">
        <v>1</v>
      </c>
      <c r="DC2611" t="s">
        <v>132</v>
      </c>
      <c r="DD2611" t="s">
        <v>133</v>
      </c>
      <c r="DG2611">
        <v>15592404</v>
      </c>
      <c r="DI2611">
        <v>1</v>
      </c>
      <c r="DJ2611">
        <v>0</v>
      </c>
      <c r="DK2611">
        <v>1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">
      <c r="A2612" t="str">
        <f t="shared" si="1341"/>
        <v>10/06/2022 16:27:36.416</v>
      </c>
      <c r="C2612" t="str">
        <f t="shared" si="1342"/>
        <v>FFDFD3C0</v>
      </c>
      <c r="D2612" t="s">
        <v>143</v>
      </c>
      <c r="E2612">
        <v>1</v>
      </c>
      <c r="F2612">
        <v>2001</v>
      </c>
      <c r="G2612" t="s">
        <v>147</v>
      </c>
      <c r="J2612" t="s">
        <v>145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si="1343"/>
        <v>16:27:36.172</v>
      </c>
      <c r="T2612" t="str">
        <f t="shared" si="1344"/>
        <v>16:27:35.672</v>
      </c>
      <c r="U2612" t="str">
        <f t="shared" si="1319"/>
        <v>A5988B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10</v>
      </c>
      <c r="AF2612" t="s">
        <v>136</v>
      </c>
      <c r="AG2612">
        <v>0</v>
      </c>
      <c r="AH2612">
        <v>3</v>
      </c>
      <c r="AI2612">
        <v>2</v>
      </c>
      <c r="AJ2612">
        <v>1</v>
      </c>
      <c r="AK2612" t="s">
        <v>863</v>
      </c>
      <c r="AL2612">
        <v>40.989238999999998</v>
      </c>
      <c r="AM2612" t="s">
        <v>864</v>
      </c>
      <c r="AN2612">
        <v>-72.174188999999998</v>
      </c>
      <c r="AO2612">
        <v>25</v>
      </c>
      <c r="AP2612">
        <v>1125</v>
      </c>
      <c r="AQ2612" t="s">
        <v>129</v>
      </c>
      <c r="AR2612">
        <v>-25</v>
      </c>
      <c r="AS2612">
        <v>61</v>
      </c>
      <c r="AT2612">
        <v>-256</v>
      </c>
      <c r="BB2612">
        <v>1200</v>
      </c>
      <c r="BC2612">
        <v>1</v>
      </c>
      <c r="BD2612" t="str">
        <f t="shared" si="1345"/>
        <v xml:space="preserve">N46PD   </v>
      </c>
      <c r="BE2612">
        <v>1</v>
      </c>
      <c r="BG2612">
        <v>0</v>
      </c>
      <c r="BH2612">
        <v>0</v>
      </c>
      <c r="BI2612">
        <v>0</v>
      </c>
      <c r="BJ2612">
        <v>1025</v>
      </c>
      <c r="BK2612">
        <v>-100</v>
      </c>
      <c r="BL2612" t="s">
        <v>206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t="str">
        <f t="shared" si="1346"/>
        <v>16:27:36.177</v>
      </c>
      <c r="CF2612">
        <v>177177660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5</v>
      </c>
      <c r="CY2612">
        <v>7</v>
      </c>
      <c r="CZ2612" t="s">
        <v>131</v>
      </c>
      <c r="DA2612">
        <v>80</v>
      </c>
      <c r="DB2612">
        <v>1</v>
      </c>
      <c r="DC2612" t="s">
        <v>132</v>
      </c>
      <c r="DD2612" t="s">
        <v>133</v>
      </c>
      <c r="DG2612">
        <v>15592404</v>
      </c>
      <c r="DI2612">
        <v>1</v>
      </c>
      <c r="DJ2612">
        <v>0</v>
      </c>
      <c r="DK2612">
        <v>1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">
      <c r="A2613" t="str">
        <f>"10/06/2022 16:27:36.479"</f>
        <v>10/06/2022 16:27:36.479</v>
      </c>
      <c r="C2613" t="str">
        <f t="shared" si="1342"/>
        <v>FFDFD3C0</v>
      </c>
      <c r="D2613" t="s">
        <v>139</v>
      </c>
      <c r="E2613">
        <v>2</v>
      </c>
      <c r="F2613">
        <v>1002</v>
      </c>
      <c r="G2613" t="s">
        <v>124</v>
      </c>
      <c r="J2613" t="s">
        <v>141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si="1343"/>
        <v>16:27:36.172</v>
      </c>
      <c r="T2613" t="str">
        <f t="shared" si="1344"/>
        <v>16:27:35.672</v>
      </c>
      <c r="U2613" t="str">
        <f t="shared" si="1319"/>
        <v>A5988B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10</v>
      </c>
      <c r="AF2613" t="s">
        <v>136</v>
      </c>
      <c r="AG2613">
        <v>0</v>
      </c>
      <c r="AH2613">
        <v>3</v>
      </c>
      <c r="AI2613">
        <v>2</v>
      </c>
      <c r="AJ2613">
        <v>1</v>
      </c>
      <c r="AK2613" t="s">
        <v>863</v>
      </c>
      <c r="AL2613">
        <v>40.989238999999998</v>
      </c>
      <c r="AM2613" t="s">
        <v>864</v>
      </c>
      <c r="AN2613">
        <v>-72.174188999999998</v>
      </c>
      <c r="AO2613">
        <v>25</v>
      </c>
      <c r="AP2613">
        <v>1125</v>
      </c>
      <c r="AQ2613" t="s">
        <v>129</v>
      </c>
      <c r="AR2613">
        <v>-25</v>
      </c>
      <c r="AS2613">
        <v>61</v>
      </c>
      <c r="AT2613">
        <v>-256</v>
      </c>
      <c r="BB2613">
        <v>1200</v>
      </c>
      <c r="BC2613">
        <v>1</v>
      </c>
      <c r="BD2613" t="str">
        <f t="shared" si="1345"/>
        <v xml:space="preserve">N46PD   </v>
      </c>
      <c r="BE2613">
        <v>1</v>
      </c>
      <c r="BG2613">
        <v>0</v>
      </c>
      <c r="BH2613">
        <v>0</v>
      </c>
      <c r="BI2613">
        <v>0</v>
      </c>
      <c r="BJ2613">
        <v>1025</v>
      </c>
      <c r="BK2613">
        <v>-100</v>
      </c>
      <c r="BL2613" t="s">
        <v>206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t="str">
        <f t="shared" si="1346"/>
        <v>16:27:36.177</v>
      </c>
      <c r="CF2613">
        <v>177177660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5</v>
      </c>
      <c r="CY2613">
        <v>7</v>
      </c>
      <c r="CZ2613" t="s">
        <v>131</v>
      </c>
      <c r="DA2613">
        <v>80</v>
      </c>
      <c r="DB2613">
        <v>1</v>
      </c>
      <c r="DC2613" t="s">
        <v>132</v>
      </c>
      <c r="DD2613" t="s">
        <v>133</v>
      </c>
      <c r="DG2613">
        <v>15592404</v>
      </c>
      <c r="DI2613">
        <v>1</v>
      </c>
      <c r="DJ2613">
        <v>0</v>
      </c>
      <c r="DK2613">
        <v>1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">
      <c r="A2614" t="str">
        <f>"10/06/2022 16:27:37.570"</f>
        <v>10/06/2022 16:27:37.570</v>
      </c>
      <c r="C2614" t="str">
        <f t="shared" si="1342"/>
        <v>FFDFD3C0</v>
      </c>
      <c r="D2614" t="s">
        <v>134</v>
      </c>
      <c r="E2614">
        <v>38</v>
      </c>
      <c r="H2614">
        <v>125</v>
      </c>
      <c r="I2614" t="s">
        <v>142</v>
      </c>
      <c r="J2614" t="s">
        <v>136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ref="S2614:S2620" si="1347">"16:27:37.336"</f>
        <v>16:27:37.336</v>
      </c>
      <c r="T2614" t="str">
        <f t="shared" ref="T2614:T2620" si="1348">"16:27:36.836"</f>
        <v>16:27:36.836</v>
      </c>
      <c r="U2614" t="str">
        <f t="shared" si="1319"/>
        <v>A5988B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10</v>
      </c>
      <c r="AF2614" t="s">
        <v>136</v>
      </c>
      <c r="AG2614">
        <v>0</v>
      </c>
      <c r="AH2614">
        <v>3</v>
      </c>
      <c r="AI2614">
        <v>2</v>
      </c>
      <c r="AJ2614">
        <v>1</v>
      </c>
      <c r="AK2614" t="s">
        <v>865</v>
      </c>
      <c r="AL2614">
        <v>40.989583000000003</v>
      </c>
      <c r="AM2614" t="s">
        <v>866</v>
      </c>
      <c r="AN2614">
        <v>-72.174381999999994</v>
      </c>
      <c r="AO2614">
        <v>25</v>
      </c>
      <c r="AP2614">
        <v>1125</v>
      </c>
      <c r="AQ2614" t="s">
        <v>129</v>
      </c>
      <c r="AR2614">
        <v>-26</v>
      </c>
      <c r="AS2614">
        <v>61</v>
      </c>
      <c r="AT2614">
        <v>-192</v>
      </c>
      <c r="BB2614">
        <v>1200</v>
      </c>
      <c r="BC2614">
        <v>1</v>
      </c>
      <c r="BD2614" t="str">
        <f t="shared" si="1345"/>
        <v xml:space="preserve">N46PD   </v>
      </c>
      <c r="BE2614">
        <v>1</v>
      </c>
      <c r="BG2614">
        <v>0</v>
      </c>
      <c r="BH2614">
        <v>0</v>
      </c>
      <c r="BI2614">
        <v>0</v>
      </c>
      <c r="BJ2614">
        <v>1025</v>
      </c>
      <c r="BK2614">
        <v>-100</v>
      </c>
      <c r="BL2614" t="s">
        <v>206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t="str">
        <f t="shared" ref="CE2614:CE2620" si="1349">"16:27:37.342"</f>
        <v>16:27:37.342</v>
      </c>
      <c r="CF2614">
        <v>342101782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5</v>
      </c>
      <c r="CY2614">
        <v>7</v>
      </c>
      <c r="CZ2614" t="s">
        <v>131</v>
      </c>
      <c r="DA2614">
        <v>80</v>
      </c>
      <c r="DB2614">
        <v>0</v>
      </c>
      <c r="DC2614" t="s">
        <v>132</v>
      </c>
      <c r="DD2614" t="s">
        <v>133</v>
      </c>
      <c r="DG2614">
        <v>15669895</v>
      </c>
      <c r="DI2614">
        <v>1</v>
      </c>
      <c r="DJ2614">
        <v>0</v>
      </c>
      <c r="DK2614">
        <v>0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">
      <c r="A2615" t="str">
        <f>"10/06/2022 16:27:37.570"</f>
        <v>10/06/2022 16:27:37.570</v>
      </c>
      <c r="C2615" t="str">
        <f t="shared" si="1342"/>
        <v>FFDFD3C0</v>
      </c>
      <c r="D2615" t="s">
        <v>134</v>
      </c>
      <c r="E2615">
        <v>33</v>
      </c>
      <c r="H2615">
        <v>112</v>
      </c>
      <c r="I2615" t="s">
        <v>135</v>
      </c>
      <c r="J2615" t="s">
        <v>136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si="1347"/>
        <v>16:27:37.336</v>
      </c>
      <c r="T2615" t="str">
        <f t="shared" si="1348"/>
        <v>16:27:36.836</v>
      </c>
      <c r="U2615" t="str">
        <f t="shared" si="1319"/>
        <v>A5988B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10</v>
      </c>
      <c r="AF2615" t="s">
        <v>136</v>
      </c>
      <c r="AG2615">
        <v>0</v>
      </c>
      <c r="AH2615">
        <v>3</v>
      </c>
      <c r="AI2615">
        <v>2</v>
      </c>
      <c r="AJ2615">
        <v>1</v>
      </c>
      <c r="AK2615" t="s">
        <v>865</v>
      </c>
      <c r="AL2615">
        <v>40.989583000000003</v>
      </c>
      <c r="AM2615" t="s">
        <v>866</v>
      </c>
      <c r="AN2615">
        <v>-72.174381999999994</v>
      </c>
      <c r="AO2615">
        <v>25</v>
      </c>
      <c r="AP2615">
        <v>1125</v>
      </c>
      <c r="AQ2615" t="s">
        <v>129</v>
      </c>
      <c r="AR2615">
        <v>-26</v>
      </c>
      <c r="AS2615">
        <v>61</v>
      </c>
      <c r="AT2615">
        <v>-192</v>
      </c>
      <c r="BB2615">
        <v>1200</v>
      </c>
      <c r="BC2615">
        <v>1</v>
      </c>
      <c r="BD2615" t="str">
        <f t="shared" si="1345"/>
        <v xml:space="preserve">N46PD   </v>
      </c>
      <c r="BE2615">
        <v>1</v>
      </c>
      <c r="BG2615">
        <v>0</v>
      </c>
      <c r="BH2615">
        <v>0</v>
      </c>
      <c r="BI2615">
        <v>0</v>
      </c>
      <c r="BJ2615">
        <v>1025</v>
      </c>
      <c r="BK2615">
        <v>-100</v>
      </c>
      <c r="BL2615" t="s">
        <v>206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t="str">
        <f t="shared" si="1349"/>
        <v>16:27:37.342</v>
      </c>
      <c r="CF2615">
        <v>342101782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5</v>
      </c>
      <c r="CY2615">
        <v>7</v>
      </c>
      <c r="CZ2615" t="s">
        <v>131</v>
      </c>
      <c r="DA2615">
        <v>80</v>
      </c>
      <c r="DB2615">
        <v>0</v>
      </c>
      <c r="DC2615" t="s">
        <v>132</v>
      </c>
      <c r="DD2615" t="s">
        <v>133</v>
      </c>
      <c r="DG2615">
        <v>15669895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">
      <c r="A2616" t="str">
        <f>"10/06/2022 16:27:37.570"</f>
        <v>10/06/2022 16:27:37.570</v>
      </c>
      <c r="C2616" t="str">
        <f t="shared" si="1342"/>
        <v>FFDFD3C0</v>
      </c>
      <c r="D2616" t="s">
        <v>143</v>
      </c>
      <c r="E2616">
        <v>1</v>
      </c>
      <c r="F2616">
        <v>2001</v>
      </c>
      <c r="G2616" t="s">
        <v>147</v>
      </c>
      <c r="J2616" t="s">
        <v>145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1347"/>
        <v>16:27:37.336</v>
      </c>
      <c r="T2616" t="str">
        <f t="shared" si="1348"/>
        <v>16:27:36.836</v>
      </c>
      <c r="U2616" t="str">
        <f t="shared" si="1319"/>
        <v>A5988B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10</v>
      </c>
      <c r="AF2616" t="s">
        <v>136</v>
      </c>
      <c r="AG2616">
        <v>0</v>
      </c>
      <c r="AH2616">
        <v>3</v>
      </c>
      <c r="AI2616">
        <v>2</v>
      </c>
      <c r="AJ2616">
        <v>1</v>
      </c>
      <c r="AK2616" t="s">
        <v>865</v>
      </c>
      <c r="AL2616">
        <v>40.989583000000003</v>
      </c>
      <c r="AM2616" t="s">
        <v>866</v>
      </c>
      <c r="AN2616">
        <v>-72.174381999999994</v>
      </c>
      <c r="AO2616">
        <v>25</v>
      </c>
      <c r="AP2616">
        <v>1125</v>
      </c>
      <c r="AQ2616" t="s">
        <v>129</v>
      </c>
      <c r="AR2616">
        <v>-26</v>
      </c>
      <c r="AS2616">
        <v>61</v>
      </c>
      <c r="AT2616">
        <v>-192</v>
      </c>
      <c r="BB2616">
        <v>1200</v>
      </c>
      <c r="BC2616">
        <v>1</v>
      </c>
      <c r="BD2616" t="str">
        <f t="shared" si="1345"/>
        <v xml:space="preserve">N46PD   </v>
      </c>
      <c r="BE2616">
        <v>1</v>
      </c>
      <c r="BG2616">
        <v>0</v>
      </c>
      <c r="BH2616">
        <v>0</v>
      </c>
      <c r="BI2616">
        <v>0</v>
      </c>
      <c r="BJ2616">
        <v>1025</v>
      </c>
      <c r="BK2616">
        <v>-100</v>
      </c>
      <c r="BL2616" t="s">
        <v>206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t="str">
        <f t="shared" si="1349"/>
        <v>16:27:37.342</v>
      </c>
      <c r="CF2616">
        <v>342101782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5</v>
      </c>
      <c r="CY2616">
        <v>7</v>
      </c>
      <c r="CZ2616" t="s">
        <v>131</v>
      </c>
      <c r="DA2616">
        <v>80</v>
      </c>
      <c r="DB2616">
        <v>0</v>
      </c>
      <c r="DC2616" t="s">
        <v>132</v>
      </c>
      <c r="DD2616" t="s">
        <v>133</v>
      </c>
      <c r="DG2616">
        <v>15669895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">
      <c r="A2617" t="str">
        <f>"10/06/2022 16:27:37.570"</f>
        <v>10/06/2022 16:27:37.570</v>
      </c>
      <c r="C2617" t="str">
        <f t="shared" si="1342"/>
        <v>FFDFD3C0</v>
      </c>
      <c r="D2617" t="s">
        <v>139</v>
      </c>
      <c r="E2617">
        <v>3</v>
      </c>
      <c r="F2617">
        <v>1003</v>
      </c>
      <c r="G2617" t="s">
        <v>146</v>
      </c>
      <c r="J2617" t="s">
        <v>141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si="1347"/>
        <v>16:27:37.336</v>
      </c>
      <c r="T2617" t="str">
        <f t="shared" si="1348"/>
        <v>16:27:36.836</v>
      </c>
      <c r="U2617" t="str">
        <f t="shared" si="1319"/>
        <v>A5988B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10</v>
      </c>
      <c r="AF2617" t="s">
        <v>136</v>
      </c>
      <c r="AG2617">
        <v>0</v>
      </c>
      <c r="AH2617">
        <v>3</v>
      </c>
      <c r="AI2617">
        <v>2</v>
      </c>
      <c r="AJ2617">
        <v>1</v>
      </c>
      <c r="AK2617" t="s">
        <v>865</v>
      </c>
      <c r="AL2617">
        <v>40.989583000000003</v>
      </c>
      <c r="AM2617" t="s">
        <v>866</v>
      </c>
      <c r="AN2617">
        <v>-72.174381999999994</v>
      </c>
      <c r="AO2617">
        <v>25</v>
      </c>
      <c r="AP2617">
        <v>1125</v>
      </c>
      <c r="AQ2617" t="s">
        <v>129</v>
      </c>
      <c r="AR2617">
        <v>-26</v>
      </c>
      <c r="AS2617">
        <v>61</v>
      </c>
      <c r="AT2617">
        <v>-192</v>
      </c>
      <c r="BB2617">
        <v>1200</v>
      </c>
      <c r="BC2617">
        <v>1</v>
      </c>
      <c r="BD2617" t="str">
        <f t="shared" si="1345"/>
        <v xml:space="preserve">N46PD   </v>
      </c>
      <c r="BE2617">
        <v>1</v>
      </c>
      <c r="BG2617">
        <v>0</v>
      </c>
      <c r="BH2617">
        <v>0</v>
      </c>
      <c r="BI2617">
        <v>0</v>
      </c>
      <c r="BJ2617">
        <v>1025</v>
      </c>
      <c r="BK2617">
        <v>-100</v>
      </c>
      <c r="BL2617" t="s">
        <v>206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t="str">
        <f t="shared" si="1349"/>
        <v>16:27:37.342</v>
      </c>
      <c r="CF2617">
        <v>342101782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5</v>
      </c>
      <c r="CY2617">
        <v>7</v>
      </c>
      <c r="CZ2617" t="s">
        <v>131</v>
      </c>
      <c r="DA2617">
        <v>80</v>
      </c>
      <c r="DB2617">
        <v>0</v>
      </c>
      <c r="DC2617" t="s">
        <v>132</v>
      </c>
      <c r="DD2617" t="s">
        <v>133</v>
      </c>
      <c r="DG2617">
        <v>15669895</v>
      </c>
      <c r="DI2617">
        <v>1</v>
      </c>
      <c r="DJ2617">
        <v>0</v>
      </c>
      <c r="DK2617">
        <v>1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">
      <c r="A2618" t="str">
        <f>"10/06/2022 16:27:37.570"</f>
        <v>10/06/2022 16:27:37.570</v>
      </c>
      <c r="C2618" t="str">
        <f t="shared" si="1342"/>
        <v>FFDFD3C0</v>
      </c>
      <c r="D2618" t="s">
        <v>139</v>
      </c>
      <c r="E2618">
        <v>2</v>
      </c>
      <c r="F2618">
        <v>1002</v>
      </c>
      <c r="G2618" t="s">
        <v>124</v>
      </c>
      <c r="J2618" t="s">
        <v>141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1347"/>
        <v>16:27:37.336</v>
      </c>
      <c r="T2618" t="str">
        <f t="shared" si="1348"/>
        <v>16:27:36.836</v>
      </c>
      <c r="U2618" t="str">
        <f t="shared" si="1319"/>
        <v>A5988B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10</v>
      </c>
      <c r="AF2618" t="s">
        <v>136</v>
      </c>
      <c r="AG2618">
        <v>0</v>
      </c>
      <c r="AH2618">
        <v>3</v>
      </c>
      <c r="AI2618">
        <v>2</v>
      </c>
      <c r="AJ2618">
        <v>1</v>
      </c>
      <c r="AK2618" t="s">
        <v>865</v>
      </c>
      <c r="AL2618">
        <v>40.989583000000003</v>
      </c>
      <c r="AM2618" t="s">
        <v>866</v>
      </c>
      <c r="AN2618">
        <v>-72.174381999999994</v>
      </c>
      <c r="AO2618">
        <v>25</v>
      </c>
      <c r="AP2618">
        <v>1125</v>
      </c>
      <c r="AQ2618" t="s">
        <v>129</v>
      </c>
      <c r="AR2618">
        <v>-26</v>
      </c>
      <c r="AS2618">
        <v>61</v>
      </c>
      <c r="AT2618">
        <v>-192</v>
      </c>
      <c r="BB2618">
        <v>1200</v>
      </c>
      <c r="BC2618">
        <v>1</v>
      </c>
      <c r="BD2618" t="str">
        <f t="shared" si="1345"/>
        <v xml:space="preserve">N46PD   </v>
      </c>
      <c r="BE2618">
        <v>1</v>
      </c>
      <c r="BG2618">
        <v>0</v>
      </c>
      <c r="BH2618">
        <v>0</v>
      </c>
      <c r="BI2618">
        <v>0</v>
      </c>
      <c r="BJ2618">
        <v>1025</v>
      </c>
      <c r="BK2618">
        <v>-100</v>
      </c>
      <c r="BL2618" t="s">
        <v>206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t="str">
        <f t="shared" si="1349"/>
        <v>16:27:37.342</v>
      </c>
      <c r="CF2618">
        <v>342101782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5</v>
      </c>
      <c r="CY2618">
        <v>7</v>
      </c>
      <c r="CZ2618" t="s">
        <v>131</v>
      </c>
      <c r="DA2618">
        <v>80</v>
      </c>
      <c r="DB2618">
        <v>0</v>
      </c>
      <c r="DC2618" t="s">
        <v>132</v>
      </c>
      <c r="DD2618" t="s">
        <v>133</v>
      </c>
      <c r="DG2618">
        <v>15669895</v>
      </c>
      <c r="DI2618">
        <v>1</v>
      </c>
      <c r="DJ2618">
        <v>0</v>
      </c>
      <c r="DK2618">
        <v>1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">
      <c r="A2619" t="str">
        <f>"10/06/2022 16:27:37.616"</f>
        <v>10/06/2022 16:27:37.616</v>
      </c>
      <c r="C2619" t="str">
        <f t="shared" si="1342"/>
        <v>FFDFD3C0</v>
      </c>
      <c r="D2619" t="s">
        <v>143</v>
      </c>
      <c r="E2619">
        <v>15</v>
      </c>
      <c r="F2619">
        <v>2015</v>
      </c>
      <c r="G2619" t="s">
        <v>144</v>
      </c>
      <c r="J2619" t="s">
        <v>145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 t="shared" si="1347"/>
        <v>16:27:37.336</v>
      </c>
      <c r="T2619" t="str">
        <f t="shared" si="1348"/>
        <v>16:27:36.836</v>
      </c>
      <c r="U2619" t="str">
        <f t="shared" si="1319"/>
        <v>A5988B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10</v>
      </c>
      <c r="AF2619" t="s">
        <v>136</v>
      </c>
      <c r="AG2619">
        <v>0</v>
      </c>
      <c r="AH2619">
        <v>3</v>
      </c>
      <c r="AI2619">
        <v>2</v>
      </c>
      <c r="AJ2619">
        <v>1</v>
      </c>
      <c r="AK2619" t="s">
        <v>865</v>
      </c>
      <c r="AL2619">
        <v>40.989583000000003</v>
      </c>
      <c r="AM2619" t="s">
        <v>866</v>
      </c>
      <c r="AN2619">
        <v>-72.174381999999994</v>
      </c>
      <c r="AO2619">
        <v>25</v>
      </c>
      <c r="AP2619">
        <v>1125</v>
      </c>
      <c r="AQ2619" t="s">
        <v>129</v>
      </c>
      <c r="AR2619">
        <v>-26</v>
      </c>
      <c r="AS2619">
        <v>61</v>
      </c>
      <c r="AT2619">
        <v>-192</v>
      </c>
      <c r="BB2619">
        <v>1200</v>
      </c>
      <c r="BC2619">
        <v>1</v>
      </c>
      <c r="BD2619" t="str">
        <f t="shared" si="1345"/>
        <v xml:space="preserve">N46PD   </v>
      </c>
      <c r="BE2619">
        <v>1</v>
      </c>
      <c r="BG2619">
        <v>0</v>
      </c>
      <c r="BH2619">
        <v>0</v>
      </c>
      <c r="BI2619">
        <v>0</v>
      </c>
      <c r="BJ2619">
        <v>1025</v>
      </c>
      <c r="BK2619">
        <v>-100</v>
      </c>
      <c r="BL2619" t="s">
        <v>206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t="str">
        <f t="shared" si="1349"/>
        <v>16:27:37.342</v>
      </c>
      <c r="CF2619">
        <v>342101782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5</v>
      </c>
      <c r="CY2619">
        <v>7</v>
      </c>
      <c r="CZ2619" t="s">
        <v>131</v>
      </c>
      <c r="DA2619">
        <v>80</v>
      </c>
      <c r="DB2619">
        <v>0</v>
      </c>
      <c r="DC2619" t="s">
        <v>132</v>
      </c>
      <c r="DD2619" t="s">
        <v>133</v>
      </c>
      <c r="DG2619">
        <v>15669895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">
      <c r="A2620" t="str">
        <f>"10/06/2022 16:27:37.616"</f>
        <v>10/06/2022 16:27:37.616</v>
      </c>
      <c r="C2620" t="str">
        <f t="shared" si="1342"/>
        <v>FFDFD3C0</v>
      </c>
      <c r="D2620" t="s">
        <v>123</v>
      </c>
      <c r="E2620">
        <v>1</v>
      </c>
      <c r="H2620">
        <v>157</v>
      </c>
      <c r="I2620" t="s">
        <v>124</v>
      </c>
      <c r="J2620" t="s">
        <v>125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 t="shared" si="1347"/>
        <v>16:27:37.336</v>
      </c>
      <c r="T2620" t="str">
        <f t="shared" si="1348"/>
        <v>16:27:36.836</v>
      </c>
      <c r="U2620" t="str">
        <f t="shared" si="1319"/>
        <v>A5988B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9</v>
      </c>
      <c r="AC2620">
        <v>3</v>
      </c>
      <c r="AD2620">
        <v>0</v>
      </c>
      <c r="AE2620">
        <v>10</v>
      </c>
      <c r="AF2620" t="s">
        <v>136</v>
      </c>
      <c r="AG2620">
        <v>0</v>
      </c>
      <c r="AH2620">
        <v>3</v>
      </c>
      <c r="AI2620">
        <v>2</v>
      </c>
      <c r="AJ2620">
        <v>1</v>
      </c>
      <c r="AK2620" t="s">
        <v>865</v>
      </c>
      <c r="AL2620">
        <v>40.989583000000003</v>
      </c>
      <c r="AM2620" t="s">
        <v>866</v>
      </c>
      <c r="AN2620">
        <v>-72.174381999999994</v>
      </c>
      <c r="AO2620">
        <v>25</v>
      </c>
      <c r="AP2620">
        <v>1125</v>
      </c>
      <c r="AQ2620" t="s">
        <v>129</v>
      </c>
      <c r="AR2620">
        <v>-26</v>
      </c>
      <c r="AS2620">
        <v>61</v>
      </c>
      <c r="AT2620">
        <v>-192</v>
      </c>
      <c r="BB2620">
        <v>1200</v>
      </c>
      <c r="BC2620">
        <v>1</v>
      </c>
      <c r="BD2620" t="str">
        <f t="shared" si="1345"/>
        <v xml:space="preserve">N46PD   </v>
      </c>
      <c r="BE2620">
        <v>1</v>
      </c>
      <c r="BG2620">
        <v>0</v>
      </c>
      <c r="BH2620">
        <v>0</v>
      </c>
      <c r="BI2620">
        <v>0</v>
      </c>
      <c r="BJ2620">
        <v>1025</v>
      </c>
      <c r="BK2620">
        <v>-100</v>
      </c>
      <c r="BL2620" t="s">
        <v>206</v>
      </c>
      <c r="BM2620">
        <v>1</v>
      </c>
      <c r="BN2620">
        <v>1</v>
      </c>
      <c r="BO2620">
        <v>1</v>
      </c>
      <c r="BP2620">
        <v>0</v>
      </c>
      <c r="BS2620">
        <v>0</v>
      </c>
      <c r="BT2620">
        <v>0</v>
      </c>
      <c r="BU2620">
        <v>0</v>
      </c>
      <c r="CE2620" t="str">
        <f t="shared" si="1349"/>
        <v>16:27:37.342</v>
      </c>
      <c r="CF2620">
        <v>342101782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5</v>
      </c>
      <c r="CY2620">
        <v>7</v>
      </c>
      <c r="CZ2620" t="s">
        <v>131</v>
      </c>
      <c r="DA2620">
        <v>80</v>
      </c>
      <c r="DB2620">
        <v>0</v>
      </c>
      <c r="DC2620" t="s">
        <v>132</v>
      </c>
      <c r="DD2620" t="s">
        <v>133</v>
      </c>
      <c r="DG2620">
        <v>15669895</v>
      </c>
      <c r="DI2620">
        <v>1</v>
      </c>
      <c r="DJ2620">
        <v>0</v>
      </c>
      <c r="DK2620">
        <v>0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">
      <c r="A2621" t="str">
        <f t="shared" ref="A2621:A2627" si="1350">"10/06/2022 16:27:38.523"</f>
        <v>10/06/2022 16:27:38.523</v>
      </c>
      <c r="C2621" t="str">
        <f t="shared" si="1342"/>
        <v>FFDFD3C0</v>
      </c>
      <c r="D2621" t="s">
        <v>139</v>
      </c>
      <c r="E2621">
        <v>2</v>
      </c>
      <c r="F2621">
        <v>1002</v>
      </c>
      <c r="G2621" t="s">
        <v>124</v>
      </c>
      <c r="J2621" t="s">
        <v>141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 t="shared" ref="S2621:S2627" si="1351">"16:27:38.281"</f>
        <v>16:27:38.281</v>
      </c>
      <c r="T2621" t="str">
        <f t="shared" ref="T2621:T2627" si="1352">"16:27:37.781"</f>
        <v>16:27:37.781</v>
      </c>
      <c r="U2621" t="str">
        <f t="shared" si="1319"/>
        <v>A5988B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10</v>
      </c>
      <c r="AF2621" t="s">
        <v>136</v>
      </c>
      <c r="AG2621">
        <v>0</v>
      </c>
      <c r="AH2621">
        <v>3</v>
      </c>
      <c r="AI2621">
        <v>2</v>
      </c>
      <c r="AJ2621">
        <v>1</v>
      </c>
      <c r="AK2621" t="s">
        <v>867</v>
      </c>
      <c r="AL2621">
        <v>40.989860999999998</v>
      </c>
      <c r="AM2621" t="s">
        <v>868</v>
      </c>
      <c r="AN2621">
        <v>-72.174554000000001</v>
      </c>
      <c r="AO2621">
        <v>25</v>
      </c>
      <c r="AP2621">
        <v>1125</v>
      </c>
      <c r="AQ2621" t="s">
        <v>129</v>
      </c>
      <c r="AR2621">
        <v>-26</v>
      </c>
      <c r="AS2621">
        <v>61</v>
      </c>
      <c r="AT2621">
        <v>0</v>
      </c>
      <c r="BB2621">
        <v>1200</v>
      </c>
      <c r="BC2621">
        <v>1</v>
      </c>
      <c r="BD2621" t="str">
        <f t="shared" si="1345"/>
        <v xml:space="preserve">N46PD   </v>
      </c>
      <c r="BE2621">
        <v>1</v>
      </c>
      <c r="BG2621">
        <v>0</v>
      </c>
      <c r="BH2621">
        <v>0</v>
      </c>
      <c r="BI2621">
        <v>0</v>
      </c>
      <c r="BJ2621">
        <v>1000</v>
      </c>
      <c r="BK2621">
        <v>-125</v>
      </c>
      <c r="BL2621" t="s">
        <v>206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t="str">
        <f t="shared" ref="CE2621:CE2627" si="1353">"16:27:38.284"</f>
        <v>16:27:38.284</v>
      </c>
      <c r="CF2621">
        <v>284346672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5</v>
      </c>
      <c r="CY2621">
        <v>7</v>
      </c>
      <c r="CZ2621" t="s">
        <v>131</v>
      </c>
      <c r="DA2621">
        <v>80</v>
      </c>
      <c r="DB2621">
        <v>0</v>
      </c>
      <c r="DC2621" t="s">
        <v>132</v>
      </c>
      <c r="DD2621" t="s">
        <v>133</v>
      </c>
      <c r="DG2621">
        <v>15671886</v>
      </c>
      <c r="DI2621">
        <v>1</v>
      </c>
      <c r="DJ2621">
        <v>0</v>
      </c>
      <c r="DK2621">
        <v>0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">
      <c r="A2622" t="str">
        <f t="shared" si="1350"/>
        <v>10/06/2022 16:27:38.523</v>
      </c>
      <c r="C2622" t="str">
        <f t="shared" si="1342"/>
        <v>FFDFD3C0</v>
      </c>
      <c r="D2622" t="s">
        <v>143</v>
      </c>
      <c r="E2622">
        <v>15</v>
      </c>
      <c r="F2622">
        <v>2015</v>
      </c>
      <c r="G2622" t="s">
        <v>144</v>
      </c>
      <c r="J2622" t="s">
        <v>145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 t="shared" si="1351"/>
        <v>16:27:38.281</v>
      </c>
      <c r="T2622" t="str">
        <f t="shared" si="1352"/>
        <v>16:27:37.781</v>
      </c>
      <c r="U2622" t="str">
        <f t="shared" si="1319"/>
        <v>A5988B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10</v>
      </c>
      <c r="AF2622" t="s">
        <v>136</v>
      </c>
      <c r="AG2622">
        <v>0</v>
      </c>
      <c r="AH2622">
        <v>3</v>
      </c>
      <c r="AI2622">
        <v>2</v>
      </c>
      <c r="AJ2622">
        <v>1</v>
      </c>
      <c r="AK2622" t="s">
        <v>867</v>
      </c>
      <c r="AL2622">
        <v>40.989860999999998</v>
      </c>
      <c r="AM2622" t="s">
        <v>868</v>
      </c>
      <c r="AN2622">
        <v>-72.174554000000001</v>
      </c>
      <c r="AO2622">
        <v>25</v>
      </c>
      <c r="AP2622">
        <v>1125</v>
      </c>
      <c r="AQ2622" t="s">
        <v>129</v>
      </c>
      <c r="AR2622">
        <v>-26</v>
      </c>
      <c r="AS2622">
        <v>61</v>
      </c>
      <c r="AT2622">
        <v>0</v>
      </c>
      <c r="BB2622">
        <v>1200</v>
      </c>
      <c r="BC2622">
        <v>1</v>
      </c>
      <c r="BD2622" t="str">
        <f t="shared" si="1345"/>
        <v xml:space="preserve">N46PD   </v>
      </c>
      <c r="BE2622">
        <v>1</v>
      </c>
      <c r="BG2622">
        <v>0</v>
      </c>
      <c r="BH2622">
        <v>0</v>
      </c>
      <c r="BI2622">
        <v>0</v>
      </c>
      <c r="BJ2622">
        <v>1000</v>
      </c>
      <c r="BK2622">
        <v>-125</v>
      </c>
      <c r="BL2622" t="s">
        <v>206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t="str">
        <f t="shared" si="1353"/>
        <v>16:27:38.284</v>
      </c>
      <c r="CF2622">
        <v>284346672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5</v>
      </c>
      <c r="CY2622">
        <v>7</v>
      </c>
      <c r="CZ2622" t="s">
        <v>131</v>
      </c>
      <c r="DA2622">
        <v>80</v>
      </c>
      <c r="DB2622">
        <v>0</v>
      </c>
      <c r="DC2622" t="s">
        <v>132</v>
      </c>
      <c r="DD2622" t="s">
        <v>133</v>
      </c>
      <c r="DG2622">
        <v>15671886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">
      <c r="A2623" t="str">
        <f t="shared" si="1350"/>
        <v>10/06/2022 16:27:38.523</v>
      </c>
      <c r="C2623" t="str">
        <f t="shared" si="1342"/>
        <v>FFDFD3C0</v>
      </c>
      <c r="D2623" t="s">
        <v>134</v>
      </c>
      <c r="E2623">
        <v>38</v>
      </c>
      <c r="H2623">
        <v>125</v>
      </c>
      <c r="I2623" t="s">
        <v>142</v>
      </c>
      <c r="J2623" t="s">
        <v>136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 t="shared" si="1351"/>
        <v>16:27:38.281</v>
      </c>
      <c r="T2623" t="str">
        <f t="shared" si="1352"/>
        <v>16:27:37.781</v>
      </c>
      <c r="U2623" t="str">
        <f t="shared" si="1319"/>
        <v>A5988B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10</v>
      </c>
      <c r="AF2623" t="s">
        <v>136</v>
      </c>
      <c r="AG2623">
        <v>0</v>
      </c>
      <c r="AH2623">
        <v>3</v>
      </c>
      <c r="AI2623">
        <v>2</v>
      </c>
      <c r="AJ2623">
        <v>1</v>
      </c>
      <c r="AK2623" t="s">
        <v>867</v>
      </c>
      <c r="AL2623">
        <v>40.989860999999998</v>
      </c>
      <c r="AM2623" t="s">
        <v>868</v>
      </c>
      <c r="AN2623">
        <v>-72.174554000000001</v>
      </c>
      <c r="AO2623">
        <v>25</v>
      </c>
      <c r="AP2623">
        <v>1125</v>
      </c>
      <c r="AQ2623" t="s">
        <v>129</v>
      </c>
      <c r="AR2623">
        <v>-26</v>
      </c>
      <c r="AS2623">
        <v>61</v>
      </c>
      <c r="AT2623">
        <v>0</v>
      </c>
      <c r="BB2623">
        <v>1200</v>
      </c>
      <c r="BC2623">
        <v>1</v>
      </c>
      <c r="BD2623" t="str">
        <f t="shared" si="1345"/>
        <v xml:space="preserve">N46PD   </v>
      </c>
      <c r="BE2623">
        <v>1</v>
      </c>
      <c r="BG2623">
        <v>0</v>
      </c>
      <c r="BH2623">
        <v>0</v>
      </c>
      <c r="BI2623">
        <v>0</v>
      </c>
      <c r="BJ2623">
        <v>1000</v>
      </c>
      <c r="BK2623">
        <v>-125</v>
      </c>
      <c r="BL2623" t="s">
        <v>206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t="str">
        <f t="shared" si="1353"/>
        <v>16:27:38.284</v>
      </c>
      <c r="CF2623">
        <v>284346672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5</v>
      </c>
      <c r="CY2623">
        <v>7</v>
      </c>
      <c r="CZ2623" t="s">
        <v>131</v>
      </c>
      <c r="DA2623">
        <v>80</v>
      </c>
      <c r="DB2623">
        <v>0</v>
      </c>
      <c r="DC2623" t="s">
        <v>132</v>
      </c>
      <c r="DD2623" t="s">
        <v>133</v>
      </c>
      <c r="DG2623">
        <v>15671886</v>
      </c>
      <c r="DI2623">
        <v>1</v>
      </c>
      <c r="DJ2623">
        <v>0</v>
      </c>
      <c r="DK2623">
        <v>1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">
      <c r="A2624" t="str">
        <f t="shared" si="1350"/>
        <v>10/06/2022 16:27:38.523</v>
      </c>
      <c r="C2624" t="str">
        <f t="shared" si="1342"/>
        <v>FFDFD3C0</v>
      </c>
      <c r="D2624" t="s">
        <v>134</v>
      </c>
      <c r="E2624">
        <v>33</v>
      </c>
      <c r="H2624">
        <v>112</v>
      </c>
      <c r="I2624" t="s">
        <v>135</v>
      </c>
      <c r="J2624" t="s">
        <v>136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 t="shared" si="1351"/>
        <v>16:27:38.281</v>
      </c>
      <c r="T2624" t="str">
        <f t="shared" si="1352"/>
        <v>16:27:37.781</v>
      </c>
      <c r="U2624" t="str">
        <f t="shared" si="1319"/>
        <v>A5988B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10</v>
      </c>
      <c r="AF2624" t="s">
        <v>136</v>
      </c>
      <c r="AG2624">
        <v>0</v>
      </c>
      <c r="AH2624">
        <v>3</v>
      </c>
      <c r="AI2624">
        <v>2</v>
      </c>
      <c r="AJ2624">
        <v>1</v>
      </c>
      <c r="AK2624" t="s">
        <v>867</v>
      </c>
      <c r="AL2624">
        <v>40.989860999999998</v>
      </c>
      <c r="AM2624" t="s">
        <v>868</v>
      </c>
      <c r="AN2624">
        <v>-72.174554000000001</v>
      </c>
      <c r="AO2624">
        <v>25</v>
      </c>
      <c r="AP2624">
        <v>1125</v>
      </c>
      <c r="AQ2624" t="s">
        <v>129</v>
      </c>
      <c r="AR2624">
        <v>-26</v>
      </c>
      <c r="AS2624">
        <v>61</v>
      </c>
      <c r="AT2624">
        <v>0</v>
      </c>
      <c r="BB2624">
        <v>1200</v>
      </c>
      <c r="BC2624">
        <v>1</v>
      </c>
      <c r="BD2624" t="str">
        <f t="shared" si="1345"/>
        <v xml:space="preserve">N46PD   </v>
      </c>
      <c r="BE2624">
        <v>1</v>
      </c>
      <c r="BG2624">
        <v>0</v>
      </c>
      <c r="BH2624">
        <v>0</v>
      </c>
      <c r="BI2624">
        <v>0</v>
      </c>
      <c r="BJ2624">
        <v>1000</v>
      </c>
      <c r="BK2624">
        <v>-125</v>
      </c>
      <c r="BL2624" t="s">
        <v>206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t="str">
        <f t="shared" si="1353"/>
        <v>16:27:38.284</v>
      </c>
      <c r="CF2624">
        <v>284346672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5</v>
      </c>
      <c r="CY2624">
        <v>7</v>
      </c>
      <c r="CZ2624" t="s">
        <v>131</v>
      </c>
      <c r="DA2624">
        <v>80</v>
      </c>
      <c r="DB2624">
        <v>0</v>
      </c>
      <c r="DC2624" t="s">
        <v>132</v>
      </c>
      <c r="DD2624" t="s">
        <v>133</v>
      </c>
      <c r="DG2624">
        <v>15671886</v>
      </c>
      <c r="DI2624">
        <v>1</v>
      </c>
      <c r="DJ2624">
        <v>0</v>
      </c>
      <c r="DK2624">
        <v>1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">
      <c r="A2625" t="str">
        <f t="shared" si="1350"/>
        <v>10/06/2022 16:27:38.523</v>
      </c>
      <c r="C2625" t="str">
        <f t="shared" si="1342"/>
        <v>FFDFD3C0</v>
      </c>
      <c r="D2625" t="s">
        <v>123</v>
      </c>
      <c r="E2625">
        <v>1</v>
      </c>
      <c r="H2625">
        <v>157</v>
      </c>
      <c r="I2625" t="s">
        <v>124</v>
      </c>
      <c r="J2625" t="s">
        <v>125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 t="shared" si="1351"/>
        <v>16:27:38.281</v>
      </c>
      <c r="T2625" t="str">
        <f t="shared" si="1352"/>
        <v>16:27:37.781</v>
      </c>
      <c r="U2625" t="str">
        <f t="shared" si="1319"/>
        <v>A5988B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10</v>
      </c>
      <c r="AF2625" t="s">
        <v>136</v>
      </c>
      <c r="AG2625">
        <v>0</v>
      </c>
      <c r="AH2625">
        <v>3</v>
      </c>
      <c r="AI2625">
        <v>2</v>
      </c>
      <c r="AJ2625">
        <v>1</v>
      </c>
      <c r="AK2625" t="s">
        <v>867</v>
      </c>
      <c r="AL2625">
        <v>40.989860999999998</v>
      </c>
      <c r="AM2625" t="s">
        <v>868</v>
      </c>
      <c r="AN2625">
        <v>-72.174554000000001</v>
      </c>
      <c r="AO2625">
        <v>25</v>
      </c>
      <c r="AP2625">
        <v>1125</v>
      </c>
      <c r="AQ2625" t="s">
        <v>129</v>
      </c>
      <c r="AR2625">
        <v>-26</v>
      </c>
      <c r="AS2625">
        <v>61</v>
      </c>
      <c r="AT2625">
        <v>0</v>
      </c>
      <c r="BB2625">
        <v>1200</v>
      </c>
      <c r="BC2625">
        <v>1</v>
      </c>
      <c r="BD2625" t="str">
        <f t="shared" si="1345"/>
        <v xml:space="preserve">N46PD   </v>
      </c>
      <c r="BE2625">
        <v>1</v>
      </c>
      <c r="BG2625">
        <v>0</v>
      </c>
      <c r="BH2625">
        <v>0</v>
      </c>
      <c r="BI2625">
        <v>0</v>
      </c>
      <c r="BJ2625">
        <v>1000</v>
      </c>
      <c r="BK2625">
        <v>-125</v>
      </c>
      <c r="BL2625" t="s">
        <v>206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t="str">
        <f t="shared" si="1353"/>
        <v>16:27:38.284</v>
      </c>
      <c r="CF2625">
        <v>284346672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5</v>
      </c>
      <c r="CY2625">
        <v>7</v>
      </c>
      <c r="CZ2625" t="s">
        <v>131</v>
      </c>
      <c r="DA2625">
        <v>80</v>
      </c>
      <c r="DB2625">
        <v>0</v>
      </c>
      <c r="DC2625" t="s">
        <v>132</v>
      </c>
      <c r="DD2625" t="s">
        <v>133</v>
      </c>
      <c r="DG2625">
        <v>15671886</v>
      </c>
      <c r="DI2625">
        <v>1</v>
      </c>
      <c r="DJ2625">
        <v>0</v>
      </c>
      <c r="DK2625">
        <v>0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">
      <c r="A2626" t="str">
        <f t="shared" si="1350"/>
        <v>10/06/2022 16:27:38.523</v>
      </c>
      <c r="C2626" t="str">
        <f t="shared" si="1342"/>
        <v>FFDFD3C0</v>
      </c>
      <c r="D2626" t="s">
        <v>143</v>
      </c>
      <c r="E2626">
        <v>1</v>
      </c>
      <c r="F2626">
        <v>2001</v>
      </c>
      <c r="G2626" t="s">
        <v>147</v>
      </c>
      <c r="J2626" t="s">
        <v>145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si="1351"/>
        <v>16:27:38.281</v>
      </c>
      <c r="T2626" t="str">
        <f t="shared" si="1352"/>
        <v>16:27:37.781</v>
      </c>
      <c r="U2626" t="str">
        <f t="shared" ref="U2626:U2689" si="1354">"A5988B"</f>
        <v>A5988B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10</v>
      </c>
      <c r="AF2626" t="s">
        <v>136</v>
      </c>
      <c r="AG2626">
        <v>0</v>
      </c>
      <c r="AH2626">
        <v>3</v>
      </c>
      <c r="AI2626">
        <v>2</v>
      </c>
      <c r="AJ2626">
        <v>1</v>
      </c>
      <c r="AK2626" t="s">
        <v>867</v>
      </c>
      <c r="AL2626">
        <v>40.989860999999998</v>
      </c>
      <c r="AM2626" t="s">
        <v>868</v>
      </c>
      <c r="AN2626">
        <v>-72.174554000000001</v>
      </c>
      <c r="AO2626">
        <v>25</v>
      </c>
      <c r="AP2626">
        <v>1125</v>
      </c>
      <c r="AQ2626" t="s">
        <v>129</v>
      </c>
      <c r="AR2626">
        <v>-26</v>
      </c>
      <c r="AS2626">
        <v>61</v>
      </c>
      <c r="AT2626">
        <v>0</v>
      </c>
      <c r="BB2626">
        <v>1200</v>
      </c>
      <c r="BC2626">
        <v>1</v>
      </c>
      <c r="BD2626" t="str">
        <f t="shared" si="1345"/>
        <v xml:space="preserve">N46PD   </v>
      </c>
      <c r="BE2626">
        <v>1</v>
      </c>
      <c r="BG2626">
        <v>0</v>
      </c>
      <c r="BH2626">
        <v>0</v>
      </c>
      <c r="BI2626">
        <v>0</v>
      </c>
      <c r="BJ2626">
        <v>1000</v>
      </c>
      <c r="BK2626">
        <v>-125</v>
      </c>
      <c r="BL2626" t="s">
        <v>206</v>
      </c>
      <c r="BM2626">
        <v>1</v>
      </c>
      <c r="BN2626">
        <v>1</v>
      </c>
      <c r="BO2626">
        <v>1</v>
      </c>
      <c r="BP2626">
        <v>0</v>
      </c>
      <c r="BS2626">
        <v>0</v>
      </c>
      <c r="BT2626">
        <v>0</v>
      </c>
      <c r="BU2626">
        <v>0</v>
      </c>
      <c r="CE2626" t="str">
        <f t="shared" si="1353"/>
        <v>16:27:38.284</v>
      </c>
      <c r="CF2626">
        <v>284346672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5</v>
      </c>
      <c r="CY2626">
        <v>7</v>
      </c>
      <c r="CZ2626" t="s">
        <v>131</v>
      </c>
      <c r="DA2626">
        <v>80</v>
      </c>
      <c r="DB2626">
        <v>0</v>
      </c>
      <c r="DC2626" t="s">
        <v>132</v>
      </c>
      <c r="DD2626" t="s">
        <v>133</v>
      </c>
      <c r="DG2626">
        <v>15671886</v>
      </c>
      <c r="DI2626">
        <v>1</v>
      </c>
      <c r="DJ2626">
        <v>0</v>
      </c>
      <c r="DK2626">
        <v>0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">
      <c r="A2627" t="str">
        <f t="shared" si="1350"/>
        <v>10/06/2022 16:27:38.523</v>
      </c>
      <c r="C2627" t="str">
        <f t="shared" si="1342"/>
        <v>FFDFD3C0</v>
      </c>
      <c r="D2627" t="s">
        <v>139</v>
      </c>
      <c r="E2627">
        <v>3</v>
      </c>
      <c r="F2627">
        <v>1003</v>
      </c>
      <c r="G2627" t="s">
        <v>146</v>
      </c>
      <c r="J2627" t="s">
        <v>141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si="1351"/>
        <v>16:27:38.281</v>
      </c>
      <c r="T2627" t="str">
        <f t="shared" si="1352"/>
        <v>16:27:37.781</v>
      </c>
      <c r="U2627" t="str">
        <f t="shared" si="1354"/>
        <v>A5988B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10</v>
      </c>
      <c r="AF2627" t="s">
        <v>136</v>
      </c>
      <c r="AG2627">
        <v>0</v>
      </c>
      <c r="AH2627">
        <v>3</v>
      </c>
      <c r="AI2627">
        <v>2</v>
      </c>
      <c r="AJ2627">
        <v>1</v>
      </c>
      <c r="AK2627" t="s">
        <v>867</v>
      </c>
      <c r="AL2627">
        <v>40.989860999999998</v>
      </c>
      <c r="AM2627" t="s">
        <v>868</v>
      </c>
      <c r="AN2627">
        <v>-72.174554000000001</v>
      </c>
      <c r="AO2627">
        <v>25</v>
      </c>
      <c r="AP2627">
        <v>1125</v>
      </c>
      <c r="AQ2627" t="s">
        <v>129</v>
      </c>
      <c r="AR2627">
        <v>-26</v>
      </c>
      <c r="AS2627">
        <v>61</v>
      </c>
      <c r="AT2627">
        <v>0</v>
      </c>
      <c r="BB2627">
        <v>1200</v>
      </c>
      <c r="BC2627">
        <v>1</v>
      </c>
      <c r="BD2627" t="str">
        <f t="shared" si="1345"/>
        <v xml:space="preserve">N46PD   </v>
      </c>
      <c r="BE2627">
        <v>1</v>
      </c>
      <c r="BG2627">
        <v>0</v>
      </c>
      <c r="BH2627">
        <v>0</v>
      </c>
      <c r="BI2627">
        <v>0</v>
      </c>
      <c r="BJ2627">
        <v>1000</v>
      </c>
      <c r="BK2627">
        <v>-125</v>
      </c>
      <c r="BL2627" t="s">
        <v>206</v>
      </c>
      <c r="BM2627">
        <v>1</v>
      </c>
      <c r="BN2627">
        <v>1</v>
      </c>
      <c r="BO2627">
        <v>1</v>
      </c>
      <c r="BP2627">
        <v>0</v>
      </c>
      <c r="BS2627">
        <v>0</v>
      </c>
      <c r="BT2627">
        <v>0</v>
      </c>
      <c r="BU2627">
        <v>0</v>
      </c>
      <c r="CE2627" t="str">
        <f t="shared" si="1353"/>
        <v>16:27:38.284</v>
      </c>
      <c r="CF2627">
        <v>284346672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5</v>
      </c>
      <c r="CY2627">
        <v>7</v>
      </c>
      <c r="CZ2627" t="s">
        <v>131</v>
      </c>
      <c r="DA2627">
        <v>80</v>
      </c>
      <c r="DB2627">
        <v>0</v>
      </c>
      <c r="DC2627" t="s">
        <v>132</v>
      </c>
      <c r="DD2627" t="s">
        <v>133</v>
      </c>
      <c r="DG2627">
        <v>15671886</v>
      </c>
      <c r="DI2627">
        <v>1</v>
      </c>
      <c r="DJ2627">
        <v>0</v>
      </c>
      <c r="DK2627">
        <v>1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">
      <c r="A2628" t="str">
        <f t="shared" ref="A2628:A2633" si="1355">"10/06/2022 16:27:40.008"</f>
        <v>10/06/2022 16:27:40.008</v>
      </c>
      <c r="C2628" t="str">
        <f t="shared" si="1342"/>
        <v>FFDFD3C0</v>
      </c>
      <c r="D2628" t="s">
        <v>139</v>
      </c>
      <c r="E2628">
        <v>2</v>
      </c>
      <c r="F2628">
        <v>1002</v>
      </c>
      <c r="G2628" t="s">
        <v>124</v>
      </c>
      <c r="J2628" t="s">
        <v>141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ref="S2628:S2634" si="1356">"16:27:39.773"</f>
        <v>16:27:39.773</v>
      </c>
      <c r="T2628" t="str">
        <f t="shared" ref="T2628:T2634" si="1357">"16:27:39.373"</f>
        <v>16:27:39.373</v>
      </c>
      <c r="U2628" t="str">
        <f t="shared" si="1354"/>
        <v>A5988B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10</v>
      </c>
      <c r="AF2628" t="s">
        <v>136</v>
      </c>
      <c r="AG2628">
        <v>0</v>
      </c>
      <c r="AH2628">
        <v>3</v>
      </c>
      <c r="AI2628">
        <v>2</v>
      </c>
      <c r="AJ2628">
        <v>1</v>
      </c>
      <c r="AK2628" t="s">
        <v>869</v>
      </c>
      <c r="AL2628">
        <v>40.990268999999998</v>
      </c>
      <c r="AM2628" t="s">
        <v>870</v>
      </c>
      <c r="AN2628">
        <v>-72.174746999999996</v>
      </c>
      <c r="AO2628">
        <v>25</v>
      </c>
      <c r="AP2628">
        <v>1125</v>
      </c>
      <c r="AQ2628" t="s">
        <v>129</v>
      </c>
      <c r="AR2628">
        <v>-26</v>
      </c>
      <c r="AS2628">
        <v>61</v>
      </c>
      <c r="AT2628">
        <v>-256</v>
      </c>
      <c r="BB2628">
        <v>1200</v>
      </c>
      <c r="BC2628">
        <v>1</v>
      </c>
      <c r="BD2628" t="str">
        <f t="shared" si="1345"/>
        <v xml:space="preserve">N46PD   </v>
      </c>
      <c r="BE2628">
        <v>1</v>
      </c>
      <c r="BG2628">
        <v>0</v>
      </c>
      <c r="BH2628">
        <v>0</v>
      </c>
      <c r="BI2628">
        <v>0</v>
      </c>
      <c r="BJ2628">
        <v>1025</v>
      </c>
      <c r="BK2628">
        <v>-100</v>
      </c>
      <c r="BL2628" t="s">
        <v>206</v>
      </c>
      <c r="BM2628">
        <v>1</v>
      </c>
      <c r="BN2628">
        <v>1</v>
      </c>
      <c r="BO2628">
        <v>1</v>
      </c>
      <c r="BP2628">
        <v>0</v>
      </c>
      <c r="BS2628">
        <v>0</v>
      </c>
      <c r="BT2628">
        <v>0</v>
      </c>
      <c r="BU2628">
        <v>0</v>
      </c>
      <c r="CE2628" t="str">
        <f t="shared" ref="CE2628:CE2634" si="1358">"16:27:39.775"</f>
        <v>16:27:39.775</v>
      </c>
      <c r="CF2628">
        <v>775171156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5</v>
      </c>
      <c r="CY2628">
        <v>7</v>
      </c>
      <c r="CZ2628" t="s">
        <v>131</v>
      </c>
      <c r="DA2628">
        <v>80</v>
      </c>
      <c r="DB2628">
        <v>1</v>
      </c>
      <c r="DC2628" t="s">
        <v>132</v>
      </c>
      <c r="DD2628" t="s">
        <v>133</v>
      </c>
      <c r="DG2628">
        <v>15595906</v>
      </c>
      <c r="DI2628">
        <v>1</v>
      </c>
      <c r="DJ2628">
        <v>0</v>
      </c>
      <c r="DK2628">
        <v>0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">
      <c r="A2629" t="str">
        <f t="shared" si="1355"/>
        <v>10/06/2022 16:27:40.008</v>
      </c>
      <c r="C2629" t="str">
        <f t="shared" si="1342"/>
        <v>FFDFD3C0</v>
      </c>
      <c r="D2629" t="s">
        <v>143</v>
      </c>
      <c r="E2629">
        <v>15</v>
      </c>
      <c r="F2629">
        <v>2015</v>
      </c>
      <c r="G2629" t="s">
        <v>144</v>
      </c>
      <c r="J2629" t="s">
        <v>145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1356"/>
        <v>16:27:39.773</v>
      </c>
      <c r="T2629" t="str">
        <f t="shared" si="1357"/>
        <v>16:27:39.373</v>
      </c>
      <c r="U2629" t="str">
        <f t="shared" si="1354"/>
        <v>A5988B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10</v>
      </c>
      <c r="AF2629" t="s">
        <v>136</v>
      </c>
      <c r="AG2629">
        <v>0</v>
      </c>
      <c r="AH2629">
        <v>3</v>
      </c>
      <c r="AI2629">
        <v>2</v>
      </c>
      <c r="AJ2629">
        <v>1</v>
      </c>
      <c r="AK2629" t="s">
        <v>869</v>
      </c>
      <c r="AL2629">
        <v>40.990268999999998</v>
      </c>
      <c r="AM2629" t="s">
        <v>870</v>
      </c>
      <c r="AN2629">
        <v>-72.174746999999996</v>
      </c>
      <c r="AO2629">
        <v>25</v>
      </c>
      <c r="AP2629">
        <v>1125</v>
      </c>
      <c r="AQ2629" t="s">
        <v>129</v>
      </c>
      <c r="AR2629">
        <v>-26</v>
      </c>
      <c r="AS2629">
        <v>61</v>
      </c>
      <c r="AT2629">
        <v>-256</v>
      </c>
      <c r="BB2629">
        <v>1200</v>
      </c>
      <c r="BC2629">
        <v>1</v>
      </c>
      <c r="BD2629" t="str">
        <f t="shared" si="1345"/>
        <v xml:space="preserve">N46PD   </v>
      </c>
      <c r="BE2629">
        <v>1</v>
      </c>
      <c r="BG2629">
        <v>0</v>
      </c>
      <c r="BH2629">
        <v>0</v>
      </c>
      <c r="BI2629">
        <v>0</v>
      </c>
      <c r="BJ2629">
        <v>1025</v>
      </c>
      <c r="BK2629">
        <v>-100</v>
      </c>
      <c r="BL2629" t="s">
        <v>206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t="str">
        <f t="shared" si="1358"/>
        <v>16:27:39.775</v>
      </c>
      <c r="CF2629">
        <v>775171156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5</v>
      </c>
      <c r="CY2629">
        <v>7</v>
      </c>
      <c r="CZ2629" t="s">
        <v>131</v>
      </c>
      <c r="DA2629">
        <v>80</v>
      </c>
      <c r="DB2629">
        <v>1</v>
      </c>
      <c r="DC2629" t="s">
        <v>132</v>
      </c>
      <c r="DD2629" t="s">
        <v>133</v>
      </c>
      <c r="DG2629">
        <v>15595906</v>
      </c>
      <c r="DI2629">
        <v>1</v>
      </c>
      <c r="DJ2629">
        <v>0</v>
      </c>
      <c r="DK2629">
        <v>1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">
      <c r="A2630" t="str">
        <f t="shared" si="1355"/>
        <v>10/06/2022 16:27:40.008</v>
      </c>
      <c r="C2630" t="str">
        <f t="shared" si="1342"/>
        <v>FFDFD3C0</v>
      </c>
      <c r="D2630" t="s">
        <v>123</v>
      </c>
      <c r="E2630">
        <v>1</v>
      </c>
      <c r="H2630">
        <v>157</v>
      </c>
      <c r="I2630" t="s">
        <v>124</v>
      </c>
      <c r="J2630" t="s">
        <v>125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1356"/>
        <v>16:27:39.773</v>
      </c>
      <c r="T2630" t="str">
        <f t="shared" si="1357"/>
        <v>16:27:39.373</v>
      </c>
      <c r="U2630" t="str">
        <f t="shared" si="1354"/>
        <v>A5988B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10</v>
      </c>
      <c r="AF2630" t="s">
        <v>136</v>
      </c>
      <c r="AG2630">
        <v>0</v>
      </c>
      <c r="AH2630">
        <v>3</v>
      </c>
      <c r="AI2630">
        <v>2</v>
      </c>
      <c r="AJ2630">
        <v>1</v>
      </c>
      <c r="AK2630" t="s">
        <v>869</v>
      </c>
      <c r="AL2630">
        <v>40.990268999999998</v>
      </c>
      <c r="AM2630" t="s">
        <v>870</v>
      </c>
      <c r="AN2630">
        <v>-72.174746999999996</v>
      </c>
      <c r="AO2630">
        <v>25</v>
      </c>
      <c r="AP2630">
        <v>1125</v>
      </c>
      <c r="AQ2630" t="s">
        <v>129</v>
      </c>
      <c r="AR2630">
        <v>-26</v>
      </c>
      <c r="AS2630">
        <v>61</v>
      </c>
      <c r="AT2630">
        <v>-256</v>
      </c>
      <c r="BB2630">
        <v>1200</v>
      </c>
      <c r="BC2630">
        <v>1</v>
      </c>
      <c r="BD2630" t="str">
        <f t="shared" si="1345"/>
        <v xml:space="preserve">N46PD   </v>
      </c>
      <c r="BE2630">
        <v>1</v>
      </c>
      <c r="BG2630">
        <v>0</v>
      </c>
      <c r="BH2630">
        <v>0</v>
      </c>
      <c r="BI2630">
        <v>0</v>
      </c>
      <c r="BJ2630">
        <v>1025</v>
      </c>
      <c r="BK2630">
        <v>-100</v>
      </c>
      <c r="BL2630" t="s">
        <v>206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t="str">
        <f t="shared" si="1358"/>
        <v>16:27:39.775</v>
      </c>
      <c r="CF2630">
        <v>775171156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5</v>
      </c>
      <c r="CY2630">
        <v>7</v>
      </c>
      <c r="CZ2630" t="s">
        <v>131</v>
      </c>
      <c r="DA2630">
        <v>80</v>
      </c>
      <c r="DB2630">
        <v>1</v>
      </c>
      <c r="DC2630" t="s">
        <v>132</v>
      </c>
      <c r="DD2630" t="s">
        <v>133</v>
      </c>
      <c r="DG2630">
        <v>15595906</v>
      </c>
      <c r="DI2630">
        <v>1</v>
      </c>
      <c r="DJ2630">
        <v>0</v>
      </c>
      <c r="DK2630">
        <v>1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">
      <c r="A2631" t="str">
        <f t="shared" si="1355"/>
        <v>10/06/2022 16:27:40.008</v>
      </c>
      <c r="C2631" t="str">
        <f t="shared" si="1342"/>
        <v>FFDFD3C0</v>
      </c>
      <c r="D2631" t="s">
        <v>134</v>
      </c>
      <c r="E2631">
        <v>38</v>
      </c>
      <c r="H2631">
        <v>125</v>
      </c>
      <c r="I2631" t="s">
        <v>142</v>
      </c>
      <c r="J2631" t="s">
        <v>136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si="1356"/>
        <v>16:27:39.773</v>
      </c>
      <c r="T2631" t="str">
        <f t="shared" si="1357"/>
        <v>16:27:39.373</v>
      </c>
      <c r="U2631" t="str">
        <f t="shared" si="1354"/>
        <v>A5988B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10</v>
      </c>
      <c r="AF2631" t="s">
        <v>136</v>
      </c>
      <c r="AG2631">
        <v>0</v>
      </c>
      <c r="AH2631">
        <v>3</v>
      </c>
      <c r="AI2631">
        <v>2</v>
      </c>
      <c r="AJ2631">
        <v>1</v>
      </c>
      <c r="AK2631" t="s">
        <v>869</v>
      </c>
      <c r="AL2631">
        <v>40.990268999999998</v>
      </c>
      <c r="AM2631" t="s">
        <v>870</v>
      </c>
      <c r="AN2631">
        <v>-72.174746999999996</v>
      </c>
      <c r="AO2631">
        <v>25</v>
      </c>
      <c r="AP2631">
        <v>1125</v>
      </c>
      <c r="AQ2631" t="s">
        <v>129</v>
      </c>
      <c r="AR2631">
        <v>-26</v>
      </c>
      <c r="AS2631">
        <v>61</v>
      </c>
      <c r="AT2631">
        <v>-256</v>
      </c>
      <c r="BB2631">
        <v>1200</v>
      </c>
      <c r="BC2631">
        <v>1</v>
      </c>
      <c r="BD2631" t="str">
        <f t="shared" si="1345"/>
        <v xml:space="preserve">N46PD   </v>
      </c>
      <c r="BE2631">
        <v>1</v>
      </c>
      <c r="BG2631">
        <v>0</v>
      </c>
      <c r="BH2631">
        <v>0</v>
      </c>
      <c r="BI2631">
        <v>0</v>
      </c>
      <c r="BJ2631">
        <v>1025</v>
      </c>
      <c r="BK2631">
        <v>-100</v>
      </c>
      <c r="BL2631" t="s">
        <v>206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t="str">
        <f t="shared" si="1358"/>
        <v>16:27:39.775</v>
      </c>
      <c r="CF2631">
        <v>775171156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5</v>
      </c>
      <c r="CY2631">
        <v>7</v>
      </c>
      <c r="CZ2631" t="s">
        <v>131</v>
      </c>
      <c r="DA2631">
        <v>80</v>
      </c>
      <c r="DB2631">
        <v>1</v>
      </c>
      <c r="DC2631" t="s">
        <v>132</v>
      </c>
      <c r="DD2631" t="s">
        <v>133</v>
      </c>
      <c r="DG2631">
        <v>15595906</v>
      </c>
      <c r="DI2631">
        <v>1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">
      <c r="A2632" t="str">
        <f t="shared" si="1355"/>
        <v>10/06/2022 16:27:40.008</v>
      </c>
      <c r="C2632" t="str">
        <f t="shared" si="1342"/>
        <v>FFDFD3C0</v>
      </c>
      <c r="D2632" t="s">
        <v>134</v>
      </c>
      <c r="E2632">
        <v>33</v>
      </c>
      <c r="H2632">
        <v>112</v>
      </c>
      <c r="I2632" t="s">
        <v>135</v>
      </c>
      <c r="J2632" t="s">
        <v>136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1356"/>
        <v>16:27:39.773</v>
      </c>
      <c r="T2632" t="str">
        <f t="shared" si="1357"/>
        <v>16:27:39.373</v>
      </c>
      <c r="U2632" t="str">
        <f t="shared" si="1354"/>
        <v>A5988B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10</v>
      </c>
      <c r="AF2632" t="s">
        <v>136</v>
      </c>
      <c r="AG2632">
        <v>0</v>
      </c>
      <c r="AH2632">
        <v>3</v>
      </c>
      <c r="AI2632">
        <v>2</v>
      </c>
      <c r="AJ2632">
        <v>1</v>
      </c>
      <c r="AK2632" t="s">
        <v>869</v>
      </c>
      <c r="AL2632">
        <v>40.990268999999998</v>
      </c>
      <c r="AM2632" t="s">
        <v>870</v>
      </c>
      <c r="AN2632">
        <v>-72.174746999999996</v>
      </c>
      <c r="AO2632">
        <v>25</v>
      </c>
      <c r="AP2632">
        <v>1125</v>
      </c>
      <c r="AQ2632" t="s">
        <v>129</v>
      </c>
      <c r="AR2632">
        <v>-26</v>
      </c>
      <c r="AS2632">
        <v>61</v>
      </c>
      <c r="AT2632">
        <v>-256</v>
      </c>
      <c r="BB2632">
        <v>1200</v>
      </c>
      <c r="BC2632">
        <v>1</v>
      </c>
      <c r="BD2632" t="str">
        <f t="shared" si="1345"/>
        <v xml:space="preserve">N46PD   </v>
      </c>
      <c r="BE2632">
        <v>1</v>
      </c>
      <c r="BG2632">
        <v>0</v>
      </c>
      <c r="BH2632">
        <v>0</v>
      </c>
      <c r="BI2632">
        <v>0</v>
      </c>
      <c r="BJ2632">
        <v>1025</v>
      </c>
      <c r="BK2632">
        <v>-100</v>
      </c>
      <c r="BL2632" t="s">
        <v>206</v>
      </c>
      <c r="BM2632">
        <v>1</v>
      </c>
      <c r="BN2632">
        <v>1</v>
      </c>
      <c r="BO2632">
        <v>1</v>
      </c>
      <c r="BP2632">
        <v>0</v>
      </c>
      <c r="BS2632">
        <v>0</v>
      </c>
      <c r="BT2632">
        <v>0</v>
      </c>
      <c r="BU2632">
        <v>0</v>
      </c>
      <c r="CE2632" t="str">
        <f t="shared" si="1358"/>
        <v>16:27:39.775</v>
      </c>
      <c r="CF2632">
        <v>775171156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5</v>
      </c>
      <c r="CY2632">
        <v>7</v>
      </c>
      <c r="CZ2632" t="s">
        <v>131</v>
      </c>
      <c r="DA2632">
        <v>80</v>
      </c>
      <c r="DB2632">
        <v>1</v>
      </c>
      <c r="DC2632" t="s">
        <v>132</v>
      </c>
      <c r="DD2632" t="s">
        <v>133</v>
      </c>
      <c r="DG2632">
        <v>15595906</v>
      </c>
      <c r="DI2632">
        <v>1</v>
      </c>
      <c r="DJ2632">
        <v>0</v>
      </c>
      <c r="DK2632">
        <v>1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">
      <c r="A2633" t="str">
        <f t="shared" si="1355"/>
        <v>10/06/2022 16:27:40.008</v>
      </c>
      <c r="C2633" t="str">
        <f t="shared" si="1342"/>
        <v>FFDFD3C0</v>
      </c>
      <c r="D2633" t="s">
        <v>143</v>
      </c>
      <c r="E2633">
        <v>1</v>
      </c>
      <c r="F2633">
        <v>2001</v>
      </c>
      <c r="G2633" t="s">
        <v>147</v>
      </c>
      <c r="J2633" t="s">
        <v>145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si="1356"/>
        <v>16:27:39.773</v>
      </c>
      <c r="T2633" t="str">
        <f t="shared" si="1357"/>
        <v>16:27:39.373</v>
      </c>
      <c r="U2633" t="str">
        <f t="shared" si="1354"/>
        <v>A5988B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10</v>
      </c>
      <c r="AF2633" t="s">
        <v>136</v>
      </c>
      <c r="AG2633">
        <v>0</v>
      </c>
      <c r="AH2633">
        <v>3</v>
      </c>
      <c r="AI2633">
        <v>2</v>
      </c>
      <c r="AJ2633">
        <v>1</v>
      </c>
      <c r="AK2633" t="s">
        <v>869</v>
      </c>
      <c r="AL2633">
        <v>40.990268999999998</v>
      </c>
      <c r="AM2633" t="s">
        <v>870</v>
      </c>
      <c r="AN2633">
        <v>-72.174746999999996</v>
      </c>
      <c r="AO2633">
        <v>25</v>
      </c>
      <c r="AP2633">
        <v>1125</v>
      </c>
      <c r="AQ2633" t="s">
        <v>129</v>
      </c>
      <c r="AR2633">
        <v>-26</v>
      </c>
      <c r="AS2633">
        <v>61</v>
      </c>
      <c r="AT2633">
        <v>-256</v>
      </c>
      <c r="BB2633">
        <v>1200</v>
      </c>
      <c r="BC2633">
        <v>1</v>
      </c>
      <c r="BD2633" t="str">
        <f t="shared" si="1345"/>
        <v xml:space="preserve">N46PD   </v>
      </c>
      <c r="BE2633">
        <v>1</v>
      </c>
      <c r="BG2633">
        <v>0</v>
      </c>
      <c r="BH2633">
        <v>0</v>
      </c>
      <c r="BI2633">
        <v>0</v>
      </c>
      <c r="BJ2633">
        <v>1025</v>
      </c>
      <c r="BK2633">
        <v>-100</v>
      </c>
      <c r="BL2633" t="s">
        <v>206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 t="shared" si="1358"/>
        <v>16:27:39.775</v>
      </c>
      <c r="CF2633">
        <v>775171156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5</v>
      </c>
      <c r="CY2633">
        <v>7</v>
      </c>
      <c r="CZ2633" t="s">
        <v>131</v>
      </c>
      <c r="DA2633">
        <v>80</v>
      </c>
      <c r="DB2633">
        <v>1</v>
      </c>
      <c r="DC2633" t="s">
        <v>132</v>
      </c>
      <c r="DD2633" t="s">
        <v>133</v>
      </c>
      <c r="DG2633">
        <v>15595906</v>
      </c>
      <c r="DI2633">
        <v>1</v>
      </c>
      <c r="DJ2633">
        <v>0</v>
      </c>
      <c r="DK2633">
        <v>1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">
      <c r="A2634" t="str">
        <f>"10/06/2022 16:27:40.055"</f>
        <v>10/06/2022 16:27:40.055</v>
      </c>
      <c r="C2634" t="str">
        <f t="shared" si="1342"/>
        <v>FFDFD3C0</v>
      </c>
      <c r="D2634" t="s">
        <v>139</v>
      </c>
      <c r="E2634">
        <v>3</v>
      </c>
      <c r="F2634">
        <v>1003</v>
      </c>
      <c r="G2634" t="s">
        <v>146</v>
      </c>
      <c r="J2634" t="s">
        <v>141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 t="shared" si="1356"/>
        <v>16:27:39.773</v>
      </c>
      <c r="T2634" t="str">
        <f t="shared" si="1357"/>
        <v>16:27:39.373</v>
      </c>
      <c r="U2634" t="str">
        <f t="shared" si="1354"/>
        <v>A5988B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10</v>
      </c>
      <c r="AF2634" t="s">
        <v>136</v>
      </c>
      <c r="AG2634">
        <v>0</v>
      </c>
      <c r="AH2634">
        <v>3</v>
      </c>
      <c r="AI2634">
        <v>2</v>
      </c>
      <c r="AJ2634">
        <v>1</v>
      </c>
      <c r="AK2634" t="s">
        <v>869</v>
      </c>
      <c r="AL2634">
        <v>40.990268999999998</v>
      </c>
      <c r="AM2634" t="s">
        <v>870</v>
      </c>
      <c r="AN2634">
        <v>-72.174746999999996</v>
      </c>
      <c r="AO2634">
        <v>25</v>
      </c>
      <c r="AP2634">
        <v>1125</v>
      </c>
      <c r="AQ2634" t="s">
        <v>129</v>
      </c>
      <c r="AR2634">
        <v>-26</v>
      </c>
      <c r="AS2634">
        <v>61</v>
      </c>
      <c r="AT2634">
        <v>-256</v>
      </c>
      <c r="BB2634">
        <v>1200</v>
      </c>
      <c r="BC2634">
        <v>1</v>
      </c>
      <c r="BD2634" t="str">
        <f t="shared" si="1345"/>
        <v xml:space="preserve">N46PD   </v>
      </c>
      <c r="BE2634">
        <v>1</v>
      </c>
      <c r="BG2634">
        <v>0</v>
      </c>
      <c r="BH2634">
        <v>0</v>
      </c>
      <c r="BI2634">
        <v>0</v>
      </c>
      <c r="BJ2634">
        <v>1025</v>
      </c>
      <c r="BK2634">
        <v>-100</v>
      </c>
      <c r="BL2634" t="s">
        <v>206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t="str">
        <f t="shared" si="1358"/>
        <v>16:27:39.775</v>
      </c>
      <c r="CF2634">
        <v>775171156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5</v>
      </c>
      <c r="CY2634">
        <v>7</v>
      </c>
      <c r="CZ2634" t="s">
        <v>131</v>
      </c>
      <c r="DA2634">
        <v>80</v>
      </c>
      <c r="DB2634">
        <v>1</v>
      </c>
      <c r="DC2634" t="s">
        <v>132</v>
      </c>
      <c r="DD2634" t="s">
        <v>133</v>
      </c>
      <c r="DG2634">
        <v>15595906</v>
      </c>
      <c r="DI2634">
        <v>1</v>
      </c>
      <c r="DJ2634">
        <v>0</v>
      </c>
      <c r="DK2634">
        <v>0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">
      <c r="A2635" t="str">
        <f t="shared" ref="A2635:A2641" si="1359">"10/06/2022 16:27:40.930"</f>
        <v>10/06/2022 16:27:40.930</v>
      </c>
      <c r="C2635" t="str">
        <f t="shared" si="1342"/>
        <v>FFDFD3C0</v>
      </c>
      <c r="D2635" t="s">
        <v>139</v>
      </c>
      <c r="E2635">
        <v>2</v>
      </c>
      <c r="F2635">
        <v>1002</v>
      </c>
      <c r="G2635" t="s">
        <v>124</v>
      </c>
      <c r="J2635" t="s">
        <v>141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 t="shared" ref="S2635:S2641" si="1360">"16:27:40.602"</f>
        <v>16:27:40.602</v>
      </c>
      <c r="T2635" t="str">
        <f t="shared" ref="T2635:T2641" si="1361">"16:27:40.202"</f>
        <v>16:27:40.202</v>
      </c>
      <c r="U2635" t="str">
        <f t="shared" si="1354"/>
        <v>A5988B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10</v>
      </c>
      <c r="AF2635" t="s">
        <v>136</v>
      </c>
      <c r="AG2635">
        <v>0</v>
      </c>
      <c r="AH2635">
        <v>3</v>
      </c>
      <c r="AI2635">
        <v>2</v>
      </c>
      <c r="AJ2635">
        <v>1</v>
      </c>
      <c r="AK2635" t="s">
        <v>871</v>
      </c>
      <c r="AL2635">
        <v>40.990504999999999</v>
      </c>
      <c r="AM2635" t="s">
        <v>872</v>
      </c>
      <c r="AN2635">
        <v>-72.174875999999998</v>
      </c>
      <c r="AO2635">
        <v>25</v>
      </c>
      <c r="AP2635">
        <v>1125</v>
      </c>
      <c r="AQ2635" t="s">
        <v>129</v>
      </c>
      <c r="AR2635">
        <v>-25</v>
      </c>
      <c r="AS2635">
        <v>61</v>
      </c>
      <c r="AT2635">
        <v>-64</v>
      </c>
      <c r="BB2635">
        <v>1200</v>
      </c>
      <c r="BC2635">
        <v>1</v>
      </c>
      <c r="BD2635" t="str">
        <f t="shared" si="1345"/>
        <v xml:space="preserve">N46PD   </v>
      </c>
      <c r="BE2635">
        <v>1</v>
      </c>
      <c r="BG2635">
        <v>0</v>
      </c>
      <c r="BH2635">
        <v>0</v>
      </c>
      <c r="BI2635">
        <v>0</v>
      </c>
      <c r="BJ2635">
        <v>1025</v>
      </c>
      <c r="BK2635">
        <v>-100</v>
      </c>
      <c r="BL2635" t="s">
        <v>206</v>
      </c>
      <c r="BM2635">
        <v>1</v>
      </c>
      <c r="BN2635">
        <v>1</v>
      </c>
      <c r="BO2635">
        <v>1</v>
      </c>
      <c r="BP2635">
        <v>0</v>
      </c>
      <c r="BS2635">
        <v>0</v>
      </c>
      <c r="BT2635">
        <v>0</v>
      </c>
      <c r="BU2635">
        <v>0</v>
      </c>
      <c r="CE2635" t="str">
        <f t="shared" ref="CE2635:CE2641" si="1362">"16:27:40.607"</f>
        <v>16:27:40.607</v>
      </c>
      <c r="CF2635">
        <v>607493935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5</v>
      </c>
      <c r="CY2635">
        <v>7</v>
      </c>
      <c r="CZ2635" t="s">
        <v>131</v>
      </c>
      <c r="DA2635">
        <v>80</v>
      </c>
      <c r="DB2635">
        <v>1</v>
      </c>
      <c r="DC2635" t="s">
        <v>132</v>
      </c>
      <c r="DD2635" t="s">
        <v>133</v>
      </c>
      <c r="DG2635">
        <v>15596833</v>
      </c>
      <c r="DI2635">
        <v>1</v>
      </c>
      <c r="DJ2635">
        <v>0</v>
      </c>
      <c r="DK2635">
        <v>0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">
      <c r="A2636" t="str">
        <f t="shared" si="1359"/>
        <v>10/06/2022 16:27:40.930</v>
      </c>
      <c r="C2636" t="str">
        <f t="shared" si="1342"/>
        <v>FFDFD3C0</v>
      </c>
      <c r="D2636" t="s">
        <v>143</v>
      </c>
      <c r="E2636">
        <v>15</v>
      </c>
      <c r="F2636">
        <v>2015</v>
      </c>
      <c r="G2636" t="s">
        <v>144</v>
      </c>
      <c r="J2636" t="s">
        <v>145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si="1360"/>
        <v>16:27:40.602</v>
      </c>
      <c r="T2636" t="str">
        <f t="shared" si="1361"/>
        <v>16:27:40.202</v>
      </c>
      <c r="U2636" t="str">
        <f t="shared" si="1354"/>
        <v>A5988B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10</v>
      </c>
      <c r="AF2636" t="s">
        <v>136</v>
      </c>
      <c r="AG2636">
        <v>0</v>
      </c>
      <c r="AH2636">
        <v>3</v>
      </c>
      <c r="AI2636">
        <v>2</v>
      </c>
      <c r="AJ2636">
        <v>1</v>
      </c>
      <c r="AK2636" t="s">
        <v>871</v>
      </c>
      <c r="AL2636">
        <v>40.990504999999999</v>
      </c>
      <c r="AM2636" t="s">
        <v>872</v>
      </c>
      <c r="AN2636">
        <v>-72.174875999999998</v>
      </c>
      <c r="AO2636">
        <v>25</v>
      </c>
      <c r="AP2636">
        <v>1125</v>
      </c>
      <c r="AQ2636" t="s">
        <v>129</v>
      </c>
      <c r="AR2636">
        <v>-25</v>
      </c>
      <c r="AS2636">
        <v>61</v>
      </c>
      <c r="AT2636">
        <v>-64</v>
      </c>
      <c r="BB2636">
        <v>1200</v>
      </c>
      <c r="BC2636">
        <v>1</v>
      </c>
      <c r="BD2636" t="str">
        <f t="shared" si="1345"/>
        <v xml:space="preserve">N46PD   </v>
      </c>
      <c r="BE2636">
        <v>1</v>
      </c>
      <c r="BG2636">
        <v>0</v>
      </c>
      <c r="BH2636">
        <v>0</v>
      </c>
      <c r="BI2636">
        <v>0</v>
      </c>
      <c r="BJ2636">
        <v>1025</v>
      </c>
      <c r="BK2636">
        <v>-100</v>
      </c>
      <c r="BL2636" t="s">
        <v>206</v>
      </c>
      <c r="BM2636">
        <v>1</v>
      </c>
      <c r="BN2636">
        <v>1</v>
      </c>
      <c r="BO2636">
        <v>1</v>
      </c>
      <c r="BP2636">
        <v>0</v>
      </c>
      <c r="BS2636">
        <v>0</v>
      </c>
      <c r="BT2636">
        <v>0</v>
      </c>
      <c r="BU2636">
        <v>0</v>
      </c>
      <c r="CE2636" t="str">
        <f t="shared" si="1362"/>
        <v>16:27:40.607</v>
      </c>
      <c r="CF2636">
        <v>607493935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5</v>
      </c>
      <c r="CY2636">
        <v>7</v>
      </c>
      <c r="CZ2636" t="s">
        <v>131</v>
      </c>
      <c r="DA2636">
        <v>80</v>
      </c>
      <c r="DB2636">
        <v>1</v>
      </c>
      <c r="DC2636" t="s">
        <v>132</v>
      </c>
      <c r="DD2636" t="s">
        <v>133</v>
      </c>
      <c r="DG2636">
        <v>15596833</v>
      </c>
      <c r="DI2636">
        <v>1</v>
      </c>
      <c r="DJ2636">
        <v>0</v>
      </c>
      <c r="DK2636">
        <v>1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">
      <c r="A2637" t="str">
        <f t="shared" si="1359"/>
        <v>10/06/2022 16:27:40.930</v>
      </c>
      <c r="C2637" t="str">
        <f t="shared" si="1342"/>
        <v>FFDFD3C0</v>
      </c>
      <c r="D2637" t="s">
        <v>123</v>
      </c>
      <c r="E2637">
        <v>1</v>
      </c>
      <c r="H2637">
        <v>157</v>
      </c>
      <c r="I2637" t="s">
        <v>124</v>
      </c>
      <c r="J2637" t="s">
        <v>125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si="1360"/>
        <v>16:27:40.602</v>
      </c>
      <c r="T2637" t="str">
        <f t="shared" si="1361"/>
        <v>16:27:40.202</v>
      </c>
      <c r="U2637" t="str">
        <f t="shared" si="1354"/>
        <v>A5988B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10</v>
      </c>
      <c r="AF2637" t="s">
        <v>136</v>
      </c>
      <c r="AG2637">
        <v>0</v>
      </c>
      <c r="AH2637">
        <v>3</v>
      </c>
      <c r="AI2637">
        <v>2</v>
      </c>
      <c r="AJ2637">
        <v>1</v>
      </c>
      <c r="AK2637" t="s">
        <v>871</v>
      </c>
      <c r="AL2637">
        <v>40.990504999999999</v>
      </c>
      <c r="AM2637" t="s">
        <v>872</v>
      </c>
      <c r="AN2637">
        <v>-72.174875999999998</v>
      </c>
      <c r="AO2637">
        <v>25</v>
      </c>
      <c r="AP2637">
        <v>1125</v>
      </c>
      <c r="AQ2637" t="s">
        <v>129</v>
      </c>
      <c r="AR2637">
        <v>-25</v>
      </c>
      <c r="AS2637">
        <v>61</v>
      </c>
      <c r="AT2637">
        <v>-64</v>
      </c>
      <c r="BB2637">
        <v>1200</v>
      </c>
      <c r="BC2637">
        <v>1</v>
      </c>
      <c r="BD2637" t="str">
        <f t="shared" si="1345"/>
        <v xml:space="preserve">N46PD   </v>
      </c>
      <c r="BE2637">
        <v>1</v>
      </c>
      <c r="BG2637">
        <v>0</v>
      </c>
      <c r="BH2637">
        <v>0</v>
      </c>
      <c r="BI2637">
        <v>0</v>
      </c>
      <c r="BJ2637">
        <v>1025</v>
      </c>
      <c r="BK2637">
        <v>-100</v>
      </c>
      <c r="BL2637" t="s">
        <v>206</v>
      </c>
      <c r="BM2637">
        <v>1</v>
      </c>
      <c r="BN2637">
        <v>1</v>
      </c>
      <c r="BO2637">
        <v>1</v>
      </c>
      <c r="BP2637">
        <v>0</v>
      </c>
      <c r="BS2637">
        <v>0</v>
      </c>
      <c r="BT2637">
        <v>0</v>
      </c>
      <c r="BU2637">
        <v>0</v>
      </c>
      <c r="CE2637" t="str">
        <f t="shared" si="1362"/>
        <v>16:27:40.607</v>
      </c>
      <c r="CF2637">
        <v>607493935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5</v>
      </c>
      <c r="CY2637">
        <v>7</v>
      </c>
      <c r="CZ2637" t="s">
        <v>131</v>
      </c>
      <c r="DA2637">
        <v>80</v>
      </c>
      <c r="DB2637">
        <v>1</v>
      </c>
      <c r="DC2637" t="s">
        <v>132</v>
      </c>
      <c r="DD2637" t="s">
        <v>133</v>
      </c>
      <c r="DG2637">
        <v>15596833</v>
      </c>
      <c r="DI2637">
        <v>1</v>
      </c>
      <c r="DJ2637">
        <v>0</v>
      </c>
      <c r="DK2637">
        <v>1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">
      <c r="A2638" t="str">
        <f t="shared" si="1359"/>
        <v>10/06/2022 16:27:40.930</v>
      </c>
      <c r="C2638" t="str">
        <f t="shared" si="1342"/>
        <v>FFDFD3C0</v>
      </c>
      <c r="D2638" t="s">
        <v>134</v>
      </c>
      <c r="E2638">
        <v>38</v>
      </c>
      <c r="H2638">
        <v>125</v>
      </c>
      <c r="I2638" t="s">
        <v>142</v>
      </c>
      <c r="J2638" t="s">
        <v>136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si="1360"/>
        <v>16:27:40.602</v>
      </c>
      <c r="T2638" t="str">
        <f t="shared" si="1361"/>
        <v>16:27:40.202</v>
      </c>
      <c r="U2638" t="str">
        <f t="shared" si="1354"/>
        <v>A5988B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10</v>
      </c>
      <c r="AF2638" t="s">
        <v>136</v>
      </c>
      <c r="AG2638">
        <v>0</v>
      </c>
      <c r="AH2638">
        <v>3</v>
      </c>
      <c r="AI2638">
        <v>2</v>
      </c>
      <c r="AJ2638">
        <v>1</v>
      </c>
      <c r="AK2638" t="s">
        <v>871</v>
      </c>
      <c r="AL2638">
        <v>40.990504999999999</v>
      </c>
      <c r="AM2638" t="s">
        <v>872</v>
      </c>
      <c r="AN2638">
        <v>-72.174875999999998</v>
      </c>
      <c r="AO2638">
        <v>25</v>
      </c>
      <c r="AP2638">
        <v>1125</v>
      </c>
      <c r="AQ2638" t="s">
        <v>129</v>
      </c>
      <c r="AR2638">
        <v>-25</v>
      </c>
      <c r="AS2638">
        <v>61</v>
      </c>
      <c r="AT2638">
        <v>-64</v>
      </c>
      <c r="BB2638">
        <v>1200</v>
      </c>
      <c r="BC2638">
        <v>1</v>
      </c>
      <c r="BD2638" t="str">
        <f t="shared" si="1345"/>
        <v xml:space="preserve">N46PD   </v>
      </c>
      <c r="BE2638">
        <v>1</v>
      </c>
      <c r="BG2638">
        <v>0</v>
      </c>
      <c r="BH2638">
        <v>0</v>
      </c>
      <c r="BI2638">
        <v>0</v>
      </c>
      <c r="BJ2638">
        <v>1025</v>
      </c>
      <c r="BK2638">
        <v>-100</v>
      </c>
      <c r="BL2638" t="s">
        <v>206</v>
      </c>
      <c r="BM2638">
        <v>1</v>
      </c>
      <c r="BN2638">
        <v>1</v>
      </c>
      <c r="BO2638">
        <v>1</v>
      </c>
      <c r="BP2638">
        <v>0</v>
      </c>
      <c r="BS2638">
        <v>0</v>
      </c>
      <c r="BT2638">
        <v>0</v>
      </c>
      <c r="BU2638">
        <v>0</v>
      </c>
      <c r="CE2638" t="str">
        <f t="shared" si="1362"/>
        <v>16:27:40.607</v>
      </c>
      <c r="CF2638">
        <v>607493935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5</v>
      </c>
      <c r="CY2638">
        <v>7</v>
      </c>
      <c r="CZ2638" t="s">
        <v>131</v>
      </c>
      <c r="DA2638">
        <v>80</v>
      </c>
      <c r="DB2638">
        <v>1</v>
      </c>
      <c r="DC2638" t="s">
        <v>132</v>
      </c>
      <c r="DD2638" t="s">
        <v>133</v>
      </c>
      <c r="DG2638">
        <v>15596833</v>
      </c>
      <c r="DI2638">
        <v>1</v>
      </c>
      <c r="DJ2638">
        <v>0</v>
      </c>
      <c r="DK2638">
        <v>1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">
      <c r="A2639" t="str">
        <f t="shared" si="1359"/>
        <v>10/06/2022 16:27:40.930</v>
      </c>
      <c r="C2639" t="str">
        <f t="shared" ref="C2639:C2662" si="1363">"FFDFD3C0"</f>
        <v>FFDFD3C0</v>
      </c>
      <c r="D2639" t="s">
        <v>143</v>
      </c>
      <c r="E2639">
        <v>1</v>
      </c>
      <c r="F2639">
        <v>2001</v>
      </c>
      <c r="G2639" t="s">
        <v>147</v>
      </c>
      <c r="J2639" t="s">
        <v>145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1360"/>
        <v>16:27:40.602</v>
      </c>
      <c r="T2639" t="str">
        <f t="shared" si="1361"/>
        <v>16:27:40.202</v>
      </c>
      <c r="U2639" t="str">
        <f t="shared" si="1354"/>
        <v>A5988B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10</v>
      </c>
      <c r="AF2639" t="s">
        <v>136</v>
      </c>
      <c r="AG2639">
        <v>0</v>
      </c>
      <c r="AH2639">
        <v>3</v>
      </c>
      <c r="AI2639">
        <v>2</v>
      </c>
      <c r="AJ2639">
        <v>1</v>
      </c>
      <c r="AK2639" t="s">
        <v>871</v>
      </c>
      <c r="AL2639">
        <v>40.990504999999999</v>
      </c>
      <c r="AM2639" t="s">
        <v>872</v>
      </c>
      <c r="AN2639">
        <v>-72.174875999999998</v>
      </c>
      <c r="AO2639">
        <v>25</v>
      </c>
      <c r="AP2639">
        <v>1125</v>
      </c>
      <c r="AQ2639" t="s">
        <v>129</v>
      </c>
      <c r="AR2639">
        <v>-25</v>
      </c>
      <c r="AS2639">
        <v>61</v>
      </c>
      <c r="AT2639">
        <v>-64</v>
      </c>
      <c r="BB2639">
        <v>1200</v>
      </c>
      <c r="BC2639">
        <v>1</v>
      </c>
      <c r="BD2639" t="str">
        <f t="shared" ref="BD2639:BD2662" si="1364">"N46PD   "</f>
        <v xml:space="preserve">N46PD   </v>
      </c>
      <c r="BE2639">
        <v>1</v>
      </c>
      <c r="BG2639">
        <v>0</v>
      </c>
      <c r="BH2639">
        <v>0</v>
      </c>
      <c r="BI2639">
        <v>0</v>
      </c>
      <c r="BJ2639">
        <v>1025</v>
      </c>
      <c r="BK2639">
        <v>-100</v>
      </c>
      <c r="BL2639" t="s">
        <v>206</v>
      </c>
      <c r="BM2639">
        <v>1</v>
      </c>
      <c r="BN2639">
        <v>1</v>
      </c>
      <c r="BO2639">
        <v>1</v>
      </c>
      <c r="BP2639">
        <v>0</v>
      </c>
      <c r="BS2639">
        <v>0</v>
      </c>
      <c r="BT2639">
        <v>0</v>
      </c>
      <c r="BU2639">
        <v>0</v>
      </c>
      <c r="CE2639" t="str">
        <f t="shared" si="1362"/>
        <v>16:27:40.607</v>
      </c>
      <c r="CF2639">
        <v>607493935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5</v>
      </c>
      <c r="CY2639">
        <v>7</v>
      </c>
      <c r="CZ2639" t="s">
        <v>131</v>
      </c>
      <c r="DA2639">
        <v>80</v>
      </c>
      <c r="DB2639">
        <v>1</v>
      </c>
      <c r="DC2639" t="s">
        <v>132</v>
      </c>
      <c r="DD2639" t="s">
        <v>133</v>
      </c>
      <c r="DG2639">
        <v>15596833</v>
      </c>
      <c r="DI2639">
        <v>1</v>
      </c>
      <c r="DJ2639">
        <v>0</v>
      </c>
      <c r="DK2639">
        <v>1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">
      <c r="A2640" t="str">
        <f t="shared" si="1359"/>
        <v>10/06/2022 16:27:40.930</v>
      </c>
      <c r="C2640" t="str">
        <f t="shared" si="1363"/>
        <v>FFDFD3C0</v>
      </c>
      <c r="D2640" t="s">
        <v>134</v>
      </c>
      <c r="E2640">
        <v>33</v>
      </c>
      <c r="H2640">
        <v>112</v>
      </c>
      <c r="I2640" t="s">
        <v>135</v>
      </c>
      <c r="J2640" t="s">
        <v>136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si="1360"/>
        <v>16:27:40.602</v>
      </c>
      <c r="T2640" t="str">
        <f t="shared" si="1361"/>
        <v>16:27:40.202</v>
      </c>
      <c r="U2640" t="str">
        <f t="shared" si="1354"/>
        <v>A5988B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10</v>
      </c>
      <c r="AF2640" t="s">
        <v>136</v>
      </c>
      <c r="AG2640">
        <v>0</v>
      </c>
      <c r="AH2640">
        <v>3</v>
      </c>
      <c r="AI2640">
        <v>2</v>
      </c>
      <c r="AJ2640">
        <v>1</v>
      </c>
      <c r="AK2640" t="s">
        <v>871</v>
      </c>
      <c r="AL2640">
        <v>40.990504999999999</v>
      </c>
      <c r="AM2640" t="s">
        <v>872</v>
      </c>
      <c r="AN2640">
        <v>-72.174875999999998</v>
      </c>
      <c r="AO2640">
        <v>25</v>
      </c>
      <c r="AP2640">
        <v>1125</v>
      </c>
      <c r="AQ2640" t="s">
        <v>129</v>
      </c>
      <c r="AR2640">
        <v>-25</v>
      </c>
      <c r="AS2640">
        <v>61</v>
      </c>
      <c r="AT2640">
        <v>-64</v>
      </c>
      <c r="BB2640">
        <v>1200</v>
      </c>
      <c r="BC2640">
        <v>1</v>
      </c>
      <c r="BD2640" t="str">
        <f t="shared" si="1364"/>
        <v xml:space="preserve">N46PD   </v>
      </c>
      <c r="BE2640">
        <v>1</v>
      </c>
      <c r="BG2640">
        <v>0</v>
      </c>
      <c r="BH2640">
        <v>0</v>
      </c>
      <c r="BI2640">
        <v>0</v>
      </c>
      <c r="BJ2640">
        <v>1025</v>
      </c>
      <c r="BK2640">
        <v>-100</v>
      </c>
      <c r="BL2640" t="s">
        <v>206</v>
      </c>
      <c r="BM2640">
        <v>1</v>
      </c>
      <c r="BN2640">
        <v>1</v>
      </c>
      <c r="BO2640">
        <v>1</v>
      </c>
      <c r="BP2640">
        <v>0</v>
      </c>
      <c r="BS2640">
        <v>0</v>
      </c>
      <c r="BT2640">
        <v>0</v>
      </c>
      <c r="BU2640">
        <v>0</v>
      </c>
      <c r="CE2640" t="str">
        <f t="shared" si="1362"/>
        <v>16:27:40.607</v>
      </c>
      <c r="CF2640">
        <v>607493935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5</v>
      </c>
      <c r="CY2640">
        <v>7</v>
      </c>
      <c r="CZ2640" t="s">
        <v>131</v>
      </c>
      <c r="DA2640">
        <v>80</v>
      </c>
      <c r="DB2640">
        <v>1</v>
      </c>
      <c r="DC2640" t="s">
        <v>132</v>
      </c>
      <c r="DD2640" t="s">
        <v>133</v>
      </c>
      <c r="DG2640">
        <v>15596833</v>
      </c>
      <c r="DI2640">
        <v>1</v>
      </c>
      <c r="DJ2640">
        <v>0</v>
      </c>
      <c r="DK2640">
        <v>1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">
      <c r="A2641" t="str">
        <f t="shared" si="1359"/>
        <v>10/06/2022 16:27:40.930</v>
      </c>
      <c r="C2641" t="str">
        <f t="shared" si="1363"/>
        <v>FFDFD3C0</v>
      </c>
      <c r="D2641" t="s">
        <v>139</v>
      </c>
      <c r="E2641">
        <v>3</v>
      </c>
      <c r="F2641">
        <v>1003</v>
      </c>
      <c r="G2641" t="s">
        <v>146</v>
      </c>
      <c r="J2641" t="s">
        <v>141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1360"/>
        <v>16:27:40.602</v>
      </c>
      <c r="T2641" t="str">
        <f t="shared" si="1361"/>
        <v>16:27:40.202</v>
      </c>
      <c r="U2641" t="str">
        <f t="shared" si="1354"/>
        <v>A5988B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10</v>
      </c>
      <c r="AF2641" t="s">
        <v>136</v>
      </c>
      <c r="AG2641">
        <v>0</v>
      </c>
      <c r="AH2641">
        <v>3</v>
      </c>
      <c r="AI2641">
        <v>2</v>
      </c>
      <c r="AJ2641">
        <v>1</v>
      </c>
      <c r="AK2641" t="s">
        <v>871</v>
      </c>
      <c r="AL2641">
        <v>40.990504999999999</v>
      </c>
      <c r="AM2641" t="s">
        <v>872</v>
      </c>
      <c r="AN2641">
        <v>-72.174875999999998</v>
      </c>
      <c r="AO2641">
        <v>25</v>
      </c>
      <c r="AP2641">
        <v>1125</v>
      </c>
      <c r="AQ2641" t="s">
        <v>129</v>
      </c>
      <c r="AR2641">
        <v>-25</v>
      </c>
      <c r="AS2641">
        <v>61</v>
      </c>
      <c r="AT2641">
        <v>-64</v>
      </c>
      <c r="BB2641">
        <v>1200</v>
      </c>
      <c r="BC2641">
        <v>1</v>
      </c>
      <c r="BD2641" t="str">
        <f t="shared" si="1364"/>
        <v xml:space="preserve">N46PD   </v>
      </c>
      <c r="BE2641">
        <v>1</v>
      </c>
      <c r="BG2641">
        <v>0</v>
      </c>
      <c r="BH2641">
        <v>0</v>
      </c>
      <c r="BI2641">
        <v>0</v>
      </c>
      <c r="BJ2641">
        <v>1025</v>
      </c>
      <c r="BK2641">
        <v>-100</v>
      </c>
      <c r="BL2641" t="s">
        <v>206</v>
      </c>
      <c r="BM2641">
        <v>1</v>
      </c>
      <c r="BN2641">
        <v>1</v>
      </c>
      <c r="BO2641">
        <v>1</v>
      </c>
      <c r="BP2641">
        <v>0</v>
      </c>
      <c r="BS2641">
        <v>0</v>
      </c>
      <c r="BT2641">
        <v>0</v>
      </c>
      <c r="BU2641">
        <v>0</v>
      </c>
      <c r="CE2641" t="str">
        <f t="shared" si="1362"/>
        <v>16:27:40.607</v>
      </c>
      <c r="CF2641">
        <v>607493935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5</v>
      </c>
      <c r="CY2641">
        <v>7</v>
      </c>
      <c r="CZ2641" t="s">
        <v>131</v>
      </c>
      <c r="DA2641">
        <v>80</v>
      </c>
      <c r="DB2641">
        <v>1</v>
      </c>
      <c r="DC2641" t="s">
        <v>132</v>
      </c>
      <c r="DD2641" t="s">
        <v>133</v>
      </c>
      <c r="DG2641">
        <v>15596833</v>
      </c>
      <c r="DI2641">
        <v>1</v>
      </c>
      <c r="DJ2641">
        <v>0</v>
      </c>
      <c r="DK2641">
        <v>1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">
      <c r="A2642" t="str">
        <f t="shared" ref="A2642:A2648" si="1365">"10/06/2022 16:27:41.821"</f>
        <v>10/06/2022 16:27:41.821</v>
      </c>
      <c r="C2642" t="str">
        <f t="shared" si="1363"/>
        <v>FFDFD3C0</v>
      </c>
      <c r="D2642" t="s">
        <v>134</v>
      </c>
      <c r="E2642">
        <v>33</v>
      </c>
      <c r="H2642">
        <v>112</v>
      </c>
      <c r="I2642" t="s">
        <v>135</v>
      </c>
      <c r="J2642" t="s">
        <v>136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ref="S2642:S2648" si="1366">"16:27:41.539"</f>
        <v>16:27:41.539</v>
      </c>
      <c r="T2642" t="str">
        <f t="shared" ref="T2642:T2648" si="1367">"16:27:40.639"</f>
        <v>16:27:40.639</v>
      </c>
      <c r="U2642" t="str">
        <f t="shared" si="1354"/>
        <v>A5988B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10</v>
      </c>
      <c r="AF2642" t="s">
        <v>136</v>
      </c>
      <c r="AG2642">
        <v>0</v>
      </c>
      <c r="AH2642">
        <v>3</v>
      </c>
      <c r="AI2642">
        <v>2</v>
      </c>
      <c r="AJ2642">
        <v>1</v>
      </c>
      <c r="AK2642" t="s">
        <v>873</v>
      </c>
      <c r="AL2642">
        <v>40.990763000000001</v>
      </c>
      <c r="AM2642" t="s">
        <v>874</v>
      </c>
      <c r="AN2642">
        <v>-72.175047000000006</v>
      </c>
      <c r="AO2642">
        <v>25</v>
      </c>
      <c r="AP2642">
        <v>1125</v>
      </c>
      <c r="AQ2642" t="s">
        <v>129</v>
      </c>
      <c r="AR2642">
        <v>-25</v>
      </c>
      <c r="AS2642">
        <v>61</v>
      </c>
      <c r="AT2642">
        <v>0</v>
      </c>
      <c r="BB2642">
        <v>1200</v>
      </c>
      <c r="BC2642">
        <v>1</v>
      </c>
      <c r="BD2642" t="str">
        <f t="shared" si="1364"/>
        <v xml:space="preserve">N46PD   </v>
      </c>
      <c r="BE2642">
        <v>1</v>
      </c>
      <c r="BG2642">
        <v>0</v>
      </c>
      <c r="BH2642">
        <v>0</v>
      </c>
      <c r="BI2642">
        <v>0</v>
      </c>
      <c r="BJ2642">
        <v>1025</v>
      </c>
      <c r="BK2642">
        <v>-100</v>
      </c>
      <c r="BL2642" t="s">
        <v>206</v>
      </c>
      <c r="BM2642">
        <v>1</v>
      </c>
      <c r="BN2642">
        <v>1</v>
      </c>
      <c r="BO2642">
        <v>1</v>
      </c>
      <c r="BP2642">
        <v>0</v>
      </c>
      <c r="BS2642">
        <v>0</v>
      </c>
      <c r="BT2642">
        <v>0</v>
      </c>
      <c r="BU2642">
        <v>0</v>
      </c>
      <c r="CE2642" t="str">
        <f t="shared" ref="CE2642:CE2648" si="1368">"16:27:41.546"</f>
        <v>16:27:41.546</v>
      </c>
      <c r="CF2642">
        <v>546314227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5</v>
      </c>
      <c r="CY2642">
        <v>7</v>
      </c>
      <c r="CZ2642" t="s">
        <v>131</v>
      </c>
      <c r="DA2642">
        <v>80</v>
      </c>
      <c r="DB2642">
        <v>0</v>
      </c>
      <c r="DC2642" t="s">
        <v>132</v>
      </c>
      <c r="DD2642" t="s">
        <v>133</v>
      </c>
      <c r="DG2642">
        <v>15678413</v>
      </c>
      <c r="DI2642">
        <v>1</v>
      </c>
      <c r="DJ2642">
        <v>0</v>
      </c>
      <c r="DK2642">
        <v>0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">
      <c r="A2643" t="str">
        <f t="shared" si="1365"/>
        <v>10/06/2022 16:27:41.821</v>
      </c>
      <c r="C2643" t="str">
        <f t="shared" si="1363"/>
        <v>FFDFD3C0</v>
      </c>
      <c r="D2643" t="s">
        <v>139</v>
      </c>
      <c r="E2643">
        <v>3</v>
      </c>
      <c r="F2643">
        <v>1003</v>
      </c>
      <c r="G2643" t="s">
        <v>146</v>
      </c>
      <c r="J2643" t="s">
        <v>141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si="1366"/>
        <v>16:27:41.539</v>
      </c>
      <c r="T2643" t="str">
        <f t="shared" si="1367"/>
        <v>16:27:40.639</v>
      </c>
      <c r="U2643" t="str">
        <f t="shared" si="1354"/>
        <v>A5988B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10</v>
      </c>
      <c r="AF2643" t="s">
        <v>136</v>
      </c>
      <c r="AG2643">
        <v>0</v>
      </c>
      <c r="AH2643">
        <v>3</v>
      </c>
      <c r="AI2643">
        <v>2</v>
      </c>
      <c r="AJ2643">
        <v>1</v>
      </c>
      <c r="AK2643" t="s">
        <v>873</v>
      </c>
      <c r="AL2643">
        <v>40.990763000000001</v>
      </c>
      <c r="AM2643" t="s">
        <v>874</v>
      </c>
      <c r="AN2643">
        <v>-72.175047000000006</v>
      </c>
      <c r="AO2643">
        <v>25</v>
      </c>
      <c r="AP2643">
        <v>1125</v>
      </c>
      <c r="AQ2643" t="s">
        <v>129</v>
      </c>
      <c r="AR2643">
        <v>-25</v>
      </c>
      <c r="AS2643">
        <v>61</v>
      </c>
      <c r="AT2643">
        <v>0</v>
      </c>
      <c r="BB2643">
        <v>1200</v>
      </c>
      <c r="BC2643">
        <v>1</v>
      </c>
      <c r="BD2643" t="str">
        <f t="shared" si="1364"/>
        <v xml:space="preserve">N46PD   </v>
      </c>
      <c r="BE2643">
        <v>1</v>
      </c>
      <c r="BG2643">
        <v>0</v>
      </c>
      <c r="BH2643">
        <v>0</v>
      </c>
      <c r="BI2643">
        <v>0</v>
      </c>
      <c r="BJ2643">
        <v>1025</v>
      </c>
      <c r="BK2643">
        <v>-100</v>
      </c>
      <c r="BL2643" t="s">
        <v>206</v>
      </c>
      <c r="BM2643">
        <v>1</v>
      </c>
      <c r="BN2643">
        <v>1</v>
      </c>
      <c r="BO2643">
        <v>1</v>
      </c>
      <c r="BP2643">
        <v>0</v>
      </c>
      <c r="BS2643">
        <v>0</v>
      </c>
      <c r="BT2643">
        <v>0</v>
      </c>
      <c r="BU2643">
        <v>0</v>
      </c>
      <c r="CE2643" t="str">
        <f t="shared" si="1368"/>
        <v>16:27:41.546</v>
      </c>
      <c r="CF2643">
        <v>546314227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5</v>
      </c>
      <c r="CY2643">
        <v>7</v>
      </c>
      <c r="CZ2643" t="s">
        <v>131</v>
      </c>
      <c r="DA2643">
        <v>80</v>
      </c>
      <c r="DB2643">
        <v>0</v>
      </c>
      <c r="DC2643" t="s">
        <v>132</v>
      </c>
      <c r="DD2643" t="s">
        <v>133</v>
      </c>
      <c r="DG2643">
        <v>15678413</v>
      </c>
      <c r="DI2643">
        <v>1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">
      <c r="A2644" t="str">
        <f t="shared" si="1365"/>
        <v>10/06/2022 16:27:41.821</v>
      </c>
      <c r="C2644" t="str">
        <f t="shared" si="1363"/>
        <v>FFDFD3C0</v>
      </c>
      <c r="D2644" t="s">
        <v>139</v>
      </c>
      <c r="E2644">
        <v>2</v>
      </c>
      <c r="F2644">
        <v>1002</v>
      </c>
      <c r="G2644" t="s">
        <v>124</v>
      </c>
      <c r="J2644" t="s">
        <v>141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1366"/>
        <v>16:27:41.539</v>
      </c>
      <c r="T2644" t="str">
        <f t="shared" si="1367"/>
        <v>16:27:40.639</v>
      </c>
      <c r="U2644" t="str">
        <f t="shared" si="1354"/>
        <v>A5988B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10</v>
      </c>
      <c r="AF2644" t="s">
        <v>136</v>
      </c>
      <c r="AG2644">
        <v>0</v>
      </c>
      <c r="AH2644">
        <v>3</v>
      </c>
      <c r="AI2644">
        <v>2</v>
      </c>
      <c r="AJ2644">
        <v>1</v>
      </c>
      <c r="AK2644" t="s">
        <v>873</v>
      </c>
      <c r="AL2644">
        <v>40.990763000000001</v>
      </c>
      <c r="AM2644" t="s">
        <v>874</v>
      </c>
      <c r="AN2644">
        <v>-72.175047000000006</v>
      </c>
      <c r="AO2644">
        <v>25</v>
      </c>
      <c r="AP2644">
        <v>1125</v>
      </c>
      <c r="AQ2644" t="s">
        <v>129</v>
      </c>
      <c r="AR2644">
        <v>-25</v>
      </c>
      <c r="AS2644">
        <v>61</v>
      </c>
      <c r="AT2644">
        <v>0</v>
      </c>
      <c r="BB2644">
        <v>1200</v>
      </c>
      <c r="BC2644">
        <v>1</v>
      </c>
      <c r="BD2644" t="str">
        <f t="shared" si="1364"/>
        <v xml:space="preserve">N46PD   </v>
      </c>
      <c r="BE2644">
        <v>1</v>
      </c>
      <c r="BG2644">
        <v>0</v>
      </c>
      <c r="BH2644">
        <v>0</v>
      </c>
      <c r="BI2644">
        <v>0</v>
      </c>
      <c r="BJ2644">
        <v>1025</v>
      </c>
      <c r="BK2644">
        <v>-100</v>
      </c>
      <c r="BL2644" t="s">
        <v>206</v>
      </c>
      <c r="BM2644">
        <v>1</v>
      </c>
      <c r="BN2644">
        <v>1</v>
      </c>
      <c r="BO2644">
        <v>1</v>
      </c>
      <c r="BP2644">
        <v>0</v>
      </c>
      <c r="BS2644">
        <v>0</v>
      </c>
      <c r="BT2644">
        <v>0</v>
      </c>
      <c r="BU2644">
        <v>0</v>
      </c>
      <c r="CE2644" t="str">
        <f t="shared" si="1368"/>
        <v>16:27:41.546</v>
      </c>
      <c r="CF2644">
        <v>546314227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5</v>
      </c>
      <c r="CY2644">
        <v>7</v>
      </c>
      <c r="CZ2644" t="s">
        <v>131</v>
      </c>
      <c r="DA2644">
        <v>80</v>
      </c>
      <c r="DB2644">
        <v>0</v>
      </c>
      <c r="DC2644" t="s">
        <v>132</v>
      </c>
      <c r="DD2644" t="s">
        <v>133</v>
      </c>
      <c r="DG2644">
        <v>15678413</v>
      </c>
      <c r="DI2644">
        <v>1</v>
      </c>
      <c r="DJ2644">
        <v>0</v>
      </c>
      <c r="DK2644">
        <v>0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">
      <c r="A2645" t="str">
        <f t="shared" si="1365"/>
        <v>10/06/2022 16:27:41.821</v>
      </c>
      <c r="C2645" t="str">
        <f t="shared" si="1363"/>
        <v>FFDFD3C0</v>
      </c>
      <c r="D2645" t="s">
        <v>143</v>
      </c>
      <c r="E2645">
        <v>15</v>
      </c>
      <c r="F2645">
        <v>2015</v>
      </c>
      <c r="G2645" t="s">
        <v>144</v>
      </c>
      <c r="J2645" t="s">
        <v>145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si="1366"/>
        <v>16:27:41.539</v>
      </c>
      <c r="T2645" t="str">
        <f t="shared" si="1367"/>
        <v>16:27:40.639</v>
      </c>
      <c r="U2645" t="str">
        <f t="shared" si="1354"/>
        <v>A5988B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10</v>
      </c>
      <c r="AF2645" t="s">
        <v>136</v>
      </c>
      <c r="AG2645">
        <v>0</v>
      </c>
      <c r="AH2645">
        <v>3</v>
      </c>
      <c r="AI2645">
        <v>2</v>
      </c>
      <c r="AJ2645">
        <v>1</v>
      </c>
      <c r="AK2645" t="s">
        <v>873</v>
      </c>
      <c r="AL2645">
        <v>40.990763000000001</v>
      </c>
      <c r="AM2645" t="s">
        <v>874</v>
      </c>
      <c r="AN2645">
        <v>-72.175047000000006</v>
      </c>
      <c r="AO2645">
        <v>25</v>
      </c>
      <c r="AP2645">
        <v>1125</v>
      </c>
      <c r="AQ2645" t="s">
        <v>129</v>
      </c>
      <c r="AR2645">
        <v>-25</v>
      </c>
      <c r="AS2645">
        <v>61</v>
      </c>
      <c r="AT2645">
        <v>0</v>
      </c>
      <c r="BB2645">
        <v>1200</v>
      </c>
      <c r="BC2645">
        <v>1</v>
      </c>
      <c r="BD2645" t="str">
        <f t="shared" si="1364"/>
        <v xml:space="preserve">N46PD   </v>
      </c>
      <c r="BE2645">
        <v>1</v>
      </c>
      <c r="BG2645">
        <v>0</v>
      </c>
      <c r="BH2645">
        <v>0</v>
      </c>
      <c r="BI2645">
        <v>0</v>
      </c>
      <c r="BJ2645">
        <v>1025</v>
      </c>
      <c r="BK2645">
        <v>-100</v>
      </c>
      <c r="BL2645" t="s">
        <v>206</v>
      </c>
      <c r="BM2645">
        <v>1</v>
      </c>
      <c r="BN2645">
        <v>1</v>
      </c>
      <c r="BO2645">
        <v>1</v>
      </c>
      <c r="BP2645">
        <v>0</v>
      </c>
      <c r="BS2645">
        <v>0</v>
      </c>
      <c r="BT2645">
        <v>0</v>
      </c>
      <c r="BU2645">
        <v>0</v>
      </c>
      <c r="CE2645" t="str">
        <f t="shared" si="1368"/>
        <v>16:27:41.546</v>
      </c>
      <c r="CF2645">
        <v>546314227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5</v>
      </c>
      <c r="CY2645">
        <v>7</v>
      </c>
      <c r="CZ2645" t="s">
        <v>131</v>
      </c>
      <c r="DA2645">
        <v>80</v>
      </c>
      <c r="DB2645">
        <v>0</v>
      </c>
      <c r="DC2645" t="s">
        <v>132</v>
      </c>
      <c r="DD2645" t="s">
        <v>133</v>
      </c>
      <c r="DG2645">
        <v>15678413</v>
      </c>
      <c r="DI2645">
        <v>1</v>
      </c>
      <c r="DJ2645">
        <v>0</v>
      </c>
      <c r="DK2645">
        <v>1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">
      <c r="A2646" t="str">
        <f t="shared" si="1365"/>
        <v>10/06/2022 16:27:41.821</v>
      </c>
      <c r="C2646" t="str">
        <f t="shared" si="1363"/>
        <v>FFDFD3C0</v>
      </c>
      <c r="D2646" t="s">
        <v>123</v>
      </c>
      <c r="E2646">
        <v>1</v>
      </c>
      <c r="H2646">
        <v>157</v>
      </c>
      <c r="I2646" t="s">
        <v>124</v>
      </c>
      <c r="J2646" t="s">
        <v>125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1366"/>
        <v>16:27:41.539</v>
      </c>
      <c r="T2646" t="str">
        <f t="shared" si="1367"/>
        <v>16:27:40.639</v>
      </c>
      <c r="U2646" t="str">
        <f t="shared" si="1354"/>
        <v>A5988B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10</v>
      </c>
      <c r="AF2646" t="s">
        <v>136</v>
      </c>
      <c r="AG2646">
        <v>0</v>
      </c>
      <c r="AH2646">
        <v>3</v>
      </c>
      <c r="AI2646">
        <v>2</v>
      </c>
      <c r="AJ2646">
        <v>1</v>
      </c>
      <c r="AK2646" t="s">
        <v>873</v>
      </c>
      <c r="AL2646">
        <v>40.990763000000001</v>
      </c>
      <c r="AM2646" t="s">
        <v>874</v>
      </c>
      <c r="AN2646">
        <v>-72.175047000000006</v>
      </c>
      <c r="AO2646">
        <v>25</v>
      </c>
      <c r="AP2646">
        <v>1125</v>
      </c>
      <c r="AQ2646" t="s">
        <v>129</v>
      </c>
      <c r="AR2646">
        <v>-25</v>
      </c>
      <c r="AS2646">
        <v>61</v>
      </c>
      <c r="AT2646">
        <v>0</v>
      </c>
      <c r="BB2646">
        <v>1200</v>
      </c>
      <c r="BC2646">
        <v>1</v>
      </c>
      <c r="BD2646" t="str">
        <f t="shared" si="1364"/>
        <v xml:space="preserve">N46PD   </v>
      </c>
      <c r="BE2646">
        <v>1</v>
      </c>
      <c r="BG2646">
        <v>0</v>
      </c>
      <c r="BH2646">
        <v>0</v>
      </c>
      <c r="BI2646">
        <v>0</v>
      </c>
      <c r="BJ2646">
        <v>1025</v>
      </c>
      <c r="BK2646">
        <v>-100</v>
      </c>
      <c r="BL2646" t="s">
        <v>206</v>
      </c>
      <c r="BM2646">
        <v>1</v>
      </c>
      <c r="BN2646">
        <v>1</v>
      </c>
      <c r="BO2646">
        <v>1</v>
      </c>
      <c r="BP2646">
        <v>0</v>
      </c>
      <c r="BS2646">
        <v>0</v>
      </c>
      <c r="BT2646">
        <v>0</v>
      </c>
      <c r="BU2646">
        <v>0</v>
      </c>
      <c r="CE2646" t="str">
        <f t="shared" si="1368"/>
        <v>16:27:41.546</v>
      </c>
      <c r="CF2646">
        <v>546314227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5</v>
      </c>
      <c r="CY2646">
        <v>7</v>
      </c>
      <c r="CZ2646" t="s">
        <v>131</v>
      </c>
      <c r="DA2646">
        <v>80</v>
      </c>
      <c r="DB2646">
        <v>0</v>
      </c>
      <c r="DC2646" t="s">
        <v>132</v>
      </c>
      <c r="DD2646" t="s">
        <v>133</v>
      </c>
      <c r="DG2646">
        <v>15678413</v>
      </c>
      <c r="DI2646">
        <v>1</v>
      </c>
      <c r="DJ2646">
        <v>0</v>
      </c>
      <c r="DK2646">
        <v>1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">
      <c r="A2647" t="str">
        <f t="shared" si="1365"/>
        <v>10/06/2022 16:27:41.821</v>
      </c>
      <c r="C2647" t="str">
        <f t="shared" si="1363"/>
        <v>FFDFD3C0</v>
      </c>
      <c r="D2647" t="s">
        <v>134</v>
      </c>
      <c r="E2647">
        <v>38</v>
      </c>
      <c r="H2647">
        <v>125</v>
      </c>
      <c r="I2647" t="s">
        <v>142</v>
      </c>
      <c r="J2647" t="s">
        <v>136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si="1366"/>
        <v>16:27:41.539</v>
      </c>
      <c r="T2647" t="str">
        <f t="shared" si="1367"/>
        <v>16:27:40.639</v>
      </c>
      <c r="U2647" t="str">
        <f t="shared" si="1354"/>
        <v>A5988B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10</v>
      </c>
      <c r="AF2647" t="s">
        <v>136</v>
      </c>
      <c r="AG2647">
        <v>0</v>
      </c>
      <c r="AH2647">
        <v>3</v>
      </c>
      <c r="AI2647">
        <v>2</v>
      </c>
      <c r="AJ2647">
        <v>1</v>
      </c>
      <c r="AK2647" t="s">
        <v>873</v>
      </c>
      <c r="AL2647">
        <v>40.990763000000001</v>
      </c>
      <c r="AM2647" t="s">
        <v>874</v>
      </c>
      <c r="AN2647">
        <v>-72.175047000000006</v>
      </c>
      <c r="AO2647">
        <v>25</v>
      </c>
      <c r="AP2647">
        <v>1125</v>
      </c>
      <c r="AQ2647" t="s">
        <v>129</v>
      </c>
      <c r="AR2647">
        <v>-25</v>
      </c>
      <c r="AS2647">
        <v>61</v>
      </c>
      <c r="AT2647">
        <v>0</v>
      </c>
      <c r="BB2647">
        <v>1200</v>
      </c>
      <c r="BC2647">
        <v>1</v>
      </c>
      <c r="BD2647" t="str">
        <f t="shared" si="1364"/>
        <v xml:space="preserve">N46PD   </v>
      </c>
      <c r="BE2647">
        <v>1</v>
      </c>
      <c r="BG2647">
        <v>0</v>
      </c>
      <c r="BH2647">
        <v>0</v>
      </c>
      <c r="BI2647">
        <v>0</v>
      </c>
      <c r="BJ2647">
        <v>1025</v>
      </c>
      <c r="BK2647">
        <v>-100</v>
      </c>
      <c r="BL2647" t="s">
        <v>206</v>
      </c>
      <c r="BM2647">
        <v>1</v>
      </c>
      <c r="BN2647">
        <v>1</v>
      </c>
      <c r="BO2647">
        <v>1</v>
      </c>
      <c r="BP2647">
        <v>0</v>
      </c>
      <c r="BS2647">
        <v>0</v>
      </c>
      <c r="BT2647">
        <v>0</v>
      </c>
      <c r="BU2647">
        <v>0</v>
      </c>
      <c r="CE2647" t="str">
        <f t="shared" si="1368"/>
        <v>16:27:41.546</v>
      </c>
      <c r="CF2647">
        <v>546314227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5</v>
      </c>
      <c r="CY2647">
        <v>7</v>
      </c>
      <c r="CZ2647" t="s">
        <v>131</v>
      </c>
      <c r="DA2647">
        <v>80</v>
      </c>
      <c r="DB2647">
        <v>0</v>
      </c>
      <c r="DC2647" t="s">
        <v>132</v>
      </c>
      <c r="DD2647" t="s">
        <v>133</v>
      </c>
      <c r="DG2647">
        <v>15678413</v>
      </c>
      <c r="DI2647">
        <v>1</v>
      </c>
      <c r="DJ2647">
        <v>0</v>
      </c>
      <c r="DK2647">
        <v>1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">
      <c r="A2648" t="str">
        <f t="shared" si="1365"/>
        <v>10/06/2022 16:27:41.821</v>
      </c>
      <c r="C2648" t="str">
        <f t="shared" si="1363"/>
        <v>FFDFD3C0</v>
      </c>
      <c r="D2648" t="s">
        <v>143</v>
      </c>
      <c r="E2648">
        <v>1</v>
      </c>
      <c r="F2648">
        <v>2001</v>
      </c>
      <c r="G2648" t="s">
        <v>147</v>
      </c>
      <c r="J2648" t="s">
        <v>145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1366"/>
        <v>16:27:41.539</v>
      </c>
      <c r="T2648" t="str">
        <f t="shared" si="1367"/>
        <v>16:27:40.639</v>
      </c>
      <c r="U2648" t="str">
        <f t="shared" si="1354"/>
        <v>A5988B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10</v>
      </c>
      <c r="AF2648" t="s">
        <v>136</v>
      </c>
      <c r="AG2648">
        <v>0</v>
      </c>
      <c r="AH2648">
        <v>3</v>
      </c>
      <c r="AI2648">
        <v>2</v>
      </c>
      <c r="AJ2648">
        <v>1</v>
      </c>
      <c r="AK2648" t="s">
        <v>873</v>
      </c>
      <c r="AL2648">
        <v>40.990763000000001</v>
      </c>
      <c r="AM2648" t="s">
        <v>874</v>
      </c>
      <c r="AN2648">
        <v>-72.175047000000006</v>
      </c>
      <c r="AO2648">
        <v>25</v>
      </c>
      <c r="AP2648">
        <v>1125</v>
      </c>
      <c r="AQ2648" t="s">
        <v>129</v>
      </c>
      <c r="AR2648">
        <v>-25</v>
      </c>
      <c r="AS2648">
        <v>61</v>
      </c>
      <c r="AT2648">
        <v>0</v>
      </c>
      <c r="BB2648">
        <v>1200</v>
      </c>
      <c r="BC2648">
        <v>1</v>
      </c>
      <c r="BD2648" t="str">
        <f t="shared" si="1364"/>
        <v xml:space="preserve">N46PD   </v>
      </c>
      <c r="BE2648">
        <v>1</v>
      </c>
      <c r="BG2648">
        <v>0</v>
      </c>
      <c r="BH2648">
        <v>0</v>
      </c>
      <c r="BI2648">
        <v>0</v>
      </c>
      <c r="BJ2648">
        <v>1025</v>
      </c>
      <c r="BK2648">
        <v>-100</v>
      </c>
      <c r="BL2648" t="s">
        <v>206</v>
      </c>
      <c r="BM2648">
        <v>1</v>
      </c>
      <c r="BN2648">
        <v>1</v>
      </c>
      <c r="BO2648">
        <v>1</v>
      </c>
      <c r="BP2648">
        <v>0</v>
      </c>
      <c r="BS2648">
        <v>0</v>
      </c>
      <c r="BT2648">
        <v>0</v>
      </c>
      <c r="BU2648">
        <v>0</v>
      </c>
      <c r="CE2648" t="str">
        <f t="shared" si="1368"/>
        <v>16:27:41.546</v>
      </c>
      <c r="CF2648">
        <v>546314227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5</v>
      </c>
      <c r="CY2648">
        <v>7</v>
      </c>
      <c r="CZ2648" t="s">
        <v>131</v>
      </c>
      <c r="DA2648">
        <v>80</v>
      </c>
      <c r="DB2648">
        <v>0</v>
      </c>
      <c r="DC2648" t="s">
        <v>132</v>
      </c>
      <c r="DD2648" t="s">
        <v>133</v>
      </c>
      <c r="DG2648">
        <v>15678413</v>
      </c>
      <c r="DI2648">
        <v>1</v>
      </c>
      <c r="DJ2648">
        <v>0</v>
      </c>
      <c r="DK2648">
        <v>1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">
      <c r="A2649" t="str">
        <f t="shared" ref="A2649:A2655" si="1369">"10/06/2022 16:27:42.961"</f>
        <v>10/06/2022 16:27:42.961</v>
      </c>
      <c r="C2649" t="str">
        <f t="shared" si="1363"/>
        <v>FFDFD3C0</v>
      </c>
      <c r="D2649" t="s">
        <v>123</v>
      </c>
      <c r="E2649">
        <v>1</v>
      </c>
      <c r="H2649">
        <v>157</v>
      </c>
      <c r="I2649" t="s">
        <v>124</v>
      </c>
      <c r="J2649" t="s">
        <v>125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ref="S2649:S2655" si="1370">"16:27:42.672"</f>
        <v>16:27:42.672</v>
      </c>
      <c r="T2649" t="str">
        <f t="shared" ref="T2649:T2655" si="1371">"16:27:41.572"</f>
        <v>16:27:41.572</v>
      </c>
      <c r="U2649" t="str">
        <f t="shared" si="1354"/>
        <v>A5988B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10</v>
      </c>
      <c r="AF2649" t="s">
        <v>136</v>
      </c>
      <c r="AG2649">
        <v>0</v>
      </c>
      <c r="AH2649">
        <v>3</v>
      </c>
      <c r="AI2649">
        <v>2</v>
      </c>
      <c r="AJ2649">
        <v>1</v>
      </c>
      <c r="AK2649" t="s">
        <v>875</v>
      </c>
      <c r="AL2649">
        <v>40.991084999999998</v>
      </c>
      <c r="AM2649" t="s">
        <v>876</v>
      </c>
      <c r="AN2649">
        <v>-72.175241</v>
      </c>
      <c r="AO2649">
        <v>25</v>
      </c>
      <c r="AP2649">
        <v>1125</v>
      </c>
      <c r="AQ2649" t="s">
        <v>129</v>
      </c>
      <c r="AR2649">
        <v>-25</v>
      </c>
      <c r="AS2649">
        <v>61</v>
      </c>
      <c r="AT2649">
        <v>320</v>
      </c>
      <c r="BB2649">
        <v>1200</v>
      </c>
      <c r="BC2649">
        <v>1</v>
      </c>
      <c r="BD2649" t="str">
        <f t="shared" si="1364"/>
        <v xml:space="preserve">N46PD   </v>
      </c>
      <c r="BE2649">
        <v>1</v>
      </c>
      <c r="BG2649">
        <v>0</v>
      </c>
      <c r="BH2649">
        <v>0</v>
      </c>
      <c r="BI2649">
        <v>0</v>
      </c>
      <c r="BJ2649">
        <v>1025</v>
      </c>
      <c r="BK2649">
        <v>-100</v>
      </c>
      <c r="BL2649" t="s">
        <v>206</v>
      </c>
      <c r="BM2649">
        <v>1</v>
      </c>
      <c r="BN2649">
        <v>1</v>
      </c>
      <c r="BO2649">
        <v>1</v>
      </c>
      <c r="BP2649">
        <v>0</v>
      </c>
      <c r="BS2649">
        <v>0</v>
      </c>
      <c r="BT2649">
        <v>0</v>
      </c>
      <c r="BU2649">
        <v>0</v>
      </c>
      <c r="CE2649" t="str">
        <f t="shared" ref="CE2649:CE2655" si="1372">"16:27:42.677"</f>
        <v>16:27:42.677</v>
      </c>
      <c r="CF2649">
        <v>676831810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6</v>
      </c>
      <c r="CY2649">
        <v>7</v>
      </c>
      <c r="CZ2649" t="s">
        <v>131</v>
      </c>
      <c r="DA2649">
        <v>80</v>
      </c>
      <c r="DB2649">
        <v>1</v>
      </c>
      <c r="DC2649" t="s">
        <v>132</v>
      </c>
      <c r="DD2649" t="s">
        <v>133</v>
      </c>
      <c r="DG2649">
        <v>15598942</v>
      </c>
      <c r="DI2649">
        <v>1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">
      <c r="A2650" t="str">
        <f t="shared" si="1369"/>
        <v>10/06/2022 16:27:42.961</v>
      </c>
      <c r="C2650" t="str">
        <f t="shared" si="1363"/>
        <v>FFDFD3C0</v>
      </c>
      <c r="D2650" t="s">
        <v>134</v>
      </c>
      <c r="E2650">
        <v>38</v>
      </c>
      <c r="H2650">
        <v>125</v>
      </c>
      <c r="I2650" t="s">
        <v>142</v>
      </c>
      <c r="J2650" t="s">
        <v>136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si="1370"/>
        <v>16:27:42.672</v>
      </c>
      <c r="T2650" t="str">
        <f t="shared" si="1371"/>
        <v>16:27:41.572</v>
      </c>
      <c r="U2650" t="str">
        <f t="shared" si="1354"/>
        <v>A5988B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10</v>
      </c>
      <c r="AF2650" t="s">
        <v>136</v>
      </c>
      <c r="AG2650">
        <v>0</v>
      </c>
      <c r="AH2650">
        <v>3</v>
      </c>
      <c r="AI2650">
        <v>2</v>
      </c>
      <c r="AJ2650">
        <v>1</v>
      </c>
      <c r="AK2650" t="s">
        <v>875</v>
      </c>
      <c r="AL2650">
        <v>40.991084999999998</v>
      </c>
      <c r="AM2650" t="s">
        <v>876</v>
      </c>
      <c r="AN2650">
        <v>-72.175241</v>
      </c>
      <c r="AO2650">
        <v>25</v>
      </c>
      <c r="AP2650">
        <v>1125</v>
      </c>
      <c r="AQ2650" t="s">
        <v>129</v>
      </c>
      <c r="AR2650">
        <v>-25</v>
      </c>
      <c r="AS2650">
        <v>61</v>
      </c>
      <c r="AT2650">
        <v>320</v>
      </c>
      <c r="BB2650">
        <v>1200</v>
      </c>
      <c r="BC2650">
        <v>1</v>
      </c>
      <c r="BD2650" t="str">
        <f t="shared" si="1364"/>
        <v xml:space="preserve">N46PD   </v>
      </c>
      <c r="BE2650">
        <v>1</v>
      </c>
      <c r="BG2650">
        <v>0</v>
      </c>
      <c r="BH2650">
        <v>0</v>
      </c>
      <c r="BI2650">
        <v>0</v>
      </c>
      <c r="BJ2650">
        <v>1025</v>
      </c>
      <c r="BK2650">
        <v>-100</v>
      </c>
      <c r="BL2650" t="s">
        <v>206</v>
      </c>
      <c r="BM2650">
        <v>1</v>
      </c>
      <c r="BN2650">
        <v>1</v>
      </c>
      <c r="BO2650">
        <v>1</v>
      </c>
      <c r="BP2650">
        <v>0</v>
      </c>
      <c r="BS2650">
        <v>0</v>
      </c>
      <c r="BT2650">
        <v>0</v>
      </c>
      <c r="BU2650">
        <v>0</v>
      </c>
      <c r="CE2650" t="str">
        <f t="shared" si="1372"/>
        <v>16:27:42.677</v>
      </c>
      <c r="CF2650">
        <v>676831810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6</v>
      </c>
      <c r="CY2650">
        <v>7</v>
      </c>
      <c r="CZ2650" t="s">
        <v>131</v>
      </c>
      <c r="DA2650">
        <v>80</v>
      </c>
      <c r="DB2650">
        <v>1</v>
      </c>
      <c r="DC2650" t="s">
        <v>132</v>
      </c>
      <c r="DD2650" t="s">
        <v>133</v>
      </c>
      <c r="DG2650">
        <v>15598942</v>
      </c>
      <c r="DI2650">
        <v>1</v>
      </c>
      <c r="DJ2650">
        <v>0</v>
      </c>
      <c r="DK2650">
        <v>1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">
      <c r="A2651" t="str">
        <f t="shared" si="1369"/>
        <v>10/06/2022 16:27:42.961</v>
      </c>
      <c r="C2651" t="str">
        <f t="shared" si="1363"/>
        <v>FFDFD3C0</v>
      </c>
      <c r="D2651" t="s">
        <v>143</v>
      </c>
      <c r="E2651">
        <v>1</v>
      </c>
      <c r="F2651">
        <v>2001</v>
      </c>
      <c r="G2651" t="s">
        <v>147</v>
      </c>
      <c r="J2651" t="s">
        <v>145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si="1370"/>
        <v>16:27:42.672</v>
      </c>
      <c r="T2651" t="str">
        <f t="shared" si="1371"/>
        <v>16:27:41.572</v>
      </c>
      <c r="U2651" t="str">
        <f t="shared" si="1354"/>
        <v>A5988B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10</v>
      </c>
      <c r="AF2651" t="s">
        <v>136</v>
      </c>
      <c r="AG2651">
        <v>0</v>
      </c>
      <c r="AH2651">
        <v>3</v>
      </c>
      <c r="AI2651">
        <v>2</v>
      </c>
      <c r="AJ2651">
        <v>1</v>
      </c>
      <c r="AK2651" t="s">
        <v>875</v>
      </c>
      <c r="AL2651">
        <v>40.991084999999998</v>
      </c>
      <c r="AM2651" t="s">
        <v>876</v>
      </c>
      <c r="AN2651">
        <v>-72.175241</v>
      </c>
      <c r="AO2651">
        <v>25</v>
      </c>
      <c r="AP2651">
        <v>1125</v>
      </c>
      <c r="AQ2651" t="s">
        <v>129</v>
      </c>
      <c r="AR2651">
        <v>-25</v>
      </c>
      <c r="AS2651">
        <v>61</v>
      </c>
      <c r="AT2651">
        <v>320</v>
      </c>
      <c r="BB2651">
        <v>1200</v>
      </c>
      <c r="BC2651">
        <v>1</v>
      </c>
      <c r="BD2651" t="str">
        <f t="shared" si="1364"/>
        <v xml:space="preserve">N46PD   </v>
      </c>
      <c r="BE2651">
        <v>1</v>
      </c>
      <c r="BG2651">
        <v>0</v>
      </c>
      <c r="BH2651">
        <v>0</v>
      </c>
      <c r="BI2651">
        <v>0</v>
      </c>
      <c r="BJ2651">
        <v>1025</v>
      </c>
      <c r="BK2651">
        <v>-100</v>
      </c>
      <c r="BL2651" t="s">
        <v>206</v>
      </c>
      <c r="BM2651">
        <v>1</v>
      </c>
      <c r="BN2651">
        <v>1</v>
      </c>
      <c r="BO2651">
        <v>1</v>
      </c>
      <c r="BP2651">
        <v>0</v>
      </c>
      <c r="BS2651">
        <v>0</v>
      </c>
      <c r="BT2651">
        <v>0</v>
      </c>
      <c r="BU2651">
        <v>0</v>
      </c>
      <c r="CE2651" t="str">
        <f t="shared" si="1372"/>
        <v>16:27:42.677</v>
      </c>
      <c r="CF2651">
        <v>676831810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6</v>
      </c>
      <c r="CY2651">
        <v>7</v>
      </c>
      <c r="CZ2651" t="s">
        <v>131</v>
      </c>
      <c r="DA2651">
        <v>80</v>
      </c>
      <c r="DB2651">
        <v>1</v>
      </c>
      <c r="DC2651" t="s">
        <v>132</v>
      </c>
      <c r="DD2651" t="s">
        <v>133</v>
      </c>
      <c r="DG2651">
        <v>15598942</v>
      </c>
      <c r="DI2651">
        <v>1</v>
      </c>
      <c r="DJ2651">
        <v>0</v>
      </c>
      <c r="DK2651">
        <v>1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">
      <c r="A2652" t="str">
        <f t="shared" si="1369"/>
        <v>10/06/2022 16:27:42.961</v>
      </c>
      <c r="C2652" t="str">
        <f t="shared" si="1363"/>
        <v>FFDFD3C0</v>
      </c>
      <c r="D2652" t="s">
        <v>139</v>
      </c>
      <c r="E2652">
        <v>3</v>
      </c>
      <c r="F2652">
        <v>1003</v>
      </c>
      <c r="G2652" t="s">
        <v>146</v>
      </c>
      <c r="J2652" t="s">
        <v>141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si="1370"/>
        <v>16:27:42.672</v>
      </c>
      <c r="T2652" t="str">
        <f t="shared" si="1371"/>
        <v>16:27:41.572</v>
      </c>
      <c r="U2652" t="str">
        <f t="shared" si="1354"/>
        <v>A5988B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10</v>
      </c>
      <c r="AF2652" t="s">
        <v>136</v>
      </c>
      <c r="AG2652">
        <v>0</v>
      </c>
      <c r="AH2652">
        <v>3</v>
      </c>
      <c r="AI2652">
        <v>2</v>
      </c>
      <c r="AJ2652">
        <v>1</v>
      </c>
      <c r="AK2652" t="s">
        <v>875</v>
      </c>
      <c r="AL2652">
        <v>40.991084999999998</v>
      </c>
      <c r="AM2652" t="s">
        <v>876</v>
      </c>
      <c r="AN2652">
        <v>-72.175241</v>
      </c>
      <c r="AO2652">
        <v>25</v>
      </c>
      <c r="AP2652">
        <v>1125</v>
      </c>
      <c r="AQ2652" t="s">
        <v>129</v>
      </c>
      <c r="AR2652">
        <v>-25</v>
      </c>
      <c r="AS2652">
        <v>61</v>
      </c>
      <c r="AT2652">
        <v>320</v>
      </c>
      <c r="BB2652">
        <v>1200</v>
      </c>
      <c r="BC2652">
        <v>1</v>
      </c>
      <c r="BD2652" t="str">
        <f t="shared" si="1364"/>
        <v xml:space="preserve">N46PD   </v>
      </c>
      <c r="BE2652">
        <v>1</v>
      </c>
      <c r="BG2652">
        <v>0</v>
      </c>
      <c r="BH2652">
        <v>0</v>
      </c>
      <c r="BI2652">
        <v>0</v>
      </c>
      <c r="BJ2652">
        <v>1025</v>
      </c>
      <c r="BK2652">
        <v>-100</v>
      </c>
      <c r="BL2652" t="s">
        <v>206</v>
      </c>
      <c r="BM2652">
        <v>1</v>
      </c>
      <c r="BN2652">
        <v>1</v>
      </c>
      <c r="BO2652">
        <v>1</v>
      </c>
      <c r="BP2652">
        <v>0</v>
      </c>
      <c r="BS2652">
        <v>0</v>
      </c>
      <c r="BT2652">
        <v>0</v>
      </c>
      <c r="BU2652">
        <v>0</v>
      </c>
      <c r="CE2652" t="str">
        <f t="shared" si="1372"/>
        <v>16:27:42.677</v>
      </c>
      <c r="CF2652">
        <v>676831810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6</v>
      </c>
      <c r="CY2652">
        <v>7</v>
      </c>
      <c r="CZ2652" t="s">
        <v>131</v>
      </c>
      <c r="DA2652">
        <v>80</v>
      </c>
      <c r="DB2652">
        <v>1</v>
      </c>
      <c r="DC2652" t="s">
        <v>132</v>
      </c>
      <c r="DD2652" t="s">
        <v>133</v>
      </c>
      <c r="DG2652">
        <v>15598942</v>
      </c>
      <c r="DI2652">
        <v>1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">
      <c r="A2653" t="str">
        <f t="shared" si="1369"/>
        <v>10/06/2022 16:27:42.961</v>
      </c>
      <c r="C2653" t="str">
        <f t="shared" si="1363"/>
        <v>FFDFD3C0</v>
      </c>
      <c r="D2653" t="s">
        <v>134</v>
      </c>
      <c r="E2653">
        <v>33</v>
      </c>
      <c r="H2653">
        <v>112</v>
      </c>
      <c r="I2653" t="s">
        <v>135</v>
      </c>
      <c r="J2653" t="s">
        <v>136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si="1370"/>
        <v>16:27:42.672</v>
      </c>
      <c r="T2653" t="str">
        <f t="shared" si="1371"/>
        <v>16:27:41.572</v>
      </c>
      <c r="U2653" t="str">
        <f t="shared" si="1354"/>
        <v>A5988B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10</v>
      </c>
      <c r="AF2653" t="s">
        <v>136</v>
      </c>
      <c r="AG2653">
        <v>0</v>
      </c>
      <c r="AH2653">
        <v>3</v>
      </c>
      <c r="AI2653">
        <v>2</v>
      </c>
      <c r="AJ2653">
        <v>1</v>
      </c>
      <c r="AK2653" t="s">
        <v>875</v>
      </c>
      <c r="AL2653">
        <v>40.991084999999998</v>
      </c>
      <c r="AM2653" t="s">
        <v>876</v>
      </c>
      <c r="AN2653">
        <v>-72.175241</v>
      </c>
      <c r="AO2653">
        <v>25</v>
      </c>
      <c r="AP2653">
        <v>1125</v>
      </c>
      <c r="AQ2653" t="s">
        <v>129</v>
      </c>
      <c r="AR2653">
        <v>-25</v>
      </c>
      <c r="AS2653">
        <v>61</v>
      </c>
      <c r="AT2653">
        <v>320</v>
      </c>
      <c r="BB2653">
        <v>1200</v>
      </c>
      <c r="BC2653">
        <v>1</v>
      </c>
      <c r="BD2653" t="str">
        <f t="shared" si="1364"/>
        <v xml:space="preserve">N46PD   </v>
      </c>
      <c r="BE2653">
        <v>1</v>
      </c>
      <c r="BG2653">
        <v>0</v>
      </c>
      <c r="BH2653">
        <v>0</v>
      </c>
      <c r="BI2653">
        <v>0</v>
      </c>
      <c r="BJ2653">
        <v>1025</v>
      </c>
      <c r="BK2653">
        <v>-100</v>
      </c>
      <c r="BL2653" t="s">
        <v>206</v>
      </c>
      <c r="BM2653">
        <v>1</v>
      </c>
      <c r="BN2653">
        <v>1</v>
      </c>
      <c r="BO2653">
        <v>1</v>
      </c>
      <c r="BP2653">
        <v>0</v>
      </c>
      <c r="BS2653">
        <v>0</v>
      </c>
      <c r="BT2653">
        <v>0</v>
      </c>
      <c r="BU2653">
        <v>0</v>
      </c>
      <c r="CE2653" t="str">
        <f t="shared" si="1372"/>
        <v>16:27:42.677</v>
      </c>
      <c r="CF2653">
        <v>676831810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6</v>
      </c>
      <c r="CY2653">
        <v>7</v>
      </c>
      <c r="CZ2653" t="s">
        <v>131</v>
      </c>
      <c r="DA2653">
        <v>80</v>
      </c>
      <c r="DB2653">
        <v>1</v>
      </c>
      <c r="DC2653" t="s">
        <v>132</v>
      </c>
      <c r="DD2653" t="s">
        <v>133</v>
      </c>
      <c r="DG2653">
        <v>15598942</v>
      </c>
      <c r="DI2653">
        <v>1</v>
      </c>
      <c r="DJ2653">
        <v>0</v>
      </c>
      <c r="DK2653">
        <v>1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">
      <c r="A2654" t="str">
        <f t="shared" si="1369"/>
        <v>10/06/2022 16:27:42.961</v>
      </c>
      <c r="C2654" t="str">
        <f t="shared" si="1363"/>
        <v>FFDFD3C0</v>
      </c>
      <c r="D2654" t="s">
        <v>139</v>
      </c>
      <c r="E2654">
        <v>2</v>
      </c>
      <c r="F2654">
        <v>1002</v>
      </c>
      <c r="G2654" t="s">
        <v>124</v>
      </c>
      <c r="J2654" t="s">
        <v>141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 t="shared" si="1370"/>
        <v>16:27:42.672</v>
      </c>
      <c r="T2654" t="str">
        <f t="shared" si="1371"/>
        <v>16:27:41.572</v>
      </c>
      <c r="U2654" t="str">
        <f t="shared" si="1354"/>
        <v>A5988B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10</v>
      </c>
      <c r="AF2654" t="s">
        <v>136</v>
      </c>
      <c r="AG2654">
        <v>0</v>
      </c>
      <c r="AH2654">
        <v>3</v>
      </c>
      <c r="AI2654">
        <v>2</v>
      </c>
      <c r="AJ2654">
        <v>1</v>
      </c>
      <c r="AK2654" t="s">
        <v>875</v>
      </c>
      <c r="AL2654">
        <v>40.991084999999998</v>
      </c>
      <c r="AM2654" t="s">
        <v>876</v>
      </c>
      <c r="AN2654">
        <v>-72.175241</v>
      </c>
      <c r="AO2654">
        <v>25</v>
      </c>
      <c r="AP2654">
        <v>1125</v>
      </c>
      <c r="AQ2654" t="s">
        <v>129</v>
      </c>
      <c r="AR2654">
        <v>-25</v>
      </c>
      <c r="AS2654">
        <v>61</v>
      </c>
      <c r="AT2654">
        <v>320</v>
      </c>
      <c r="BB2654">
        <v>1200</v>
      </c>
      <c r="BC2654">
        <v>1</v>
      </c>
      <c r="BD2654" t="str">
        <f t="shared" si="1364"/>
        <v xml:space="preserve">N46PD   </v>
      </c>
      <c r="BE2654">
        <v>1</v>
      </c>
      <c r="BG2654">
        <v>0</v>
      </c>
      <c r="BH2654">
        <v>0</v>
      </c>
      <c r="BI2654">
        <v>0</v>
      </c>
      <c r="BJ2654">
        <v>1025</v>
      </c>
      <c r="BK2654">
        <v>-100</v>
      </c>
      <c r="BL2654" t="s">
        <v>206</v>
      </c>
      <c r="BM2654">
        <v>1</v>
      </c>
      <c r="BN2654">
        <v>1</v>
      </c>
      <c r="BO2654">
        <v>1</v>
      </c>
      <c r="BP2654">
        <v>0</v>
      </c>
      <c r="BS2654">
        <v>0</v>
      </c>
      <c r="BT2654">
        <v>0</v>
      </c>
      <c r="BU2654">
        <v>0</v>
      </c>
      <c r="CE2654" t="str">
        <f t="shared" si="1372"/>
        <v>16:27:42.677</v>
      </c>
      <c r="CF2654">
        <v>676831810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6</v>
      </c>
      <c r="CY2654">
        <v>7</v>
      </c>
      <c r="CZ2654" t="s">
        <v>131</v>
      </c>
      <c r="DA2654">
        <v>80</v>
      </c>
      <c r="DB2654">
        <v>1</v>
      </c>
      <c r="DC2654" t="s">
        <v>132</v>
      </c>
      <c r="DD2654" t="s">
        <v>133</v>
      </c>
      <c r="DG2654">
        <v>15598942</v>
      </c>
      <c r="DI2654">
        <v>1</v>
      </c>
      <c r="DJ2654">
        <v>0</v>
      </c>
      <c r="DK2654">
        <v>1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">
      <c r="A2655" t="str">
        <f t="shared" si="1369"/>
        <v>10/06/2022 16:27:42.961</v>
      </c>
      <c r="C2655" t="str">
        <f t="shared" si="1363"/>
        <v>FFDFD3C0</v>
      </c>
      <c r="D2655" t="s">
        <v>143</v>
      </c>
      <c r="E2655">
        <v>15</v>
      </c>
      <c r="F2655">
        <v>2015</v>
      </c>
      <c r="G2655" t="s">
        <v>144</v>
      </c>
      <c r="J2655" t="s">
        <v>145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 t="shared" si="1370"/>
        <v>16:27:42.672</v>
      </c>
      <c r="T2655" t="str">
        <f t="shared" si="1371"/>
        <v>16:27:41.572</v>
      </c>
      <c r="U2655" t="str">
        <f t="shared" si="1354"/>
        <v>A5988B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10</v>
      </c>
      <c r="AF2655" t="s">
        <v>136</v>
      </c>
      <c r="AG2655">
        <v>0</v>
      </c>
      <c r="AH2655">
        <v>3</v>
      </c>
      <c r="AI2655">
        <v>2</v>
      </c>
      <c r="AJ2655">
        <v>1</v>
      </c>
      <c r="AK2655" t="s">
        <v>875</v>
      </c>
      <c r="AL2655">
        <v>40.991084999999998</v>
      </c>
      <c r="AM2655" t="s">
        <v>876</v>
      </c>
      <c r="AN2655">
        <v>-72.175241</v>
      </c>
      <c r="AO2655">
        <v>25</v>
      </c>
      <c r="AP2655">
        <v>1125</v>
      </c>
      <c r="AQ2655" t="s">
        <v>129</v>
      </c>
      <c r="AR2655">
        <v>-25</v>
      </c>
      <c r="AS2655">
        <v>61</v>
      </c>
      <c r="AT2655">
        <v>320</v>
      </c>
      <c r="BB2655">
        <v>1200</v>
      </c>
      <c r="BC2655">
        <v>1</v>
      </c>
      <c r="BD2655" t="str">
        <f t="shared" si="1364"/>
        <v xml:space="preserve">N46PD   </v>
      </c>
      <c r="BE2655">
        <v>1</v>
      </c>
      <c r="BG2655">
        <v>0</v>
      </c>
      <c r="BH2655">
        <v>0</v>
      </c>
      <c r="BI2655">
        <v>0</v>
      </c>
      <c r="BJ2655">
        <v>1025</v>
      </c>
      <c r="BK2655">
        <v>-100</v>
      </c>
      <c r="BL2655" t="s">
        <v>206</v>
      </c>
      <c r="BM2655">
        <v>1</v>
      </c>
      <c r="BN2655">
        <v>1</v>
      </c>
      <c r="BO2655">
        <v>1</v>
      </c>
      <c r="BP2655">
        <v>0</v>
      </c>
      <c r="BS2655">
        <v>0</v>
      </c>
      <c r="BT2655">
        <v>0</v>
      </c>
      <c r="BU2655">
        <v>0</v>
      </c>
      <c r="CE2655" t="str">
        <f t="shared" si="1372"/>
        <v>16:27:42.677</v>
      </c>
      <c r="CF2655">
        <v>676831810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6</v>
      </c>
      <c r="CY2655">
        <v>7</v>
      </c>
      <c r="CZ2655" t="s">
        <v>131</v>
      </c>
      <c r="DA2655">
        <v>80</v>
      </c>
      <c r="DB2655">
        <v>1</v>
      </c>
      <c r="DC2655" t="s">
        <v>132</v>
      </c>
      <c r="DD2655" t="s">
        <v>133</v>
      </c>
      <c r="DG2655">
        <v>15598942</v>
      </c>
      <c r="DI2655">
        <v>1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">
      <c r="A2656" t="str">
        <f t="shared" ref="A2656:A2662" si="1373">"10/06/2022 16:27:44.054"</f>
        <v>10/06/2022 16:27:44.054</v>
      </c>
      <c r="C2656" t="str">
        <f t="shared" si="1363"/>
        <v>FFDFD3C0</v>
      </c>
      <c r="D2656" t="s">
        <v>139</v>
      </c>
      <c r="E2656">
        <v>3</v>
      </c>
      <c r="F2656">
        <v>1003</v>
      </c>
      <c r="G2656" t="s">
        <v>146</v>
      </c>
      <c r="J2656" t="s">
        <v>141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 t="shared" ref="S2656:S2662" si="1374">"16:27:43.750"</f>
        <v>16:27:43.750</v>
      </c>
      <c r="T2656" t="str">
        <f t="shared" ref="T2656:T2662" si="1375">"16:27:43.250"</f>
        <v>16:27:43.250</v>
      </c>
      <c r="U2656" t="str">
        <f t="shared" si="1354"/>
        <v>A5988B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10</v>
      </c>
      <c r="AF2656" t="s">
        <v>136</v>
      </c>
      <c r="AG2656">
        <v>0</v>
      </c>
      <c r="AH2656">
        <v>3</v>
      </c>
      <c r="AI2656">
        <v>2</v>
      </c>
      <c r="AJ2656">
        <v>1</v>
      </c>
      <c r="AK2656" t="s">
        <v>877</v>
      </c>
      <c r="AL2656">
        <v>40.991385000000001</v>
      </c>
      <c r="AM2656" t="s">
        <v>878</v>
      </c>
      <c r="AN2656">
        <v>-72.175369000000003</v>
      </c>
      <c r="AO2656">
        <v>25</v>
      </c>
      <c r="AP2656">
        <v>1125</v>
      </c>
      <c r="AQ2656" t="s">
        <v>129</v>
      </c>
      <c r="AR2656">
        <v>-24</v>
      </c>
      <c r="AS2656">
        <v>61</v>
      </c>
      <c r="AT2656">
        <v>64</v>
      </c>
      <c r="BB2656">
        <v>1200</v>
      </c>
      <c r="BC2656">
        <v>1</v>
      </c>
      <c r="BD2656" t="str">
        <f t="shared" si="1364"/>
        <v xml:space="preserve">N46PD   </v>
      </c>
      <c r="BE2656">
        <v>1</v>
      </c>
      <c r="BG2656">
        <v>0</v>
      </c>
      <c r="BH2656">
        <v>0</v>
      </c>
      <c r="BI2656">
        <v>0</v>
      </c>
      <c r="BJ2656">
        <v>1025</v>
      </c>
      <c r="BK2656">
        <v>-100</v>
      </c>
      <c r="BL2656" t="s">
        <v>206</v>
      </c>
      <c r="BM2656">
        <v>1</v>
      </c>
      <c r="BN2656">
        <v>1</v>
      </c>
      <c r="BO2656">
        <v>1</v>
      </c>
      <c r="BP2656">
        <v>0</v>
      </c>
      <c r="BS2656">
        <v>0</v>
      </c>
      <c r="BT2656">
        <v>0</v>
      </c>
      <c r="BU2656">
        <v>0</v>
      </c>
      <c r="CE2656" t="str">
        <f t="shared" ref="CE2656:CE2662" si="1376">"16:27:43.752"</f>
        <v>16:27:43.752</v>
      </c>
      <c r="CF2656">
        <v>751642205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0</v>
      </c>
      <c r="CY2656">
        <v>7</v>
      </c>
      <c r="CZ2656" t="s">
        <v>131</v>
      </c>
      <c r="DA2656">
        <v>80</v>
      </c>
      <c r="DB2656">
        <v>1</v>
      </c>
      <c r="DC2656" t="s">
        <v>132</v>
      </c>
      <c r="DD2656" t="s">
        <v>133</v>
      </c>
      <c r="DG2656">
        <v>15600017</v>
      </c>
      <c r="DI2656">
        <v>1</v>
      </c>
      <c r="DJ2656">
        <v>0</v>
      </c>
      <c r="DK2656">
        <v>0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">
      <c r="A2657" t="str">
        <f t="shared" si="1373"/>
        <v>10/06/2022 16:27:44.054</v>
      </c>
      <c r="C2657" t="str">
        <f t="shared" si="1363"/>
        <v>FFDFD3C0</v>
      </c>
      <c r="D2657" t="s">
        <v>134</v>
      </c>
      <c r="E2657">
        <v>33</v>
      </c>
      <c r="H2657">
        <v>112</v>
      </c>
      <c r="I2657" t="s">
        <v>135</v>
      </c>
      <c r="J2657" t="s">
        <v>136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 t="shared" si="1374"/>
        <v>16:27:43.750</v>
      </c>
      <c r="T2657" t="str">
        <f t="shared" si="1375"/>
        <v>16:27:43.250</v>
      </c>
      <c r="U2657" t="str">
        <f t="shared" si="1354"/>
        <v>A5988B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10</v>
      </c>
      <c r="AF2657" t="s">
        <v>136</v>
      </c>
      <c r="AG2657">
        <v>0</v>
      </c>
      <c r="AH2657">
        <v>3</v>
      </c>
      <c r="AI2657">
        <v>2</v>
      </c>
      <c r="AJ2657">
        <v>1</v>
      </c>
      <c r="AK2657" t="s">
        <v>877</v>
      </c>
      <c r="AL2657">
        <v>40.991385000000001</v>
      </c>
      <c r="AM2657" t="s">
        <v>878</v>
      </c>
      <c r="AN2657">
        <v>-72.175369000000003</v>
      </c>
      <c r="AO2657">
        <v>25</v>
      </c>
      <c r="AP2657">
        <v>1125</v>
      </c>
      <c r="AQ2657" t="s">
        <v>129</v>
      </c>
      <c r="AR2657">
        <v>-24</v>
      </c>
      <c r="AS2657">
        <v>61</v>
      </c>
      <c r="AT2657">
        <v>64</v>
      </c>
      <c r="BB2657">
        <v>1200</v>
      </c>
      <c r="BC2657">
        <v>1</v>
      </c>
      <c r="BD2657" t="str">
        <f t="shared" si="1364"/>
        <v xml:space="preserve">N46PD   </v>
      </c>
      <c r="BE2657">
        <v>1</v>
      </c>
      <c r="BG2657">
        <v>0</v>
      </c>
      <c r="BH2657">
        <v>0</v>
      </c>
      <c r="BI2657">
        <v>0</v>
      </c>
      <c r="BJ2657">
        <v>1025</v>
      </c>
      <c r="BK2657">
        <v>-100</v>
      </c>
      <c r="BL2657" t="s">
        <v>206</v>
      </c>
      <c r="BM2657">
        <v>1</v>
      </c>
      <c r="BN2657">
        <v>1</v>
      </c>
      <c r="BO2657">
        <v>1</v>
      </c>
      <c r="BP2657">
        <v>0</v>
      </c>
      <c r="BS2657">
        <v>0</v>
      </c>
      <c r="BT2657">
        <v>0</v>
      </c>
      <c r="BU2657">
        <v>0</v>
      </c>
      <c r="CE2657" t="str">
        <f t="shared" si="1376"/>
        <v>16:27:43.752</v>
      </c>
      <c r="CF2657">
        <v>751642205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0</v>
      </c>
      <c r="CY2657">
        <v>7</v>
      </c>
      <c r="CZ2657" t="s">
        <v>131</v>
      </c>
      <c r="DA2657">
        <v>80</v>
      </c>
      <c r="DB2657">
        <v>1</v>
      </c>
      <c r="DC2657" t="s">
        <v>132</v>
      </c>
      <c r="DD2657" t="s">
        <v>133</v>
      </c>
      <c r="DG2657">
        <v>15600017</v>
      </c>
      <c r="DI2657">
        <v>1</v>
      </c>
      <c r="DJ2657">
        <v>0</v>
      </c>
      <c r="DK2657">
        <v>1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">
      <c r="A2658" t="str">
        <f t="shared" si="1373"/>
        <v>10/06/2022 16:27:44.054</v>
      </c>
      <c r="C2658" t="str">
        <f t="shared" si="1363"/>
        <v>FFDFD3C0</v>
      </c>
      <c r="D2658" t="s">
        <v>139</v>
      </c>
      <c r="E2658">
        <v>2</v>
      </c>
      <c r="F2658">
        <v>1002</v>
      </c>
      <c r="G2658" t="s">
        <v>124</v>
      </c>
      <c r="J2658" t="s">
        <v>141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 t="shared" si="1374"/>
        <v>16:27:43.750</v>
      </c>
      <c r="T2658" t="str">
        <f t="shared" si="1375"/>
        <v>16:27:43.250</v>
      </c>
      <c r="U2658" t="str">
        <f t="shared" si="1354"/>
        <v>A5988B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10</v>
      </c>
      <c r="AF2658" t="s">
        <v>136</v>
      </c>
      <c r="AG2658">
        <v>0</v>
      </c>
      <c r="AH2658">
        <v>3</v>
      </c>
      <c r="AI2658">
        <v>2</v>
      </c>
      <c r="AJ2658">
        <v>1</v>
      </c>
      <c r="AK2658" t="s">
        <v>877</v>
      </c>
      <c r="AL2658">
        <v>40.991385000000001</v>
      </c>
      <c r="AM2658" t="s">
        <v>878</v>
      </c>
      <c r="AN2658">
        <v>-72.175369000000003</v>
      </c>
      <c r="AO2658">
        <v>25</v>
      </c>
      <c r="AP2658">
        <v>1125</v>
      </c>
      <c r="AQ2658" t="s">
        <v>129</v>
      </c>
      <c r="AR2658">
        <v>-24</v>
      </c>
      <c r="AS2658">
        <v>61</v>
      </c>
      <c r="AT2658">
        <v>64</v>
      </c>
      <c r="BB2658">
        <v>1200</v>
      </c>
      <c r="BC2658">
        <v>1</v>
      </c>
      <c r="BD2658" t="str">
        <f t="shared" si="1364"/>
        <v xml:space="preserve">N46PD   </v>
      </c>
      <c r="BE2658">
        <v>1</v>
      </c>
      <c r="BG2658">
        <v>0</v>
      </c>
      <c r="BH2658">
        <v>0</v>
      </c>
      <c r="BI2658">
        <v>0</v>
      </c>
      <c r="BJ2658">
        <v>1025</v>
      </c>
      <c r="BK2658">
        <v>-100</v>
      </c>
      <c r="BL2658" t="s">
        <v>206</v>
      </c>
      <c r="BM2658">
        <v>1</v>
      </c>
      <c r="BN2658">
        <v>1</v>
      </c>
      <c r="BO2658">
        <v>1</v>
      </c>
      <c r="BP2658">
        <v>0</v>
      </c>
      <c r="BS2658">
        <v>0</v>
      </c>
      <c r="BT2658">
        <v>0</v>
      </c>
      <c r="BU2658">
        <v>0</v>
      </c>
      <c r="CE2658" t="str">
        <f t="shared" si="1376"/>
        <v>16:27:43.752</v>
      </c>
      <c r="CF2658">
        <v>751642205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0</v>
      </c>
      <c r="CY2658">
        <v>7</v>
      </c>
      <c r="CZ2658" t="s">
        <v>131</v>
      </c>
      <c r="DA2658">
        <v>80</v>
      </c>
      <c r="DB2658">
        <v>1</v>
      </c>
      <c r="DC2658" t="s">
        <v>132</v>
      </c>
      <c r="DD2658" t="s">
        <v>133</v>
      </c>
      <c r="DG2658">
        <v>15600017</v>
      </c>
      <c r="DI2658">
        <v>1</v>
      </c>
      <c r="DJ2658">
        <v>0</v>
      </c>
      <c r="DK2658">
        <v>1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">
      <c r="A2659" t="str">
        <f t="shared" si="1373"/>
        <v>10/06/2022 16:27:44.054</v>
      </c>
      <c r="C2659" t="str">
        <f t="shared" si="1363"/>
        <v>FFDFD3C0</v>
      </c>
      <c r="D2659" t="s">
        <v>143</v>
      </c>
      <c r="E2659">
        <v>15</v>
      </c>
      <c r="F2659">
        <v>2015</v>
      </c>
      <c r="G2659" t="s">
        <v>144</v>
      </c>
      <c r="J2659" t="s">
        <v>145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si="1374"/>
        <v>16:27:43.750</v>
      </c>
      <c r="T2659" t="str">
        <f t="shared" si="1375"/>
        <v>16:27:43.250</v>
      </c>
      <c r="U2659" t="str">
        <f t="shared" si="1354"/>
        <v>A5988B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9</v>
      </c>
      <c r="AC2659">
        <v>3</v>
      </c>
      <c r="AD2659">
        <v>0</v>
      </c>
      <c r="AE2659">
        <v>10</v>
      </c>
      <c r="AF2659" t="s">
        <v>136</v>
      </c>
      <c r="AG2659">
        <v>0</v>
      </c>
      <c r="AH2659">
        <v>3</v>
      </c>
      <c r="AI2659">
        <v>2</v>
      </c>
      <c r="AJ2659">
        <v>1</v>
      </c>
      <c r="AK2659" t="s">
        <v>877</v>
      </c>
      <c r="AL2659">
        <v>40.991385000000001</v>
      </c>
      <c r="AM2659" t="s">
        <v>878</v>
      </c>
      <c r="AN2659">
        <v>-72.175369000000003</v>
      </c>
      <c r="AO2659">
        <v>25</v>
      </c>
      <c r="AP2659">
        <v>1125</v>
      </c>
      <c r="AQ2659" t="s">
        <v>129</v>
      </c>
      <c r="AR2659">
        <v>-24</v>
      </c>
      <c r="AS2659">
        <v>61</v>
      </c>
      <c r="AT2659">
        <v>64</v>
      </c>
      <c r="BB2659">
        <v>1200</v>
      </c>
      <c r="BC2659">
        <v>1</v>
      </c>
      <c r="BD2659" t="str">
        <f t="shared" si="1364"/>
        <v xml:space="preserve">N46PD   </v>
      </c>
      <c r="BE2659">
        <v>1</v>
      </c>
      <c r="BG2659">
        <v>0</v>
      </c>
      <c r="BH2659">
        <v>0</v>
      </c>
      <c r="BI2659">
        <v>0</v>
      </c>
      <c r="BJ2659">
        <v>1025</v>
      </c>
      <c r="BK2659">
        <v>-100</v>
      </c>
      <c r="BL2659" t="s">
        <v>206</v>
      </c>
      <c r="BM2659">
        <v>1</v>
      </c>
      <c r="BN2659">
        <v>1</v>
      </c>
      <c r="BO2659">
        <v>1</v>
      </c>
      <c r="BP2659">
        <v>0</v>
      </c>
      <c r="BS2659">
        <v>0</v>
      </c>
      <c r="BT2659">
        <v>0</v>
      </c>
      <c r="BU2659">
        <v>0</v>
      </c>
      <c r="CE2659" t="str">
        <f t="shared" si="1376"/>
        <v>16:27:43.752</v>
      </c>
      <c r="CF2659">
        <v>751642205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0</v>
      </c>
      <c r="CY2659">
        <v>7</v>
      </c>
      <c r="CZ2659" t="s">
        <v>131</v>
      </c>
      <c r="DA2659">
        <v>80</v>
      </c>
      <c r="DB2659">
        <v>1</v>
      </c>
      <c r="DC2659" t="s">
        <v>132</v>
      </c>
      <c r="DD2659" t="s">
        <v>133</v>
      </c>
      <c r="DG2659">
        <v>15600017</v>
      </c>
      <c r="DI2659">
        <v>1</v>
      </c>
      <c r="DJ2659">
        <v>0</v>
      </c>
      <c r="DK2659">
        <v>1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">
      <c r="A2660" t="str">
        <f t="shared" si="1373"/>
        <v>10/06/2022 16:27:44.054</v>
      </c>
      <c r="C2660" t="str">
        <f t="shared" si="1363"/>
        <v>FFDFD3C0</v>
      </c>
      <c r="D2660" t="s">
        <v>123</v>
      </c>
      <c r="E2660">
        <v>1</v>
      </c>
      <c r="H2660">
        <v>157</v>
      </c>
      <c r="I2660" t="s">
        <v>124</v>
      </c>
      <c r="J2660" t="s">
        <v>125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1374"/>
        <v>16:27:43.750</v>
      </c>
      <c r="T2660" t="str">
        <f t="shared" si="1375"/>
        <v>16:27:43.250</v>
      </c>
      <c r="U2660" t="str">
        <f t="shared" si="1354"/>
        <v>A5988B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9</v>
      </c>
      <c r="AC2660">
        <v>3</v>
      </c>
      <c r="AD2660">
        <v>0</v>
      </c>
      <c r="AE2660">
        <v>10</v>
      </c>
      <c r="AF2660" t="s">
        <v>136</v>
      </c>
      <c r="AG2660">
        <v>0</v>
      </c>
      <c r="AH2660">
        <v>3</v>
      </c>
      <c r="AI2660">
        <v>2</v>
      </c>
      <c r="AJ2660">
        <v>1</v>
      </c>
      <c r="AK2660" t="s">
        <v>877</v>
      </c>
      <c r="AL2660">
        <v>40.991385000000001</v>
      </c>
      <c r="AM2660" t="s">
        <v>878</v>
      </c>
      <c r="AN2660">
        <v>-72.175369000000003</v>
      </c>
      <c r="AO2660">
        <v>25</v>
      </c>
      <c r="AP2660">
        <v>1125</v>
      </c>
      <c r="AQ2660" t="s">
        <v>129</v>
      </c>
      <c r="AR2660">
        <v>-24</v>
      </c>
      <c r="AS2660">
        <v>61</v>
      </c>
      <c r="AT2660">
        <v>64</v>
      </c>
      <c r="BB2660">
        <v>1200</v>
      </c>
      <c r="BC2660">
        <v>1</v>
      </c>
      <c r="BD2660" t="str">
        <f t="shared" si="1364"/>
        <v xml:space="preserve">N46PD   </v>
      </c>
      <c r="BE2660">
        <v>1</v>
      </c>
      <c r="BG2660">
        <v>0</v>
      </c>
      <c r="BH2660">
        <v>0</v>
      </c>
      <c r="BI2660">
        <v>0</v>
      </c>
      <c r="BJ2660">
        <v>1025</v>
      </c>
      <c r="BK2660">
        <v>-100</v>
      </c>
      <c r="BL2660" t="s">
        <v>206</v>
      </c>
      <c r="BM2660">
        <v>1</v>
      </c>
      <c r="BN2660">
        <v>1</v>
      </c>
      <c r="BO2660">
        <v>1</v>
      </c>
      <c r="BP2660">
        <v>0</v>
      </c>
      <c r="BS2660">
        <v>0</v>
      </c>
      <c r="BT2660">
        <v>0</v>
      </c>
      <c r="BU2660">
        <v>0</v>
      </c>
      <c r="CE2660" t="str">
        <f t="shared" si="1376"/>
        <v>16:27:43.752</v>
      </c>
      <c r="CF2660">
        <v>751642205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0</v>
      </c>
      <c r="CY2660">
        <v>7</v>
      </c>
      <c r="CZ2660" t="s">
        <v>131</v>
      </c>
      <c r="DA2660">
        <v>80</v>
      </c>
      <c r="DB2660">
        <v>1</v>
      </c>
      <c r="DC2660" t="s">
        <v>132</v>
      </c>
      <c r="DD2660" t="s">
        <v>133</v>
      </c>
      <c r="DG2660">
        <v>15600017</v>
      </c>
      <c r="DI2660">
        <v>1</v>
      </c>
      <c r="DJ2660">
        <v>0</v>
      </c>
      <c r="DK2660">
        <v>1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">
      <c r="A2661" t="str">
        <f t="shared" si="1373"/>
        <v>10/06/2022 16:27:44.054</v>
      </c>
      <c r="C2661" t="str">
        <f t="shared" si="1363"/>
        <v>FFDFD3C0</v>
      </c>
      <c r="D2661" t="s">
        <v>143</v>
      </c>
      <c r="E2661">
        <v>1</v>
      </c>
      <c r="F2661">
        <v>2001</v>
      </c>
      <c r="G2661" t="s">
        <v>147</v>
      </c>
      <c r="J2661" t="s">
        <v>145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si="1374"/>
        <v>16:27:43.750</v>
      </c>
      <c r="T2661" t="str">
        <f t="shared" si="1375"/>
        <v>16:27:43.250</v>
      </c>
      <c r="U2661" t="str">
        <f t="shared" si="1354"/>
        <v>A5988B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9</v>
      </c>
      <c r="AC2661">
        <v>3</v>
      </c>
      <c r="AD2661">
        <v>0</v>
      </c>
      <c r="AE2661">
        <v>10</v>
      </c>
      <c r="AF2661" t="s">
        <v>136</v>
      </c>
      <c r="AG2661">
        <v>0</v>
      </c>
      <c r="AH2661">
        <v>3</v>
      </c>
      <c r="AI2661">
        <v>2</v>
      </c>
      <c r="AJ2661">
        <v>1</v>
      </c>
      <c r="AK2661" t="s">
        <v>877</v>
      </c>
      <c r="AL2661">
        <v>40.991385000000001</v>
      </c>
      <c r="AM2661" t="s">
        <v>878</v>
      </c>
      <c r="AN2661">
        <v>-72.175369000000003</v>
      </c>
      <c r="AO2661">
        <v>25</v>
      </c>
      <c r="AP2661">
        <v>1125</v>
      </c>
      <c r="AQ2661" t="s">
        <v>129</v>
      </c>
      <c r="AR2661">
        <v>-24</v>
      </c>
      <c r="AS2661">
        <v>61</v>
      </c>
      <c r="AT2661">
        <v>64</v>
      </c>
      <c r="BB2661">
        <v>1200</v>
      </c>
      <c r="BC2661">
        <v>1</v>
      </c>
      <c r="BD2661" t="str">
        <f t="shared" si="1364"/>
        <v xml:space="preserve">N46PD   </v>
      </c>
      <c r="BE2661">
        <v>1</v>
      </c>
      <c r="BG2661">
        <v>0</v>
      </c>
      <c r="BH2661">
        <v>0</v>
      </c>
      <c r="BI2661">
        <v>0</v>
      </c>
      <c r="BJ2661">
        <v>1025</v>
      </c>
      <c r="BK2661">
        <v>-100</v>
      </c>
      <c r="BL2661" t="s">
        <v>206</v>
      </c>
      <c r="BM2661">
        <v>1</v>
      </c>
      <c r="BN2661">
        <v>1</v>
      </c>
      <c r="BO2661">
        <v>1</v>
      </c>
      <c r="BP2661">
        <v>0</v>
      </c>
      <c r="BS2661">
        <v>0</v>
      </c>
      <c r="BT2661">
        <v>0</v>
      </c>
      <c r="BU2661">
        <v>0</v>
      </c>
      <c r="CE2661" t="str">
        <f t="shared" si="1376"/>
        <v>16:27:43.752</v>
      </c>
      <c r="CF2661">
        <v>751642205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0</v>
      </c>
      <c r="CY2661">
        <v>7</v>
      </c>
      <c r="CZ2661" t="s">
        <v>131</v>
      </c>
      <c r="DA2661">
        <v>80</v>
      </c>
      <c r="DB2661">
        <v>1</v>
      </c>
      <c r="DC2661" t="s">
        <v>132</v>
      </c>
      <c r="DD2661" t="s">
        <v>133</v>
      </c>
      <c r="DG2661">
        <v>15600017</v>
      </c>
      <c r="DI2661">
        <v>1</v>
      </c>
      <c r="DJ2661">
        <v>0</v>
      </c>
      <c r="DK2661">
        <v>1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">
      <c r="A2662" t="str">
        <f t="shared" si="1373"/>
        <v>10/06/2022 16:27:44.054</v>
      </c>
      <c r="C2662" t="str">
        <f t="shared" si="1363"/>
        <v>FFDFD3C0</v>
      </c>
      <c r="D2662" t="s">
        <v>134</v>
      </c>
      <c r="E2662">
        <v>38</v>
      </c>
      <c r="H2662">
        <v>125</v>
      </c>
      <c r="I2662" t="s">
        <v>142</v>
      </c>
      <c r="J2662" t="s">
        <v>136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si="1374"/>
        <v>16:27:43.750</v>
      </c>
      <c r="T2662" t="str">
        <f t="shared" si="1375"/>
        <v>16:27:43.250</v>
      </c>
      <c r="U2662" t="str">
        <f t="shared" si="1354"/>
        <v>A5988B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9</v>
      </c>
      <c r="AC2662">
        <v>3</v>
      </c>
      <c r="AD2662">
        <v>0</v>
      </c>
      <c r="AE2662">
        <v>10</v>
      </c>
      <c r="AF2662" t="s">
        <v>136</v>
      </c>
      <c r="AG2662">
        <v>0</v>
      </c>
      <c r="AH2662">
        <v>3</v>
      </c>
      <c r="AI2662">
        <v>2</v>
      </c>
      <c r="AJ2662">
        <v>1</v>
      </c>
      <c r="AK2662" t="s">
        <v>877</v>
      </c>
      <c r="AL2662">
        <v>40.991385000000001</v>
      </c>
      <c r="AM2662" t="s">
        <v>878</v>
      </c>
      <c r="AN2662">
        <v>-72.175369000000003</v>
      </c>
      <c r="AO2662">
        <v>25</v>
      </c>
      <c r="AP2662">
        <v>1125</v>
      </c>
      <c r="AQ2662" t="s">
        <v>129</v>
      </c>
      <c r="AR2662">
        <v>-24</v>
      </c>
      <c r="AS2662">
        <v>61</v>
      </c>
      <c r="AT2662">
        <v>64</v>
      </c>
      <c r="BB2662">
        <v>1200</v>
      </c>
      <c r="BC2662">
        <v>1</v>
      </c>
      <c r="BD2662" t="str">
        <f t="shared" si="1364"/>
        <v xml:space="preserve">N46PD   </v>
      </c>
      <c r="BE2662">
        <v>1</v>
      </c>
      <c r="BG2662">
        <v>0</v>
      </c>
      <c r="BH2662">
        <v>0</v>
      </c>
      <c r="BI2662">
        <v>0</v>
      </c>
      <c r="BJ2662">
        <v>1025</v>
      </c>
      <c r="BK2662">
        <v>-100</v>
      </c>
      <c r="BL2662" t="s">
        <v>206</v>
      </c>
      <c r="BM2662">
        <v>1</v>
      </c>
      <c r="BN2662">
        <v>1</v>
      </c>
      <c r="BO2662">
        <v>1</v>
      </c>
      <c r="BP2662">
        <v>0</v>
      </c>
      <c r="BS2662">
        <v>0</v>
      </c>
      <c r="BT2662">
        <v>0</v>
      </c>
      <c r="BU2662">
        <v>0</v>
      </c>
      <c r="CE2662" t="str">
        <f t="shared" si="1376"/>
        <v>16:27:43.752</v>
      </c>
      <c r="CF2662">
        <v>751642205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0</v>
      </c>
      <c r="CY2662">
        <v>7</v>
      </c>
      <c r="CZ2662" t="s">
        <v>131</v>
      </c>
      <c r="DA2662">
        <v>80</v>
      </c>
      <c r="DB2662">
        <v>1</v>
      </c>
      <c r="DC2662" t="s">
        <v>132</v>
      </c>
      <c r="DD2662" t="s">
        <v>133</v>
      </c>
      <c r="DG2662">
        <v>15600017</v>
      </c>
      <c r="DI2662">
        <v>1</v>
      </c>
      <c r="DJ2662">
        <v>0</v>
      </c>
      <c r="DK2662">
        <v>0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">
      <c r="A2663" t="str">
        <f>"10/06/2022 16:27:44.712"</f>
        <v>10/06/2022 16:27:44.712</v>
      </c>
      <c r="C2663" t="str">
        <f>"FFD3D3C0"</f>
        <v>FFD3D3C0</v>
      </c>
      <c r="D2663" t="s">
        <v>139</v>
      </c>
      <c r="E2663">
        <v>3</v>
      </c>
      <c r="F2663">
        <v>1003</v>
      </c>
      <c r="G2663" t="s">
        <v>146</v>
      </c>
      <c r="J2663" t="s">
        <v>141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"16:27:44.195"</f>
        <v>16:27:44.195</v>
      </c>
      <c r="T2663" t="str">
        <f>"16:27:43.795"</f>
        <v>16:27:43.795</v>
      </c>
      <c r="U2663" t="str">
        <f t="shared" si="1354"/>
        <v>A5988B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9</v>
      </c>
      <c r="AC2663">
        <v>3</v>
      </c>
      <c r="AD2663">
        <v>0</v>
      </c>
      <c r="AE2663">
        <v>10</v>
      </c>
      <c r="AF2663" t="s">
        <v>136</v>
      </c>
      <c r="AG2663">
        <v>0</v>
      </c>
      <c r="AH2663">
        <v>3</v>
      </c>
      <c r="AI2663">
        <v>2</v>
      </c>
      <c r="AJ2663">
        <v>1</v>
      </c>
      <c r="AK2663" t="s">
        <v>879</v>
      </c>
      <c r="AL2663">
        <v>40.991534999999999</v>
      </c>
      <c r="AM2663" t="s">
        <v>880</v>
      </c>
      <c r="AN2663">
        <v>-72.175433999999996</v>
      </c>
      <c r="AO2663">
        <v>25</v>
      </c>
      <c r="AP2663">
        <v>1125</v>
      </c>
      <c r="AQ2663" t="s">
        <v>129</v>
      </c>
      <c r="AR2663">
        <v>-24</v>
      </c>
      <c r="AS2663">
        <v>61</v>
      </c>
      <c r="AT2663">
        <v>192</v>
      </c>
      <c r="BB2663">
        <v>1200</v>
      </c>
      <c r="BC2663">
        <v>1</v>
      </c>
      <c r="BG2663">
        <v>0</v>
      </c>
      <c r="BH2663">
        <v>0</v>
      </c>
      <c r="BI2663">
        <v>0</v>
      </c>
      <c r="BJ2663">
        <v>1025</v>
      </c>
      <c r="BK2663">
        <v>-100</v>
      </c>
      <c r="BL2663" t="s">
        <v>206</v>
      </c>
      <c r="BM2663">
        <v>1</v>
      </c>
      <c r="BN2663">
        <v>1</v>
      </c>
      <c r="BO2663">
        <v>1</v>
      </c>
      <c r="BP2663">
        <v>0</v>
      </c>
      <c r="BS2663">
        <v>0</v>
      </c>
      <c r="BT2663">
        <v>0</v>
      </c>
      <c r="BU2663">
        <v>0</v>
      </c>
      <c r="CE2663" t="str">
        <f>"16:27:44.199"</f>
        <v>16:27:44.199</v>
      </c>
      <c r="CF2663">
        <v>199189784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2</v>
      </c>
      <c r="CY2663">
        <v>7</v>
      </c>
      <c r="CZ2663" t="s">
        <v>131</v>
      </c>
      <c r="DA2663">
        <v>306</v>
      </c>
      <c r="DB2663">
        <v>1</v>
      </c>
      <c r="DC2663" t="s">
        <v>844</v>
      </c>
      <c r="DD2663" t="s">
        <v>845</v>
      </c>
      <c r="DG2663">
        <v>8706764</v>
      </c>
      <c r="DI2663">
        <v>1</v>
      </c>
      <c r="DJ2663">
        <v>0</v>
      </c>
      <c r="DK2663">
        <v>0</v>
      </c>
      <c r="DL2663">
        <v>0</v>
      </c>
      <c r="DM2663">
        <v>0</v>
      </c>
      <c r="DN2663">
        <v>0</v>
      </c>
      <c r="DO2663">
        <v>0</v>
      </c>
      <c r="DP2663">
        <v>1</v>
      </c>
      <c r="DQ2663">
        <v>0</v>
      </c>
      <c r="DR2663">
        <v>0</v>
      </c>
      <c r="DS2663">
        <v>1</v>
      </c>
    </row>
    <row r="2664" spans="1:123" x14ac:dyDescent="0.3">
      <c r="A2664" t="str">
        <f>"10/06/2022 16:27:44.712"</f>
        <v>10/06/2022 16:27:44.712</v>
      </c>
      <c r="C2664" t="str">
        <f>"FFD3D3C0"</f>
        <v>FFD3D3C0</v>
      </c>
      <c r="D2664" t="s">
        <v>134</v>
      </c>
      <c r="E2664">
        <v>33</v>
      </c>
      <c r="H2664">
        <v>112</v>
      </c>
      <c r="I2664" t="s">
        <v>135</v>
      </c>
      <c r="J2664" t="s">
        <v>136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"16:27:44.195"</f>
        <v>16:27:44.195</v>
      </c>
      <c r="T2664" t="str">
        <f>"16:27:43.795"</f>
        <v>16:27:43.795</v>
      </c>
      <c r="U2664" t="str">
        <f t="shared" si="1354"/>
        <v>A5988B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9</v>
      </c>
      <c r="AC2664">
        <v>3</v>
      </c>
      <c r="AD2664">
        <v>0</v>
      </c>
      <c r="AE2664">
        <v>10</v>
      </c>
      <c r="AF2664" t="s">
        <v>136</v>
      </c>
      <c r="AG2664">
        <v>0</v>
      </c>
      <c r="AH2664">
        <v>3</v>
      </c>
      <c r="AI2664">
        <v>2</v>
      </c>
      <c r="AJ2664">
        <v>1</v>
      </c>
      <c r="AK2664" t="s">
        <v>879</v>
      </c>
      <c r="AL2664">
        <v>40.991534999999999</v>
      </c>
      <c r="AM2664" t="s">
        <v>880</v>
      </c>
      <c r="AN2664">
        <v>-72.175433999999996</v>
      </c>
      <c r="AO2664">
        <v>25</v>
      </c>
      <c r="AP2664">
        <v>1125</v>
      </c>
      <c r="AQ2664" t="s">
        <v>129</v>
      </c>
      <c r="AR2664">
        <v>-24</v>
      </c>
      <c r="AS2664">
        <v>61</v>
      </c>
      <c r="AT2664">
        <v>192</v>
      </c>
      <c r="BB2664">
        <v>1200</v>
      </c>
      <c r="BC2664">
        <v>1</v>
      </c>
      <c r="BG2664">
        <v>0</v>
      </c>
      <c r="BH2664">
        <v>0</v>
      </c>
      <c r="BI2664">
        <v>0</v>
      </c>
      <c r="BJ2664">
        <v>1025</v>
      </c>
      <c r="BK2664">
        <v>-100</v>
      </c>
      <c r="BL2664" t="s">
        <v>206</v>
      </c>
      <c r="BM2664">
        <v>1</v>
      </c>
      <c r="BN2664">
        <v>1</v>
      </c>
      <c r="BO2664">
        <v>1</v>
      </c>
      <c r="BP2664">
        <v>0</v>
      </c>
      <c r="BS2664">
        <v>0</v>
      </c>
      <c r="BT2664">
        <v>0</v>
      </c>
      <c r="BU2664">
        <v>0</v>
      </c>
      <c r="CE2664" t="str">
        <f>"16:27:44.199"</f>
        <v>16:27:44.199</v>
      </c>
      <c r="CF2664">
        <v>199189784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2</v>
      </c>
      <c r="CY2664">
        <v>7</v>
      </c>
      <c r="CZ2664" t="s">
        <v>131</v>
      </c>
      <c r="DA2664">
        <v>306</v>
      </c>
      <c r="DB2664">
        <v>1</v>
      </c>
      <c r="DC2664" t="s">
        <v>844</v>
      </c>
      <c r="DD2664" t="s">
        <v>845</v>
      </c>
      <c r="DG2664">
        <v>8706764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0</v>
      </c>
      <c r="DO2664">
        <v>0</v>
      </c>
      <c r="DP2664">
        <v>1</v>
      </c>
      <c r="DQ2664">
        <v>0</v>
      </c>
      <c r="DR2664">
        <v>0</v>
      </c>
      <c r="DS2664">
        <v>1</v>
      </c>
    </row>
    <row r="2665" spans="1:123" x14ac:dyDescent="0.3">
      <c r="A2665" t="str">
        <f>"10/06/2022 16:27:44.712"</f>
        <v>10/06/2022 16:27:44.712</v>
      </c>
      <c r="C2665" t="str">
        <f>"FFD3D3C0"</f>
        <v>FFD3D3C0</v>
      </c>
      <c r="D2665" t="s">
        <v>139</v>
      </c>
      <c r="E2665">
        <v>2</v>
      </c>
      <c r="F2665">
        <v>1002</v>
      </c>
      <c r="G2665" t="s">
        <v>124</v>
      </c>
      <c r="J2665" t="s">
        <v>141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"16:27:44.195"</f>
        <v>16:27:44.195</v>
      </c>
      <c r="T2665" t="str">
        <f>"16:27:43.795"</f>
        <v>16:27:43.795</v>
      </c>
      <c r="U2665" t="str">
        <f t="shared" si="1354"/>
        <v>A5988B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9</v>
      </c>
      <c r="AC2665">
        <v>3</v>
      </c>
      <c r="AD2665">
        <v>0</v>
      </c>
      <c r="AE2665">
        <v>10</v>
      </c>
      <c r="AF2665" t="s">
        <v>136</v>
      </c>
      <c r="AG2665">
        <v>0</v>
      </c>
      <c r="AH2665">
        <v>3</v>
      </c>
      <c r="AI2665">
        <v>2</v>
      </c>
      <c r="AJ2665">
        <v>1</v>
      </c>
      <c r="AK2665" t="s">
        <v>879</v>
      </c>
      <c r="AL2665">
        <v>40.991534999999999</v>
      </c>
      <c r="AM2665" t="s">
        <v>880</v>
      </c>
      <c r="AN2665">
        <v>-72.175433999999996</v>
      </c>
      <c r="AO2665">
        <v>25</v>
      </c>
      <c r="AP2665">
        <v>1125</v>
      </c>
      <c r="AQ2665" t="s">
        <v>129</v>
      </c>
      <c r="AR2665">
        <v>-24</v>
      </c>
      <c r="AS2665">
        <v>61</v>
      </c>
      <c r="AT2665">
        <v>192</v>
      </c>
      <c r="BB2665">
        <v>1200</v>
      </c>
      <c r="BC2665">
        <v>1</v>
      </c>
      <c r="BG2665">
        <v>0</v>
      </c>
      <c r="BH2665">
        <v>0</v>
      </c>
      <c r="BI2665">
        <v>0</v>
      </c>
      <c r="BJ2665">
        <v>1025</v>
      </c>
      <c r="BK2665">
        <v>-100</v>
      </c>
      <c r="BL2665" t="s">
        <v>206</v>
      </c>
      <c r="BM2665">
        <v>1</v>
      </c>
      <c r="BN2665">
        <v>1</v>
      </c>
      <c r="BO2665">
        <v>1</v>
      </c>
      <c r="BP2665">
        <v>0</v>
      </c>
      <c r="BS2665">
        <v>0</v>
      </c>
      <c r="BT2665">
        <v>0</v>
      </c>
      <c r="BU2665">
        <v>0</v>
      </c>
      <c r="CE2665" t="str">
        <f>"16:27:44.199"</f>
        <v>16:27:44.199</v>
      </c>
      <c r="CF2665">
        <v>199189784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2</v>
      </c>
      <c r="CY2665">
        <v>7</v>
      </c>
      <c r="CZ2665" t="s">
        <v>131</v>
      </c>
      <c r="DA2665">
        <v>306</v>
      </c>
      <c r="DB2665">
        <v>1</v>
      </c>
      <c r="DC2665" t="s">
        <v>844</v>
      </c>
      <c r="DD2665" t="s">
        <v>845</v>
      </c>
      <c r="DG2665">
        <v>8706764</v>
      </c>
      <c r="DI2665">
        <v>1</v>
      </c>
      <c r="DJ2665">
        <v>0</v>
      </c>
      <c r="DK2665">
        <v>1</v>
      </c>
      <c r="DL2665">
        <v>0</v>
      </c>
      <c r="DM2665">
        <v>0</v>
      </c>
      <c r="DN2665">
        <v>0</v>
      </c>
      <c r="DO2665">
        <v>0</v>
      </c>
      <c r="DP2665">
        <v>1</v>
      </c>
      <c r="DQ2665">
        <v>0</v>
      </c>
      <c r="DR2665">
        <v>0</v>
      </c>
      <c r="DS2665">
        <v>1</v>
      </c>
    </row>
    <row r="2666" spans="1:123" x14ac:dyDescent="0.3">
      <c r="A2666" t="str">
        <f>"10/06/2022 16:27:44.712"</f>
        <v>10/06/2022 16:27:44.712</v>
      </c>
      <c r="C2666" t="str">
        <f>"FFD3D3C0"</f>
        <v>FFD3D3C0</v>
      </c>
      <c r="D2666" t="s">
        <v>143</v>
      </c>
      <c r="E2666">
        <v>15</v>
      </c>
      <c r="F2666">
        <v>2015</v>
      </c>
      <c r="G2666" t="s">
        <v>144</v>
      </c>
      <c r="J2666" t="s">
        <v>145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"16:27:44.195"</f>
        <v>16:27:44.195</v>
      </c>
      <c r="T2666" t="str">
        <f>"16:27:43.795"</f>
        <v>16:27:43.795</v>
      </c>
      <c r="U2666" t="str">
        <f t="shared" si="1354"/>
        <v>A5988B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9</v>
      </c>
      <c r="AC2666">
        <v>3</v>
      </c>
      <c r="AD2666">
        <v>0</v>
      </c>
      <c r="AE2666">
        <v>10</v>
      </c>
      <c r="AF2666" t="s">
        <v>136</v>
      </c>
      <c r="AG2666">
        <v>0</v>
      </c>
      <c r="AH2666">
        <v>3</v>
      </c>
      <c r="AI2666">
        <v>2</v>
      </c>
      <c r="AJ2666">
        <v>1</v>
      </c>
      <c r="AK2666" t="s">
        <v>879</v>
      </c>
      <c r="AL2666">
        <v>40.991534999999999</v>
      </c>
      <c r="AM2666" t="s">
        <v>880</v>
      </c>
      <c r="AN2666">
        <v>-72.175433999999996</v>
      </c>
      <c r="AO2666">
        <v>25</v>
      </c>
      <c r="AP2666">
        <v>1125</v>
      </c>
      <c r="AQ2666" t="s">
        <v>129</v>
      </c>
      <c r="AR2666">
        <v>-24</v>
      </c>
      <c r="AS2666">
        <v>61</v>
      </c>
      <c r="AT2666">
        <v>192</v>
      </c>
      <c r="BB2666">
        <v>1200</v>
      </c>
      <c r="BC2666">
        <v>1</v>
      </c>
      <c r="BG2666">
        <v>0</v>
      </c>
      <c r="BH2666">
        <v>0</v>
      </c>
      <c r="BI2666">
        <v>0</v>
      </c>
      <c r="BJ2666">
        <v>1025</v>
      </c>
      <c r="BK2666">
        <v>-100</v>
      </c>
      <c r="BL2666" t="s">
        <v>206</v>
      </c>
      <c r="BM2666">
        <v>1</v>
      </c>
      <c r="BN2666">
        <v>1</v>
      </c>
      <c r="BO2666">
        <v>1</v>
      </c>
      <c r="BP2666">
        <v>0</v>
      </c>
      <c r="BS2666">
        <v>0</v>
      </c>
      <c r="BT2666">
        <v>0</v>
      </c>
      <c r="BU2666">
        <v>0</v>
      </c>
      <c r="CE2666" t="str">
        <f>"16:27:44.199"</f>
        <v>16:27:44.199</v>
      </c>
      <c r="CF2666">
        <v>199189784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2</v>
      </c>
      <c r="CY2666">
        <v>7</v>
      </c>
      <c r="CZ2666" t="s">
        <v>131</v>
      </c>
      <c r="DA2666">
        <v>306</v>
      </c>
      <c r="DB2666">
        <v>1</v>
      </c>
      <c r="DC2666" t="s">
        <v>844</v>
      </c>
      <c r="DD2666" t="s">
        <v>845</v>
      </c>
      <c r="DG2666">
        <v>8706764</v>
      </c>
      <c r="DI2666">
        <v>1</v>
      </c>
      <c r="DJ2666">
        <v>0</v>
      </c>
      <c r="DK2666">
        <v>1</v>
      </c>
      <c r="DL2666">
        <v>0</v>
      </c>
      <c r="DM2666">
        <v>0</v>
      </c>
      <c r="DN2666">
        <v>0</v>
      </c>
      <c r="DO2666">
        <v>0</v>
      </c>
      <c r="DP2666">
        <v>1</v>
      </c>
      <c r="DQ2666">
        <v>0</v>
      </c>
      <c r="DR2666">
        <v>0</v>
      </c>
      <c r="DS2666">
        <v>1</v>
      </c>
    </row>
    <row r="2667" spans="1:123" x14ac:dyDescent="0.3">
      <c r="A2667" t="str">
        <f>"10/06/2022 16:27:44.712"</f>
        <v>10/06/2022 16:27:44.712</v>
      </c>
      <c r="C2667" t="str">
        <f>"FFD3D3C0"</f>
        <v>FFD3D3C0</v>
      </c>
      <c r="D2667" t="s">
        <v>143</v>
      </c>
      <c r="E2667">
        <v>1</v>
      </c>
      <c r="F2667">
        <v>2001</v>
      </c>
      <c r="G2667" t="s">
        <v>147</v>
      </c>
      <c r="J2667" t="s">
        <v>145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"16:27:44.195"</f>
        <v>16:27:44.195</v>
      </c>
      <c r="T2667" t="str">
        <f>"16:27:43.795"</f>
        <v>16:27:43.795</v>
      </c>
      <c r="U2667" t="str">
        <f t="shared" si="1354"/>
        <v>A5988B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9</v>
      </c>
      <c r="AC2667">
        <v>3</v>
      </c>
      <c r="AD2667">
        <v>0</v>
      </c>
      <c r="AE2667">
        <v>10</v>
      </c>
      <c r="AF2667" t="s">
        <v>136</v>
      </c>
      <c r="AG2667">
        <v>0</v>
      </c>
      <c r="AH2667">
        <v>3</v>
      </c>
      <c r="AI2667">
        <v>2</v>
      </c>
      <c r="AJ2667">
        <v>1</v>
      </c>
      <c r="AK2667" t="s">
        <v>879</v>
      </c>
      <c r="AL2667">
        <v>40.991534999999999</v>
      </c>
      <c r="AM2667" t="s">
        <v>880</v>
      </c>
      <c r="AN2667">
        <v>-72.175433999999996</v>
      </c>
      <c r="AO2667">
        <v>25</v>
      </c>
      <c r="AP2667">
        <v>1125</v>
      </c>
      <c r="AQ2667" t="s">
        <v>129</v>
      </c>
      <c r="AR2667">
        <v>-24</v>
      </c>
      <c r="AS2667">
        <v>61</v>
      </c>
      <c r="AT2667">
        <v>192</v>
      </c>
      <c r="BB2667">
        <v>1200</v>
      </c>
      <c r="BC2667">
        <v>1</v>
      </c>
      <c r="BG2667">
        <v>0</v>
      </c>
      <c r="BH2667">
        <v>0</v>
      </c>
      <c r="BI2667">
        <v>0</v>
      </c>
      <c r="BJ2667">
        <v>1025</v>
      </c>
      <c r="BK2667">
        <v>-100</v>
      </c>
      <c r="BL2667" t="s">
        <v>206</v>
      </c>
      <c r="BM2667">
        <v>1</v>
      </c>
      <c r="BN2667">
        <v>1</v>
      </c>
      <c r="BO2667">
        <v>1</v>
      </c>
      <c r="BP2667">
        <v>0</v>
      </c>
      <c r="BS2667">
        <v>0</v>
      </c>
      <c r="BT2667">
        <v>0</v>
      </c>
      <c r="BU2667">
        <v>0</v>
      </c>
      <c r="CE2667" t="str">
        <f>"16:27:44.199"</f>
        <v>16:27:44.199</v>
      </c>
      <c r="CF2667">
        <v>199189784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2</v>
      </c>
      <c r="CY2667">
        <v>7</v>
      </c>
      <c r="CZ2667" t="s">
        <v>131</v>
      </c>
      <c r="DA2667">
        <v>306</v>
      </c>
      <c r="DB2667">
        <v>1</v>
      </c>
      <c r="DC2667" t="s">
        <v>844</v>
      </c>
      <c r="DD2667" t="s">
        <v>845</v>
      </c>
      <c r="DG2667">
        <v>8706764</v>
      </c>
      <c r="DI2667">
        <v>1</v>
      </c>
      <c r="DJ2667">
        <v>0</v>
      </c>
      <c r="DK2667">
        <v>1</v>
      </c>
      <c r="DL2667">
        <v>0</v>
      </c>
      <c r="DM2667">
        <v>0</v>
      </c>
      <c r="DN2667">
        <v>0</v>
      </c>
      <c r="DO2667">
        <v>0</v>
      </c>
      <c r="DP2667">
        <v>1</v>
      </c>
      <c r="DQ2667">
        <v>0</v>
      </c>
      <c r="DR2667">
        <v>0</v>
      </c>
      <c r="DS2667">
        <v>1</v>
      </c>
    </row>
    <row r="2668" spans="1:123" x14ac:dyDescent="0.3">
      <c r="A2668" t="str">
        <f t="shared" ref="A2668:A2674" si="1377">"10/06/2022 16:27:45.556"</f>
        <v>10/06/2022 16:27:45.556</v>
      </c>
      <c r="C2668" t="str">
        <f t="shared" ref="C2668:C2731" si="1378">"FFDFD3C0"</f>
        <v>FFDFD3C0</v>
      </c>
      <c r="D2668" t="s">
        <v>123</v>
      </c>
      <c r="E2668">
        <v>1</v>
      </c>
      <c r="H2668">
        <v>157</v>
      </c>
      <c r="I2668" t="s">
        <v>124</v>
      </c>
      <c r="J2668" t="s">
        <v>125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ref="S2668:S2674" si="1379">"16:27:45.305"</f>
        <v>16:27:45.305</v>
      </c>
      <c r="T2668" t="str">
        <f t="shared" ref="T2668:T2674" si="1380">"16:27:44.805"</f>
        <v>16:27:44.805</v>
      </c>
      <c r="U2668" t="str">
        <f t="shared" si="1354"/>
        <v>A5988B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9</v>
      </c>
      <c r="AC2668">
        <v>3</v>
      </c>
      <c r="AD2668">
        <v>0</v>
      </c>
      <c r="AE2668">
        <v>10</v>
      </c>
      <c r="AF2668" t="s">
        <v>136</v>
      </c>
      <c r="AG2668">
        <v>0</v>
      </c>
      <c r="AH2668">
        <v>3</v>
      </c>
      <c r="AI2668">
        <v>2</v>
      </c>
      <c r="AJ2668">
        <v>1</v>
      </c>
      <c r="AK2668" t="s">
        <v>881</v>
      </c>
      <c r="AL2668">
        <v>40.991813999999998</v>
      </c>
      <c r="AM2668" t="s">
        <v>882</v>
      </c>
      <c r="AN2668">
        <v>-72.175605000000004</v>
      </c>
      <c r="AO2668">
        <v>25</v>
      </c>
      <c r="AP2668">
        <v>1125</v>
      </c>
      <c r="AQ2668" t="s">
        <v>129</v>
      </c>
      <c r="AR2668">
        <v>-24</v>
      </c>
      <c r="AS2668">
        <v>60</v>
      </c>
      <c r="AT2668">
        <v>320</v>
      </c>
      <c r="BB2668">
        <v>1200</v>
      </c>
      <c r="BC2668">
        <v>1</v>
      </c>
      <c r="BD2668" t="str">
        <f t="shared" ref="BD2668:BD2731" si="1381">"N46PD   "</f>
        <v xml:space="preserve">N46PD   </v>
      </c>
      <c r="BE2668">
        <v>1</v>
      </c>
      <c r="BG2668">
        <v>0</v>
      </c>
      <c r="BH2668">
        <v>0</v>
      </c>
      <c r="BI2668">
        <v>0</v>
      </c>
      <c r="BJ2668">
        <v>1025</v>
      </c>
      <c r="BK2668">
        <v>-100</v>
      </c>
      <c r="BL2668" t="s">
        <v>206</v>
      </c>
      <c r="BM2668">
        <v>1</v>
      </c>
      <c r="BN2668">
        <v>1</v>
      </c>
      <c r="BO2668">
        <v>1</v>
      </c>
      <c r="BP2668">
        <v>0</v>
      </c>
      <c r="BS2668">
        <v>0</v>
      </c>
      <c r="BT2668">
        <v>0</v>
      </c>
      <c r="BU2668">
        <v>0</v>
      </c>
      <c r="CE2668" t="str">
        <f t="shared" ref="CE2668:CE2674" si="1382">"16:27:45.307"</f>
        <v>16:27:45.307</v>
      </c>
      <c r="CF2668">
        <v>306512867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5</v>
      </c>
      <c r="CY2668">
        <v>7</v>
      </c>
      <c r="CZ2668" t="s">
        <v>131</v>
      </c>
      <c r="DA2668">
        <v>80</v>
      </c>
      <c r="DB2668">
        <v>1</v>
      </c>
      <c r="DC2668" t="s">
        <v>132</v>
      </c>
      <c r="DD2668" t="s">
        <v>133</v>
      </c>
      <c r="DG2668">
        <v>15601626</v>
      </c>
      <c r="DI2668">
        <v>1</v>
      </c>
      <c r="DJ2668">
        <v>0</v>
      </c>
      <c r="DK2668">
        <v>0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">
      <c r="A2669" t="str">
        <f t="shared" si="1377"/>
        <v>10/06/2022 16:27:45.556</v>
      </c>
      <c r="C2669" t="str">
        <f t="shared" si="1378"/>
        <v>FFDFD3C0</v>
      </c>
      <c r="D2669" t="s">
        <v>134</v>
      </c>
      <c r="E2669">
        <v>38</v>
      </c>
      <c r="H2669">
        <v>125</v>
      </c>
      <c r="I2669" t="s">
        <v>142</v>
      </c>
      <c r="J2669" t="s">
        <v>136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 t="shared" si="1379"/>
        <v>16:27:45.305</v>
      </c>
      <c r="T2669" t="str">
        <f t="shared" si="1380"/>
        <v>16:27:44.805</v>
      </c>
      <c r="U2669" t="str">
        <f t="shared" si="1354"/>
        <v>A5988B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9</v>
      </c>
      <c r="AC2669">
        <v>3</v>
      </c>
      <c r="AD2669">
        <v>0</v>
      </c>
      <c r="AE2669">
        <v>10</v>
      </c>
      <c r="AF2669" t="s">
        <v>136</v>
      </c>
      <c r="AG2669">
        <v>0</v>
      </c>
      <c r="AH2669">
        <v>3</v>
      </c>
      <c r="AI2669">
        <v>2</v>
      </c>
      <c r="AJ2669">
        <v>1</v>
      </c>
      <c r="AK2669" t="s">
        <v>881</v>
      </c>
      <c r="AL2669">
        <v>40.991813999999998</v>
      </c>
      <c r="AM2669" t="s">
        <v>882</v>
      </c>
      <c r="AN2669">
        <v>-72.175605000000004</v>
      </c>
      <c r="AO2669">
        <v>25</v>
      </c>
      <c r="AP2669">
        <v>1125</v>
      </c>
      <c r="AQ2669" t="s">
        <v>129</v>
      </c>
      <c r="AR2669">
        <v>-24</v>
      </c>
      <c r="AS2669">
        <v>60</v>
      </c>
      <c r="AT2669">
        <v>320</v>
      </c>
      <c r="BB2669">
        <v>1200</v>
      </c>
      <c r="BC2669">
        <v>1</v>
      </c>
      <c r="BD2669" t="str">
        <f t="shared" si="1381"/>
        <v xml:space="preserve">N46PD   </v>
      </c>
      <c r="BE2669">
        <v>1</v>
      </c>
      <c r="BG2669">
        <v>0</v>
      </c>
      <c r="BH2669">
        <v>0</v>
      </c>
      <c r="BI2669">
        <v>0</v>
      </c>
      <c r="BJ2669">
        <v>1025</v>
      </c>
      <c r="BK2669">
        <v>-100</v>
      </c>
      <c r="BL2669" t="s">
        <v>206</v>
      </c>
      <c r="BM2669">
        <v>1</v>
      </c>
      <c r="BN2669">
        <v>1</v>
      </c>
      <c r="BO2669">
        <v>1</v>
      </c>
      <c r="BP2669">
        <v>0</v>
      </c>
      <c r="BS2669">
        <v>0</v>
      </c>
      <c r="BT2669">
        <v>0</v>
      </c>
      <c r="BU2669">
        <v>0</v>
      </c>
      <c r="CE2669" t="str">
        <f t="shared" si="1382"/>
        <v>16:27:45.307</v>
      </c>
      <c r="CF2669">
        <v>306512867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5</v>
      </c>
      <c r="CY2669">
        <v>7</v>
      </c>
      <c r="CZ2669" t="s">
        <v>131</v>
      </c>
      <c r="DA2669">
        <v>80</v>
      </c>
      <c r="DB2669">
        <v>1</v>
      </c>
      <c r="DC2669" t="s">
        <v>132</v>
      </c>
      <c r="DD2669" t="s">
        <v>133</v>
      </c>
      <c r="DG2669">
        <v>15601626</v>
      </c>
      <c r="DI2669">
        <v>1</v>
      </c>
      <c r="DJ2669">
        <v>0</v>
      </c>
      <c r="DK2669">
        <v>1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">
      <c r="A2670" t="str">
        <f t="shared" si="1377"/>
        <v>10/06/2022 16:27:45.556</v>
      </c>
      <c r="C2670" t="str">
        <f t="shared" si="1378"/>
        <v>FFDFD3C0</v>
      </c>
      <c r="D2670" t="s">
        <v>139</v>
      </c>
      <c r="E2670">
        <v>3</v>
      </c>
      <c r="F2670">
        <v>1003</v>
      </c>
      <c r="G2670" t="s">
        <v>146</v>
      </c>
      <c r="J2670" t="s">
        <v>141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 t="shared" si="1379"/>
        <v>16:27:45.305</v>
      </c>
      <c r="T2670" t="str">
        <f t="shared" si="1380"/>
        <v>16:27:44.805</v>
      </c>
      <c r="U2670" t="str">
        <f t="shared" si="1354"/>
        <v>A5988B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9</v>
      </c>
      <c r="AC2670">
        <v>3</v>
      </c>
      <c r="AD2670">
        <v>0</v>
      </c>
      <c r="AE2670">
        <v>10</v>
      </c>
      <c r="AF2670" t="s">
        <v>136</v>
      </c>
      <c r="AG2670">
        <v>0</v>
      </c>
      <c r="AH2670">
        <v>3</v>
      </c>
      <c r="AI2670">
        <v>2</v>
      </c>
      <c r="AJ2670">
        <v>1</v>
      </c>
      <c r="AK2670" t="s">
        <v>881</v>
      </c>
      <c r="AL2670">
        <v>40.991813999999998</v>
      </c>
      <c r="AM2670" t="s">
        <v>882</v>
      </c>
      <c r="AN2670">
        <v>-72.175605000000004</v>
      </c>
      <c r="AO2670">
        <v>25</v>
      </c>
      <c r="AP2670">
        <v>1125</v>
      </c>
      <c r="AQ2670" t="s">
        <v>129</v>
      </c>
      <c r="AR2670">
        <v>-24</v>
      </c>
      <c r="AS2670">
        <v>60</v>
      </c>
      <c r="AT2670">
        <v>320</v>
      </c>
      <c r="BB2670">
        <v>1200</v>
      </c>
      <c r="BC2670">
        <v>1</v>
      </c>
      <c r="BD2670" t="str">
        <f t="shared" si="1381"/>
        <v xml:space="preserve">N46PD   </v>
      </c>
      <c r="BE2670">
        <v>1</v>
      </c>
      <c r="BG2670">
        <v>0</v>
      </c>
      <c r="BH2670">
        <v>0</v>
      </c>
      <c r="BI2670">
        <v>0</v>
      </c>
      <c r="BJ2670">
        <v>1025</v>
      </c>
      <c r="BK2670">
        <v>-100</v>
      </c>
      <c r="BL2670" t="s">
        <v>206</v>
      </c>
      <c r="BM2670">
        <v>1</v>
      </c>
      <c r="BN2670">
        <v>1</v>
      </c>
      <c r="BO2670">
        <v>1</v>
      </c>
      <c r="BP2670">
        <v>0</v>
      </c>
      <c r="BS2670">
        <v>0</v>
      </c>
      <c r="BT2670">
        <v>0</v>
      </c>
      <c r="BU2670">
        <v>0</v>
      </c>
      <c r="CE2670" t="str">
        <f t="shared" si="1382"/>
        <v>16:27:45.307</v>
      </c>
      <c r="CF2670">
        <v>306512867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5</v>
      </c>
      <c r="CY2670">
        <v>7</v>
      </c>
      <c r="CZ2670" t="s">
        <v>131</v>
      </c>
      <c r="DA2670">
        <v>80</v>
      </c>
      <c r="DB2670">
        <v>1</v>
      </c>
      <c r="DC2670" t="s">
        <v>132</v>
      </c>
      <c r="DD2670" t="s">
        <v>133</v>
      </c>
      <c r="DG2670">
        <v>15601626</v>
      </c>
      <c r="DI2670">
        <v>1</v>
      </c>
      <c r="DJ2670">
        <v>0</v>
      </c>
      <c r="DK2670">
        <v>1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">
      <c r="A2671" t="str">
        <f t="shared" si="1377"/>
        <v>10/06/2022 16:27:45.556</v>
      </c>
      <c r="C2671" t="str">
        <f t="shared" si="1378"/>
        <v>FFDFD3C0</v>
      </c>
      <c r="D2671" t="s">
        <v>134</v>
      </c>
      <c r="E2671">
        <v>33</v>
      </c>
      <c r="H2671">
        <v>112</v>
      </c>
      <c r="I2671" t="s">
        <v>135</v>
      </c>
      <c r="J2671" t="s">
        <v>136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 t="shared" si="1379"/>
        <v>16:27:45.305</v>
      </c>
      <c r="T2671" t="str">
        <f t="shared" si="1380"/>
        <v>16:27:44.805</v>
      </c>
      <c r="U2671" t="str">
        <f t="shared" si="1354"/>
        <v>A5988B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9</v>
      </c>
      <c r="AC2671">
        <v>3</v>
      </c>
      <c r="AD2671">
        <v>0</v>
      </c>
      <c r="AE2671">
        <v>10</v>
      </c>
      <c r="AF2671" t="s">
        <v>136</v>
      </c>
      <c r="AG2671">
        <v>0</v>
      </c>
      <c r="AH2671">
        <v>3</v>
      </c>
      <c r="AI2671">
        <v>2</v>
      </c>
      <c r="AJ2671">
        <v>1</v>
      </c>
      <c r="AK2671" t="s">
        <v>881</v>
      </c>
      <c r="AL2671">
        <v>40.991813999999998</v>
      </c>
      <c r="AM2671" t="s">
        <v>882</v>
      </c>
      <c r="AN2671">
        <v>-72.175605000000004</v>
      </c>
      <c r="AO2671">
        <v>25</v>
      </c>
      <c r="AP2671">
        <v>1125</v>
      </c>
      <c r="AQ2671" t="s">
        <v>129</v>
      </c>
      <c r="AR2671">
        <v>-24</v>
      </c>
      <c r="AS2671">
        <v>60</v>
      </c>
      <c r="AT2671">
        <v>320</v>
      </c>
      <c r="BB2671">
        <v>1200</v>
      </c>
      <c r="BC2671">
        <v>1</v>
      </c>
      <c r="BD2671" t="str">
        <f t="shared" si="1381"/>
        <v xml:space="preserve">N46PD   </v>
      </c>
      <c r="BE2671">
        <v>1</v>
      </c>
      <c r="BG2671">
        <v>0</v>
      </c>
      <c r="BH2671">
        <v>0</v>
      </c>
      <c r="BI2671">
        <v>0</v>
      </c>
      <c r="BJ2671">
        <v>1025</v>
      </c>
      <c r="BK2671">
        <v>-100</v>
      </c>
      <c r="BL2671" t="s">
        <v>206</v>
      </c>
      <c r="BM2671">
        <v>1</v>
      </c>
      <c r="BN2671">
        <v>1</v>
      </c>
      <c r="BO2671">
        <v>1</v>
      </c>
      <c r="BP2671">
        <v>0</v>
      </c>
      <c r="BS2671">
        <v>0</v>
      </c>
      <c r="BT2671">
        <v>0</v>
      </c>
      <c r="BU2671">
        <v>0</v>
      </c>
      <c r="CE2671" t="str">
        <f t="shared" si="1382"/>
        <v>16:27:45.307</v>
      </c>
      <c r="CF2671">
        <v>306512867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5</v>
      </c>
      <c r="CY2671">
        <v>7</v>
      </c>
      <c r="CZ2671" t="s">
        <v>131</v>
      </c>
      <c r="DA2671">
        <v>80</v>
      </c>
      <c r="DB2671">
        <v>1</v>
      </c>
      <c r="DC2671" t="s">
        <v>132</v>
      </c>
      <c r="DD2671" t="s">
        <v>133</v>
      </c>
      <c r="DG2671">
        <v>15601626</v>
      </c>
      <c r="DI2671">
        <v>1</v>
      </c>
      <c r="DJ2671">
        <v>0</v>
      </c>
      <c r="DK2671">
        <v>1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">
      <c r="A2672" t="str">
        <f t="shared" si="1377"/>
        <v>10/06/2022 16:27:45.556</v>
      </c>
      <c r="C2672" t="str">
        <f t="shared" si="1378"/>
        <v>FFDFD3C0</v>
      </c>
      <c r="D2672" t="s">
        <v>139</v>
      </c>
      <c r="E2672">
        <v>2</v>
      </c>
      <c r="F2672">
        <v>1002</v>
      </c>
      <c r="G2672" t="s">
        <v>124</v>
      </c>
      <c r="J2672" t="s">
        <v>141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 t="shared" si="1379"/>
        <v>16:27:45.305</v>
      </c>
      <c r="T2672" t="str">
        <f t="shared" si="1380"/>
        <v>16:27:44.805</v>
      </c>
      <c r="U2672" t="str">
        <f t="shared" si="1354"/>
        <v>A5988B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9</v>
      </c>
      <c r="AC2672">
        <v>3</v>
      </c>
      <c r="AD2672">
        <v>0</v>
      </c>
      <c r="AE2672">
        <v>10</v>
      </c>
      <c r="AF2672" t="s">
        <v>136</v>
      </c>
      <c r="AG2672">
        <v>0</v>
      </c>
      <c r="AH2672">
        <v>3</v>
      </c>
      <c r="AI2672">
        <v>2</v>
      </c>
      <c r="AJ2672">
        <v>1</v>
      </c>
      <c r="AK2672" t="s">
        <v>881</v>
      </c>
      <c r="AL2672">
        <v>40.991813999999998</v>
      </c>
      <c r="AM2672" t="s">
        <v>882</v>
      </c>
      <c r="AN2672">
        <v>-72.175605000000004</v>
      </c>
      <c r="AO2672">
        <v>25</v>
      </c>
      <c r="AP2672">
        <v>1125</v>
      </c>
      <c r="AQ2672" t="s">
        <v>129</v>
      </c>
      <c r="AR2672">
        <v>-24</v>
      </c>
      <c r="AS2672">
        <v>60</v>
      </c>
      <c r="AT2672">
        <v>320</v>
      </c>
      <c r="BB2672">
        <v>1200</v>
      </c>
      <c r="BC2672">
        <v>1</v>
      </c>
      <c r="BD2672" t="str">
        <f t="shared" si="1381"/>
        <v xml:space="preserve">N46PD   </v>
      </c>
      <c r="BE2672">
        <v>1</v>
      </c>
      <c r="BG2672">
        <v>0</v>
      </c>
      <c r="BH2672">
        <v>0</v>
      </c>
      <c r="BI2672">
        <v>0</v>
      </c>
      <c r="BJ2672">
        <v>1025</v>
      </c>
      <c r="BK2672">
        <v>-100</v>
      </c>
      <c r="BL2672" t="s">
        <v>206</v>
      </c>
      <c r="BM2672">
        <v>1</v>
      </c>
      <c r="BN2672">
        <v>1</v>
      </c>
      <c r="BO2672">
        <v>1</v>
      </c>
      <c r="BP2672">
        <v>0</v>
      </c>
      <c r="BS2672">
        <v>0</v>
      </c>
      <c r="BT2672">
        <v>0</v>
      </c>
      <c r="BU2672">
        <v>0</v>
      </c>
      <c r="CE2672" t="str">
        <f t="shared" si="1382"/>
        <v>16:27:45.307</v>
      </c>
      <c r="CF2672">
        <v>306512867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5</v>
      </c>
      <c r="CY2672">
        <v>7</v>
      </c>
      <c r="CZ2672" t="s">
        <v>131</v>
      </c>
      <c r="DA2672">
        <v>80</v>
      </c>
      <c r="DB2672">
        <v>1</v>
      </c>
      <c r="DC2672" t="s">
        <v>132</v>
      </c>
      <c r="DD2672" t="s">
        <v>133</v>
      </c>
      <c r="DG2672">
        <v>15601626</v>
      </c>
      <c r="DI2672">
        <v>1</v>
      </c>
      <c r="DJ2672">
        <v>0</v>
      </c>
      <c r="DK2672">
        <v>1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">
      <c r="A2673" t="str">
        <f t="shared" si="1377"/>
        <v>10/06/2022 16:27:45.556</v>
      </c>
      <c r="C2673" t="str">
        <f t="shared" si="1378"/>
        <v>FFDFD3C0</v>
      </c>
      <c r="D2673" t="s">
        <v>143</v>
      </c>
      <c r="E2673">
        <v>15</v>
      </c>
      <c r="F2673">
        <v>2015</v>
      </c>
      <c r="G2673" t="s">
        <v>144</v>
      </c>
      <c r="J2673" t="s">
        <v>145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si="1379"/>
        <v>16:27:45.305</v>
      </c>
      <c r="T2673" t="str">
        <f t="shared" si="1380"/>
        <v>16:27:44.805</v>
      </c>
      <c r="U2673" t="str">
        <f t="shared" si="1354"/>
        <v>A5988B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9</v>
      </c>
      <c r="AC2673">
        <v>3</v>
      </c>
      <c r="AD2673">
        <v>0</v>
      </c>
      <c r="AE2673">
        <v>10</v>
      </c>
      <c r="AF2673" t="s">
        <v>136</v>
      </c>
      <c r="AG2673">
        <v>0</v>
      </c>
      <c r="AH2673">
        <v>3</v>
      </c>
      <c r="AI2673">
        <v>2</v>
      </c>
      <c r="AJ2673">
        <v>1</v>
      </c>
      <c r="AK2673" t="s">
        <v>881</v>
      </c>
      <c r="AL2673">
        <v>40.991813999999998</v>
      </c>
      <c r="AM2673" t="s">
        <v>882</v>
      </c>
      <c r="AN2673">
        <v>-72.175605000000004</v>
      </c>
      <c r="AO2673">
        <v>25</v>
      </c>
      <c r="AP2673">
        <v>1125</v>
      </c>
      <c r="AQ2673" t="s">
        <v>129</v>
      </c>
      <c r="AR2673">
        <v>-24</v>
      </c>
      <c r="AS2673">
        <v>60</v>
      </c>
      <c r="AT2673">
        <v>320</v>
      </c>
      <c r="BB2673">
        <v>1200</v>
      </c>
      <c r="BC2673">
        <v>1</v>
      </c>
      <c r="BD2673" t="str">
        <f t="shared" si="1381"/>
        <v xml:space="preserve">N46PD   </v>
      </c>
      <c r="BE2673">
        <v>1</v>
      </c>
      <c r="BG2673">
        <v>0</v>
      </c>
      <c r="BH2673">
        <v>0</v>
      </c>
      <c r="BI2673">
        <v>0</v>
      </c>
      <c r="BJ2673">
        <v>1025</v>
      </c>
      <c r="BK2673">
        <v>-100</v>
      </c>
      <c r="BL2673" t="s">
        <v>206</v>
      </c>
      <c r="BM2673">
        <v>1</v>
      </c>
      <c r="BN2673">
        <v>1</v>
      </c>
      <c r="BO2673">
        <v>1</v>
      </c>
      <c r="BP2673">
        <v>0</v>
      </c>
      <c r="BS2673">
        <v>0</v>
      </c>
      <c r="BT2673">
        <v>0</v>
      </c>
      <c r="BU2673">
        <v>0</v>
      </c>
      <c r="CE2673" t="str">
        <f t="shared" si="1382"/>
        <v>16:27:45.307</v>
      </c>
      <c r="CF2673">
        <v>306512867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5</v>
      </c>
      <c r="CY2673">
        <v>7</v>
      </c>
      <c r="CZ2673" t="s">
        <v>131</v>
      </c>
      <c r="DA2673">
        <v>80</v>
      </c>
      <c r="DB2673">
        <v>1</v>
      </c>
      <c r="DC2673" t="s">
        <v>132</v>
      </c>
      <c r="DD2673" t="s">
        <v>133</v>
      </c>
      <c r="DG2673">
        <v>15601626</v>
      </c>
      <c r="DI2673">
        <v>1</v>
      </c>
      <c r="DJ2673">
        <v>0</v>
      </c>
      <c r="DK2673">
        <v>0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">
      <c r="A2674" t="str">
        <f t="shared" si="1377"/>
        <v>10/06/2022 16:27:45.556</v>
      </c>
      <c r="C2674" t="str">
        <f t="shared" si="1378"/>
        <v>FFDFD3C0</v>
      </c>
      <c r="D2674" t="s">
        <v>143</v>
      </c>
      <c r="E2674">
        <v>1</v>
      </c>
      <c r="F2674">
        <v>2001</v>
      </c>
      <c r="G2674" t="s">
        <v>147</v>
      </c>
      <c r="J2674" t="s">
        <v>145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1379"/>
        <v>16:27:45.305</v>
      </c>
      <c r="T2674" t="str">
        <f t="shared" si="1380"/>
        <v>16:27:44.805</v>
      </c>
      <c r="U2674" t="str">
        <f t="shared" si="1354"/>
        <v>A5988B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9</v>
      </c>
      <c r="AC2674">
        <v>3</v>
      </c>
      <c r="AD2674">
        <v>0</v>
      </c>
      <c r="AE2674">
        <v>10</v>
      </c>
      <c r="AF2674" t="s">
        <v>136</v>
      </c>
      <c r="AG2674">
        <v>0</v>
      </c>
      <c r="AH2674">
        <v>3</v>
      </c>
      <c r="AI2674">
        <v>2</v>
      </c>
      <c r="AJ2674">
        <v>1</v>
      </c>
      <c r="AK2674" t="s">
        <v>881</v>
      </c>
      <c r="AL2674">
        <v>40.991813999999998</v>
      </c>
      <c r="AM2674" t="s">
        <v>882</v>
      </c>
      <c r="AN2674">
        <v>-72.175605000000004</v>
      </c>
      <c r="AO2674">
        <v>25</v>
      </c>
      <c r="AP2674">
        <v>1125</v>
      </c>
      <c r="AQ2674" t="s">
        <v>129</v>
      </c>
      <c r="AR2674">
        <v>-24</v>
      </c>
      <c r="AS2674">
        <v>60</v>
      </c>
      <c r="AT2674">
        <v>320</v>
      </c>
      <c r="BB2674">
        <v>1200</v>
      </c>
      <c r="BC2674">
        <v>1</v>
      </c>
      <c r="BD2674" t="str">
        <f t="shared" si="1381"/>
        <v xml:space="preserve">N46PD   </v>
      </c>
      <c r="BE2674">
        <v>1</v>
      </c>
      <c r="BG2674">
        <v>0</v>
      </c>
      <c r="BH2674">
        <v>0</v>
      </c>
      <c r="BI2674">
        <v>0</v>
      </c>
      <c r="BJ2674">
        <v>1025</v>
      </c>
      <c r="BK2674">
        <v>-100</v>
      </c>
      <c r="BL2674" t="s">
        <v>206</v>
      </c>
      <c r="BM2674">
        <v>1</v>
      </c>
      <c r="BN2674">
        <v>1</v>
      </c>
      <c r="BO2674">
        <v>1</v>
      </c>
      <c r="BP2674">
        <v>0</v>
      </c>
      <c r="BS2674">
        <v>0</v>
      </c>
      <c r="BT2674">
        <v>0</v>
      </c>
      <c r="BU2674">
        <v>0</v>
      </c>
      <c r="CE2674" t="str">
        <f t="shared" si="1382"/>
        <v>16:27:45.307</v>
      </c>
      <c r="CF2674">
        <v>306512867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5</v>
      </c>
      <c r="CY2674">
        <v>7</v>
      </c>
      <c r="CZ2674" t="s">
        <v>131</v>
      </c>
      <c r="DA2674">
        <v>80</v>
      </c>
      <c r="DB2674">
        <v>1</v>
      </c>
      <c r="DC2674" t="s">
        <v>132</v>
      </c>
      <c r="DD2674" t="s">
        <v>133</v>
      </c>
      <c r="DG2674">
        <v>15601626</v>
      </c>
      <c r="DI2674">
        <v>1</v>
      </c>
      <c r="DJ2674">
        <v>0</v>
      </c>
      <c r="DK2674">
        <v>1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">
      <c r="A2675" t="str">
        <f>"10/06/2022 16:27:46.290"</f>
        <v>10/06/2022 16:27:46.290</v>
      </c>
      <c r="C2675" t="str">
        <f t="shared" si="1378"/>
        <v>FFDFD3C0</v>
      </c>
      <c r="D2675" t="s">
        <v>134</v>
      </c>
      <c r="E2675">
        <v>33</v>
      </c>
      <c r="H2675">
        <v>112</v>
      </c>
      <c r="I2675" t="s">
        <v>135</v>
      </c>
      <c r="J2675" t="s">
        <v>136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"16:27:45.766"</f>
        <v>16:27:45.766</v>
      </c>
      <c r="T2675" t="str">
        <f>"16:27:44.766"</f>
        <v>16:27:44.766</v>
      </c>
      <c r="U2675" t="str">
        <f t="shared" si="1354"/>
        <v>A5988B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9</v>
      </c>
      <c r="AC2675">
        <v>3</v>
      </c>
      <c r="AD2675">
        <v>0</v>
      </c>
      <c r="AE2675">
        <v>10</v>
      </c>
      <c r="AF2675" t="s">
        <v>136</v>
      </c>
      <c r="AG2675">
        <v>0</v>
      </c>
      <c r="AH2675">
        <v>3</v>
      </c>
      <c r="AI2675">
        <v>2</v>
      </c>
      <c r="AJ2675">
        <v>1</v>
      </c>
      <c r="AK2675" t="s">
        <v>883</v>
      </c>
      <c r="AL2675">
        <v>40.991942999999999</v>
      </c>
      <c r="AM2675" t="s">
        <v>884</v>
      </c>
      <c r="AN2675">
        <v>-72.175691</v>
      </c>
      <c r="AO2675">
        <v>25</v>
      </c>
      <c r="AP2675">
        <v>1125</v>
      </c>
      <c r="AQ2675" t="s">
        <v>129</v>
      </c>
      <c r="AR2675">
        <v>-24</v>
      </c>
      <c r="AS2675">
        <v>60</v>
      </c>
      <c r="AT2675">
        <v>320</v>
      </c>
      <c r="BB2675">
        <v>1200</v>
      </c>
      <c r="BC2675">
        <v>1</v>
      </c>
      <c r="BD2675" t="str">
        <f t="shared" si="1381"/>
        <v xml:space="preserve">N46PD   </v>
      </c>
      <c r="BE2675">
        <v>1</v>
      </c>
      <c r="BG2675">
        <v>0</v>
      </c>
      <c r="BH2675">
        <v>0</v>
      </c>
      <c r="BI2675">
        <v>0</v>
      </c>
      <c r="BJ2675">
        <v>1025</v>
      </c>
      <c r="BK2675">
        <v>-100</v>
      </c>
      <c r="BL2675" t="s">
        <v>206</v>
      </c>
      <c r="BM2675">
        <v>1</v>
      </c>
      <c r="BN2675">
        <v>1</v>
      </c>
      <c r="BO2675">
        <v>1</v>
      </c>
      <c r="BP2675">
        <v>0</v>
      </c>
      <c r="BS2675">
        <v>0</v>
      </c>
      <c r="BT2675">
        <v>0</v>
      </c>
      <c r="BU2675">
        <v>0</v>
      </c>
      <c r="CE2675" t="str">
        <f>"16:27:45.770"</f>
        <v>16:27:45.770</v>
      </c>
      <c r="CF2675">
        <v>770444673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1</v>
      </c>
      <c r="CY2675">
        <v>7</v>
      </c>
      <c r="CZ2675" t="s">
        <v>131</v>
      </c>
      <c r="DA2675">
        <v>306</v>
      </c>
      <c r="DB2675">
        <v>1</v>
      </c>
      <c r="DC2675" t="s">
        <v>844</v>
      </c>
      <c r="DD2675" t="s">
        <v>845</v>
      </c>
      <c r="DG2675">
        <v>8709041</v>
      </c>
      <c r="DI2675">
        <v>1</v>
      </c>
      <c r="DJ2675">
        <v>0</v>
      </c>
      <c r="DK2675">
        <v>0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">
      <c r="A2676" t="str">
        <f>"10/06/2022 16:27:46.290"</f>
        <v>10/06/2022 16:27:46.290</v>
      </c>
      <c r="C2676" t="str">
        <f t="shared" si="1378"/>
        <v>FFDFD3C0</v>
      </c>
      <c r="D2676" t="s">
        <v>139</v>
      </c>
      <c r="E2676">
        <v>3</v>
      </c>
      <c r="F2676">
        <v>1003</v>
      </c>
      <c r="G2676" t="s">
        <v>146</v>
      </c>
      <c r="J2676" t="s">
        <v>141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"16:27:45.766"</f>
        <v>16:27:45.766</v>
      </c>
      <c r="T2676" t="str">
        <f>"16:27:44.766"</f>
        <v>16:27:44.766</v>
      </c>
      <c r="U2676" t="str">
        <f t="shared" si="1354"/>
        <v>A5988B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9</v>
      </c>
      <c r="AC2676">
        <v>3</v>
      </c>
      <c r="AD2676">
        <v>0</v>
      </c>
      <c r="AE2676">
        <v>10</v>
      </c>
      <c r="AF2676" t="s">
        <v>136</v>
      </c>
      <c r="AG2676">
        <v>0</v>
      </c>
      <c r="AH2676">
        <v>3</v>
      </c>
      <c r="AI2676">
        <v>2</v>
      </c>
      <c r="AJ2676">
        <v>1</v>
      </c>
      <c r="AK2676" t="s">
        <v>883</v>
      </c>
      <c r="AL2676">
        <v>40.991942999999999</v>
      </c>
      <c r="AM2676" t="s">
        <v>884</v>
      </c>
      <c r="AN2676">
        <v>-72.175691</v>
      </c>
      <c r="AO2676">
        <v>25</v>
      </c>
      <c r="AP2676">
        <v>1125</v>
      </c>
      <c r="AQ2676" t="s">
        <v>129</v>
      </c>
      <c r="AR2676">
        <v>-24</v>
      </c>
      <c r="AS2676">
        <v>60</v>
      </c>
      <c r="AT2676">
        <v>320</v>
      </c>
      <c r="BB2676">
        <v>1200</v>
      </c>
      <c r="BC2676">
        <v>1</v>
      </c>
      <c r="BD2676" t="str">
        <f t="shared" si="1381"/>
        <v xml:space="preserve">N46PD   </v>
      </c>
      <c r="BE2676">
        <v>1</v>
      </c>
      <c r="BG2676">
        <v>0</v>
      </c>
      <c r="BH2676">
        <v>0</v>
      </c>
      <c r="BI2676">
        <v>0</v>
      </c>
      <c r="BJ2676">
        <v>1025</v>
      </c>
      <c r="BK2676">
        <v>-100</v>
      </c>
      <c r="BL2676" t="s">
        <v>206</v>
      </c>
      <c r="BM2676">
        <v>1</v>
      </c>
      <c r="BN2676">
        <v>1</v>
      </c>
      <c r="BO2676">
        <v>1</v>
      </c>
      <c r="BP2676">
        <v>0</v>
      </c>
      <c r="BS2676">
        <v>0</v>
      </c>
      <c r="BT2676">
        <v>0</v>
      </c>
      <c r="BU2676">
        <v>0</v>
      </c>
      <c r="CE2676" t="str">
        <f>"16:27:45.770"</f>
        <v>16:27:45.770</v>
      </c>
      <c r="CF2676">
        <v>770444673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1</v>
      </c>
      <c r="CY2676">
        <v>7</v>
      </c>
      <c r="CZ2676" t="s">
        <v>131</v>
      </c>
      <c r="DA2676">
        <v>306</v>
      </c>
      <c r="DB2676">
        <v>1</v>
      </c>
      <c r="DC2676" t="s">
        <v>844</v>
      </c>
      <c r="DD2676" t="s">
        <v>845</v>
      </c>
      <c r="DG2676">
        <v>8709041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">
      <c r="A2677" t="str">
        <f>"10/06/2022 16:27:46.290"</f>
        <v>10/06/2022 16:27:46.290</v>
      </c>
      <c r="C2677" t="str">
        <f t="shared" si="1378"/>
        <v>FFDFD3C0</v>
      </c>
      <c r="D2677" t="s">
        <v>139</v>
      </c>
      <c r="E2677">
        <v>2</v>
      </c>
      <c r="F2677">
        <v>1002</v>
      </c>
      <c r="G2677" t="s">
        <v>124</v>
      </c>
      <c r="J2677" t="s">
        <v>141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"16:27:45.766"</f>
        <v>16:27:45.766</v>
      </c>
      <c r="T2677" t="str">
        <f>"16:27:44.766"</f>
        <v>16:27:44.766</v>
      </c>
      <c r="U2677" t="str">
        <f t="shared" si="1354"/>
        <v>A5988B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9</v>
      </c>
      <c r="AC2677">
        <v>3</v>
      </c>
      <c r="AD2677">
        <v>0</v>
      </c>
      <c r="AE2677">
        <v>10</v>
      </c>
      <c r="AF2677" t="s">
        <v>136</v>
      </c>
      <c r="AG2677">
        <v>0</v>
      </c>
      <c r="AH2677">
        <v>3</v>
      </c>
      <c r="AI2677">
        <v>2</v>
      </c>
      <c r="AJ2677">
        <v>1</v>
      </c>
      <c r="AK2677" t="s">
        <v>883</v>
      </c>
      <c r="AL2677">
        <v>40.991942999999999</v>
      </c>
      <c r="AM2677" t="s">
        <v>884</v>
      </c>
      <c r="AN2677">
        <v>-72.175691</v>
      </c>
      <c r="AO2677">
        <v>25</v>
      </c>
      <c r="AP2677">
        <v>1125</v>
      </c>
      <c r="AQ2677" t="s">
        <v>129</v>
      </c>
      <c r="AR2677">
        <v>-24</v>
      </c>
      <c r="AS2677">
        <v>60</v>
      </c>
      <c r="AT2677">
        <v>320</v>
      </c>
      <c r="BB2677">
        <v>1200</v>
      </c>
      <c r="BC2677">
        <v>1</v>
      </c>
      <c r="BD2677" t="str">
        <f t="shared" si="1381"/>
        <v xml:space="preserve">N46PD   </v>
      </c>
      <c r="BE2677">
        <v>1</v>
      </c>
      <c r="BG2677">
        <v>0</v>
      </c>
      <c r="BH2677">
        <v>0</v>
      </c>
      <c r="BI2677">
        <v>0</v>
      </c>
      <c r="BJ2677">
        <v>1025</v>
      </c>
      <c r="BK2677">
        <v>-100</v>
      </c>
      <c r="BL2677" t="s">
        <v>206</v>
      </c>
      <c r="BM2677">
        <v>1</v>
      </c>
      <c r="BN2677">
        <v>1</v>
      </c>
      <c r="BO2677">
        <v>1</v>
      </c>
      <c r="BP2677">
        <v>0</v>
      </c>
      <c r="BS2677">
        <v>0</v>
      </c>
      <c r="BT2677">
        <v>0</v>
      </c>
      <c r="BU2677">
        <v>0</v>
      </c>
      <c r="CE2677" t="str">
        <f>"16:27:45.770"</f>
        <v>16:27:45.770</v>
      </c>
      <c r="CF2677">
        <v>770444673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1</v>
      </c>
      <c r="CY2677">
        <v>7</v>
      </c>
      <c r="CZ2677" t="s">
        <v>131</v>
      </c>
      <c r="DA2677">
        <v>306</v>
      </c>
      <c r="DB2677">
        <v>1</v>
      </c>
      <c r="DC2677" t="s">
        <v>844</v>
      </c>
      <c r="DD2677" t="s">
        <v>845</v>
      </c>
      <c r="DG2677">
        <v>8709041</v>
      </c>
      <c r="DI2677">
        <v>1</v>
      </c>
      <c r="DJ2677">
        <v>0</v>
      </c>
      <c r="DK2677">
        <v>1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">
      <c r="A2678" t="str">
        <f>"10/06/2022 16:27:46.290"</f>
        <v>10/06/2022 16:27:46.290</v>
      </c>
      <c r="C2678" t="str">
        <f t="shared" si="1378"/>
        <v>FFDFD3C0</v>
      </c>
      <c r="D2678" t="s">
        <v>143</v>
      </c>
      <c r="E2678">
        <v>15</v>
      </c>
      <c r="F2678">
        <v>2015</v>
      </c>
      <c r="G2678" t="s">
        <v>144</v>
      </c>
      <c r="J2678" t="s">
        <v>145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"16:27:45.766"</f>
        <v>16:27:45.766</v>
      </c>
      <c r="T2678" t="str">
        <f>"16:27:44.766"</f>
        <v>16:27:44.766</v>
      </c>
      <c r="U2678" t="str">
        <f t="shared" si="1354"/>
        <v>A5988B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9</v>
      </c>
      <c r="AC2678">
        <v>3</v>
      </c>
      <c r="AD2678">
        <v>0</v>
      </c>
      <c r="AE2678">
        <v>10</v>
      </c>
      <c r="AF2678" t="s">
        <v>136</v>
      </c>
      <c r="AG2678">
        <v>0</v>
      </c>
      <c r="AH2678">
        <v>3</v>
      </c>
      <c r="AI2678">
        <v>2</v>
      </c>
      <c r="AJ2678">
        <v>1</v>
      </c>
      <c r="AK2678" t="s">
        <v>883</v>
      </c>
      <c r="AL2678">
        <v>40.991942999999999</v>
      </c>
      <c r="AM2678" t="s">
        <v>884</v>
      </c>
      <c r="AN2678">
        <v>-72.175691</v>
      </c>
      <c r="AO2678">
        <v>25</v>
      </c>
      <c r="AP2678">
        <v>1125</v>
      </c>
      <c r="AQ2678" t="s">
        <v>129</v>
      </c>
      <c r="AR2678">
        <v>-24</v>
      </c>
      <c r="AS2678">
        <v>60</v>
      </c>
      <c r="AT2678">
        <v>320</v>
      </c>
      <c r="BB2678">
        <v>1200</v>
      </c>
      <c r="BC2678">
        <v>1</v>
      </c>
      <c r="BD2678" t="str">
        <f t="shared" si="1381"/>
        <v xml:space="preserve">N46PD   </v>
      </c>
      <c r="BE2678">
        <v>1</v>
      </c>
      <c r="BG2678">
        <v>0</v>
      </c>
      <c r="BH2678">
        <v>0</v>
      </c>
      <c r="BI2678">
        <v>0</v>
      </c>
      <c r="BJ2678">
        <v>1025</v>
      </c>
      <c r="BK2678">
        <v>-100</v>
      </c>
      <c r="BL2678" t="s">
        <v>206</v>
      </c>
      <c r="BM2678">
        <v>1</v>
      </c>
      <c r="BN2678">
        <v>1</v>
      </c>
      <c r="BO2678">
        <v>1</v>
      </c>
      <c r="BP2678">
        <v>0</v>
      </c>
      <c r="BS2678">
        <v>0</v>
      </c>
      <c r="BT2678">
        <v>0</v>
      </c>
      <c r="BU2678">
        <v>0</v>
      </c>
      <c r="CE2678" t="str">
        <f>"16:27:45.770"</f>
        <v>16:27:45.770</v>
      </c>
      <c r="CF2678">
        <v>770444673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1</v>
      </c>
      <c r="CY2678">
        <v>7</v>
      </c>
      <c r="CZ2678" t="s">
        <v>131</v>
      </c>
      <c r="DA2678">
        <v>306</v>
      </c>
      <c r="DB2678">
        <v>1</v>
      </c>
      <c r="DC2678" t="s">
        <v>844</v>
      </c>
      <c r="DD2678" t="s">
        <v>845</v>
      </c>
      <c r="DG2678">
        <v>8709041</v>
      </c>
      <c r="DI2678">
        <v>1</v>
      </c>
      <c r="DJ2678">
        <v>0</v>
      </c>
      <c r="DK2678">
        <v>1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">
      <c r="A2679" t="str">
        <f>"10/06/2022 16:27:46.306"</f>
        <v>10/06/2022 16:27:46.306</v>
      </c>
      <c r="C2679" t="str">
        <f t="shared" si="1378"/>
        <v>FFDFD3C0</v>
      </c>
      <c r="D2679" t="s">
        <v>143</v>
      </c>
      <c r="E2679">
        <v>1</v>
      </c>
      <c r="F2679">
        <v>2001</v>
      </c>
      <c r="G2679" t="s">
        <v>147</v>
      </c>
      <c r="J2679" t="s">
        <v>145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"16:27:45.766"</f>
        <v>16:27:45.766</v>
      </c>
      <c r="T2679" t="str">
        <f>"16:27:44.766"</f>
        <v>16:27:44.766</v>
      </c>
      <c r="U2679" t="str">
        <f t="shared" si="1354"/>
        <v>A5988B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9</v>
      </c>
      <c r="AC2679">
        <v>3</v>
      </c>
      <c r="AD2679">
        <v>0</v>
      </c>
      <c r="AE2679">
        <v>10</v>
      </c>
      <c r="AF2679" t="s">
        <v>136</v>
      </c>
      <c r="AG2679">
        <v>0</v>
      </c>
      <c r="AH2679">
        <v>3</v>
      </c>
      <c r="AI2679">
        <v>2</v>
      </c>
      <c r="AJ2679">
        <v>1</v>
      </c>
      <c r="AK2679" t="s">
        <v>883</v>
      </c>
      <c r="AL2679">
        <v>40.991942999999999</v>
      </c>
      <c r="AM2679" t="s">
        <v>884</v>
      </c>
      <c r="AN2679">
        <v>-72.175691</v>
      </c>
      <c r="AO2679">
        <v>25</v>
      </c>
      <c r="AP2679">
        <v>1125</v>
      </c>
      <c r="AQ2679" t="s">
        <v>129</v>
      </c>
      <c r="AR2679">
        <v>-24</v>
      </c>
      <c r="AS2679">
        <v>60</v>
      </c>
      <c r="AT2679">
        <v>320</v>
      </c>
      <c r="BB2679">
        <v>1200</v>
      </c>
      <c r="BC2679">
        <v>1</v>
      </c>
      <c r="BD2679" t="str">
        <f t="shared" si="1381"/>
        <v xml:space="preserve">N46PD   </v>
      </c>
      <c r="BE2679">
        <v>1</v>
      </c>
      <c r="BG2679">
        <v>0</v>
      </c>
      <c r="BH2679">
        <v>0</v>
      </c>
      <c r="BI2679">
        <v>0</v>
      </c>
      <c r="BJ2679">
        <v>1025</v>
      </c>
      <c r="BK2679">
        <v>-100</v>
      </c>
      <c r="BL2679" t="s">
        <v>206</v>
      </c>
      <c r="BM2679">
        <v>1</v>
      </c>
      <c r="BN2679">
        <v>1</v>
      </c>
      <c r="BO2679">
        <v>1</v>
      </c>
      <c r="BP2679">
        <v>0</v>
      </c>
      <c r="BS2679">
        <v>0</v>
      </c>
      <c r="BT2679">
        <v>0</v>
      </c>
      <c r="BU2679">
        <v>0</v>
      </c>
      <c r="CE2679" t="str">
        <f>"16:27:45.770"</f>
        <v>16:27:45.770</v>
      </c>
      <c r="CF2679">
        <v>770444673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1</v>
      </c>
      <c r="CY2679">
        <v>7</v>
      </c>
      <c r="CZ2679" t="s">
        <v>131</v>
      </c>
      <c r="DA2679">
        <v>306</v>
      </c>
      <c r="DB2679">
        <v>1</v>
      </c>
      <c r="DC2679" t="s">
        <v>844</v>
      </c>
      <c r="DD2679" t="s">
        <v>845</v>
      </c>
      <c r="DG2679">
        <v>8709041</v>
      </c>
      <c r="DI2679">
        <v>1</v>
      </c>
      <c r="DJ2679">
        <v>0</v>
      </c>
      <c r="DK2679">
        <v>1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">
      <c r="A2680" t="str">
        <f>"10/06/2022 16:27:47.820"</f>
        <v>10/06/2022 16:27:47.820</v>
      </c>
      <c r="C2680" t="str">
        <f t="shared" si="1378"/>
        <v>FFDFD3C0</v>
      </c>
      <c r="D2680" t="s">
        <v>143</v>
      </c>
      <c r="E2680">
        <v>15</v>
      </c>
      <c r="F2680">
        <v>2015</v>
      </c>
      <c r="G2680" t="s">
        <v>144</v>
      </c>
      <c r="J2680" t="s">
        <v>145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"16:27:47.203"</f>
        <v>16:27:47.203</v>
      </c>
      <c r="T2680" t="str">
        <f>"16:27:44.203"</f>
        <v>16:27:44.203</v>
      </c>
      <c r="U2680" t="str">
        <f t="shared" si="1354"/>
        <v>A5988B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9</v>
      </c>
      <c r="AC2680">
        <v>3</v>
      </c>
      <c r="AD2680">
        <v>0</v>
      </c>
      <c r="AE2680">
        <v>10</v>
      </c>
      <c r="AF2680" t="s">
        <v>125</v>
      </c>
      <c r="AG2680">
        <v>0</v>
      </c>
      <c r="AH2680">
        <v>3</v>
      </c>
      <c r="AI2680">
        <v>2</v>
      </c>
      <c r="AJ2680">
        <v>1</v>
      </c>
      <c r="AK2680" t="s">
        <v>885</v>
      </c>
      <c r="AL2680">
        <v>40.992308000000001</v>
      </c>
      <c r="AM2680" t="s">
        <v>886</v>
      </c>
      <c r="AN2680">
        <v>-72.175863000000007</v>
      </c>
      <c r="AO2680">
        <v>25</v>
      </c>
      <c r="AP2680">
        <v>1125</v>
      </c>
      <c r="AQ2680" t="s">
        <v>129</v>
      </c>
      <c r="AR2680">
        <v>-24</v>
      </c>
      <c r="AS2680">
        <v>60</v>
      </c>
      <c r="AT2680">
        <v>256</v>
      </c>
      <c r="BB2680">
        <v>1200</v>
      </c>
      <c r="BC2680">
        <v>1</v>
      </c>
      <c r="BD2680" t="str">
        <f t="shared" si="1381"/>
        <v xml:space="preserve">N46PD   </v>
      </c>
      <c r="BE2680">
        <v>1</v>
      </c>
      <c r="BG2680">
        <v>0</v>
      </c>
      <c r="BH2680">
        <v>0</v>
      </c>
      <c r="BI2680">
        <v>0</v>
      </c>
      <c r="BJ2680">
        <v>1025</v>
      </c>
      <c r="BK2680">
        <v>-100</v>
      </c>
      <c r="BL2680" t="s">
        <v>239</v>
      </c>
      <c r="BM2680">
        <v>1</v>
      </c>
      <c r="BN2680">
        <v>1</v>
      </c>
      <c r="BO2680">
        <v>1</v>
      </c>
      <c r="BP2680">
        <v>0</v>
      </c>
      <c r="BS2680">
        <v>0.04</v>
      </c>
      <c r="BT2680">
        <v>0</v>
      </c>
      <c r="BU2680">
        <v>0</v>
      </c>
      <c r="CE2680" t="str">
        <f>"16:27:47.207"</f>
        <v>16:27:47.207</v>
      </c>
      <c r="CF2680">
        <v>207257647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1</v>
      </c>
      <c r="CY2680">
        <v>7</v>
      </c>
      <c r="CZ2680" t="s">
        <v>131</v>
      </c>
      <c r="DA2680">
        <v>94</v>
      </c>
      <c r="DB2680">
        <v>2</v>
      </c>
      <c r="DC2680" t="s">
        <v>190</v>
      </c>
      <c r="DD2680" t="s">
        <v>191</v>
      </c>
      <c r="DG2680">
        <v>14171382</v>
      </c>
      <c r="DI2680">
        <v>1</v>
      </c>
      <c r="DJ2680">
        <v>0</v>
      </c>
      <c r="DK2680">
        <v>0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">
      <c r="A2681" t="str">
        <f>"10/06/2022 16:27:47.820"</f>
        <v>10/06/2022 16:27:47.820</v>
      </c>
      <c r="C2681" t="str">
        <f t="shared" si="1378"/>
        <v>FFDFD3C0</v>
      </c>
      <c r="D2681" t="s">
        <v>123</v>
      </c>
      <c r="E2681">
        <v>1</v>
      </c>
      <c r="H2681">
        <v>157</v>
      </c>
      <c r="I2681" t="s">
        <v>124</v>
      </c>
      <c r="J2681" t="s">
        <v>125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"16:27:47.203"</f>
        <v>16:27:47.203</v>
      </c>
      <c r="T2681" t="str">
        <f>"16:27:44.203"</f>
        <v>16:27:44.203</v>
      </c>
      <c r="U2681" t="str">
        <f t="shared" si="1354"/>
        <v>A5988B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9</v>
      </c>
      <c r="AC2681">
        <v>3</v>
      </c>
      <c r="AD2681">
        <v>0</v>
      </c>
      <c r="AE2681">
        <v>10</v>
      </c>
      <c r="AF2681" t="s">
        <v>125</v>
      </c>
      <c r="AG2681">
        <v>0</v>
      </c>
      <c r="AH2681">
        <v>3</v>
      </c>
      <c r="AI2681">
        <v>2</v>
      </c>
      <c r="AJ2681">
        <v>1</v>
      </c>
      <c r="AK2681" t="s">
        <v>885</v>
      </c>
      <c r="AL2681">
        <v>40.992308000000001</v>
      </c>
      <c r="AM2681" t="s">
        <v>886</v>
      </c>
      <c r="AN2681">
        <v>-72.175863000000007</v>
      </c>
      <c r="AO2681">
        <v>25</v>
      </c>
      <c r="AP2681">
        <v>1125</v>
      </c>
      <c r="AQ2681" t="s">
        <v>129</v>
      </c>
      <c r="AR2681">
        <v>-24</v>
      </c>
      <c r="AS2681">
        <v>60</v>
      </c>
      <c r="AT2681">
        <v>256</v>
      </c>
      <c r="BB2681">
        <v>1200</v>
      </c>
      <c r="BC2681">
        <v>1</v>
      </c>
      <c r="BD2681" t="str">
        <f t="shared" si="1381"/>
        <v xml:space="preserve">N46PD   </v>
      </c>
      <c r="BE2681">
        <v>1</v>
      </c>
      <c r="BG2681">
        <v>0</v>
      </c>
      <c r="BH2681">
        <v>0</v>
      </c>
      <c r="BI2681">
        <v>0</v>
      </c>
      <c r="BJ2681">
        <v>1025</v>
      </c>
      <c r="BK2681">
        <v>-100</v>
      </c>
      <c r="BL2681" t="s">
        <v>239</v>
      </c>
      <c r="BM2681">
        <v>1</v>
      </c>
      <c r="BN2681">
        <v>1</v>
      </c>
      <c r="BO2681">
        <v>1</v>
      </c>
      <c r="BP2681">
        <v>0</v>
      </c>
      <c r="BS2681">
        <v>0.04</v>
      </c>
      <c r="BT2681">
        <v>0</v>
      </c>
      <c r="BU2681">
        <v>0</v>
      </c>
      <c r="CE2681" t="str">
        <f>"16:27:47.207"</f>
        <v>16:27:47.207</v>
      </c>
      <c r="CF2681">
        <v>207257647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1</v>
      </c>
      <c r="CY2681">
        <v>7</v>
      </c>
      <c r="CZ2681" t="s">
        <v>131</v>
      </c>
      <c r="DA2681">
        <v>94</v>
      </c>
      <c r="DB2681">
        <v>2</v>
      </c>
      <c r="DC2681" t="s">
        <v>190</v>
      </c>
      <c r="DD2681" t="s">
        <v>191</v>
      </c>
      <c r="DG2681">
        <v>14171382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">
      <c r="A2682" t="str">
        <f>"10/06/2022 16:27:47.820"</f>
        <v>10/06/2022 16:27:47.820</v>
      </c>
      <c r="C2682" t="str">
        <f t="shared" si="1378"/>
        <v>FFDFD3C0</v>
      </c>
      <c r="D2682" t="s">
        <v>134</v>
      </c>
      <c r="E2682">
        <v>38</v>
      </c>
      <c r="H2682">
        <v>125</v>
      </c>
      <c r="I2682" t="s">
        <v>142</v>
      </c>
      <c r="J2682" t="s">
        <v>136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>"16:27:47.203"</f>
        <v>16:27:47.203</v>
      </c>
      <c r="T2682" t="str">
        <f>"16:27:44.203"</f>
        <v>16:27:44.203</v>
      </c>
      <c r="U2682" t="str">
        <f t="shared" si="1354"/>
        <v>A5988B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9</v>
      </c>
      <c r="AC2682">
        <v>3</v>
      </c>
      <c r="AD2682">
        <v>0</v>
      </c>
      <c r="AE2682">
        <v>10</v>
      </c>
      <c r="AF2682" t="s">
        <v>125</v>
      </c>
      <c r="AG2682">
        <v>0</v>
      </c>
      <c r="AH2682">
        <v>3</v>
      </c>
      <c r="AI2682">
        <v>2</v>
      </c>
      <c r="AJ2682">
        <v>1</v>
      </c>
      <c r="AK2682" t="s">
        <v>885</v>
      </c>
      <c r="AL2682">
        <v>40.992308000000001</v>
      </c>
      <c r="AM2682" t="s">
        <v>886</v>
      </c>
      <c r="AN2682">
        <v>-72.175863000000007</v>
      </c>
      <c r="AO2682">
        <v>25</v>
      </c>
      <c r="AP2682">
        <v>1125</v>
      </c>
      <c r="AQ2682" t="s">
        <v>129</v>
      </c>
      <c r="AR2682">
        <v>-24</v>
      </c>
      <c r="AS2682">
        <v>60</v>
      </c>
      <c r="AT2682">
        <v>256</v>
      </c>
      <c r="BB2682">
        <v>1200</v>
      </c>
      <c r="BC2682">
        <v>1</v>
      </c>
      <c r="BD2682" t="str">
        <f t="shared" si="1381"/>
        <v xml:space="preserve">N46PD   </v>
      </c>
      <c r="BE2682">
        <v>1</v>
      </c>
      <c r="BG2682">
        <v>0</v>
      </c>
      <c r="BH2682">
        <v>0</v>
      </c>
      <c r="BI2682">
        <v>0</v>
      </c>
      <c r="BJ2682">
        <v>1025</v>
      </c>
      <c r="BK2682">
        <v>-100</v>
      </c>
      <c r="BL2682" t="s">
        <v>239</v>
      </c>
      <c r="BM2682">
        <v>1</v>
      </c>
      <c r="BN2682">
        <v>1</v>
      </c>
      <c r="BO2682">
        <v>1</v>
      </c>
      <c r="BP2682">
        <v>0</v>
      </c>
      <c r="BS2682">
        <v>0.04</v>
      </c>
      <c r="BT2682">
        <v>0</v>
      </c>
      <c r="BU2682">
        <v>0</v>
      </c>
      <c r="CE2682" t="str">
        <f>"16:27:47.207"</f>
        <v>16:27:47.207</v>
      </c>
      <c r="CF2682">
        <v>207257647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1</v>
      </c>
      <c r="CY2682">
        <v>7</v>
      </c>
      <c r="CZ2682" t="s">
        <v>131</v>
      </c>
      <c r="DA2682">
        <v>94</v>
      </c>
      <c r="DB2682">
        <v>2</v>
      </c>
      <c r="DC2682" t="s">
        <v>190</v>
      </c>
      <c r="DD2682" t="s">
        <v>191</v>
      </c>
      <c r="DG2682">
        <v>14171382</v>
      </c>
      <c r="DI2682">
        <v>1</v>
      </c>
      <c r="DJ2682">
        <v>0</v>
      </c>
      <c r="DK2682">
        <v>0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">
      <c r="A2683" t="str">
        <f>"10/06/2022 16:27:47.851"</f>
        <v>10/06/2022 16:27:47.851</v>
      </c>
      <c r="C2683" t="str">
        <f t="shared" si="1378"/>
        <v>FFDFD3C0</v>
      </c>
      <c r="D2683" t="s">
        <v>139</v>
      </c>
      <c r="E2683">
        <v>3</v>
      </c>
      <c r="F2683">
        <v>1003</v>
      </c>
      <c r="G2683" t="s">
        <v>146</v>
      </c>
      <c r="J2683" t="s">
        <v>141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"16:27:47.203"</f>
        <v>16:27:47.203</v>
      </c>
      <c r="T2683" t="str">
        <f>"16:27:44.203"</f>
        <v>16:27:44.203</v>
      </c>
      <c r="U2683" t="str">
        <f t="shared" si="1354"/>
        <v>A5988B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9</v>
      </c>
      <c r="AC2683">
        <v>3</v>
      </c>
      <c r="AD2683">
        <v>0</v>
      </c>
      <c r="AE2683">
        <v>10</v>
      </c>
      <c r="AF2683" t="s">
        <v>125</v>
      </c>
      <c r="AG2683">
        <v>0</v>
      </c>
      <c r="AH2683">
        <v>3</v>
      </c>
      <c r="AI2683">
        <v>2</v>
      </c>
      <c r="AJ2683">
        <v>1</v>
      </c>
      <c r="AK2683" t="s">
        <v>885</v>
      </c>
      <c r="AL2683">
        <v>40.992308000000001</v>
      </c>
      <c r="AM2683" t="s">
        <v>886</v>
      </c>
      <c r="AN2683">
        <v>-72.175863000000007</v>
      </c>
      <c r="AO2683">
        <v>25</v>
      </c>
      <c r="AP2683">
        <v>1125</v>
      </c>
      <c r="AQ2683" t="s">
        <v>129</v>
      </c>
      <c r="AR2683">
        <v>-24</v>
      </c>
      <c r="AS2683">
        <v>60</v>
      </c>
      <c r="AT2683">
        <v>256</v>
      </c>
      <c r="BB2683">
        <v>1200</v>
      </c>
      <c r="BC2683">
        <v>1</v>
      </c>
      <c r="BD2683" t="str">
        <f t="shared" si="1381"/>
        <v xml:space="preserve">N46PD   </v>
      </c>
      <c r="BE2683">
        <v>1</v>
      </c>
      <c r="BG2683">
        <v>0</v>
      </c>
      <c r="BH2683">
        <v>0</v>
      </c>
      <c r="BI2683">
        <v>0</v>
      </c>
      <c r="BJ2683">
        <v>1025</v>
      </c>
      <c r="BK2683">
        <v>-100</v>
      </c>
      <c r="BL2683" t="s">
        <v>239</v>
      </c>
      <c r="BM2683">
        <v>1</v>
      </c>
      <c r="BN2683">
        <v>1</v>
      </c>
      <c r="BO2683">
        <v>1</v>
      </c>
      <c r="BP2683">
        <v>0</v>
      </c>
      <c r="BS2683">
        <v>0.04</v>
      </c>
      <c r="BT2683">
        <v>0</v>
      </c>
      <c r="BU2683">
        <v>0</v>
      </c>
      <c r="CE2683" t="str">
        <f>"16:27:47.207"</f>
        <v>16:27:47.207</v>
      </c>
      <c r="CF2683">
        <v>207257647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1</v>
      </c>
      <c r="CY2683">
        <v>7</v>
      </c>
      <c r="CZ2683" t="s">
        <v>131</v>
      </c>
      <c r="DA2683">
        <v>94</v>
      </c>
      <c r="DB2683">
        <v>2</v>
      </c>
      <c r="DC2683" t="s">
        <v>190</v>
      </c>
      <c r="DD2683" t="s">
        <v>191</v>
      </c>
      <c r="DG2683">
        <v>14171382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">
      <c r="A2684" t="str">
        <f>"10/06/2022 16:27:47.930"</f>
        <v>10/06/2022 16:27:47.930</v>
      </c>
      <c r="C2684" t="str">
        <f t="shared" si="1378"/>
        <v>FFDFD3C0</v>
      </c>
      <c r="D2684" t="s">
        <v>139</v>
      </c>
      <c r="E2684">
        <v>2</v>
      </c>
      <c r="F2684">
        <v>1002</v>
      </c>
      <c r="G2684" t="s">
        <v>124</v>
      </c>
      <c r="J2684" t="s">
        <v>141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>"16:27:47.203"</f>
        <v>16:27:47.203</v>
      </c>
      <c r="T2684" t="str">
        <f>"16:27:44.203"</f>
        <v>16:27:44.203</v>
      </c>
      <c r="U2684" t="str">
        <f t="shared" si="1354"/>
        <v>A5988B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9</v>
      </c>
      <c r="AC2684">
        <v>3</v>
      </c>
      <c r="AD2684">
        <v>0</v>
      </c>
      <c r="AE2684">
        <v>10</v>
      </c>
      <c r="AF2684" t="s">
        <v>125</v>
      </c>
      <c r="AG2684">
        <v>0</v>
      </c>
      <c r="AH2684">
        <v>3</v>
      </c>
      <c r="AI2684">
        <v>2</v>
      </c>
      <c r="AJ2684">
        <v>1</v>
      </c>
      <c r="AK2684" t="s">
        <v>885</v>
      </c>
      <c r="AL2684">
        <v>40.992308000000001</v>
      </c>
      <c r="AM2684" t="s">
        <v>886</v>
      </c>
      <c r="AN2684">
        <v>-72.175863000000007</v>
      </c>
      <c r="AO2684">
        <v>25</v>
      </c>
      <c r="AP2684">
        <v>1125</v>
      </c>
      <c r="AQ2684" t="s">
        <v>129</v>
      </c>
      <c r="AR2684">
        <v>-24</v>
      </c>
      <c r="AS2684">
        <v>60</v>
      </c>
      <c r="AT2684">
        <v>256</v>
      </c>
      <c r="BB2684">
        <v>1200</v>
      </c>
      <c r="BC2684">
        <v>1</v>
      </c>
      <c r="BD2684" t="str">
        <f t="shared" si="1381"/>
        <v xml:space="preserve">N46PD   </v>
      </c>
      <c r="BE2684">
        <v>1</v>
      </c>
      <c r="BG2684">
        <v>0</v>
      </c>
      <c r="BH2684">
        <v>0</v>
      </c>
      <c r="BI2684">
        <v>0</v>
      </c>
      <c r="BJ2684">
        <v>1025</v>
      </c>
      <c r="BK2684">
        <v>-100</v>
      </c>
      <c r="BL2684" t="s">
        <v>239</v>
      </c>
      <c r="BM2684">
        <v>1</v>
      </c>
      <c r="BN2684">
        <v>1</v>
      </c>
      <c r="BO2684">
        <v>1</v>
      </c>
      <c r="BP2684">
        <v>0</v>
      </c>
      <c r="BS2684">
        <v>0.04</v>
      </c>
      <c r="BT2684">
        <v>0</v>
      </c>
      <c r="BU2684">
        <v>0</v>
      </c>
      <c r="CE2684" t="str">
        <f>"16:27:47.207"</f>
        <v>16:27:47.207</v>
      </c>
      <c r="CF2684">
        <v>207257647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1</v>
      </c>
      <c r="CY2684">
        <v>7</v>
      </c>
      <c r="CZ2684" t="s">
        <v>131</v>
      </c>
      <c r="DA2684">
        <v>94</v>
      </c>
      <c r="DB2684">
        <v>2</v>
      </c>
      <c r="DC2684" t="s">
        <v>190</v>
      </c>
      <c r="DD2684" t="s">
        <v>191</v>
      </c>
      <c r="DG2684">
        <v>14171382</v>
      </c>
      <c r="DI2684">
        <v>1</v>
      </c>
      <c r="DJ2684">
        <v>0</v>
      </c>
      <c r="DK2684">
        <v>1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">
      <c r="A2685" t="str">
        <f>"10/06/2022 16:27:48.539"</f>
        <v>10/06/2022 16:27:48.539</v>
      </c>
      <c r="C2685" t="str">
        <f t="shared" si="1378"/>
        <v>FFDFD3C0</v>
      </c>
      <c r="D2685" t="s">
        <v>143</v>
      </c>
      <c r="E2685">
        <v>15</v>
      </c>
      <c r="F2685">
        <v>2015</v>
      </c>
      <c r="G2685" t="s">
        <v>144</v>
      </c>
      <c r="J2685" t="s">
        <v>145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ref="S2685:S2691" si="1383">"16:27:48.219"</f>
        <v>16:27:48.219</v>
      </c>
      <c r="T2685" t="str">
        <f t="shared" ref="T2685:T2691" si="1384">"16:27:47.719"</f>
        <v>16:27:47.719</v>
      </c>
      <c r="U2685" t="str">
        <f t="shared" si="1354"/>
        <v>A5988B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9</v>
      </c>
      <c r="AC2685">
        <v>3</v>
      </c>
      <c r="AD2685">
        <v>0</v>
      </c>
      <c r="AE2685">
        <v>10</v>
      </c>
      <c r="AF2685" t="s">
        <v>125</v>
      </c>
      <c r="AG2685">
        <v>0</v>
      </c>
      <c r="AH2685">
        <v>3</v>
      </c>
      <c r="AI2685">
        <v>2</v>
      </c>
      <c r="AJ2685">
        <v>1</v>
      </c>
      <c r="AK2685" t="s">
        <v>887</v>
      </c>
      <c r="AL2685">
        <v>40.992587</v>
      </c>
      <c r="AM2685" t="s">
        <v>888</v>
      </c>
      <c r="AN2685">
        <v>-72.175991999999994</v>
      </c>
      <c r="AO2685">
        <v>25</v>
      </c>
      <c r="AP2685">
        <v>1125</v>
      </c>
      <c r="AQ2685" t="s">
        <v>129</v>
      </c>
      <c r="AR2685">
        <v>-24</v>
      </c>
      <c r="AS2685">
        <v>58</v>
      </c>
      <c r="AT2685">
        <v>320</v>
      </c>
      <c r="BB2685">
        <v>1200</v>
      </c>
      <c r="BC2685">
        <v>1</v>
      </c>
      <c r="BD2685" t="str">
        <f t="shared" si="1381"/>
        <v xml:space="preserve">N46PD   </v>
      </c>
      <c r="BE2685">
        <v>1</v>
      </c>
      <c r="BG2685">
        <v>0</v>
      </c>
      <c r="BH2685">
        <v>0</v>
      </c>
      <c r="BI2685">
        <v>0</v>
      </c>
      <c r="BJ2685">
        <v>1025</v>
      </c>
      <c r="BK2685">
        <v>-100</v>
      </c>
      <c r="BL2685" t="s">
        <v>239</v>
      </c>
      <c r="BM2685">
        <v>1</v>
      </c>
      <c r="BN2685">
        <v>1</v>
      </c>
      <c r="BO2685">
        <v>1</v>
      </c>
      <c r="BP2685">
        <v>0</v>
      </c>
      <c r="BS2685">
        <v>0.04</v>
      </c>
      <c r="BT2685">
        <v>0</v>
      </c>
      <c r="BU2685">
        <v>0</v>
      </c>
      <c r="CE2685" t="str">
        <f t="shared" ref="CE2685:CE2691" si="1385">"16:27:48.225"</f>
        <v>16:27:48.225</v>
      </c>
      <c r="CF2685">
        <v>224557687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5</v>
      </c>
      <c r="CY2685">
        <v>7</v>
      </c>
      <c r="CZ2685" t="s">
        <v>131</v>
      </c>
      <c r="DA2685">
        <v>80</v>
      </c>
      <c r="DB2685">
        <v>1</v>
      </c>
      <c r="DC2685" t="s">
        <v>132</v>
      </c>
      <c r="DD2685" t="s">
        <v>133</v>
      </c>
      <c r="DG2685">
        <v>15604402</v>
      </c>
      <c r="DI2685">
        <v>1</v>
      </c>
      <c r="DJ2685">
        <v>0</v>
      </c>
      <c r="DK2685">
        <v>0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">
      <c r="A2686" t="str">
        <f t="shared" ref="A2686:A2691" si="1386">"10/06/2022 16:27:48.570"</f>
        <v>10/06/2022 16:27:48.570</v>
      </c>
      <c r="C2686" t="str">
        <f t="shared" si="1378"/>
        <v>FFDFD3C0</v>
      </c>
      <c r="D2686" t="s">
        <v>143</v>
      </c>
      <c r="E2686">
        <v>1</v>
      </c>
      <c r="F2686">
        <v>2001</v>
      </c>
      <c r="G2686" t="s">
        <v>147</v>
      </c>
      <c r="J2686" t="s">
        <v>145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si="1383"/>
        <v>16:27:48.219</v>
      </c>
      <c r="T2686" t="str">
        <f t="shared" si="1384"/>
        <v>16:27:47.719</v>
      </c>
      <c r="U2686" t="str">
        <f t="shared" si="1354"/>
        <v>A5988B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9</v>
      </c>
      <c r="AC2686">
        <v>3</v>
      </c>
      <c r="AD2686">
        <v>0</v>
      </c>
      <c r="AE2686">
        <v>10</v>
      </c>
      <c r="AF2686" t="s">
        <v>125</v>
      </c>
      <c r="AG2686">
        <v>0</v>
      </c>
      <c r="AH2686">
        <v>3</v>
      </c>
      <c r="AI2686">
        <v>2</v>
      </c>
      <c r="AJ2686">
        <v>1</v>
      </c>
      <c r="AK2686" t="s">
        <v>887</v>
      </c>
      <c r="AL2686">
        <v>40.992587</v>
      </c>
      <c r="AM2686" t="s">
        <v>888</v>
      </c>
      <c r="AN2686">
        <v>-72.175991999999994</v>
      </c>
      <c r="AO2686">
        <v>25</v>
      </c>
      <c r="AP2686">
        <v>1125</v>
      </c>
      <c r="AQ2686" t="s">
        <v>129</v>
      </c>
      <c r="AR2686">
        <v>-24</v>
      </c>
      <c r="AS2686">
        <v>58</v>
      </c>
      <c r="AT2686">
        <v>320</v>
      </c>
      <c r="BB2686">
        <v>1200</v>
      </c>
      <c r="BC2686">
        <v>1</v>
      </c>
      <c r="BD2686" t="str">
        <f t="shared" si="1381"/>
        <v xml:space="preserve">N46PD   </v>
      </c>
      <c r="BE2686">
        <v>1</v>
      </c>
      <c r="BG2686">
        <v>0</v>
      </c>
      <c r="BH2686">
        <v>0</v>
      </c>
      <c r="BI2686">
        <v>0</v>
      </c>
      <c r="BJ2686">
        <v>1025</v>
      </c>
      <c r="BK2686">
        <v>-100</v>
      </c>
      <c r="BL2686" t="s">
        <v>239</v>
      </c>
      <c r="BM2686">
        <v>1</v>
      </c>
      <c r="BN2686">
        <v>1</v>
      </c>
      <c r="BO2686">
        <v>1</v>
      </c>
      <c r="BP2686">
        <v>0</v>
      </c>
      <c r="BS2686">
        <v>0.04</v>
      </c>
      <c r="BT2686">
        <v>0</v>
      </c>
      <c r="BU2686">
        <v>0</v>
      </c>
      <c r="CE2686" t="str">
        <f t="shared" si="1385"/>
        <v>16:27:48.225</v>
      </c>
      <c r="CF2686">
        <v>224557687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5</v>
      </c>
      <c r="CY2686">
        <v>7</v>
      </c>
      <c r="CZ2686" t="s">
        <v>131</v>
      </c>
      <c r="DA2686">
        <v>80</v>
      </c>
      <c r="DB2686">
        <v>1</v>
      </c>
      <c r="DC2686" t="s">
        <v>132</v>
      </c>
      <c r="DD2686" t="s">
        <v>133</v>
      </c>
      <c r="DG2686">
        <v>15604402</v>
      </c>
      <c r="DI2686">
        <v>1</v>
      </c>
      <c r="DJ2686">
        <v>0</v>
      </c>
      <c r="DK2686">
        <v>1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">
      <c r="A2687" t="str">
        <f t="shared" si="1386"/>
        <v>10/06/2022 16:27:48.570</v>
      </c>
      <c r="C2687" t="str">
        <f t="shared" si="1378"/>
        <v>FFDFD3C0</v>
      </c>
      <c r="D2687" t="s">
        <v>123</v>
      </c>
      <c r="E2687">
        <v>1</v>
      </c>
      <c r="H2687">
        <v>157</v>
      </c>
      <c r="I2687" t="s">
        <v>124</v>
      </c>
      <c r="J2687" t="s">
        <v>125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si="1383"/>
        <v>16:27:48.219</v>
      </c>
      <c r="T2687" t="str">
        <f t="shared" si="1384"/>
        <v>16:27:47.719</v>
      </c>
      <c r="U2687" t="str">
        <f t="shared" si="1354"/>
        <v>A5988B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9</v>
      </c>
      <c r="AC2687">
        <v>3</v>
      </c>
      <c r="AD2687">
        <v>0</v>
      </c>
      <c r="AE2687">
        <v>10</v>
      </c>
      <c r="AF2687" t="s">
        <v>125</v>
      </c>
      <c r="AG2687">
        <v>0</v>
      </c>
      <c r="AH2687">
        <v>3</v>
      </c>
      <c r="AI2687">
        <v>2</v>
      </c>
      <c r="AJ2687">
        <v>1</v>
      </c>
      <c r="AK2687" t="s">
        <v>887</v>
      </c>
      <c r="AL2687">
        <v>40.992587</v>
      </c>
      <c r="AM2687" t="s">
        <v>888</v>
      </c>
      <c r="AN2687">
        <v>-72.175991999999994</v>
      </c>
      <c r="AO2687">
        <v>25</v>
      </c>
      <c r="AP2687">
        <v>1125</v>
      </c>
      <c r="AQ2687" t="s">
        <v>129</v>
      </c>
      <c r="AR2687">
        <v>-24</v>
      </c>
      <c r="AS2687">
        <v>58</v>
      </c>
      <c r="AT2687">
        <v>320</v>
      </c>
      <c r="BB2687">
        <v>1200</v>
      </c>
      <c r="BC2687">
        <v>1</v>
      </c>
      <c r="BD2687" t="str">
        <f t="shared" si="1381"/>
        <v xml:space="preserve">N46PD   </v>
      </c>
      <c r="BE2687">
        <v>1</v>
      </c>
      <c r="BG2687">
        <v>0</v>
      </c>
      <c r="BH2687">
        <v>0</v>
      </c>
      <c r="BI2687">
        <v>0</v>
      </c>
      <c r="BJ2687">
        <v>1025</v>
      </c>
      <c r="BK2687">
        <v>-100</v>
      </c>
      <c r="BL2687" t="s">
        <v>239</v>
      </c>
      <c r="BM2687">
        <v>1</v>
      </c>
      <c r="BN2687">
        <v>1</v>
      </c>
      <c r="BO2687">
        <v>1</v>
      </c>
      <c r="BP2687">
        <v>0</v>
      </c>
      <c r="BS2687">
        <v>0.04</v>
      </c>
      <c r="BT2687">
        <v>0</v>
      </c>
      <c r="BU2687">
        <v>0</v>
      </c>
      <c r="CE2687" t="str">
        <f t="shared" si="1385"/>
        <v>16:27:48.225</v>
      </c>
      <c r="CF2687">
        <v>224557687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5</v>
      </c>
      <c r="CY2687">
        <v>7</v>
      </c>
      <c r="CZ2687" t="s">
        <v>131</v>
      </c>
      <c r="DA2687">
        <v>80</v>
      </c>
      <c r="DB2687">
        <v>1</v>
      </c>
      <c r="DC2687" t="s">
        <v>132</v>
      </c>
      <c r="DD2687" t="s">
        <v>133</v>
      </c>
      <c r="DG2687">
        <v>15604402</v>
      </c>
      <c r="DI2687">
        <v>1</v>
      </c>
      <c r="DJ2687">
        <v>0</v>
      </c>
      <c r="DK2687">
        <v>1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">
      <c r="A2688" t="str">
        <f t="shared" si="1386"/>
        <v>10/06/2022 16:27:48.570</v>
      </c>
      <c r="C2688" t="str">
        <f t="shared" si="1378"/>
        <v>FFDFD3C0</v>
      </c>
      <c r="D2688" t="s">
        <v>134</v>
      </c>
      <c r="E2688">
        <v>38</v>
      </c>
      <c r="H2688">
        <v>125</v>
      </c>
      <c r="I2688" t="s">
        <v>142</v>
      </c>
      <c r="J2688" t="s">
        <v>136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1383"/>
        <v>16:27:48.219</v>
      </c>
      <c r="T2688" t="str">
        <f t="shared" si="1384"/>
        <v>16:27:47.719</v>
      </c>
      <c r="U2688" t="str">
        <f t="shared" si="1354"/>
        <v>A5988B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9</v>
      </c>
      <c r="AC2688">
        <v>3</v>
      </c>
      <c r="AD2688">
        <v>0</v>
      </c>
      <c r="AE2688">
        <v>10</v>
      </c>
      <c r="AF2688" t="s">
        <v>125</v>
      </c>
      <c r="AG2688">
        <v>0</v>
      </c>
      <c r="AH2688">
        <v>3</v>
      </c>
      <c r="AI2688">
        <v>2</v>
      </c>
      <c r="AJ2688">
        <v>1</v>
      </c>
      <c r="AK2688" t="s">
        <v>887</v>
      </c>
      <c r="AL2688">
        <v>40.992587</v>
      </c>
      <c r="AM2688" t="s">
        <v>888</v>
      </c>
      <c r="AN2688">
        <v>-72.175991999999994</v>
      </c>
      <c r="AO2688">
        <v>25</v>
      </c>
      <c r="AP2688">
        <v>1125</v>
      </c>
      <c r="AQ2688" t="s">
        <v>129</v>
      </c>
      <c r="AR2688">
        <v>-24</v>
      </c>
      <c r="AS2688">
        <v>58</v>
      </c>
      <c r="AT2688">
        <v>320</v>
      </c>
      <c r="BB2688">
        <v>1200</v>
      </c>
      <c r="BC2688">
        <v>1</v>
      </c>
      <c r="BD2688" t="str">
        <f t="shared" si="1381"/>
        <v xml:space="preserve">N46PD   </v>
      </c>
      <c r="BE2688">
        <v>1</v>
      </c>
      <c r="BG2688">
        <v>0</v>
      </c>
      <c r="BH2688">
        <v>0</v>
      </c>
      <c r="BI2688">
        <v>0</v>
      </c>
      <c r="BJ2688">
        <v>1025</v>
      </c>
      <c r="BK2688">
        <v>-100</v>
      </c>
      <c r="BL2688" t="s">
        <v>239</v>
      </c>
      <c r="BM2688">
        <v>1</v>
      </c>
      <c r="BN2688">
        <v>1</v>
      </c>
      <c r="BO2688">
        <v>1</v>
      </c>
      <c r="BP2688">
        <v>0</v>
      </c>
      <c r="BS2688">
        <v>0.04</v>
      </c>
      <c r="BT2688">
        <v>0</v>
      </c>
      <c r="BU2688">
        <v>0</v>
      </c>
      <c r="CE2688" t="str">
        <f t="shared" si="1385"/>
        <v>16:27:48.225</v>
      </c>
      <c r="CF2688">
        <v>224557687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5</v>
      </c>
      <c r="CY2688">
        <v>7</v>
      </c>
      <c r="CZ2688" t="s">
        <v>131</v>
      </c>
      <c r="DA2688">
        <v>80</v>
      </c>
      <c r="DB2688">
        <v>1</v>
      </c>
      <c r="DC2688" t="s">
        <v>132</v>
      </c>
      <c r="DD2688" t="s">
        <v>133</v>
      </c>
      <c r="DG2688">
        <v>15604402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">
      <c r="A2689" t="str">
        <f t="shared" si="1386"/>
        <v>10/06/2022 16:27:48.570</v>
      </c>
      <c r="C2689" t="str">
        <f t="shared" si="1378"/>
        <v>FFDFD3C0</v>
      </c>
      <c r="D2689" t="s">
        <v>139</v>
      </c>
      <c r="E2689">
        <v>3</v>
      </c>
      <c r="F2689">
        <v>1003</v>
      </c>
      <c r="G2689" t="s">
        <v>146</v>
      </c>
      <c r="J2689" t="s">
        <v>141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si="1383"/>
        <v>16:27:48.219</v>
      </c>
      <c r="T2689" t="str">
        <f t="shared" si="1384"/>
        <v>16:27:47.719</v>
      </c>
      <c r="U2689" t="str">
        <f t="shared" si="1354"/>
        <v>A5988B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9</v>
      </c>
      <c r="AC2689">
        <v>3</v>
      </c>
      <c r="AD2689">
        <v>0</v>
      </c>
      <c r="AE2689">
        <v>10</v>
      </c>
      <c r="AF2689" t="s">
        <v>125</v>
      </c>
      <c r="AG2689">
        <v>0</v>
      </c>
      <c r="AH2689">
        <v>3</v>
      </c>
      <c r="AI2689">
        <v>2</v>
      </c>
      <c r="AJ2689">
        <v>1</v>
      </c>
      <c r="AK2689" t="s">
        <v>887</v>
      </c>
      <c r="AL2689">
        <v>40.992587</v>
      </c>
      <c r="AM2689" t="s">
        <v>888</v>
      </c>
      <c r="AN2689">
        <v>-72.175991999999994</v>
      </c>
      <c r="AO2689">
        <v>25</v>
      </c>
      <c r="AP2689">
        <v>1125</v>
      </c>
      <c r="AQ2689" t="s">
        <v>129</v>
      </c>
      <c r="AR2689">
        <v>-24</v>
      </c>
      <c r="AS2689">
        <v>58</v>
      </c>
      <c r="AT2689">
        <v>320</v>
      </c>
      <c r="BB2689">
        <v>1200</v>
      </c>
      <c r="BC2689">
        <v>1</v>
      </c>
      <c r="BD2689" t="str">
        <f t="shared" si="1381"/>
        <v xml:space="preserve">N46PD   </v>
      </c>
      <c r="BE2689">
        <v>1</v>
      </c>
      <c r="BG2689">
        <v>0</v>
      </c>
      <c r="BH2689">
        <v>0</v>
      </c>
      <c r="BI2689">
        <v>0</v>
      </c>
      <c r="BJ2689">
        <v>1025</v>
      </c>
      <c r="BK2689">
        <v>-100</v>
      </c>
      <c r="BL2689" t="s">
        <v>239</v>
      </c>
      <c r="BM2689">
        <v>1</v>
      </c>
      <c r="BN2689">
        <v>1</v>
      </c>
      <c r="BO2689">
        <v>1</v>
      </c>
      <c r="BP2689">
        <v>0</v>
      </c>
      <c r="BS2689">
        <v>0.04</v>
      </c>
      <c r="BT2689">
        <v>0</v>
      </c>
      <c r="BU2689">
        <v>0</v>
      </c>
      <c r="CE2689" t="str">
        <f t="shared" si="1385"/>
        <v>16:27:48.225</v>
      </c>
      <c r="CF2689">
        <v>224557687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5</v>
      </c>
      <c r="CY2689">
        <v>7</v>
      </c>
      <c r="CZ2689" t="s">
        <v>131</v>
      </c>
      <c r="DA2689">
        <v>80</v>
      </c>
      <c r="DB2689">
        <v>1</v>
      </c>
      <c r="DC2689" t="s">
        <v>132</v>
      </c>
      <c r="DD2689" t="s">
        <v>133</v>
      </c>
      <c r="DG2689">
        <v>15604402</v>
      </c>
      <c r="DI2689">
        <v>1</v>
      </c>
      <c r="DJ2689">
        <v>0</v>
      </c>
      <c r="DK2689">
        <v>1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">
      <c r="A2690" t="str">
        <f t="shared" si="1386"/>
        <v>10/06/2022 16:27:48.570</v>
      </c>
      <c r="C2690" t="str">
        <f t="shared" si="1378"/>
        <v>FFDFD3C0</v>
      </c>
      <c r="D2690" t="s">
        <v>134</v>
      </c>
      <c r="E2690">
        <v>33</v>
      </c>
      <c r="H2690">
        <v>112</v>
      </c>
      <c r="I2690" t="s">
        <v>135</v>
      </c>
      <c r="J2690" t="s">
        <v>136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1383"/>
        <v>16:27:48.219</v>
      </c>
      <c r="T2690" t="str">
        <f t="shared" si="1384"/>
        <v>16:27:47.719</v>
      </c>
      <c r="U2690" t="str">
        <f t="shared" ref="U2690:U2753" si="1387">"A5988B"</f>
        <v>A5988B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9</v>
      </c>
      <c r="AC2690">
        <v>3</v>
      </c>
      <c r="AD2690">
        <v>0</v>
      </c>
      <c r="AE2690">
        <v>10</v>
      </c>
      <c r="AF2690" t="s">
        <v>125</v>
      </c>
      <c r="AG2690">
        <v>0</v>
      </c>
      <c r="AH2690">
        <v>3</v>
      </c>
      <c r="AI2690">
        <v>2</v>
      </c>
      <c r="AJ2690">
        <v>1</v>
      </c>
      <c r="AK2690" t="s">
        <v>887</v>
      </c>
      <c r="AL2690">
        <v>40.992587</v>
      </c>
      <c r="AM2690" t="s">
        <v>888</v>
      </c>
      <c r="AN2690">
        <v>-72.175991999999994</v>
      </c>
      <c r="AO2690">
        <v>25</v>
      </c>
      <c r="AP2690">
        <v>1125</v>
      </c>
      <c r="AQ2690" t="s">
        <v>129</v>
      </c>
      <c r="AR2690">
        <v>-24</v>
      </c>
      <c r="AS2690">
        <v>58</v>
      </c>
      <c r="AT2690">
        <v>320</v>
      </c>
      <c r="BB2690">
        <v>1200</v>
      </c>
      <c r="BC2690">
        <v>1</v>
      </c>
      <c r="BD2690" t="str">
        <f t="shared" si="1381"/>
        <v xml:space="preserve">N46PD   </v>
      </c>
      <c r="BE2690">
        <v>1</v>
      </c>
      <c r="BG2690">
        <v>0</v>
      </c>
      <c r="BH2690">
        <v>0</v>
      </c>
      <c r="BI2690">
        <v>0</v>
      </c>
      <c r="BJ2690">
        <v>1025</v>
      </c>
      <c r="BK2690">
        <v>-100</v>
      </c>
      <c r="BL2690" t="s">
        <v>239</v>
      </c>
      <c r="BM2690">
        <v>1</v>
      </c>
      <c r="BN2690">
        <v>1</v>
      </c>
      <c r="BO2690">
        <v>1</v>
      </c>
      <c r="BP2690">
        <v>0</v>
      </c>
      <c r="BS2690">
        <v>0.04</v>
      </c>
      <c r="BT2690">
        <v>0</v>
      </c>
      <c r="BU2690">
        <v>0</v>
      </c>
      <c r="CE2690" t="str">
        <f t="shared" si="1385"/>
        <v>16:27:48.225</v>
      </c>
      <c r="CF2690">
        <v>224557687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5</v>
      </c>
      <c r="CY2690">
        <v>7</v>
      </c>
      <c r="CZ2690" t="s">
        <v>131</v>
      </c>
      <c r="DA2690">
        <v>80</v>
      </c>
      <c r="DB2690">
        <v>1</v>
      </c>
      <c r="DC2690" t="s">
        <v>132</v>
      </c>
      <c r="DD2690" t="s">
        <v>133</v>
      </c>
      <c r="DG2690">
        <v>15604402</v>
      </c>
      <c r="DI2690">
        <v>1</v>
      </c>
      <c r="DJ2690">
        <v>0</v>
      </c>
      <c r="DK2690">
        <v>1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">
      <c r="A2691" t="str">
        <f t="shared" si="1386"/>
        <v>10/06/2022 16:27:48.570</v>
      </c>
      <c r="C2691" t="str">
        <f t="shared" si="1378"/>
        <v>FFDFD3C0</v>
      </c>
      <c r="D2691" t="s">
        <v>139</v>
      </c>
      <c r="E2691">
        <v>2</v>
      </c>
      <c r="F2691">
        <v>1002</v>
      </c>
      <c r="G2691" t="s">
        <v>124</v>
      </c>
      <c r="J2691" t="s">
        <v>141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si="1383"/>
        <v>16:27:48.219</v>
      </c>
      <c r="T2691" t="str">
        <f t="shared" si="1384"/>
        <v>16:27:47.719</v>
      </c>
      <c r="U2691" t="str">
        <f t="shared" si="1387"/>
        <v>A5988B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9</v>
      </c>
      <c r="AC2691">
        <v>3</v>
      </c>
      <c r="AD2691">
        <v>0</v>
      </c>
      <c r="AE2691">
        <v>10</v>
      </c>
      <c r="AF2691" t="s">
        <v>125</v>
      </c>
      <c r="AG2691">
        <v>0</v>
      </c>
      <c r="AH2691">
        <v>3</v>
      </c>
      <c r="AI2691">
        <v>2</v>
      </c>
      <c r="AJ2691">
        <v>1</v>
      </c>
      <c r="AK2691" t="s">
        <v>887</v>
      </c>
      <c r="AL2691">
        <v>40.992587</v>
      </c>
      <c r="AM2691" t="s">
        <v>888</v>
      </c>
      <c r="AN2691">
        <v>-72.175991999999994</v>
      </c>
      <c r="AO2691">
        <v>25</v>
      </c>
      <c r="AP2691">
        <v>1125</v>
      </c>
      <c r="AQ2691" t="s">
        <v>129</v>
      </c>
      <c r="AR2691">
        <v>-24</v>
      </c>
      <c r="AS2691">
        <v>58</v>
      </c>
      <c r="AT2691">
        <v>320</v>
      </c>
      <c r="BB2691">
        <v>1200</v>
      </c>
      <c r="BC2691">
        <v>1</v>
      </c>
      <c r="BD2691" t="str">
        <f t="shared" si="1381"/>
        <v xml:space="preserve">N46PD   </v>
      </c>
      <c r="BE2691">
        <v>1</v>
      </c>
      <c r="BG2691">
        <v>0</v>
      </c>
      <c r="BH2691">
        <v>0</v>
      </c>
      <c r="BI2691">
        <v>0</v>
      </c>
      <c r="BJ2691">
        <v>1025</v>
      </c>
      <c r="BK2691">
        <v>-100</v>
      </c>
      <c r="BL2691" t="s">
        <v>239</v>
      </c>
      <c r="BM2691">
        <v>1</v>
      </c>
      <c r="BN2691">
        <v>1</v>
      </c>
      <c r="BO2691">
        <v>1</v>
      </c>
      <c r="BP2691">
        <v>0</v>
      </c>
      <c r="BS2691">
        <v>0.04</v>
      </c>
      <c r="BT2691">
        <v>0</v>
      </c>
      <c r="BU2691">
        <v>0</v>
      </c>
      <c r="CE2691" t="str">
        <f t="shared" si="1385"/>
        <v>16:27:48.225</v>
      </c>
      <c r="CF2691">
        <v>224557687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5</v>
      </c>
      <c r="CY2691">
        <v>7</v>
      </c>
      <c r="CZ2691" t="s">
        <v>131</v>
      </c>
      <c r="DA2691">
        <v>80</v>
      </c>
      <c r="DB2691">
        <v>1</v>
      </c>
      <c r="DC2691" t="s">
        <v>132</v>
      </c>
      <c r="DD2691" t="s">
        <v>133</v>
      </c>
      <c r="DG2691">
        <v>15604402</v>
      </c>
      <c r="DI2691">
        <v>1</v>
      </c>
      <c r="DJ2691">
        <v>0</v>
      </c>
      <c r="DK2691">
        <v>1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">
      <c r="A2692" t="str">
        <f>"10/06/2022 16:27:49.669"</f>
        <v>10/06/2022 16:27:49.669</v>
      </c>
      <c r="C2692" t="str">
        <f t="shared" si="1378"/>
        <v>FFDFD3C0</v>
      </c>
      <c r="D2692" t="s">
        <v>139</v>
      </c>
      <c r="E2692">
        <v>2</v>
      </c>
      <c r="F2692">
        <v>1002</v>
      </c>
      <c r="G2692" t="s">
        <v>124</v>
      </c>
      <c r="J2692" t="s">
        <v>141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"16:27:49.305"</f>
        <v>16:27:49.305</v>
      </c>
      <c r="T2692" t="str">
        <f>"16:27:48.305"</f>
        <v>16:27:48.305</v>
      </c>
      <c r="U2692" t="str">
        <f t="shared" si="1387"/>
        <v>A5988B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9</v>
      </c>
      <c r="AC2692">
        <v>3</v>
      </c>
      <c r="AD2692">
        <v>0</v>
      </c>
      <c r="AE2692">
        <v>10</v>
      </c>
      <c r="AF2692" t="s">
        <v>125</v>
      </c>
      <c r="AG2692">
        <v>0</v>
      </c>
      <c r="AH2692">
        <v>3</v>
      </c>
      <c r="AI2692">
        <v>2</v>
      </c>
      <c r="AJ2692">
        <v>1</v>
      </c>
      <c r="AK2692" t="s">
        <v>889</v>
      </c>
      <c r="AL2692">
        <v>40.992930000000001</v>
      </c>
      <c r="AM2692" t="s">
        <v>890</v>
      </c>
      <c r="AN2692">
        <v>-72.176205999999993</v>
      </c>
      <c r="AO2692">
        <v>25</v>
      </c>
      <c r="AP2692">
        <v>1150</v>
      </c>
      <c r="AQ2692" t="s">
        <v>129</v>
      </c>
      <c r="AR2692">
        <v>-24</v>
      </c>
      <c r="AS2692">
        <v>58</v>
      </c>
      <c r="AT2692">
        <v>384</v>
      </c>
      <c r="BB2692">
        <v>1200</v>
      </c>
      <c r="BC2692">
        <v>1</v>
      </c>
      <c r="BD2692" t="str">
        <f t="shared" si="1381"/>
        <v xml:space="preserve">N46PD   </v>
      </c>
      <c r="BE2692">
        <v>1</v>
      </c>
      <c r="BG2692">
        <v>0</v>
      </c>
      <c r="BH2692">
        <v>0</v>
      </c>
      <c r="BI2692">
        <v>0</v>
      </c>
      <c r="BJ2692">
        <v>1025</v>
      </c>
      <c r="BK2692">
        <v>-125</v>
      </c>
      <c r="BL2692" t="s">
        <v>239</v>
      </c>
      <c r="BM2692">
        <v>1</v>
      </c>
      <c r="BN2692">
        <v>1</v>
      </c>
      <c r="BO2692">
        <v>1</v>
      </c>
      <c r="BP2692">
        <v>0</v>
      </c>
      <c r="BS2692">
        <v>0.04</v>
      </c>
      <c r="BT2692">
        <v>0</v>
      </c>
      <c r="BU2692">
        <v>0</v>
      </c>
      <c r="CE2692" t="str">
        <f>"16:27:49.308"</f>
        <v>16:27:49.308</v>
      </c>
      <c r="CF2692">
        <v>307816372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2</v>
      </c>
      <c r="CY2692">
        <v>7</v>
      </c>
      <c r="CZ2692" t="s">
        <v>131</v>
      </c>
      <c r="DA2692">
        <v>306</v>
      </c>
      <c r="DB2692">
        <v>1</v>
      </c>
      <c r="DC2692" t="s">
        <v>844</v>
      </c>
      <c r="DD2692" t="s">
        <v>845</v>
      </c>
      <c r="DG2692">
        <v>8714315</v>
      </c>
      <c r="DI2692">
        <v>1</v>
      </c>
      <c r="DJ2692">
        <v>0</v>
      </c>
      <c r="DK2692">
        <v>0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">
      <c r="A2693" t="str">
        <f>"10/06/2022 16:27:49.716"</f>
        <v>10/06/2022 16:27:49.716</v>
      </c>
      <c r="C2693" t="str">
        <f t="shared" si="1378"/>
        <v>FFDFD3C0</v>
      </c>
      <c r="D2693" t="s">
        <v>143</v>
      </c>
      <c r="E2693">
        <v>15</v>
      </c>
      <c r="F2693">
        <v>2015</v>
      </c>
      <c r="G2693" t="s">
        <v>144</v>
      </c>
      <c r="J2693" t="s">
        <v>145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"16:27:49.305"</f>
        <v>16:27:49.305</v>
      </c>
      <c r="T2693" t="str">
        <f>"16:27:48.305"</f>
        <v>16:27:48.305</v>
      </c>
      <c r="U2693" t="str">
        <f t="shared" si="1387"/>
        <v>A5988B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9</v>
      </c>
      <c r="AC2693">
        <v>3</v>
      </c>
      <c r="AD2693">
        <v>0</v>
      </c>
      <c r="AE2693">
        <v>10</v>
      </c>
      <c r="AF2693" t="s">
        <v>125</v>
      </c>
      <c r="AG2693">
        <v>0</v>
      </c>
      <c r="AH2693">
        <v>3</v>
      </c>
      <c r="AI2693">
        <v>2</v>
      </c>
      <c r="AJ2693">
        <v>1</v>
      </c>
      <c r="AK2693" t="s">
        <v>889</v>
      </c>
      <c r="AL2693">
        <v>40.992930000000001</v>
      </c>
      <c r="AM2693" t="s">
        <v>890</v>
      </c>
      <c r="AN2693">
        <v>-72.176205999999993</v>
      </c>
      <c r="AO2693">
        <v>25</v>
      </c>
      <c r="AP2693">
        <v>1150</v>
      </c>
      <c r="AQ2693" t="s">
        <v>129</v>
      </c>
      <c r="AR2693">
        <v>-24</v>
      </c>
      <c r="AS2693">
        <v>58</v>
      </c>
      <c r="AT2693">
        <v>384</v>
      </c>
      <c r="BB2693">
        <v>1200</v>
      </c>
      <c r="BC2693">
        <v>1</v>
      </c>
      <c r="BD2693" t="str">
        <f t="shared" si="1381"/>
        <v xml:space="preserve">N46PD   </v>
      </c>
      <c r="BE2693">
        <v>1</v>
      </c>
      <c r="BG2693">
        <v>0</v>
      </c>
      <c r="BH2693">
        <v>0</v>
      </c>
      <c r="BI2693">
        <v>0</v>
      </c>
      <c r="BJ2693">
        <v>1025</v>
      </c>
      <c r="BK2693">
        <v>-125</v>
      </c>
      <c r="BL2693" t="s">
        <v>239</v>
      </c>
      <c r="BM2693">
        <v>1</v>
      </c>
      <c r="BN2693">
        <v>1</v>
      </c>
      <c r="BO2693">
        <v>1</v>
      </c>
      <c r="BP2693">
        <v>0</v>
      </c>
      <c r="BS2693">
        <v>0.04</v>
      </c>
      <c r="BT2693">
        <v>0</v>
      </c>
      <c r="BU2693">
        <v>0</v>
      </c>
      <c r="CE2693" t="str">
        <f>"16:27:49.308"</f>
        <v>16:27:49.308</v>
      </c>
      <c r="CF2693">
        <v>307816372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2</v>
      </c>
      <c r="CY2693">
        <v>7</v>
      </c>
      <c r="CZ2693" t="s">
        <v>131</v>
      </c>
      <c r="DA2693">
        <v>306</v>
      </c>
      <c r="DB2693">
        <v>1</v>
      </c>
      <c r="DC2693" t="s">
        <v>844</v>
      </c>
      <c r="DD2693" t="s">
        <v>845</v>
      </c>
      <c r="DG2693">
        <v>8714315</v>
      </c>
      <c r="DI2693">
        <v>1</v>
      </c>
      <c r="DJ2693">
        <v>0</v>
      </c>
      <c r="DK2693">
        <v>1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3">
      <c r="A2694" t="str">
        <f>"10/06/2022 16:27:49.716"</f>
        <v>10/06/2022 16:27:49.716</v>
      </c>
      <c r="C2694" t="str">
        <f t="shared" si="1378"/>
        <v>FFDFD3C0</v>
      </c>
      <c r="D2694" t="s">
        <v>143</v>
      </c>
      <c r="E2694">
        <v>1</v>
      </c>
      <c r="F2694">
        <v>2001</v>
      </c>
      <c r="G2694" t="s">
        <v>147</v>
      </c>
      <c r="J2694" t="s">
        <v>145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"16:27:49.305"</f>
        <v>16:27:49.305</v>
      </c>
      <c r="T2694" t="str">
        <f>"16:27:48.305"</f>
        <v>16:27:48.305</v>
      </c>
      <c r="U2694" t="str">
        <f t="shared" si="1387"/>
        <v>A5988B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9</v>
      </c>
      <c r="AC2694">
        <v>3</v>
      </c>
      <c r="AD2694">
        <v>0</v>
      </c>
      <c r="AE2694">
        <v>10</v>
      </c>
      <c r="AF2694" t="s">
        <v>125</v>
      </c>
      <c r="AG2694">
        <v>0</v>
      </c>
      <c r="AH2694">
        <v>3</v>
      </c>
      <c r="AI2694">
        <v>2</v>
      </c>
      <c r="AJ2694">
        <v>1</v>
      </c>
      <c r="AK2694" t="s">
        <v>889</v>
      </c>
      <c r="AL2694">
        <v>40.992930000000001</v>
      </c>
      <c r="AM2694" t="s">
        <v>890</v>
      </c>
      <c r="AN2694">
        <v>-72.176205999999993</v>
      </c>
      <c r="AO2694">
        <v>25</v>
      </c>
      <c r="AP2694">
        <v>1150</v>
      </c>
      <c r="AQ2694" t="s">
        <v>129</v>
      </c>
      <c r="AR2694">
        <v>-24</v>
      </c>
      <c r="AS2694">
        <v>58</v>
      </c>
      <c r="AT2694">
        <v>384</v>
      </c>
      <c r="BB2694">
        <v>1200</v>
      </c>
      <c r="BC2694">
        <v>1</v>
      </c>
      <c r="BD2694" t="str">
        <f t="shared" si="1381"/>
        <v xml:space="preserve">N46PD   </v>
      </c>
      <c r="BE2694">
        <v>1</v>
      </c>
      <c r="BG2694">
        <v>0</v>
      </c>
      <c r="BH2694">
        <v>0</v>
      </c>
      <c r="BI2694">
        <v>0</v>
      </c>
      <c r="BJ2694">
        <v>1025</v>
      </c>
      <c r="BK2694">
        <v>-125</v>
      </c>
      <c r="BL2694" t="s">
        <v>239</v>
      </c>
      <c r="BM2694">
        <v>1</v>
      </c>
      <c r="BN2694">
        <v>1</v>
      </c>
      <c r="BO2694">
        <v>1</v>
      </c>
      <c r="BP2694">
        <v>0</v>
      </c>
      <c r="BS2694">
        <v>0.04</v>
      </c>
      <c r="BT2694">
        <v>0</v>
      </c>
      <c r="BU2694">
        <v>0</v>
      </c>
      <c r="CE2694" t="str">
        <f>"16:27:49.308"</f>
        <v>16:27:49.308</v>
      </c>
      <c r="CF2694">
        <v>307816372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2</v>
      </c>
      <c r="CY2694">
        <v>7</v>
      </c>
      <c r="CZ2694" t="s">
        <v>131</v>
      </c>
      <c r="DA2694">
        <v>306</v>
      </c>
      <c r="DB2694">
        <v>1</v>
      </c>
      <c r="DC2694" t="s">
        <v>844</v>
      </c>
      <c r="DD2694" t="s">
        <v>845</v>
      </c>
      <c r="DG2694">
        <v>8714315</v>
      </c>
      <c r="DI2694">
        <v>1</v>
      </c>
      <c r="DJ2694">
        <v>0</v>
      </c>
      <c r="DK2694">
        <v>0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3">
      <c r="A2695" t="str">
        <f>"10/06/2022 16:27:49.716"</f>
        <v>10/06/2022 16:27:49.716</v>
      </c>
      <c r="C2695" t="str">
        <f t="shared" si="1378"/>
        <v>FFDFD3C0</v>
      </c>
      <c r="D2695" t="s">
        <v>134</v>
      </c>
      <c r="E2695">
        <v>33</v>
      </c>
      <c r="H2695">
        <v>112</v>
      </c>
      <c r="I2695" t="s">
        <v>135</v>
      </c>
      <c r="J2695" t="s">
        <v>136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"16:27:49.305"</f>
        <v>16:27:49.305</v>
      </c>
      <c r="T2695" t="str">
        <f>"16:27:48.305"</f>
        <v>16:27:48.305</v>
      </c>
      <c r="U2695" t="str">
        <f t="shared" si="1387"/>
        <v>A5988B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9</v>
      </c>
      <c r="AC2695">
        <v>3</v>
      </c>
      <c r="AD2695">
        <v>0</v>
      </c>
      <c r="AE2695">
        <v>10</v>
      </c>
      <c r="AF2695" t="s">
        <v>125</v>
      </c>
      <c r="AG2695">
        <v>0</v>
      </c>
      <c r="AH2695">
        <v>3</v>
      </c>
      <c r="AI2695">
        <v>2</v>
      </c>
      <c r="AJ2695">
        <v>1</v>
      </c>
      <c r="AK2695" t="s">
        <v>889</v>
      </c>
      <c r="AL2695">
        <v>40.992930000000001</v>
      </c>
      <c r="AM2695" t="s">
        <v>890</v>
      </c>
      <c r="AN2695">
        <v>-72.176205999999993</v>
      </c>
      <c r="AO2695">
        <v>25</v>
      </c>
      <c r="AP2695">
        <v>1150</v>
      </c>
      <c r="AQ2695" t="s">
        <v>129</v>
      </c>
      <c r="AR2695">
        <v>-24</v>
      </c>
      <c r="AS2695">
        <v>58</v>
      </c>
      <c r="AT2695">
        <v>384</v>
      </c>
      <c r="BB2695">
        <v>1200</v>
      </c>
      <c r="BC2695">
        <v>1</v>
      </c>
      <c r="BD2695" t="str">
        <f t="shared" si="1381"/>
        <v xml:space="preserve">N46PD   </v>
      </c>
      <c r="BE2695">
        <v>1</v>
      </c>
      <c r="BG2695">
        <v>0</v>
      </c>
      <c r="BH2695">
        <v>0</v>
      </c>
      <c r="BI2695">
        <v>0</v>
      </c>
      <c r="BJ2695">
        <v>1025</v>
      </c>
      <c r="BK2695">
        <v>-125</v>
      </c>
      <c r="BL2695" t="s">
        <v>239</v>
      </c>
      <c r="BM2695">
        <v>1</v>
      </c>
      <c r="BN2695">
        <v>1</v>
      </c>
      <c r="BO2695">
        <v>1</v>
      </c>
      <c r="BP2695">
        <v>0</v>
      </c>
      <c r="BS2695">
        <v>0.04</v>
      </c>
      <c r="BT2695">
        <v>0</v>
      </c>
      <c r="BU2695">
        <v>0</v>
      </c>
      <c r="CE2695" t="str">
        <f>"16:27:49.308"</f>
        <v>16:27:49.308</v>
      </c>
      <c r="CF2695">
        <v>307816372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2</v>
      </c>
      <c r="CY2695">
        <v>7</v>
      </c>
      <c r="CZ2695" t="s">
        <v>131</v>
      </c>
      <c r="DA2695">
        <v>306</v>
      </c>
      <c r="DB2695">
        <v>1</v>
      </c>
      <c r="DC2695" t="s">
        <v>844</v>
      </c>
      <c r="DD2695" t="s">
        <v>845</v>
      </c>
      <c r="DG2695">
        <v>8714315</v>
      </c>
      <c r="DI2695">
        <v>1</v>
      </c>
      <c r="DJ2695">
        <v>0</v>
      </c>
      <c r="DK2695">
        <v>1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3">
      <c r="A2696" t="str">
        <f>"10/06/2022 16:27:49.716"</f>
        <v>10/06/2022 16:27:49.716</v>
      </c>
      <c r="C2696" t="str">
        <f t="shared" si="1378"/>
        <v>FFDFD3C0</v>
      </c>
      <c r="D2696" t="s">
        <v>139</v>
      </c>
      <c r="E2696">
        <v>3</v>
      </c>
      <c r="F2696">
        <v>1003</v>
      </c>
      <c r="G2696" t="s">
        <v>146</v>
      </c>
      <c r="J2696" t="s">
        <v>141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"16:27:49.305"</f>
        <v>16:27:49.305</v>
      </c>
      <c r="T2696" t="str">
        <f>"16:27:48.305"</f>
        <v>16:27:48.305</v>
      </c>
      <c r="U2696" t="str">
        <f t="shared" si="1387"/>
        <v>A5988B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9</v>
      </c>
      <c r="AC2696">
        <v>3</v>
      </c>
      <c r="AD2696">
        <v>0</v>
      </c>
      <c r="AE2696">
        <v>10</v>
      </c>
      <c r="AF2696" t="s">
        <v>125</v>
      </c>
      <c r="AG2696">
        <v>0</v>
      </c>
      <c r="AH2696">
        <v>3</v>
      </c>
      <c r="AI2696">
        <v>2</v>
      </c>
      <c r="AJ2696">
        <v>1</v>
      </c>
      <c r="AK2696" t="s">
        <v>889</v>
      </c>
      <c r="AL2696">
        <v>40.992930000000001</v>
      </c>
      <c r="AM2696" t="s">
        <v>890</v>
      </c>
      <c r="AN2696">
        <v>-72.176205999999993</v>
      </c>
      <c r="AO2696">
        <v>25</v>
      </c>
      <c r="AP2696">
        <v>1150</v>
      </c>
      <c r="AQ2696" t="s">
        <v>129</v>
      </c>
      <c r="AR2696">
        <v>-24</v>
      </c>
      <c r="AS2696">
        <v>58</v>
      </c>
      <c r="AT2696">
        <v>384</v>
      </c>
      <c r="BB2696">
        <v>1200</v>
      </c>
      <c r="BC2696">
        <v>1</v>
      </c>
      <c r="BD2696" t="str">
        <f t="shared" si="1381"/>
        <v xml:space="preserve">N46PD   </v>
      </c>
      <c r="BE2696">
        <v>1</v>
      </c>
      <c r="BG2696">
        <v>0</v>
      </c>
      <c r="BH2696">
        <v>0</v>
      </c>
      <c r="BI2696">
        <v>0</v>
      </c>
      <c r="BJ2696">
        <v>1025</v>
      </c>
      <c r="BK2696">
        <v>-125</v>
      </c>
      <c r="BL2696" t="s">
        <v>239</v>
      </c>
      <c r="BM2696">
        <v>1</v>
      </c>
      <c r="BN2696">
        <v>1</v>
      </c>
      <c r="BO2696">
        <v>1</v>
      </c>
      <c r="BP2696">
        <v>0</v>
      </c>
      <c r="BS2696">
        <v>0.04</v>
      </c>
      <c r="BT2696">
        <v>0</v>
      </c>
      <c r="BU2696">
        <v>0</v>
      </c>
      <c r="CE2696" t="str">
        <f>"16:27:49.308"</f>
        <v>16:27:49.308</v>
      </c>
      <c r="CF2696">
        <v>307816372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2</v>
      </c>
      <c r="CY2696">
        <v>7</v>
      </c>
      <c r="CZ2696" t="s">
        <v>131</v>
      </c>
      <c r="DA2696">
        <v>306</v>
      </c>
      <c r="DB2696">
        <v>1</v>
      </c>
      <c r="DC2696" t="s">
        <v>844</v>
      </c>
      <c r="DD2696" t="s">
        <v>845</v>
      </c>
      <c r="DG2696">
        <v>8714315</v>
      </c>
      <c r="DI2696">
        <v>1</v>
      </c>
      <c r="DJ2696">
        <v>0</v>
      </c>
      <c r="DK2696">
        <v>1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3">
      <c r="A2697" t="str">
        <f t="shared" ref="A2697:A2703" si="1388">"10/06/2022 16:27:50.466"</f>
        <v>10/06/2022 16:27:50.466</v>
      </c>
      <c r="C2697" t="str">
        <f t="shared" si="1378"/>
        <v>FFDFD3C0</v>
      </c>
      <c r="D2697" t="s">
        <v>134</v>
      </c>
      <c r="E2697">
        <v>33</v>
      </c>
      <c r="H2697">
        <v>112</v>
      </c>
      <c r="I2697" t="s">
        <v>135</v>
      </c>
      <c r="J2697" t="s">
        <v>136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 t="shared" ref="S2697:S2703" si="1389">"16:27:50.141"</f>
        <v>16:27:50.141</v>
      </c>
      <c r="T2697" t="str">
        <f t="shared" ref="T2697:T2703" si="1390">"16:27:49.341"</f>
        <v>16:27:49.341</v>
      </c>
      <c r="U2697" t="str">
        <f t="shared" si="1387"/>
        <v>A5988B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9</v>
      </c>
      <c r="AC2697">
        <v>3</v>
      </c>
      <c r="AD2697">
        <v>0</v>
      </c>
      <c r="AE2697">
        <v>10</v>
      </c>
      <c r="AF2697" t="s">
        <v>136</v>
      </c>
      <c r="AG2697">
        <v>0</v>
      </c>
      <c r="AH2697">
        <v>3</v>
      </c>
      <c r="AI2697">
        <v>2</v>
      </c>
      <c r="AJ2697">
        <v>1</v>
      </c>
      <c r="AK2697" t="s">
        <v>891</v>
      </c>
      <c r="AL2697">
        <v>40.993102</v>
      </c>
      <c r="AM2697" t="s">
        <v>582</v>
      </c>
      <c r="AN2697">
        <v>-72.176270000000002</v>
      </c>
      <c r="AO2697">
        <v>25</v>
      </c>
      <c r="AP2697">
        <v>1150</v>
      </c>
      <c r="AQ2697" t="s">
        <v>129</v>
      </c>
      <c r="AR2697">
        <v>-23</v>
      </c>
      <c r="AS2697">
        <v>58</v>
      </c>
      <c r="AT2697">
        <v>192</v>
      </c>
      <c r="BB2697">
        <v>1200</v>
      </c>
      <c r="BC2697">
        <v>1</v>
      </c>
      <c r="BD2697" t="str">
        <f t="shared" si="1381"/>
        <v xml:space="preserve">N46PD   </v>
      </c>
      <c r="BE2697">
        <v>1</v>
      </c>
      <c r="BG2697">
        <v>0</v>
      </c>
      <c r="BH2697">
        <v>0</v>
      </c>
      <c r="BI2697">
        <v>0</v>
      </c>
      <c r="BJ2697">
        <v>1050</v>
      </c>
      <c r="BK2697">
        <v>-100</v>
      </c>
      <c r="BL2697" t="s">
        <v>206</v>
      </c>
      <c r="BM2697">
        <v>1</v>
      </c>
      <c r="BN2697">
        <v>1</v>
      </c>
      <c r="BO2697">
        <v>1</v>
      </c>
      <c r="BP2697">
        <v>0</v>
      </c>
      <c r="BS2697">
        <v>0</v>
      </c>
      <c r="BT2697">
        <v>0</v>
      </c>
      <c r="BU2697">
        <v>0</v>
      </c>
      <c r="CE2697" t="str">
        <f t="shared" ref="CE2697:CE2703" si="1391">"16:27:50.143"</f>
        <v>16:27:50.143</v>
      </c>
      <c r="CF2697">
        <v>143159926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5</v>
      </c>
      <c r="CY2697">
        <v>7</v>
      </c>
      <c r="CZ2697" t="s">
        <v>131</v>
      </c>
      <c r="DA2697">
        <v>80</v>
      </c>
      <c r="DB2697">
        <v>1</v>
      </c>
      <c r="DC2697" t="s">
        <v>132</v>
      </c>
      <c r="DD2697" t="s">
        <v>133</v>
      </c>
      <c r="DG2697">
        <v>15606272</v>
      </c>
      <c r="DI2697">
        <v>1</v>
      </c>
      <c r="DJ2697">
        <v>0</v>
      </c>
      <c r="DK2697">
        <v>0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3">
      <c r="A2698" t="str">
        <f t="shared" si="1388"/>
        <v>10/06/2022 16:27:50.466</v>
      </c>
      <c r="C2698" t="str">
        <f t="shared" si="1378"/>
        <v>FFDFD3C0</v>
      </c>
      <c r="D2698" t="s">
        <v>139</v>
      </c>
      <c r="E2698">
        <v>2</v>
      </c>
      <c r="F2698">
        <v>1002</v>
      </c>
      <c r="G2698" t="s">
        <v>124</v>
      </c>
      <c r="J2698" t="s">
        <v>141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si="1389"/>
        <v>16:27:50.141</v>
      </c>
      <c r="T2698" t="str">
        <f t="shared" si="1390"/>
        <v>16:27:49.341</v>
      </c>
      <c r="U2698" t="str">
        <f t="shared" si="1387"/>
        <v>A5988B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9</v>
      </c>
      <c r="AC2698">
        <v>3</v>
      </c>
      <c r="AD2698">
        <v>0</v>
      </c>
      <c r="AE2698">
        <v>10</v>
      </c>
      <c r="AF2698" t="s">
        <v>125</v>
      </c>
      <c r="AG2698">
        <v>0</v>
      </c>
      <c r="AH2698">
        <v>3</v>
      </c>
      <c r="AI2698">
        <v>2</v>
      </c>
      <c r="AJ2698">
        <v>1</v>
      </c>
      <c r="AK2698" t="s">
        <v>891</v>
      </c>
      <c r="AL2698">
        <v>40.993102</v>
      </c>
      <c r="AM2698" t="s">
        <v>582</v>
      </c>
      <c r="AN2698">
        <v>-72.176270000000002</v>
      </c>
      <c r="AO2698">
        <v>25</v>
      </c>
      <c r="AP2698">
        <v>1150</v>
      </c>
      <c r="AQ2698" t="s">
        <v>129</v>
      </c>
      <c r="AR2698">
        <v>-23</v>
      </c>
      <c r="AS2698">
        <v>58</v>
      </c>
      <c r="AT2698">
        <v>192</v>
      </c>
      <c r="BB2698">
        <v>1200</v>
      </c>
      <c r="BC2698">
        <v>1</v>
      </c>
      <c r="BD2698" t="str">
        <f t="shared" si="1381"/>
        <v xml:space="preserve">N46PD   </v>
      </c>
      <c r="BE2698">
        <v>1</v>
      </c>
      <c r="BG2698">
        <v>0</v>
      </c>
      <c r="BH2698">
        <v>0</v>
      </c>
      <c r="BI2698">
        <v>0</v>
      </c>
      <c r="BJ2698">
        <v>1050</v>
      </c>
      <c r="BK2698">
        <v>-100</v>
      </c>
      <c r="BL2698" t="s">
        <v>239</v>
      </c>
      <c r="BM2698">
        <v>1</v>
      </c>
      <c r="BN2698">
        <v>1</v>
      </c>
      <c r="BO2698">
        <v>1</v>
      </c>
      <c r="BP2698">
        <v>0</v>
      </c>
      <c r="BS2698">
        <v>0.04</v>
      </c>
      <c r="BT2698">
        <v>0</v>
      </c>
      <c r="BU2698">
        <v>0</v>
      </c>
      <c r="CE2698" t="str">
        <f t="shared" si="1391"/>
        <v>16:27:50.143</v>
      </c>
      <c r="CF2698">
        <v>143159926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5</v>
      </c>
      <c r="CY2698">
        <v>7</v>
      </c>
      <c r="CZ2698" t="s">
        <v>131</v>
      </c>
      <c r="DA2698">
        <v>80</v>
      </c>
      <c r="DB2698">
        <v>1</v>
      </c>
      <c r="DC2698" t="s">
        <v>132</v>
      </c>
      <c r="DD2698" t="s">
        <v>133</v>
      </c>
      <c r="DG2698">
        <v>15606272</v>
      </c>
      <c r="DI2698">
        <v>1</v>
      </c>
      <c r="DJ2698">
        <v>0</v>
      </c>
      <c r="DK2698">
        <v>1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3">
      <c r="A2699" t="str">
        <f t="shared" si="1388"/>
        <v>10/06/2022 16:27:50.466</v>
      </c>
      <c r="C2699" t="str">
        <f t="shared" si="1378"/>
        <v>FFDFD3C0</v>
      </c>
      <c r="D2699" t="s">
        <v>143</v>
      </c>
      <c r="E2699">
        <v>15</v>
      </c>
      <c r="F2699">
        <v>2015</v>
      </c>
      <c r="G2699" t="s">
        <v>144</v>
      </c>
      <c r="J2699" t="s">
        <v>145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si="1389"/>
        <v>16:27:50.141</v>
      </c>
      <c r="T2699" t="str">
        <f t="shared" si="1390"/>
        <v>16:27:49.341</v>
      </c>
      <c r="U2699" t="str">
        <f t="shared" si="1387"/>
        <v>A5988B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9</v>
      </c>
      <c r="AC2699">
        <v>3</v>
      </c>
      <c r="AD2699">
        <v>0</v>
      </c>
      <c r="AE2699">
        <v>10</v>
      </c>
      <c r="AF2699" t="s">
        <v>125</v>
      </c>
      <c r="AG2699">
        <v>0</v>
      </c>
      <c r="AH2699">
        <v>3</v>
      </c>
      <c r="AI2699">
        <v>2</v>
      </c>
      <c r="AJ2699">
        <v>1</v>
      </c>
      <c r="AK2699" t="s">
        <v>891</v>
      </c>
      <c r="AL2699">
        <v>40.993102</v>
      </c>
      <c r="AM2699" t="s">
        <v>582</v>
      </c>
      <c r="AN2699">
        <v>-72.176270000000002</v>
      </c>
      <c r="AO2699">
        <v>25</v>
      </c>
      <c r="AP2699">
        <v>1150</v>
      </c>
      <c r="AQ2699" t="s">
        <v>129</v>
      </c>
      <c r="AR2699">
        <v>-23</v>
      </c>
      <c r="AS2699">
        <v>58</v>
      </c>
      <c r="AT2699">
        <v>192</v>
      </c>
      <c r="BB2699">
        <v>1200</v>
      </c>
      <c r="BC2699">
        <v>1</v>
      </c>
      <c r="BD2699" t="str">
        <f t="shared" si="1381"/>
        <v xml:space="preserve">N46PD   </v>
      </c>
      <c r="BE2699">
        <v>1</v>
      </c>
      <c r="BG2699">
        <v>0</v>
      </c>
      <c r="BH2699">
        <v>0</v>
      </c>
      <c r="BI2699">
        <v>0</v>
      </c>
      <c r="BJ2699">
        <v>1050</v>
      </c>
      <c r="BK2699">
        <v>-100</v>
      </c>
      <c r="BL2699" t="s">
        <v>239</v>
      </c>
      <c r="BM2699">
        <v>1</v>
      </c>
      <c r="BN2699">
        <v>1</v>
      </c>
      <c r="BO2699">
        <v>1</v>
      </c>
      <c r="BP2699">
        <v>0</v>
      </c>
      <c r="BS2699">
        <v>0.04</v>
      </c>
      <c r="BT2699">
        <v>0</v>
      </c>
      <c r="BU2699">
        <v>0</v>
      </c>
      <c r="CE2699" t="str">
        <f t="shared" si="1391"/>
        <v>16:27:50.143</v>
      </c>
      <c r="CF2699">
        <v>143159926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5</v>
      </c>
      <c r="CY2699">
        <v>7</v>
      </c>
      <c r="CZ2699" t="s">
        <v>131</v>
      </c>
      <c r="DA2699">
        <v>80</v>
      </c>
      <c r="DB2699">
        <v>1</v>
      </c>
      <c r="DC2699" t="s">
        <v>132</v>
      </c>
      <c r="DD2699" t="s">
        <v>133</v>
      </c>
      <c r="DG2699">
        <v>15606272</v>
      </c>
      <c r="DI2699">
        <v>1</v>
      </c>
      <c r="DJ2699">
        <v>0</v>
      </c>
      <c r="DK2699">
        <v>1</v>
      </c>
      <c r="DL2699">
        <v>0</v>
      </c>
      <c r="DM2699">
        <v>0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3">
      <c r="A2700" t="str">
        <f t="shared" si="1388"/>
        <v>10/06/2022 16:27:50.466</v>
      </c>
      <c r="C2700" t="str">
        <f t="shared" si="1378"/>
        <v>FFDFD3C0</v>
      </c>
      <c r="D2700" t="s">
        <v>143</v>
      </c>
      <c r="E2700">
        <v>1</v>
      </c>
      <c r="F2700">
        <v>2001</v>
      </c>
      <c r="G2700" t="s">
        <v>147</v>
      </c>
      <c r="J2700" t="s">
        <v>145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389"/>
        <v>16:27:50.141</v>
      </c>
      <c r="T2700" t="str">
        <f t="shared" si="1390"/>
        <v>16:27:49.341</v>
      </c>
      <c r="U2700" t="str">
        <f t="shared" si="1387"/>
        <v>A5988B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9</v>
      </c>
      <c r="AC2700">
        <v>3</v>
      </c>
      <c r="AD2700">
        <v>0</v>
      </c>
      <c r="AE2700">
        <v>10</v>
      </c>
      <c r="AF2700" t="s">
        <v>125</v>
      </c>
      <c r="AG2700">
        <v>0</v>
      </c>
      <c r="AH2700">
        <v>3</v>
      </c>
      <c r="AI2700">
        <v>2</v>
      </c>
      <c r="AJ2700">
        <v>1</v>
      </c>
      <c r="AK2700" t="s">
        <v>891</v>
      </c>
      <c r="AL2700">
        <v>40.993102</v>
      </c>
      <c r="AM2700" t="s">
        <v>582</v>
      </c>
      <c r="AN2700">
        <v>-72.176270000000002</v>
      </c>
      <c r="AO2700">
        <v>25</v>
      </c>
      <c r="AP2700">
        <v>1150</v>
      </c>
      <c r="AQ2700" t="s">
        <v>129</v>
      </c>
      <c r="AR2700">
        <v>-23</v>
      </c>
      <c r="AS2700">
        <v>58</v>
      </c>
      <c r="AT2700">
        <v>192</v>
      </c>
      <c r="BB2700">
        <v>1200</v>
      </c>
      <c r="BC2700">
        <v>1</v>
      </c>
      <c r="BD2700" t="str">
        <f t="shared" si="1381"/>
        <v xml:space="preserve">N46PD   </v>
      </c>
      <c r="BE2700">
        <v>1</v>
      </c>
      <c r="BG2700">
        <v>0</v>
      </c>
      <c r="BH2700">
        <v>0</v>
      </c>
      <c r="BI2700">
        <v>0</v>
      </c>
      <c r="BJ2700">
        <v>1050</v>
      </c>
      <c r="BK2700">
        <v>-100</v>
      </c>
      <c r="BL2700" t="s">
        <v>239</v>
      </c>
      <c r="BM2700">
        <v>1</v>
      </c>
      <c r="BN2700">
        <v>1</v>
      </c>
      <c r="BO2700">
        <v>1</v>
      </c>
      <c r="BP2700">
        <v>0</v>
      </c>
      <c r="BS2700">
        <v>0.04</v>
      </c>
      <c r="BT2700">
        <v>0</v>
      </c>
      <c r="BU2700">
        <v>0</v>
      </c>
      <c r="CE2700" t="str">
        <f t="shared" si="1391"/>
        <v>16:27:50.143</v>
      </c>
      <c r="CF2700">
        <v>143159926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5</v>
      </c>
      <c r="CY2700">
        <v>7</v>
      </c>
      <c r="CZ2700" t="s">
        <v>131</v>
      </c>
      <c r="DA2700">
        <v>80</v>
      </c>
      <c r="DB2700">
        <v>1</v>
      </c>
      <c r="DC2700" t="s">
        <v>132</v>
      </c>
      <c r="DD2700" t="s">
        <v>133</v>
      </c>
      <c r="DG2700">
        <v>15606272</v>
      </c>
      <c r="DI2700">
        <v>1</v>
      </c>
      <c r="DJ2700">
        <v>0</v>
      </c>
      <c r="DK2700">
        <v>1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3">
      <c r="A2701" t="str">
        <f t="shared" si="1388"/>
        <v>10/06/2022 16:27:50.466</v>
      </c>
      <c r="C2701" t="str">
        <f t="shared" si="1378"/>
        <v>FFDFD3C0</v>
      </c>
      <c r="D2701" t="s">
        <v>123</v>
      </c>
      <c r="E2701">
        <v>1</v>
      </c>
      <c r="H2701">
        <v>157</v>
      </c>
      <c r="I2701" t="s">
        <v>124</v>
      </c>
      <c r="J2701" t="s">
        <v>125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si="1389"/>
        <v>16:27:50.141</v>
      </c>
      <c r="T2701" t="str">
        <f t="shared" si="1390"/>
        <v>16:27:49.341</v>
      </c>
      <c r="U2701" t="str">
        <f t="shared" si="1387"/>
        <v>A5988B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9</v>
      </c>
      <c r="AC2701">
        <v>3</v>
      </c>
      <c r="AD2701">
        <v>0</v>
      </c>
      <c r="AE2701">
        <v>10</v>
      </c>
      <c r="AF2701" t="s">
        <v>136</v>
      </c>
      <c r="AG2701">
        <v>0</v>
      </c>
      <c r="AH2701">
        <v>3</v>
      </c>
      <c r="AI2701">
        <v>2</v>
      </c>
      <c r="AJ2701">
        <v>1</v>
      </c>
      <c r="AK2701" t="s">
        <v>891</v>
      </c>
      <c r="AL2701">
        <v>40.993102</v>
      </c>
      <c r="AM2701" t="s">
        <v>582</v>
      </c>
      <c r="AN2701">
        <v>-72.176270000000002</v>
      </c>
      <c r="AO2701">
        <v>25</v>
      </c>
      <c r="AP2701">
        <v>1150</v>
      </c>
      <c r="AQ2701" t="s">
        <v>129</v>
      </c>
      <c r="AR2701">
        <v>-23</v>
      </c>
      <c r="AS2701">
        <v>58</v>
      </c>
      <c r="AT2701">
        <v>192</v>
      </c>
      <c r="BB2701">
        <v>1200</v>
      </c>
      <c r="BC2701">
        <v>1</v>
      </c>
      <c r="BD2701" t="str">
        <f t="shared" si="1381"/>
        <v xml:space="preserve">N46PD   </v>
      </c>
      <c r="BE2701">
        <v>1</v>
      </c>
      <c r="BG2701">
        <v>0</v>
      </c>
      <c r="BH2701">
        <v>0</v>
      </c>
      <c r="BI2701">
        <v>0</v>
      </c>
      <c r="BJ2701">
        <v>1050</v>
      </c>
      <c r="BK2701">
        <v>-100</v>
      </c>
      <c r="BL2701" t="s">
        <v>206</v>
      </c>
      <c r="BM2701">
        <v>1</v>
      </c>
      <c r="BN2701">
        <v>1</v>
      </c>
      <c r="BO2701">
        <v>1</v>
      </c>
      <c r="BP2701">
        <v>0</v>
      </c>
      <c r="BS2701">
        <v>0</v>
      </c>
      <c r="BT2701">
        <v>0</v>
      </c>
      <c r="BU2701">
        <v>0</v>
      </c>
      <c r="CE2701" t="str">
        <f t="shared" si="1391"/>
        <v>16:27:50.143</v>
      </c>
      <c r="CF2701">
        <v>143159926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5</v>
      </c>
      <c r="CY2701">
        <v>7</v>
      </c>
      <c r="CZ2701" t="s">
        <v>131</v>
      </c>
      <c r="DA2701">
        <v>80</v>
      </c>
      <c r="DB2701">
        <v>1</v>
      </c>
      <c r="DC2701" t="s">
        <v>132</v>
      </c>
      <c r="DD2701" t="s">
        <v>133</v>
      </c>
      <c r="DG2701">
        <v>15606272</v>
      </c>
      <c r="DI2701">
        <v>1</v>
      </c>
      <c r="DJ2701">
        <v>0</v>
      </c>
      <c r="DK2701">
        <v>1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3">
      <c r="A2702" t="str">
        <f t="shared" si="1388"/>
        <v>10/06/2022 16:27:50.466</v>
      </c>
      <c r="C2702" t="str">
        <f t="shared" si="1378"/>
        <v>FFDFD3C0</v>
      </c>
      <c r="D2702" t="s">
        <v>139</v>
      </c>
      <c r="E2702">
        <v>3</v>
      </c>
      <c r="F2702">
        <v>1003</v>
      </c>
      <c r="G2702" t="s">
        <v>146</v>
      </c>
      <c r="J2702" t="s">
        <v>141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389"/>
        <v>16:27:50.141</v>
      </c>
      <c r="T2702" t="str">
        <f t="shared" si="1390"/>
        <v>16:27:49.341</v>
      </c>
      <c r="U2702" t="str">
        <f t="shared" si="1387"/>
        <v>A5988B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9</v>
      </c>
      <c r="AC2702">
        <v>3</v>
      </c>
      <c r="AD2702">
        <v>0</v>
      </c>
      <c r="AE2702">
        <v>10</v>
      </c>
      <c r="AF2702" t="s">
        <v>125</v>
      </c>
      <c r="AG2702">
        <v>0</v>
      </c>
      <c r="AH2702">
        <v>3</v>
      </c>
      <c r="AI2702">
        <v>2</v>
      </c>
      <c r="AJ2702">
        <v>1</v>
      </c>
      <c r="AK2702" t="s">
        <v>891</v>
      </c>
      <c r="AL2702">
        <v>40.993102</v>
      </c>
      <c r="AM2702" t="s">
        <v>582</v>
      </c>
      <c r="AN2702">
        <v>-72.176270000000002</v>
      </c>
      <c r="AO2702">
        <v>25</v>
      </c>
      <c r="AP2702">
        <v>1150</v>
      </c>
      <c r="AQ2702" t="s">
        <v>129</v>
      </c>
      <c r="AR2702">
        <v>-23</v>
      </c>
      <c r="AS2702">
        <v>58</v>
      </c>
      <c r="AT2702">
        <v>192</v>
      </c>
      <c r="BB2702">
        <v>1200</v>
      </c>
      <c r="BC2702">
        <v>1</v>
      </c>
      <c r="BD2702" t="str">
        <f t="shared" si="1381"/>
        <v xml:space="preserve">N46PD   </v>
      </c>
      <c r="BE2702">
        <v>1</v>
      </c>
      <c r="BG2702">
        <v>0</v>
      </c>
      <c r="BH2702">
        <v>0</v>
      </c>
      <c r="BI2702">
        <v>0</v>
      </c>
      <c r="BJ2702">
        <v>1050</v>
      </c>
      <c r="BK2702">
        <v>-100</v>
      </c>
      <c r="BL2702" t="s">
        <v>239</v>
      </c>
      <c r="BM2702">
        <v>1</v>
      </c>
      <c r="BN2702">
        <v>1</v>
      </c>
      <c r="BO2702">
        <v>1</v>
      </c>
      <c r="BP2702">
        <v>0</v>
      </c>
      <c r="BS2702">
        <v>0.04</v>
      </c>
      <c r="BT2702">
        <v>0</v>
      </c>
      <c r="BU2702">
        <v>0</v>
      </c>
      <c r="CE2702" t="str">
        <f t="shared" si="1391"/>
        <v>16:27:50.143</v>
      </c>
      <c r="CF2702">
        <v>143159926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5</v>
      </c>
      <c r="CY2702">
        <v>7</v>
      </c>
      <c r="CZ2702" t="s">
        <v>131</v>
      </c>
      <c r="DA2702">
        <v>80</v>
      </c>
      <c r="DB2702">
        <v>1</v>
      </c>
      <c r="DC2702" t="s">
        <v>132</v>
      </c>
      <c r="DD2702" t="s">
        <v>133</v>
      </c>
      <c r="DG2702">
        <v>15606272</v>
      </c>
      <c r="DI2702">
        <v>1</v>
      </c>
      <c r="DJ2702">
        <v>0</v>
      </c>
      <c r="DK2702">
        <v>0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3">
      <c r="A2703" t="str">
        <f t="shared" si="1388"/>
        <v>10/06/2022 16:27:50.466</v>
      </c>
      <c r="C2703" t="str">
        <f t="shared" si="1378"/>
        <v>FFDFD3C0</v>
      </c>
      <c r="D2703" t="s">
        <v>134</v>
      </c>
      <c r="E2703">
        <v>38</v>
      </c>
      <c r="H2703">
        <v>125</v>
      </c>
      <c r="I2703" t="s">
        <v>142</v>
      </c>
      <c r="J2703" t="s">
        <v>136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389"/>
        <v>16:27:50.141</v>
      </c>
      <c r="T2703" t="str">
        <f t="shared" si="1390"/>
        <v>16:27:49.341</v>
      </c>
      <c r="U2703" t="str">
        <f t="shared" si="1387"/>
        <v>A5988B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9</v>
      </c>
      <c r="AC2703">
        <v>3</v>
      </c>
      <c r="AD2703">
        <v>0</v>
      </c>
      <c r="AE2703">
        <v>10</v>
      </c>
      <c r="AF2703" t="s">
        <v>136</v>
      </c>
      <c r="AG2703">
        <v>0</v>
      </c>
      <c r="AH2703">
        <v>3</v>
      </c>
      <c r="AI2703">
        <v>2</v>
      </c>
      <c r="AJ2703">
        <v>1</v>
      </c>
      <c r="AK2703" t="s">
        <v>891</v>
      </c>
      <c r="AL2703">
        <v>40.993102</v>
      </c>
      <c r="AM2703" t="s">
        <v>582</v>
      </c>
      <c r="AN2703">
        <v>-72.176270000000002</v>
      </c>
      <c r="AO2703">
        <v>25</v>
      </c>
      <c r="AP2703">
        <v>1150</v>
      </c>
      <c r="AQ2703" t="s">
        <v>129</v>
      </c>
      <c r="AR2703">
        <v>-23</v>
      </c>
      <c r="AS2703">
        <v>58</v>
      </c>
      <c r="AT2703">
        <v>192</v>
      </c>
      <c r="BB2703">
        <v>1200</v>
      </c>
      <c r="BC2703">
        <v>1</v>
      </c>
      <c r="BD2703" t="str">
        <f t="shared" si="1381"/>
        <v xml:space="preserve">N46PD   </v>
      </c>
      <c r="BE2703">
        <v>1</v>
      </c>
      <c r="BG2703">
        <v>0</v>
      </c>
      <c r="BH2703">
        <v>0</v>
      </c>
      <c r="BI2703">
        <v>0</v>
      </c>
      <c r="BJ2703">
        <v>1050</v>
      </c>
      <c r="BK2703">
        <v>-100</v>
      </c>
      <c r="BL2703" t="s">
        <v>206</v>
      </c>
      <c r="BM2703">
        <v>1</v>
      </c>
      <c r="BN2703">
        <v>1</v>
      </c>
      <c r="BO2703">
        <v>1</v>
      </c>
      <c r="BP2703">
        <v>0</v>
      </c>
      <c r="BS2703">
        <v>0</v>
      </c>
      <c r="BT2703">
        <v>0</v>
      </c>
      <c r="BU2703">
        <v>0</v>
      </c>
      <c r="CE2703" t="str">
        <f t="shared" si="1391"/>
        <v>16:27:50.143</v>
      </c>
      <c r="CF2703">
        <v>143159926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5</v>
      </c>
      <c r="CY2703">
        <v>7</v>
      </c>
      <c r="CZ2703" t="s">
        <v>131</v>
      </c>
      <c r="DA2703">
        <v>80</v>
      </c>
      <c r="DB2703">
        <v>1</v>
      </c>
      <c r="DC2703" t="s">
        <v>132</v>
      </c>
      <c r="DD2703" t="s">
        <v>133</v>
      </c>
      <c r="DG2703">
        <v>15606272</v>
      </c>
      <c r="DI2703">
        <v>1</v>
      </c>
      <c r="DJ2703">
        <v>0</v>
      </c>
      <c r="DK2703">
        <v>1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3">
      <c r="A2704" t="str">
        <f>"10/06/2022 16:27:51.185"</f>
        <v>10/06/2022 16:27:51.185</v>
      </c>
      <c r="C2704" t="str">
        <f t="shared" si="1378"/>
        <v>FFDFD3C0</v>
      </c>
      <c r="D2704" t="s">
        <v>139</v>
      </c>
      <c r="E2704">
        <v>2</v>
      </c>
      <c r="F2704">
        <v>1002</v>
      </c>
      <c r="G2704" t="s">
        <v>124</v>
      </c>
      <c r="J2704" t="s">
        <v>141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"16:27:50.578"</f>
        <v>16:27:50.578</v>
      </c>
      <c r="T2704" t="str">
        <f>"16:27:48.878"</f>
        <v>16:27:48.878</v>
      </c>
      <c r="U2704" t="str">
        <f t="shared" si="1387"/>
        <v>A5988B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9</v>
      </c>
      <c r="AC2704">
        <v>3</v>
      </c>
      <c r="AD2704">
        <v>0</v>
      </c>
      <c r="AE2704">
        <v>10</v>
      </c>
      <c r="AF2704" t="s">
        <v>136</v>
      </c>
      <c r="AG2704">
        <v>0</v>
      </c>
      <c r="AH2704">
        <v>3</v>
      </c>
      <c r="AI2704">
        <v>2</v>
      </c>
      <c r="AJ2704">
        <v>1</v>
      </c>
      <c r="AK2704" t="s">
        <v>892</v>
      </c>
      <c r="AL2704">
        <v>40.993251999999998</v>
      </c>
      <c r="AM2704" t="s">
        <v>893</v>
      </c>
      <c r="AN2704">
        <v>-72.176378</v>
      </c>
      <c r="AO2704">
        <v>25</v>
      </c>
      <c r="AP2704">
        <v>1150</v>
      </c>
      <c r="AQ2704" t="s">
        <v>129</v>
      </c>
      <c r="AR2704">
        <v>-23</v>
      </c>
      <c r="AS2704">
        <v>58</v>
      </c>
      <c r="AT2704">
        <v>320</v>
      </c>
      <c r="BB2704">
        <v>1200</v>
      </c>
      <c r="BC2704">
        <v>1</v>
      </c>
      <c r="BD2704" t="str">
        <f t="shared" si="1381"/>
        <v xml:space="preserve">N46PD   </v>
      </c>
      <c r="BE2704">
        <v>1</v>
      </c>
      <c r="BG2704">
        <v>0</v>
      </c>
      <c r="BH2704">
        <v>0</v>
      </c>
      <c r="BI2704">
        <v>0</v>
      </c>
      <c r="BJ2704">
        <v>1050</v>
      </c>
      <c r="BK2704">
        <v>-100</v>
      </c>
      <c r="BL2704" t="s">
        <v>206</v>
      </c>
      <c r="BM2704">
        <v>1</v>
      </c>
      <c r="BN2704">
        <v>1</v>
      </c>
      <c r="BO2704">
        <v>1</v>
      </c>
      <c r="BP2704">
        <v>0</v>
      </c>
      <c r="BS2704">
        <v>0</v>
      </c>
      <c r="BT2704">
        <v>0</v>
      </c>
      <c r="BU2704">
        <v>0</v>
      </c>
      <c r="CE2704" t="str">
        <f>"16:27:50.584"</f>
        <v>16:27:50.584</v>
      </c>
      <c r="CF2704">
        <v>584063092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1</v>
      </c>
      <c r="CY2704">
        <v>7</v>
      </c>
      <c r="CZ2704" t="s">
        <v>131</v>
      </c>
      <c r="DA2704">
        <v>94</v>
      </c>
      <c r="DB2704">
        <v>2</v>
      </c>
      <c r="DC2704" t="s">
        <v>190</v>
      </c>
      <c r="DD2704" t="s">
        <v>191</v>
      </c>
      <c r="DG2704">
        <v>14176507</v>
      </c>
      <c r="DI2704">
        <v>1</v>
      </c>
      <c r="DJ2704">
        <v>0</v>
      </c>
      <c r="DK2704">
        <v>0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3">
      <c r="A2705" t="str">
        <f>"10/06/2022 16:27:51.185"</f>
        <v>10/06/2022 16:27:51.185</v>
      </c>
      <c r="C2705" t="str">
        <f t="shared" si="1378"/>
        <v>FFDFD3C0</v>
      </c>
      <c r="D2705" t="s">
        <v>143</v>
      </c>
      <c r="E2705">
        <v>15</v>
      </c>
      <c r="F2705">
        <v>2015</v>
      </c>
      <c r="G2705" t="s">
        <v>144</v>
      </c>
      <c r="J2705" t="s">
        <v>145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"16:27:50.578"</f>
        <v>16:27:50.578</v>
      </c>
      <c r="T2705" t="str">
        <f>"16:27:48.878"</f>
        <v>16:27:48.878</v>
      </c>
      <c r="U2705" t="str">
        <f t="shared" si="1387"/>
        <v>A5988B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9</v>
      </c>
      <c r="AC2705">
        <v>3</v>
      </c>
      <c r="AD2705">
        <v>0</v>
      </c>
      <c r="AE2705">
        <v>10</v>
      </c>
      <c r="AF2705" t="s">
        <v>136</v>
      </c>
      <c r="AG2705">
        <v>0</v>
      </c>
      <c r="AH2705">
        <v>3</v>
      </c>
      <c r="AI2705">
        <v>2</v>
      </c>
      <c r="AJ2705">
        <v>1</v>
      </c>
      <c r="AK2705" t="s">
        <v>892</v>
      </c>
      <c r="AL2705">
        <v>40.993251999999998</v>
      </c>
      <c r="AM2705" t="s">
        <v>893</v>
      </c>
      <c r="AN2705">
        <v>-72.176378</v>
      </c>
      <c r="AO2705">
        <v>25</v>
      </c>
      <c r="AP2705">
        <v>1150</v>
      </c>
      <c r="AQ2705" t="s">
        <v>129</v>
      </c>
      <c r="AR2705">
        <v>-23</v>
      </c>
      <c r="AS2705">
        <v>58</v>
      </c>
      <c r="AT2705">
        <v>320</v>
      </c>
      <c r="BB2705">
        <v>1200</v>
      </c>
      <c r="BC2705">
        <v>1</v>
      </c>
      <c r="BD2705" t="str">
        <f t="shared" si="1381"/>
        <v xml:space="preserve">N46PD   </v>
      </c>
      <c r="BE2705">
        <v>1</v>
      </c>
      <c r="BG2705">
        <v>0</v>
      </c>
      <c r="BH2705">
        <v>0</v>
      </c>
      <c r="BI2705">
        <v>0</v>
      </c>
      <c r="BJ2705">
        <v>1050</v>
      </c>
      <c r="BK2705">
        <v>-100</v>
      </c>
      <c r="BL2705" t="s">
        <v>206</v>
      </c>
      <c r="BM2705">
        <v>1</v>
      </c>
      <c r="BN2705">
        <v>1</v>
      </c>
      <c r="BO2705">
        <v>1</v>
      </c>
      <c r="BP2705">
        <v>0</v>
      </c>
      <c r="BS2705">
        <v>0</v>
      </c>
      <c r="BT2705">
        <v>0</v>
      </c>
      <c r="BU2705">
        <v>0</v>
      </c>
      <c r="CE2705" t="str">
        <f>"16:27:50.584"</f>
        <v>16:27:50.584</v>
      </c>
      <c r="CF2705">
        <v>584063092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1</v>
      </c>
      <c r="CY2705">
        <v>7</v>
      </c>
      <c r="CZ2705" t="s">
        <v>131</v>
      </c>
      <c r="DA2705">
        <v>94</v>
      </c>
      <c r="DB2705">
        <v>2</v>
      </c>
      <c r="DC2705" t="s">
        <v>190</v>
      </c>
      <c r="DD2705" t="s">
        <v>191</v>
      </c>
      <c r="DG2705">
        <v>14176507</v>
      </c>
      <c r="DI2705">
        <v>1</v>
      </c>
      <c r="DJ2705">
        <v>0</v>
      </c>
      <c r="DK2705">
        <v>1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3">
      <c r="A2706" t="str">
        <f>"10/06/2022 16:27:51.185"</f>
        <v>10/06/2022 16:27:51.185</v>
      </c>
      <c r="C2706" t="str">
        <f t="shared" si="1378"/>
        <v>FFDFD3C0</v>
      </c>
      <c r="D2706" t="s">
        <v>123</v>
      </c>
      <c r="E2706">
        <v>1</v>
      </c>
      <c r="H2706">
        <v>157</v>
      </c>
      <c r="I2706" t="s">
        <v>124</v>
      </c>
      <c r="J2706" t="s">
        <v>125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>"16:27:50.578"</f>
        <v>16:27:50.578</v>
      </c>
      <c r="T2706" t="str">
        <f>"16:27:48.878"</f>
        <v>16:27:48.878</v>
      </c>
      <c r="U2706" t="str">
        <f t="shared" si="1387"/>
        <v>A5988B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9</v>
      </c>
      <c r="AC2706">
        <v>3</v>
      </c>
      <c r="AD2706">
        <v>0</v>
      </c>
      <c r="AE2706">
        <v>10</v>
      </c>
      <c r="AF2706" t="s">
        <v>136</v>
      </c>
      <c r="AG2706">
        <v>0</v>
      </c>
      <c r="AH2706">
        <v>3</v>
      </c>
      <c r="AI2706">
        <v>2</v>
      </c>
      <c r="AJ2706">
        <v>1</v>
      </c>
      <c r="AK2706" t="s">
        <v>892</v>
      </c>
      <c r="AL2706">
        <v>40.993251999999998</v>
      </c>
      <c r="AM2706" t="s">
        <v>893</v>
      </c>
      <c r="AN2706">
        <v>-72.176378</v>
      </c>
      <c r="AO2706">
        <v>25</v>
      </c>
      <c r="AP2706">
        <v>1150</v>
      </c>
      <c r="AQ2706" t="s">
        <v>129</v>
      </c>
      <c r="AR2706">
        <v>-23</v>
      </c>
      <c r="AS2706">
        <v>58</v>
      </c>
      <c r="AT2706">
        <v>320</v>
      </c>
      <c r="BB2706">
        <v>1200</v>
      </c>
      <c r="BC2706">
        <v>1</v>
      </c>
      <c r="BD2706" t="str">
        <f t="shared" si="1381"/>
        <v xml:space="preserve">N46PD   </v>
      </c>
      <c r="BE2706">
        <v>1</v>
      </c>
      <c r="BG2706">
        <v>0</v>
      </c>
      <c r="BH2706">
        <v>0</v>
      </c>
      <c r="BI2706">
        <v>0</v>
      </c>
      <c r="BJ2706">
        <v>1050</v>
      </c>
      <c r="BK2706">
        <v>-100</v>
      </c>
      <c r="BL2706" t="s">
        <v>206</v>
      </c>
      <c r="BM2706">
        <v>1</v>
      </c>
      <c r="BN2706">
        <v>1</v>
      </c>
      <c r="BO2706">
        <v>1</v>
      </c>
      <c r="BP2706">
        <v>0</v>
      </c>
      <c r="BS2706">
        <v>0</v>
      </c>
      <c r="BT2706">
        <v>0</v>
      </c>
      <c r="BU2706">
        <v>0</v>
      </c>
      <c r="CE2706" t="str">
        <f>"16:27:50.584"</f>
        <v>16:27:50.584</v>
      </c>
      <c r="CF2706">
        <v>584063092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1</v>
      </c>
      <c r="CY2706">
        <v>7</v>
      </c>
      <c r="CZ2706" t="s">
        <v>131</v>
      </c>
      <c r="DA2706">
        <v>94</v>
      </c>
      <c r="DB2706">
        <v>2</v>
      </c>
      <c r="DC2706" t="s">
        <v>190</v>
      </c>
      <c r="DD2706" t="s">
        <v>191</v>
      </c>
      <c r="DG2706">
        <v>14176507</v>
      </c>
      <c r="DI2706">
        <v>1</v>
      </c>
      <c r="DJ2706">
        <v>0</v>
      </c>
      <c r="DK2706">
        <v>1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3">
      <c r="A2707" t="str">
        <f>"10/06/2022 16:27:51.185"</f>
        <v>10/06/2022 16:27:51.185</v>
      </c>
      <c r="C2707" t="str">
        <f t="shared" si="1378"/>
        <v>FFDFD3C0</v>
      </c>
      <c r="D2707" t="s">
        <v>139</v>
      </c>
      <c r="E2707">
        <v>3</v>
      </c>
      <c r="F2707">
        <v>1003</v>
      </c>
      <c r="G2707" t="s">
        <v>146</v>
      </c>
      <c r="J2707" t="s">
        <v>141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>"16:27:50.578"</f>
        <v>16:27:50.578</v>
      </c>
      <c r="T2707" t="str">
        <f>"16:27:48.878"</f>
        <v>16:27:48.878</v>
      </c>
      <c r="U2707" t="str">
        <f t="shared" si="1387"/>
        <v>A5988B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9</v>
      </c>
      <c r="AC2707">
        <v>3</v>
      </c>
      <c r="AD2707">
        <v>0</v>
      </c>
      <c r="AE2707">
        <v>10</v>
      </c>
      <c r="AF2707" t="s">
        <v>136</v>
      </c>
      <c r="AG2707">
        <v>0</v>
      </c>
      <c r="AH2707">
        <v>3</v>
      </c>
      <c r="AI2707">
        <v>2</v>
      </c>
      <c r="AJ2707">
        <v>1</v>
      </c>
      <c r="AK2707" t="s">
        <v>892</v>
      </c>
      <c r="AL2707">
        <v>40.993251999999998</v>
      </c>
      <c r="AM2707" t="s">
        <v>893</v>
      </c>
      <c r="AN2707">
        <v>-72.176378</v>
      </c>
      <c r="AO2707">
        <v>25</v>
      </c>
      <c r="AP2707">
        <v>1150</v>
      </c>
      <c r="AQ2707" t="s">
        <v>129</v>
      </c>
      <c r="AR2707">
        <v>-23</v>
      </c>
      <c r="AS2707">
        <v>58</v>
      </c>
      <c r="AT2707">
        <v>320</v>
      </c>
      <c r="BB2707">
        <v>1200</v>
      </c>
      <c r="BC2707">
        <v>1</v>
      </c>
      <c r="BD2707" t="str">
        <f t="shared" si="1381"/>
        <v xml:space="preserve">N46PD   </v>
      </c>
      <c r="BE2707">
        <v>1</v>
      </c>
      <c r="BG2707">
        <v>0</v>
      </c>
      <c r="BH2707">
        <v>0</v>
      </c>
      <c r="BI2707">
        <v>0</v>
      </c>
      <c r="BJ2707">
        <v>1050</v>
      </c>
      <c r="BK2707">
        <v>-100</v>
      </c>
      <c r="BL2707" t="s">
        <v>206</v>
      </c>
      <c r="BM2707">
        <v>1</v>
      </c>
      <c r="BN2707">
        <v>1</v>
      </c>
      <c r="BO2707">
        <v>1</v>
      </c>
      <c r="BP2707">
        <v>0</v>
      </c>
      <c r="BS2707">
        <v>0</v>
      </c>
      <c r="BT2707">
        <v>0</v>
      </c>
      <c r="BU2707">
        <v>0</v>
      </c>
      <c r="CE2707" t="str">
        <f>"16:27:50.584"</f>
        <v>16:27:50.584</v>
      </c>
      <c r="CF2707">
        <v>584063092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1</v>
      </c>
      <c r="CY2707">
        <v>7</v>
      </c>
      <c r="CZ2707" t="s">
        <v>131</v>
      </c>
      <c r="DA2707">
        <v>94</v>
      </c>
      <c r="DB2707">
        <v>2</v>
      </c>
      <c r="DC2707" t="s">
        <v>190</v>
      </c>
      <c r="DD2707" t="s">
        <v>191</v>
      </c>
      <c r="DG2707">
        <v>14176507</v>
      </c>
      <c r="DI2707">
        <v>1</v>
      </c>
      <c r="DJ2707">
        <v>0</v>
      </c>
      <c r="DK2707">
        <v>1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3">
      <c r="A2708" t="str">
        <f>"10/06/2022 16:27:51.185"</f>
        <v>10/06/2022 16:27:51.185</v>
      </c>
      <c r="C2708" t="str">
        <f t="shared" si="1378"/>
        <v>FFDFD3C0</v>
      </c>
      <c r="D2708" t="s">
        <v>134</v>
      </c>
      <c r="E2708">
        <v>38</v>
      </c>
      <c r="H2708">
        <v>125</v>
      </c>
      <c r="I2708" t="s">
        <v>142</v>
      </c>
      <c r="J2708" t="s">
        <v>136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>"16:27:50.578"</f>
        <v>16:27:50.578</v>
      </c>
      <c r="T2708" t="str">
        <f>"16:27:48.878"</f>
        <v>16:27:48.878</v>
      </c>
      <c r="U2708" t="str">
        <f t="shared" si="1387"/>
        <v>A5988B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9</v>
      </c>
      <c r="AC2708">
        <v>3</v>
      </c>
      <c r="AD2708">
        <v>0</v>
      </c>
      <c r="AE2708">
        <v>10</v>
      </c>
      <c r="AF2708" t="s">
        <v>136</v>
      </c>
      <c r="AG2708">
        <v>0</v>
      </c>
      <c r="AH2708">
        <v>3</v>
      </c>
      <c r="AI2708">
        <v>2</v>
      </c>
      <c r="AJ2708">
        <v>1</v>
      </c>
      <c r="AK2708" t="s">
        <v>892</v>
      </c>
      <c r="AL2708">
        <v>40.993251999999998</v>
      </c>
      <c r="AM2708" t="s">
        <v>893</v>
      </c>
      <c r="AN2708">
        <v>-72.176378</v>
      </c>
      <c r="AO2708">
        <v>25</v>
      </c>
      <c r="AP2708">
        <v>1150</v>
      </c>
      <c r="AQ2708" t="s">
        <v>129</v>
      </c>
      <c r="AR2708">
        <v>-23</v>
      </c>
      <c r="AS2708">
        <v>58</v>
      </c>
      <c r="AT2708">
        <v>320</v>
      </c>
      <c r="BB2708">
        <v>1200</v>
      </c>
      <c r="BC2708">
        <v>1</v>
      </c>
      <c r="BD2708" t="str">
        <f t="shared" si="1381"/>
        <v xml:space="preserve">N46PD   </v>
      </c>
      <c r="BE2708">
        <v>1</v>
      </c>
      <c r="BG2708">
        <v>0</v>
      </c>
      <c r="BH2708">
        <v>0</v>
      </c>
      <c r="BI2708">
        <v>0</v>
      </c>
      <c r="BJ2708">
        <v>1050</v>
      </c>
      <c r="BK2708">
        <v>-100</v>
      </c>
      <c r="BL2708" t="s">
        <v>206</v>
      </c>
      <c r="BM2708">
        <v>1</v>
      </c>
      <c r="BN2708">
        <v>1</v>
      </c>
      <c r="BO2708">
        <v>1</v>
      </c>
      <c r="BP2708">
        <v>0</v>
      </c>
      <c r="BS2708">
        <v>0</v>
      </c>
      <c r="BT2708">
        <v>0</v>
      </c>
      <c r="BU2708">
        <v>0</v>
      </c>
      <c r="CE2708" t="str">
        <f>"16:27:50.584"</f>
        <v>16:27:50.584</v>
      </c>
      <c r="CF2708">
        <v>584063092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1</v>
      </c>
      <c r="CY2708">
        <v>7</v>
      </c>
      <c r="CZ2708" t="s">
        <v>131</v>
      </c>
      <c r="DA2708">
        <v>94</v>
      </c>
      <c r="DB2708">
        <v>2</v>
      </c>
      <c r="DC2708" t="s">
        <v>190</v>
      </c>
      <c r="DD2708" t="s">
        <v>191</v>
      </c>
      <c r="DG2708">
        <v>14176507</v>
      </c>
      <c r="DI2708">
        <v>1</v>
      </c>
      <c r="DJ2708">
        <v>0</v>
      </c>
      <c r="DK2708">
        <v>1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3">
      <c r="A2709" t="str">
        <f>"10/06/2022 16:27:52.101"</f>
        <v>10/06/2022 16:27:52.101</v>
      </c>
      <c r="C2709" t="str">
        <f t="shared" si="1378"/>
        <v>FFDFD3C0</v>
      </c>
      <c r="D2709" t="s">
        <v>143</v>
      </c>
      <c r="E2709">
        <v>15</v>
      </c>
      <c r="F2709">
        <v>2015</v>
      </c>
      <c r="G2709" t="s">
        <v>144</v>
      </c>
      <c r="J2709" t="s">
        <v>145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>"16:27:51.555"</f>
        <v>16:27:51.555</v>
      </c>
      <c r="T2709" t="str">
        <f>"16:27:51.055"</f>
        <v>16:27:51.055</v>
      </c>
      <c r="U2709" t="str">
        <f t="shared" si="1387"/>
        <v>A5988B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0</v>
      </c>
      <c r="AC2709">
        <v>0</v>
      </c>
      <c r="AD2709">
        <v>0</v>
      </c>
      <c r="AF2709" t="s">
        <v>136</v>
      </c>
      <c r="AG2709">
        <v>0</v>
      </c>
      <c r="AH2709">
        <v>3</v>
      </c>
      <c r="AI2709">
        <v>2</v>
      </c>
      <c r="AJ2709">
        <v>1</v>
      </c>
      <c r="AK2709" t="s">
        <v>894</v>
      </c>
      <c r="AL2709">
        <v>40.993530999999997</v>
      </c>
      <c r="AM2709" t="s">
        <v>895</v>
      </c>
      <c r="AN2709">
        <v>-72.176485</v>
      </c>
      <c r="AO2709">
        <v>25</v>
      </c>
      <c r="AP2709">
        <v>1125</v>
      </c>
      <c r="AQ2709" t="s">
        <v>129</v>
      </c>
      <c r="AR2709">
        <v>-23</v>
      </c>
      <c r="AS2709">
        <v>59</v>
      </c>
      <c r="AT2709">
        <v>-192</v>
      </c>
      <c r="BB2709">
        <v>1200</v>
      </c>
      <c r="BC2709">
        <v>1</v>
      </c>
      <c r="BD2709" t="str">
        <f t="shared" si="1381"/>
        <v xml:space="preserve">N46PD   </v>
      </c>
      <c r="BE2709">
        <v>1</v>
      </c>
      <c r="BG2709">
        <v>0</v>
      </c>
      <c r="BH2709">
        <v>0</v>
      </c>
      <c r="BI2709">
        <v>0</v>
      </c>
      <c r="BJ2709">
        <v>1050</v>
      </c>
      <c r="BK2709">
        <v>-75</v>
      </c>
      <c r="BL2709" t="s">
        <v>206</v>
      </c>
      <c r="BM2709">
        <v>0</v>
      </c>
      <c r="BN2709">
        <v>0</v>
      </c>
      <c r="BO2709">
        <v>0</v>
      </c>
      <c r="BP2709">
        <v>0</v>
      </c>
      <c r="BS2709">
        <v>0</v>
      </c>
      <c r="BT2709">
        <v>0</v>
      </c>
      <c r="BU2709">
        <v>0</v>
      </c>
      <c r="CE2709" t="str">
        <f>"16:27:51.561"</f>
        <v>16:27:51.561</v>
      </c>
      <c r="CF2709">
        <v>560567602</v>
      </c>
      <c r="CS2709">
        <v>0</v>
      </c>
      <c r="CT2709">
        <v>0</v>
      </c>
      <c r="CU2709">
        <v>0</v>
      </c>
      <c r="CV2709">
        <v>0</v>
      </c>
      <c r="CW2709">
        <v>0</v>
      </c>
      <c r="CX2709">
        <v>1</v>
      </c>
      <c r="CY2709">
        <v>7</v>
      </c>
      <c r="CZ2709" t="s">
        <v>131</v>
      </c>
      <c r="DA2709">
        <v>94</v>
      </c>
      <c r="DB2709">
        <v>2</v>
      </c>
      <c r="DC2709" t="s">
        <v>190</v>
      </c>
      <c r="DD2709" t="s">
        <v>191</v>
      </c>
      <c r="DG2709">
        <v>14178006</v>
      </c>
      <c r="DI2709">
        <v>1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1</v>
      </c>
      <c r="DQ2709">
        <v>1</v>
      </c>
      <c r="DR2709">
        <v>0</v>
      </c>
      <c r="DS2709">
        <v>0</v>
      </c>
    </row>
    <row r="2710" spans="1:123" x14ac:dyDescent="0.3">
      <c r="A2710" t="str">
        <f>"10/06/2022 16:27:52.116"</f>
        <v>10/06/2022 16:27:52.116</v>
      </c>
      <c r="C2710" t="str">
        <f t="shared" si="1378"/>
        <v>FFDFD3C0</v>
      </c>
      <c r="D2710" t="s">
        <v>123</v>
      </c>
      <c r="E2710">
        <v>1</v>
      </c>
      <c r="H2710">
        <v>157</v>
      </c>
      <c r="I2710" t="s">
        <v>124</v>
      </c>
      <c r="J2710" t="s">
        <v>125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"16:27:51.555"</f>
        <v>16:27:51.555</v>
      </c>
      <c r="T2710" t="str">
        <f>"16:27:51.055"</f>
        <v>16:27:51.055</v>
      </c>
      <c r="U2710" t="str">
        <f t="shared" si="1387"/>
        <v>A5988B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0</v>
      </c>
      <c r="AC2710">
        <v>0</v>
      </c>
      <c r="AD2710">
        <v>0</v>
      </c>
      <c r="AF2710" t="s">
        <v>136</v>
      </c>
      <c r="AG2710">
        <v>0</v>
      </c>
      <c r="AH2710">
        <v>3</v>
      </c>
      <c r="AI2710">
        <v>2</v>
      </c>
      <c r="AJ2710">
        <v>1</v>
      </c>
      <c r="AK2710" t="s">
        <v>894</v>
      </c>
      <c r="AL2710">
        <v>40.993530999999997</v>
      </c>
      <c r="AM2710" t="s">
        <v>895</v>
      </c>
      <c r="AN2710">
        <v>-72.176485</v>
      </c>
      <c r="AO2710">
        <v>25</v>
      </c>
      <c r="AP2710">
        <v>1125</v>
      </c>
      <c r="AQ2710" t="s">
        <v>129</v>
      </c>
      <c r="AR2710">
        <v>-23</v>
      </c>
      <c r="AS2710">
        <v>59</v>
      </c>
      <c r="AT2710">
        <v>-192</v>
      </c>
      <c r="BB2710">
        <v>1200</v>
      </c>
      <c r="BC2710">
        <v>1</v>
      </c>
      <c r="BD2710" t="str">
        <f t="shared" si="1381"/>
        <v xml:space="preserve">N46PD   </v>
      </c>
      <c r="BE2710">
        <v>1</v>
      </c>
      <c r="BG2710">
        <v>0</v>
      </c>
      <c r="BH2710">
        <v>0</v>
      </c>
      <c r="BI2710">
        <v>0</v>
      </c>
      <c r="BJ2710">
        <v>1050</v>
      </c>
      <c r="BK2710">
        <v>-75</v>
      </c>
      <c r="BL2710" t="s">
        <v>206</v>
      </c>
      <c r="BM2710">
        <v>0</v>
      </c>
      <c r="BN2710">
        <v>0</v>
      </c>
      <c r="BO2710">
        <v>0</v>
      </c>
      <c r="BP2710">
        <v>0</v>
      </c>
      <c r="BS2710">
        <v>0</v>
      </c>
      <c r="BT2710">
        <v>0</v>
      </c>
      <c r="BU2710">
        <v>0</v>
      </c>
      <c r="CE2710" t="str">
        <f>"16:27:51.561"</f>
        <v>16:27:51.561</v>
      </c>
      <c r="CF2710">
        <v>560567602</v>
      </c>
      <c r="CS2710">
        <v>0</v>
      </c>
      <c r="CT2710">
        <v>0</v>
      </c>
      <c r="CU2710">
        <v>0</v>
      </c>
      <c r="CV2710">
        <v>0</v>
      </c>
      <c r="CW2710">
        <v>0</v>
      </c>
      <c r="CX2710">
        <v>1</v>
      </c>
      <c r="CY2710">
        <v>7</v>
      </c>
      <c r="CZ2710" t="s">
        <v>131</v>
      </c>
      <c r="DA2710">
        <v>94</v>
      </c>
      <c r="DB2710">
        <v>2</v>
      </c>
      <c r="DC2710" t="s">
        <v>190</v>
      </c>
      <c r="DD2710" t="s">
        <v>191</v>
      </c>
      <c r="DG2710">
        <v>14178006</v>
      </c>
      <c r="DI2710">
        <v>1</v>
      </c>
      <c r="DJ2710">
        <v>0</v>
      </c>
      <c r="DK2710">
        <v>1</v>
      </c>
      <c r="DL2710">
        <v>0</v>
      </c>
      <c r="DM2710">
        <v>0</v>
      </c>
      <c r="DN2710">
        <v>0</v>
      </c>
      <c r="DO2710">
        <v>0</v>
      </c>
      <c r="DP2710">
        <v>1</v>
      </c>
      <c r="DQ2710">
        <v>1</v>
      </c>
      <c r="DR2710">
        <v>0</v>
      </c>
      <c r="DS2710">
        <v>0</v>
      </c>
    </row>
    <row r="2711" spans="1:123" x14ac:dyDescent="0.3">
      <c r="A2711" t="str">
        <f>"10/06/2022 16:27:52.116"</f>
        <v>10/06/2022 16:27:52.116</v>
      </c>
      <c r="C2711" t="str">
        <f t="shared" si="1378"/>
        <v>FFDFD3C0</v>
      </c>
      <c r="D2711" t="s">
        <v>139</v>
      </c>
      <c r="E2711">
        <v>3</v>
      </c>
      <c r="F2711">
        <v>1003</v>
      </c>
      <c r="G2711" t="s">
        <v>146</v>
      </c>
      <c r="J2711" t="s">
        <v>141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"16:27:51.555"</f>
        <v>16:27:51.555</v>
      </c>
      <c r="T2711" t="str">
        <f>"16:27:51.055"</f>
        <v>16:27:51.055</v>
      </c>
      <c r="U2711" t="str">
        <f t="shared" si="1387"/>
        <v>A5988B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0</v>
      </c>
      <c r="AC2711">
        <v>0</v>
      </c>
      <c r="AD2711">
        <v>0</v>
      </c>
      <c r="AF2711" t="s">
        <v>136</v>
      </c>
      <c r="AG2711">
        <v>0</v>
      </c>
      <c r="AH2711">
        <v>3</v>
      </c>
      <c r="AI2711">
        <v>2</v>
      </c>
      <c r="AJ2711">
        <v>1</v>
      </c>
      <c r="AK2711" t="s">
        <v>894</v>
      </c>
      <c r="AL2711">
        <v>40.993530999999997</v>
      </c>
      <c r="AM2711" t="s">
        <v>895</v>
      </c>
      <c r="AN2711">
        <v>-72.176485</v>
      </c>
      <c r="AO2711">
        <v>25</v>
      </c>
      <c r="AP2711">
        <v>1125</v>
      </c>
      <c r="AQ2711" t="s">
        <v>129</v>
      </c>
      <c r="AR2711">
        <v>-23</v>
      </c>
      <c r="AS2711">
        <v>59</v>
      </c>
      <c r="AT2711">
        <v>-192</v>
      </c>
      <c r="BB2711">
        <v>1200</v>
      </c>
      <c r="BC2711">
        <v>1</v>
      </c>
      <c r="BD2711" t="str">
        <f t="shared" si="1381"/>
        <v xml:space="preserve">N46PD   </v>
      </c>
      <c r="BE2711">
        <v>1</v>
      </c>
      <c r="BG2711">
        <v>0</v>
      </c>
      <c r="BH2711">
        <v>0</v>
      </c>
      <c r="BI2711">
        <v>0</v>
      </c>
      <c r="BJ2711">
        <v>1050</v>
      </c>
      <c r="BK2711">
        <v>-75</v>
      </c>
      <c r="BL2711" t="s">
        <v>206</v>
      </c>
      <c r="BM2711">
        <v>0</v>
      </c>
      <c r="BN2711">
        <v>0</v>
      </c>
      <c r="BO2711">
        <v>0</v>
      </c>
      <c r="BP2711">
        <v>0</v>
      </c>
      <c r="BS2711">
        <v>0</v>
      </c>
      <c r="BT2711">
        <v>0</v>
      </c>
      <c r="BU2711">
        <v>0</v>
      </c>
      <c r="CE2711" t="str">
        <f>"16:27:51.561"</f>
        <v>16:27:51.561</v>
      </c>
      <c r="CF2711">
        <v>560567602</v>
      </c>
      <c r="CS2711">
        <v>0</v>
      </c>
      <c r="CT2711">
        <v>0</v>
      </c>
      <c r="CU2711">
        <v>0</v>
      </c>
      <c r="CV2711">
        <v>0</v>
      </c>
      <c r="CW2711">
        <v>0</v>
      </c>
      <c r="CX2711">
        <v>1</v>
      </c>
      <c r="CY2711">
        <v>7</v>
      </c>
      <c r="CZ2711" t="s">
        <v>131</v>
      </c>
      <c r="DA2711">
        <v>94</v>
      </c>
      <c r="DB2711">
        <v>2</v>
      </c>
      <c r="DC2711" t="s">
        <v>190</v>
      </c>
      <c r="DD2711" t="s">
        <v>191</v>
      </c>
      <c r="DG2711">
        <v>14178006</v>
      </c>
      <c r="DI2711">
        <v>1</v>
      </c>
      <c r="DJ2711">
        <v>0</v>
      </c>
      <c r="DK2711">
        <v>1</v>
      </c>
      <c r="DL2711">
        <v>0</v>
      </c>
      <c r="DM2711">
        <v>0</v>
      </c>
      <c r="DN2711">
        <v>0</v>
      </c>
      <c r="DO2711">
        <v>0</v>
      </c>
      <c r="DP2711">
        <v>1</v>
      </c>
      <c r="DQ2711">
        <v>1</v>
      </c>
      <c r="DR2711">
        <v>0</v>
      </c>
      <c r="DS2711">
        <v>0</v>
      </c>
    </row>
    <row r="2712" spans="1:123" x14ac:dyDescent="0.3">
      <c r="A2712" t="str">
        <f>"10/06/2022 16:27:52.116"</f>
        <v>10/06/2022 16:27:52.116</v>
      </c>
      <c r="C2712" t="str">
        <f t="shared" si="1378"/>
        <v>FFDFD3C0</v>
      </c>
      <c r="D2712" t="s">
        <v>134</v>
      </c>
      <c r="E2712">
        <v>38</v>
      </c>
      <c r="H2712">
        <v>125</v>
      </c>
      <c r="I2712" t="s">
        <v>142</v>
      </c>
      <c r="J2712" t="s">
        <v>136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"16:27:51.555"</f>
        <v>16:27:51.555</v>
      </c>
      <c r="T2712" t="str">
        <f>"16:27:51.055"</f>
        <v>16:27:51.055</v>
      </c>
      <c r="U2712" t="str">
        <f t="shared" si="1387"/>
        <v>A5988B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0</v>
      </c>
      <c r="AC2712">
        <v>0</v>
      </c>
      <c r="AD2712">
        <v>0</v>
      </c>
      <c r="AF2712" t="s">
        <v>136</v>
      </c>
      <c r="AG2712">
        <v>0</v>
      </c>
      <c r="AH2712">
        <v>3</v>
      </c>
      <c r="AI2712">
        <v>2</v>
      </c>
      <c r="AJ2712">
        <v>1</v>
      </c>
      <c r="AK2712" t="s">
        <v>894</v>
      </c>
      <c r="AL2712">
        <v>40.993530999999997</v>
      </c>
      <c r="AM2712" t="s">
        <v>895</v>
      </c>
      <c r="AN2712">
        <v>-72.176485</v>
      </c>
      <c r="AO2712">
        <v>25</v>
      </c>
      <c r="AP2712">
        <v>1125</v>
      </c>
      <c r="AQ2712" t="s">
        <v>129</v>
      </c>
      <c r="AR2712">
        <v>-23</v>
      </c>
      <c r="AS2712">
        <v>59</v>
      </c>
      <c r="AT2712">
        <v>-192</v>
      </c>
      <c r="BB2712">
        <v>1200</v>
      </c>
      <c r="BC2712">
        <v>1</v>
      </c>
      <c r="BD2712" t="str">
        <f t="shared" si="1381"/>
        <v xml:space="preserve">N46PD   </v>
      </c>
      <c r="BE2712">
        <v>1</v>
      </c>
      <c r="BG2712">
        <v>0</v>
      </c>
      <c r="BH2712">
        <v>0</v>
      </c>
      <c r="BI2712">
        <v>0</v>
      </c>
      <c r="BJ2712">
        <v>1050</v>
      </c>
      <c r="BK2712">
        <v>-75</v>
      </c>
      <c r="BL2712" t="s">
        <v>206</v>
      </c>
      <c r="BM2712">
        <v>0</v>
      </c>
      <c r="BN2712">
        <v>0</v>
      </c>
      <c r="BO2712">
        <v>0</v>
      </c>
      <c r="BP2712">
        <v>0</v>
      </c>
      <c r="BS2712">
        <v>0</v>
      </c>
      <c r="BT2712">
        <v>0</v>
      </c>
      <c r="BU2712">
        <v>0</v>
      </c>
      <c r="CE2712" t="str">
        <f>"16:27:51.561"</f>
        <v>16:27:51.561</v>
      </c>
      <c r="CF2712">
        <v>560567602</v>
      </c>
      <c r="CS2712">
        <v>0</v>
      </c>
      <c r="CT2712">
        <v>0</v>
      </c>
      <c r="CU2712">
        <v>0</v>
      </c>
      <c r="CV2712">
        <v>0</v>
      </c>
      <c r="CW2712">
        <v>0</v>
      </c>
      <c r="CX2712">
        <v>1</v>
      </c>
      <c r="CY2712">
        <v>7</v>
      </c>
      <c r="CZ2712" t="s">
        <v>131</v>
      </c>
      <c r="DA2712">
        <v>94</v>
      </c>
      <c r="DB2712">
        <v>2</v>
      </c>
      <c r="DC2712" t="s">
        <v>190</v>
      </c>
      <c r="DD2712" t="s">
        <v>191</v>
      </c>
      <c r="DG2712">
        <v>14178006</v>
      </c>
      <c r="DI2712">
        <v>1</v>
      </c>
      <c r="DJ2712">
        <v>0</v>
      </c>
      <c r="DK2712">
        <v>1</v>
      </c>
      <c r="DL2712">
        <v>0</v>
      </c>
      <c r="DM2712">
        <v>0</v>
      </c>
      <c r="DN2712">
        <v>0</v>
      </c>
      <c r="DO2712">
        <v>0</v>
      </c>
      <c r="DP2712">
        <v>1</v>
      </c>
      <c r="DQ2712">
        <v>1</v>
      </c>
      <c r="DR2712">
        <v>0</v>
      </c>
      <c r="DS2712">
        <v>0</v>
      </c>
    </row>
    <row r="2713" spans="1:123" x14ac:dyDescent="0.3">
      <c r="A2713" t="str">
        <f>"10/06/2022 16:27:52.116"</f>
        <v>10/06/2022 16:27:52.116</v>
      </c>
      <c r="C2713" t="str">
        <f t="shared" si="1378"/>
        <v>FFDFD3C0</v>
      </c>
      <c r="D2713" t="s">
        <v>139</v>
      </c>
      <c r="E2713">
        <v>2</v>
      </c>
      <c r="F2713">
        <v>1002</v>
      </c>
      <c r="G2713" t="s">
        <v>124</v>
      </c>
      <c r="J2713" t="s">
        <v>141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"16:27:51.555"</f>
        <v>16:27:51.555</v>
      </c>
      <c r="T2713" t="str">
        <f>"16:27:51.055"</f>
        <v>16:27:51.055</v>
      </c>
      <c r="U2713" t="str">
        <f t="shared" si="1387"/>
        <v>A5988B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0</v>
      </c>
      <c r="AC2713">
        <v>0</v>
      </c>
      <c r="AD2713">
        <v>0</v>
      </c>
      <c r="AF2713" t="s">
        <v>136</v>
      </c>
      <c r="AG2713">
        <v>0</v>
      </c>
      <c r="AH2713">
        <v>3</v>
      </c>
      <c r="AI2713">
        <v>2</v>
      </c>
      <c r="AJ2713">
        <v>1</v>
      </c>
      <c r="AK2713" t="s">
        <v>894</v>
      </c>
      <c r="AL2713">
        <v>40.993530999999997</v>
      </c>
      <c r="AM2713" t="s">
        <v>895</v>
      </c>
      <c r="AN2713">
        <v>-72.176485</v>
      </c>
      <c r="AO2713">
        <v>25</v>
      </c>
      <c r="AP2713">
        <v>1125</v>
      </c>
      <c r="AQ2713" t="s">
        <v>129</v>
      </c>
      <c r="AR2713">
        <v>-23</v>
      </c>
      <c r="AS2713">
        <v>59</v>
      </c>
      <c r="AT2713">
        <v>-192</v>
      </c>
      <c r="BB2713">
        <v>1200</v>
      </c>
      <c r="BC2713">
        <v>1</v>
      </c>
      <c r="BD2713" t="str">
        <f t="shared" si="1381"/>
        <v xml:space="preserve">N46PD   </v>
      </c>
      <c r="BE2713">
        <v>1</v>
      </c>
      <c r="BG2713">
        <v>0</v>
      </c>
      <c r="BH2713">
        <v>0</v>
      </c>
      <c r="BI2713">
        <v>0</v>
      </c>
      <c r="BJ2713">
        <v>1050</v>
      </c>
      <c r="BK2713">
        <v>-75</v>
      </c>
      <c r="BL2713" t="s">
        <v>206</v>
      </c>
      <c r="BM2713">
        <v>0</v>
      </c>
      <c r="BN2713">
        <v>0</v>
      </c>
      <c r="BO2713">
        <v>0</v>
      </c>
      <c r="BP2713">
        <v>0</v>
      </c>
      <c r="BS2713">
        <v>0</v>
      </c>
      <c r="BT2713">
        <v>0</v>
      </c>
      <c r="BU2713">
        <v>0</v>
      </c>
      <c r="CE2713" t="str">
        <f>"16:27:51.561"</f>
        <v>16:27:51.561</v>
      </c>
      <c r="CF2713">
        <v>560567602</v>
      </c>
      <c r="CS2713">
        <v>0</v>
      </c>
      <c r="CT2713">
        <v>0</v>
      </c>
      <c r="CU2713">
        <v>0</v>
      </c>
      <c r="CV2713">
        <v>0</v>
      </c>
      <c r="CW2713">
        <v>0</v>
      </c>
      <c r="CX2713">
        <v>1</v>
      </c>
      <c r="CY2713">
        <v>7</v>
      </c>
      <c r="CZ2713" t="s">
        <v>131</v>
      </c>
      <c r="DA2713">
        <v>94</v>
      </c>
      <c r="DB2713">
        <v>2</v>
      </c>
      <c r="DC2713" t="s">
        <v>190</v>
      </c>
      <c r="DD2713" t="s">
        <v>191</v>
      </c>
      <c r="DG2713">
        <v>14178006</v>
      </c>
      <c r="DI2713">
        <v>1</v>
      </c>
      <c r="DJ2713">
        <v>0</v>
      </c>
      <c r="DK2713">
        <v>1</v>
      </c>
      <c r="DL2713">
        <v>0</v>
      </c>
      <c r="DM2713">
        <v>0</v>
      </c>
      <c r="DN2713">
        <v>0</v>
      </c>
      <c r="DO2713">
        <v>0</v>
      </c>
      <c r="DP2713">
        <v>1</v>
      </c>
      <c r="DQ2713">
        <v>1</v>
      </c>
      <c r="DR2713">
        <v>0</v>
      </c>
      <c r="DS2713">
        <v>0</v>
      </c>
    </row>
    <row r="2714" spans="1:123" x14ac:dyDescent="0.3">
      <c r="A2714" t="str">
        <f>"10/06/2022 16:27:53.273"</f>
        <v>10/06/2022 16:27:53.273</v>
      </c>
      <c r="C2714" t="str">
        <f t="shared" si="1378"/>
        <v>FFDFD3C0</v>
      </c>
      <c r="D2714" t="s">
        <v>134</v>
      </c>
      <c r="E2714">
        <v>33</v>
      </c>
      <c r="H2714">
        <v>112</v>
      </c>
      <c r="I2714" t="s">
        <v>135</v>
      </c>
      <c r="J2714" t="s">
        <v>136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ref="S2714:S2720" si="1392">"16:27:53.078"</f>
        <v>16:27:53.078</v>
      </c>
      <c r="T2714" t="str">
        <f t="shared" ref="T2714:T2720" si="1393">"16:27:52.678"</f>
        <v>16:27:52.678</v>
      </c>
      <c r="U2714" t="str">
        <f t="shared" si="1387"/>
        <v>A5988B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9</v>
      </c>
      <c r="AC2714">
        <v>3</v>
      </c>
      <c r="AD2714">
        <v>0</v>
      </c>
      <c r="AE2714">
        <v>10</v>
      </c>
      <c r="AF2714" t="s">
        <v>136</v>
      </c>
      <c r="AG2714">
        <v>0</v>
      </c>
      <c r="AH2714">
        <v>3</v>
      </c>
      <c r="AI2714">
        <v>2</v>
      </c>
      <c r="AJ2714">
        <v>1</v>
      </c>
      <c r="AK2714" t="s">
        <v>896</v>
      </c>
      <c r="AL2714">
        <v>40.993917000000003</v>
      </c>
      <c r="AM2714" t="s">
        <v>580</v>
      </c>
      <c r="AN2714">
        <v>-72.176699999999997</v>
      </c>
      <c r="AO2714">
        <v>25</v>
      </c>
      <c r="AP2714">
        <v>1150</v>
      </c>
      <c r="AQ2714" t="s">
        <v>129</v>
      </c>
      <c r="AR2714">
        <v>-21</v>
      </c>
      <c r="AS2714">
        <v>59</v>
      </c>
      <c r="AT2714">
        <v>256</v>
      </c>
      <c r="BB2714">
        <v>1200</v>
      </c>
      <c r="BC2714">
        <v>1</v>
      </c>
      <c r="BD2714" t="str">
        <f t="shared" si="1381"/>
        <v xml:space="preserve">N46PD   </v>
      </c>
      <c r="BE2714">
        <v>1</v>
      </c>
      <c r="BG2714">
        <v>0</v>
      </c>
      <c r="BH2714">
        <v>0</v>
      </c>
      <c r="BI2714">
        <v>0</v>
      </c>
      <c r="BJ2714">
        <v>1050</v>
      </c>
      <c r="BK2714">
        <v>-100</v>
      </c>
      <c r="BL2714" t="s">
        <v>206</v>
      </c>
      <c r="BM2714">
        <v>1</v>
      </c>
      <c r="BN2714">
        <v>1</v>
      </c>
      <c r="BO2714">
        <v>1</v>
      </c>
      <c r="BP2714">
        <v>0</v>
      </c>
      <c r="BS2714">
        <v>0</v>
      </c>
      <c r="BT2714">
        <v>0</v>
      </c>
      <c r="BU2714">
        <v>0</v>
      </c>
      <c r="CE2714" t="str">
        <f t="shared" ref="CE2714:CE2720" si="1394">"16:27:53.083"</f>
        <v>16:27:53.083</v>
      </c>
      <c r="CF2714">
        <v>82504304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6</v>
      </c>
      <c r="CY2714">
        <v>7</v>
      </c>
      <c r="CZ2714" t="s">
        <v>131</v>
      </c>
      <c r="DA2714">
        <v>80</v>
      </c>
      <c r="DB2714">
        <v>1</v>
      </c>
      <c r="DC2714" t="s">
        <v>132</v>
      </c>
      <c r="DD2714" t="s">
        <v>133</v>
      </c>
      <c r="DG2714">
        <v>15609048</v>
      </c>
      <c r="DI2714">
        <v>1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3">
      <c r="A2715" t="str">
        <f>"10/06/2022 16:27:53.304"</f>
        <v>10/06/2022 16:27:53.304</v>
      </c>
      <c r="C2715" t="str">
        <f t="shared" si="1378"/>
        <v>FFDFD3C0</v>
      </c>
      <c r="D2715" t="s">
        <v>139</v>
      </c>
      <c r="E2715">
        <v>2</v>
      </c>
      <c r="F2715">
        <v>1002</v>
      </c>
      <c r="G2715" t="s">
        <v>124</v>
      </c>
      <c r="J2715" t="s">
        <v>141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si="1392"/>
        <v>16:27:53.078</v>
      </c>
      <c r="T2715" t="str">
        <f t="shared" si="1393"/>
        <v>16:27:52.678</v>
      </c>
      <c r="U2715" t="str">
        <f t="shared" si="1387"/>
        <v>A5988B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9</v>
      </c>
      <c r="AC2715">
        <v>3</v>
      </c>
      <c r="AD2715">
        <v>0</v>
      </c>
      <c r="AE2715">
        <v>10</v>
      </c>
      <c r="AF2715" t="s">
        <v>136</v>
      </c>
      <c r="AG2715">
        <v>0</v>
      </c>
      <c r="AH2715">
        <v>3</v>
      </c>
      <c r="AI2715">
        <v>2</v>
      </c>
      <c r="AJ2715">
        <v>1</v>
      </c>
      <c r="AK2715" t="s">
        <v>896</v>
      </c>
      <c r="AL2715">
        <v>40.993917000000003</v>
      </c>
      <c r="AM2715" t="s">
        <v>580</v>
      </c>
      <c r="AN2715">
        <v>-72.176699999999997</v>
      </c>
      <c r="AO2715">
        <v>25</v>
      </c>
      <c r="AP2715">
        <v>1150</v>
      </c>
      <c r="AQ2715" t="s">
        <v>129</v>
      </c>
      <c r="AR2715">
        <v>-21</v>
      </c>
      <c r="AS2715">
        <v>59</v>
      </c>
      <c r="AT2715">
        <v>256</v>
      </c>
      <c r="BB2715">
        <v>1200</v>
      </c>
      <c r="BC2715">
        <v>1</v>
      </c>
      <c r="BD2715" t="str">
        <f t="shared" si="1381"/>
        <v xml:space="preserve">N46PD   </v>
      </c>
      <c r="BE2715">
        <v>1</v>
      </c>
      <c r="BG2715">
        <v>0</v>
      </c>
      <c r="BH2715">
        <v>0</v>
      </c>
      <c r="BI2715">
        <v>0</v>
      </c>
      <c r="BJ2715">
        <v>1050</v>
      </c>
      <c r="BK2715">
        <v>-100</v>
      </c>
      <c r="BL2715" t="s">
        <v>206</v>
      </c>
      <c r="BM2715">
        <v>1</v>
      </c>
      <c r="BN2715">
        <v>1</v>
      </c>
      <c r="BO2715">
        <v>1</v>
      </c>
      <c r="BP2715">
        <v>0</v>
      </c>
      <c r="BS2715">
        <v>0</v>
      </c>
      <c r="BT2715">
        <v>0</v>
      </c>
      <c r="BU2715">
        <v>0</v>
      </c>
      <c r="CE2715" t="str">
        <f t="shared" si="1394"/>
        <v>16:27:53.083</v>
      </c>
      <c r="CF2715">
        <v>82504304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6</v>
      </c>
      <c r="CY2715">
        <v>7</v>
      </c>
      <c r="CZ2715" t="s">
        <v>131</v>
      </c>
      <c r="DA2715">
        <v>80</v>
      </c>
      <c r="DB2715">
        <v>1</v>
      </c>
      <c r="DC2715" t="s">
        <v>132</v>
      </c>
      <c r="DD2715" t="s">
        <v>133</v>
      </c>
      <c r="DG2715">
        <v>15609048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3">
      <c r="A2716" t="str">
        <f>"10/06/2022 16:27:53.335"</f>
        <v>10/06/2022 16:27:53.335</v>
      </c>
      <c r="C2716" t="str">
        <f t="shared" si="1378"/>
        <v>FFDFD3C0</v>
      </c>
      <c r="D2716" t="s">
        <v>143</v>
      </c>
      <c r="E2716">
        <v>15</v>
      </c>
      <c r="F2716">
        <v>2015</v>
      </c>
      <c r="G2716" t="s">
        <v>144</v>
      </c>
      <c r="J2716" t="s">
        <v>145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392"/>
        <v>16:27:53.078</v>
      </c>
      <c r="T2716" t="str">
        <f t="shared" si="1393"/>
        <v>16:27:52.678</v>
      </c>
      <c r="U2716" t="str">
        <f t="shared" si="1387"/>
        <v>A5988B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9</v>
      </c>
      <c r="AC2716">
        <v>3</v>
      </c>
      <c r="AD2716">
        <v>0</v>
      </c>
      <c r="AE2716">
        <v>10</v>
      </c>
      <c r="AF2716" t="s">
        <v>136</v>
      </c>
      <c r="AG2716">
        <v>0</v>
      </c>
      <c r="AH2716">
        <v>3</v>
      </c>
      <c r="AI2716">
        <v>2</v>
      </c>
      <c r="AJ2716">
        <v>1</v>
      </c>
      <c r="AK2716" t="s">
        <v>896</v>
      </c>
      <c r="AL2716">
        <v>40.993917000000003</v>
      </c>
      <c r="AM2716" t="s">
        <v>580</v>
      </c>
      <c r="AN2716">
        <v>-72.176699999999997</v>
      </c>
      <c r="AO2716">
        <v>25</v>
      </c>
      <c r="AP2716">
        <v>1150</v>
      </c>
      <c r="AQ2716" t="s">
        <v>129</v>
      </c>
      <c r="AR2716">
        <v>-21</v>
      </c>
      <c r="AS2716">
        <v>59</v>
      </c>
      <c r="AT2716">
        <v>256</v>
      </c>
      <c r="BB2716">
        <v>1200</v>
      </c>
      <c r="BC2716">
        <v>1</v>
      </c>
      <c r="BD2716" t="str">
        <f t="shared" si="1381"/>
        <v xml:space="preserve">N46PD   </v>
      </c>
      <c r="BE2716">
        <v>1</v>
      </c>
      <c r="BG2716">
        <v>0</v>
      </c>
      <c r="BH2716">
        <v>0</v>
      </c>
      <c r="BI2716">
        <v>0</v>
      </c>
      <c r="BJ2716">
        <v>1050</v>
      </c>
      <c r="BK2716">
        <v>-100</v>
      </c>
      <c r="BL2716" t="s">
        <v>206</v>
      </c>
      <c r="BM2716">
        <v>1</v>
      </c>
      <c r="BN2716">
        <v>1</v>
      </c>
      <c r="BO2716">
        <v>1</v>
      </c>
      <c r="BP2716">
        <v>0</v>
      </c>
      <c r="BS2716">
        <v>0</v>
      </c>
      <c r="BT2716">
        <v>0</v>
      </c>
      <c r="BU2716">
        <v>0</v>
      </c>
      <c r="CE2716" t="str">
        <f t="shared" si="1394"/>
        <v>16:27:53.083</v>
      </c>
      <c r="CF2716">
        <v>82504304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6</v>
      </c>
      <c r="CY2716">
        <v>7</v>
      </c>
      <c r="CZ2716" t="s">
        <v>131</v>
      </c>
      <c r="DA2716">
        <v>80</v>
      </c>
      <c r="DB2716">
        <v>1</v>
      </c>
      <c r="DC2716" t="s">
        <v>132</v>
      </c>
      <c r="DD2716" t="s">
        <v>133</v>
      </c>
      <c r="DG2716">
        <v>15609048</v>
      </c>
      <c r="DI2716">
        <v>1</v>
      </c>
      <c r="DJ2716">
        <v>0</v>
      </c>
      <c r="DK2716">
        <v>1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3">
      <c r="A2717" t="str">
        <f>"10/06/2022 16:27:53.335"</f>
        <v>10/06/2022 16:27:53.335</v>
      </c>
      <c r="C2717" t="str">
        <f t="shared" si="1378"/>
        <v>FFDFD3C0</v>
      </c>
      <c r="D2717" t="s">
        <v>143</v>
      </c>
      <c r="E2717">
        <v>1</v>
      </c>
      <c r="F2717">
        <v>2001</v>
      </c>
      <c r="G2717" t="s">
        <v>147</v>
      </c>
      <c r="J2717" t="s">
        <v>145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392"/>
        <v>16:27:53.078</v>
      </c>
      <c r="T2717" t="str">
        <f t="shared" si="1393"/>
        <v>16:27:52.678</v>
      </c>
      <c r="U2717" t="str">
        <f t="shared" si="1387"/>
        <v>A5988B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9</v>
      </c>
      <c r="AC2717">
        <v>3</v>
      </c>
      <c r="AD2717">
        <v>0</v>
      </c>
      <c r="AE2717">
        <v>10</v>
      </c>
      <c r="AF2717" t="s">
        <v>136</v>
      </c>
      <c r="AG2717">
        <v>0</v>
      </c>
      <c r="AH2717">
        <v>3</v>
      </c>
      <c r="AI2717">
        <v>2</v>
      </c>
      <c r="AJ2717">
        <v>1</v>
      </c>
      <c r="AK2717" t="s">
        <v>896</v>
      </c>
      <c r="AL2717">
        <v>40.993917000000003</v>
      </c>
      <c r="AM2717" t="s">
        <v>580</v>
      </c>
      <c r="AN2717">
        <v>-72.176699999999997</v>
      </c>
      <c r="AO2717">
        <v>25</v>
      </c>
      <c r="AP2717">
        <v>1150</v>
      </c>
      <c r="AQ2717" t="s">
        <v>129</v>
      </c>
      <c r="AR2717">
        <v>-21</v>
      </c>
      <c r="AS2717">
        <v>59</v>
      </c>
      <c r="AT2717">
        <v>256</v>
      </c>
      <c r="BB2717">
        <v>1200</v>
      </c>
      <c r="BC2717">
        <v>1</v>
      </c>
      <c r="BD2717" t="str">
        <f t="shared" si="1381"/>
        <v xml:space="preserve">N46PD   </v>
      </c>
      <c r="BE2717">
        <v>1</v>
      </c>
      <c r="BG2717">
        <v>0</v>
      </c>
      <c r="BH2717">
        <v>0</v>
      </c>
      <c r="BI2717">
        <v>0</v>
      </c>
      <c r="BJ2717">
        <v>1050</v>
      </c>
      <c r="BK2717">
        <v>-100</v>
      </c>
      <c r="BL2717" t="s">
        <v>206</v>
      </c>
      <c r="BM2717">
        <v>1</v>
      </c>
      <c r="BN2717">
        <v>1</v>
      </c>
      <c r="BO2717">
        <v>1</v>
      </c>
      <c r="BP2717">
        <v>0</v>
      </c>
      <c r="BS2717">
        <v>0</v>
      </c>
      <c r="BT2717">
        <v>0</v>
      </c>
      <c r="BU2717">
        <v>0</v>
      </c>
      <c r="CE2717" t="str">
        <f t="shared" si="1394"/>
        <v>16:27:53.083</v>
      </c>
      <c r="CF2717">
        <v>82504304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6</v>
      </c>
      <c r="CY2717">
        <v>7</v>
      </c>
      <c r="CZ2717" t="s">
        <v>131</v>
      </c>
      <c r="DA2717">
        <v>80</v>
      </c>
      <c r="DB2717">
        <v>1</v>
      </c>
      <c r="DC2717" t="s">
        <v>132</v>
      </c>
      <c r="DD2717" t="s">
        <v>133</v>
      </c>
      <c r="DG2717">
        <v>15609048</v>
      </c>
      <c r="DI2717">
        <v>1</v>
      </c>
      <c r="DJ2717">
        <v>0</v>
      </c>
      <c r="DK2717">
        <v>0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3">
      <c r="A2718" t="str">
        <f>"10/06/2022 16:27:53.382"</f>
        <v>10/06/2022 16:27:53.382</v>
      </c>
      <c r="C2718" t="str">
        <f t="shared" si="1378"/>
        <v>FFDFD3C0</v>
      </c>
      <c r="D2718" t="s">
        <v>123</v>
      </c>
      <c r="E2718">
        <v>1</v>
      </c>
      <c r="H2718">
        <v>157</v>
      </c>
      <c r="I2718" t="s">
        <v>124</v>
      </c>
      <c r="J2718" t="s">
        <v>125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392"/>
        <v>16:27:53.078</v>
      </c>
      <c r="T2718" t="str">
        <f t="shared" si="1393"/>
        <v>16:27:52.678</v>
      </c>
      <c r="U2718" t="str">
        <f t="shared" si="1387"/>
        <v>A5988B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9</v>
      </c>
      <c r="AC2718">
        <v>3</v>
      </c>
      <c r="AD2718">
        <v>0</v>
      </c>
      <c r="AE2718">
        <v>10</v>
      </c>
      <c r="AF2718" t="s">
        <v>136</v>
      </c>
      <c r="AG2718">
        <v>0</v>
      </c>
      <c r="AH2718">
        <v>3</v>
      </c>
      <c r="AI2718">
        <v>2</v>
      </c>
      <c r="AJ2718">
        <v>1</v>
      </c>
      <c r="AK2718" t="s">
        <v>896</v>
      </c>
      <c r="AL2718">
        <v>40.993917000000003</v>
      </c>
      <c r="AM2718" t="s">
        <v>580</v>
      </c>
      <c r="AN2718">
        <v>-72.176699999999997</v>
      </c>
      <c r="AO2718">
        <v>25</v>
      </c>
      <c r="AP2718">
        <v>1150</v>
      </c>
      <c r="AQ2718" t="s">
        <v>129</v>
      </c>
      <c r="AR2718">
        <v>-21</v>
      </c>
      <c r="AS2718">
        <v>59</v>
      </c>
      <c r="AT2718">
        <v>256</v>
      </c>
      <c r="BB2718">
        <v>1200</v>
      </c>
      <c r="BC2718">
        <v>1</v>
      </c>
      <c r="BD2718" t="str">
        <f t="shared" si="1381"/>
        <v xml:space="preserve">N46PD   </v>
      </c>
      <c r="BE2718">
        <v>1</v>
      </c>
      <c r="BG2718">
        <v>0</v>
      </c>
      <c r="BH2718">
        <v>0</v>
      </c>
      <c r="BI2718">
        <v>0</v>
      </c>
      <c r="BJ2718">
        <v>1050</v>
      </c>
      <c r="BK2718">
        <v>-100</v>
      </c>
      <c r="BL2718" t="s">
        <v>206</v>
      </c>
      <c r="BM2718">
        <v>1</v>
      </c>
      <c r="BN2718">
        <v>1</v>
      </c>
      <c r="BO2718">
        <v>1</v>
      </c>
      <c r="BP2718">
        <v>0</v>
      </c>
      <c r="BS2718">
        <v>0</v>
      </c>
      <c r="BT2718">
        <v>0</v>
      </c>
      <c r="BU2718">
        <v>0</v>
      </c>
      <c r="CE2718" t="str">
        <f t="shared" si="1394"/>
        <v>16:27:53.083</v>
      </c>
      <c r="CF2718">
        <v>82504304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6</v>
      </c>
      <c r="CY2718">
        <v>7</v>
      </c>
      <c r="CZ2718" t="s">
        <v>131</v>
      </c>
      <c r="DA2718">
        <v>80</v>
      </c>
      <c r="DB2718">
        <v>1</v>
      </c>
      <c r="DC2718" t="s">
        <v>132</v>
      </c>
      <c r="DD2718" t="s">
        <v>133</v>
      </c>
      <c r="DG2718">
        <v>15609048</v>
      </c>
      <c r="DI2718">
        <v>1</v>
      </c>
      <c r="DJ2718">
        <v>0</v>
      </c>
      <c r="DK2718">
        <v>1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3">
      <c r="A2719" t="str">
        <f>"10/06/2022 16:27:53.398"</f>
        <v>10/06/2022 16:27:53.398</v>
      </c>
      <c r="C2719" t="str">
        <f t="shared" si="1378"/>
        <v>FFDFD3C0</v>
      </c>
      <c r="D2719" t="s">
        <v>139</v>
      </c>
      <c r="E2719">
        <v>3</v>
      </c>
      <c r="F2719">
        <v>1003</v>
      </c>
      <c r="G2719" t="s">
        <v>146</v>
      </c>
      <c r="J2719" t="s">
        <v>141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 t="shared" si="1392"/>
        <v>16:27:53.078</v>
      </c>
      <c r="T2719" t="str">
        <f t="shared" si="1393"/>
        <v>16:27:52.678</v>
      </c>
      <c r="U2719" t="str">
        <f t="shared" si="1387"/>
        <v>A5988B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9</v>
      </c>
      <c r="AC2719">
        <v>3</v>
      </c>
      <c r="AD2719">
        <v>0</v>
      </c>
      <c r="AE2719">
        <v>10</v>
      </c>
      <c r="AF2719" t="s">
        <v>136</v>
      </c>
      <c r="AG2719">
        <v>0</v>
      </c>
      <c r="AH2719">
        <v>3</v>
      </c>
      <c r="AI2719">
        <v>2</v>
      </c>
      <c r="AJ2719">
        <v>1</v>
      </c>
      <c r="AK2719" t="s">
        <v>896</v>
      </c>
      <c r="AL2719">
        <v>40.993917000000003</v>
      </c>
      <c r="AM2719" t="s">
        <v>580</v>
      </c>
      <c r="AN2719">
        <v>-72.176699999999997</v>
      </c>
      <c r="AO2719">
        <v>25</v>
      </c>
      <c r="AP2719">
        <v>1150</v>
      </c>
      <c r="AQ2719" t="s">
        <v>129</v>
      </c>
      <c r="AR2719">
        <v>-21</v>
      </c>
      <c r="AS2719">
        <v>59</v>
      </c>
      <c r="AT2719">
        <v>256</v>
      </c>
      <c r="BB2719">
        <v>1200</v>
      </c>
      <c r="BC2719">
        <v>1</v>
      </c>
      <c r="BD2719" t="str">
        <f t="shared" si="1381"/>
        <v xml:space="preserve">N46PD   </v>
      </c>
      <c r="BE2719">
        <v>1</v>
      </c>
      <c r="BG2719">
        <v>0</v>
      </c>
      <c r="BH2719">
        <v>0</v>
      </c>
      <c r="BI2719">
        <v>0</v>
      </c>
      <c r="BJ2719">
        <v>1050</v>
      </c>
      <c r="BK2719">
        <v>-100</v>
      </c>
      <c r="BL2719" t="s">
        <v>206</v>
      </c>
      <c r="BM2719">
        <v>1</v>
      </c>
      <c r="BN2719">
        <v>1</v>
      </c>
      <c r="BO2719">
        <v>1</v>
      </c>
      <c r="BP2719">
        <v>0</v>
      </c>
      <c r="BS2719">
        <v>0</v>
      </c>
      <c r="BT2719">
        <v>0</v>
      </c>
      <c r="BU2719">
        <v>0</v>
      </c>
      <c r="CE2719" t="str">
        <f t="shared" si="1394"/>
        <v>16:27:53.083</v>
      </c>
      <c r="CF2719">
        <v>82504304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6</v>
      </c>
      <c r="CY2719">
        <v>7</v>
      </c>
      <c r="CZ2719" t="s">
        <v>131</v>
      </c>
      <c r="DA2719">
        <v>80</v>
      </c>
      <c r="DB2719">
        <v>1</v>
      </c>
      <c r="DC2719" t="s">
        <v>132</v>
      </c>
      <c r="DD2719" t="s">
        <v>133</v>
      </c>
      <c r="DG2719">
        <v>15609048</v>
      </c>
      <c r="DI2719">
        <v>1</v>
      </c>
      <c r="DJ2719">
        <v>0</v>
      </c>
      <c r="DK2719">
        <v>1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3">
      <c r="A2720" t="str">
        <f>"10/06/2022 16:27:53.413"</f>
        <v>10/06/2022 16:27:53.413</v>
      </c>
      <c r="C2720" t="str">
        <f t="shared" si="1378"/>
        <v>FFDFD3C0</v>
      </c>
      <c r="D2720" t="s">
        <v>134</v>
      </c>
      <c r="E2720">
        <v>38</v>
      </c>
      <c r="H2720">
        <v>125</v>
      </c>
      <c r="I2720" t="s">
        <v>142</v>
      </c>
      <c r="J2720" t="s">
        <v>136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 t="shared" si="1392"/>
        <v>16:27:53.078</v>
      </c>
      <c r="T2720" t="str">
        <f t="shared" si="1393"/>
        <v>16:27:52.678</v>
      </c>
      <c r="U2720" t="str">
        <f t="shared" si="1387"/>
        <v>A5988B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9</v>
      </c>
      <c r="AC2720">
        <v>3</v>
      </c>
      <c r="AD2720">
        <v>0</v>
      </c>
      <c r="AE2720">
        <v>10</v>
      </c>
      <c r="AF2720" t="s">
        <v>136</v>
      </c>
      <c r="AG2720">
        <v>0</v>
      </c>
      <c r="AH2720">
        <v>3</v>
      </c>
      <c r="AI2720">
        <v>2</v>
      </c>
      <c r="AJ2720">
        <v>1</v>
      </c>
      <c r="AK2720" t="s">
        <v>896</v>
      </c>
      <c r="AL2720">
        <v>40.993917000000003</v>
      </c>
      <c r="AM2720" t="s">
        <v>580</v>
      </c>
      <c r="AN2720">
        <v>-72.176699999999997</v>
      </c>
      <c r="AO2720">
        <v>25</v>
      </c>
      <c r="AP2720">
        <v>1150</v>
      </c>
      <c r="AQ2720" t="s">
        <v>129</v>
      </c>
      <c r="AR2720">
        <v>-21</v>
      </c>
      <c r="AS2720">
        <v>59</v>
      </c>
      <c r="AT2720">
        <v>256</v>
      </c>
      <c r="BB2720">
        <v>1200</v>
      </c>
      <c r="BC2720">
        <v>1</v>
      </c>
      <c r="BD2720" t="str">
        <f t="shared" si="1381"/>
        <v xml:space="preserve">N46PD   </v>
      </c>
      <c r="BE2720">
        <v>1</v>
      </c>
      <c r="BG2720">
        <v>0</v>
      </c>
      <c r="BH2720">
        <v>0</v>
      </c>
      <c r="BI2720">
        <v>0</v>
      </c>
      <c r="BJ2720">
        <v>1050</v>
      </c>
      <c r="BK2720">
        <v>-100</v>
      </c>
      <c r="BL2720" t="s">
        <v>206</v>
      </c>
      <c r="BM2720">
        <v>1</v>
      </c>
      <c r="BN2720">
        <v>1</v>
      </c>
      <c r="BO2720">
        <v>1</v>
      </c>
      <c r="BP2720">
        <v>0</v>
      </c>
      <c r="BS2720">
        <v>0</v>
      </c>
      <c r="BT2720">
        <v>0</v>
      </c>
      <c r="BU2720">
        <v>0</v>
      </c>
      <c r="CE2720" t="str">
        <f t="shared" si="1394"/>
        <v>16:27:53.083</v>
      </c>
      <c r="CF2720">
        <v>82504304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6</v>
      </c>
      <c r="CY2720">
        <v>7</v>
      </c>
      <c r="CZ2720" t="s">
        <v>131</v>
      </c>
      <c r="DA2720">
        <v>80</v>
      </c>
      <c r="DB2720">
        <v>1</v>
      </c>
      <c r="DC2720" t="s">
        <v>132</v>
      </c>
      <c r="DD2720" t="s">
        <v>133</v>
      </c>
      <c r="DG2720">
        <v>15609048</v>
      </c>
      <c r="DI2720">
        <v>1</v>
      </c>
      <c r="DJ2720">
        <v>0</v>
      </c>
      <c r="DK2720">
        <v>1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3">
      <c r="A2721" t="str">
        <f t="shared" ref="A2721:A2726" si="1395">"10/06/2022 16:27:54.242"</f>
        <v>10/06/2022 16:27:54.242</v>
      </c>
      <c r="C2721" t="str">
        <f t="shared" si="1378"/>
        <v>FFDFD3C0</v>
      </c>
      <c r="D2721" t="s">
        <v>143</v>
      </c>
      <c r="E2721">
        <v>1</v>
      </c>
      <c r="F2721">
        <v>2001</v>
      </c>
      <c r="G2721" t="s">
        <v>147</v>
      </c>
      <c r="J2721" t="s">
        <v>145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 t="shared" ref="S2721:S2727" si="1396">"16:27:54.031"</f>
        <v>16:27:54.031</v>
      </c>
      <c r="T2721" t="str">
        <f t="shared" ref="T2721:T2727" si="1397">"16:27:53.131"</f>
        <v>16:27:53.131</v>
      </c>
      <c r="U2721" t="str">
        <f t="shared" si="1387"/>
        <v>A5988B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9</v>
      </c>
      <c r="AC2721">
        <v>3</v>
      </c>
      <c r="AD2721">
        <v>0</v>
      </c>
      <c r="AE2721">
        <v>10</v>
      </c>
      <c r="AF2721" t="s">
        <v>136</v>
      </c>
      <c r="AG2721">
        <v>0</v>
      </c>
      <c r="AH2721">
        <v>3</v>
      </c>
      <c r="AI2721">
        <v>2</v>
      </c>
      <c r="AJ2721">
        <v>1</v>
      </c>
      <c r="AK2721" t="s">
        <v>897</v>
      </c>
      <c r="AL2721">
        <v>40.994174000000001</v>
      </c>
      <c r="AM2721" t="s">
        <v>898</v>
      </c>
      <c r="AN2721">
        <v>-72.176806999999997</v>
      </c>
      <c r="AO2721">
        <v>25</v>
      </c>
      <c r="AP2721">
        <v>1150</v>
      </c>
      <c r="AQ2721" t="s">
        <v>129</v>
      </c>
      <c r="AR2721">
        <v>-21</v>
      </c>
      <c r="AS2721">
        <v>59</v>
      </c>
      <c r="AT2721">
        <v>128</v>
      </c>
      <c r="BB2721">
        <v>1200</v>
      </c>
      <c r="BC2721">
        <v>1</v>
      </c>
      <c r="BD2721" t="str">
        <f t="shared" si="1381"/>
        <v xml:space="preserve">N46PD   </v>
      </c>
      <c r="BE2721">
        <v>1</v>
      </c>
      <c r="BG2721">
        <v>0</v>
      </c>
      <c r="BH2721">
        <v>0</v>
      </c>
      <c r="BI2721">
        <v>0</v>
      </c>
      <c r="BJ2721">
        <v>1050</v>
      </c>
      <c r="BK2721">
        <v>-100</v>
      </c>
      <c r="BL2721" t="s">
        <v>206</v>
      </c>
      <c r="BM2721">
        <v>1</v>
      </c>
      <c r="BN2721">
        <v>1</v>
      </c>
      <c r="BO2721">
        <v>1</v>
      </c>
      <c r="BP2721">
        <v>0</v>
      </c>
      <c r="BS2721">
        <v>0</v>
      </c>
      <c r="BT2721">
        <v>0</v>
      </c>
      <c r="BU2721">
        <v>0</v>
      </c>
      <c r="CE2721" t="str">
        <f t="shared" ref="CE2721:CE2727" si="1398">"16:27:54.034"</f>
        <v>16:27:54.034</v>
      </c>
      <c r="CF2721">
        <v>34432648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5</v>
      </c>
      <c r="CY2721">
        <v>7</v>
      </c>
      <c r="CZ2721" t="s">
        <v>131</v>
      </c>
      <c r="DA2721">
        <v>80</v>
      </c>
      <c r="DB2721">
        <v>0</v>
      </c>
      <c r="DC2721" t="s">
        <v>132</v>
      </c>
      <c r="DD2721" t="s">
        <v>133</v>
      </c>
      <c r="DG2721">
        <v>15702776</v>
      </c>
      <c r="DI2721">
        <v>1</v>
      </c>
      <c r="DJ2721">
        <v>0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3">
      <c r="A2722" t="str">
        <f t="shared" si="1395"/>
        <v>10/06/2022 16:27:54.242</v>
      </c>
      <c r="C2722" t="str">
        <f t="shared" si="1378"/>
        <v>FFDFD3C0</v>
      </c>
      <c r="D2722" t="s">
        <v>123</v>
      </c>
      <c r="E2722">
        <v>1</v>
      </c>
      <c r="H2722">
        <v>157</v>
      </c>
      <c r="I2722" t="s">
        <v>124</v>
      </c>
      <c r="J2722" t="s">
        <v>125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 t="shared" si="1396"/>
        <v>16:27:54.031</v>
      </c>
      <c r="T2722" t="str">
        <f t="shared" si="1397"/>
        <v>16:27:53.131</v>
      </c>
      <c r="U2722" t="str">
        <f t="shared" si="1387"/>
        <v>A5988B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9</v>
      </c>
      <c r="AC2722">
        <v>3</v>
      </c>
      <c r="AD2722">
        <v>0</v>
      </c>
      <c r="AE2722">
        <v>10</v>
      </c>
      <c r="AF2722" t="s">
        <v>136</v>
      </c>
      <c r="AG2722">
        <v>0</v>
      </c>
      <c r="AH2722">
        <v>3</v>
      </c>
      <c r="AI2722">
        <v>2</v>
      </c>
      <c r="AJ2722">
        <v>1</v>
      </c>
      <c r="AK2722" t="s">
        <v>897</v>
      </c>
      <c r="AL2722">
        <v>40.994174000000001</v>
      </c>
      <c r="AM2722" t="s">
        <v>898</v>
      </c>
      <c r="AN2722">
        <v>-72.176806999999997</v>
      </c>
      <c r="AO2722">
        <v>25</v>
      </c>
      <c r="AP2722">
        <v>1150</v>
      </c>
      <c r="AQ2722" t="s">
        <v>129</v>
      </c>
      <c r="AR2722">
        <v>-21</v>
      </c>
      <c r="AS2722">
        <v>59</v>
      </c>
      <c r="AT2722">
        <v>128</v>
      </c>
      <c r="BB2722">
        <v>1200</v>
      </c>
      <c r="BC2722">
        <v>1</v>
      </c>
      <c r="BD2722" t="str">
        <f t="shared" si="1381"/>
        <v xml:space="preserve">N46PD   </v>
      </c>
      <c r="BE2722">
        <v>1</v>
      </c>
      <c r="BG2722">
        <v>0</v>
      </c>
      <c r="BH2722">
        <v>0</v>
      </c>
      <c r="BI2722">
        <v>0</v>
      </c>
      <c r="BJ2722">
        <v>1050</v>
      </c>
      <c r="BK2722">
        <v>-100</v>
      </c>
      <c r="BL2722" t="s">
        <v>206</v>
      </c>
      <c r="BM2722">
        <v>1</v>
      </c>
      <c r="BN2722">
        <v>1</v>
      </c>
      <c r="BO2722">
        <v>1</v>
      </c>
      <c r="BP2722">
        <v>0</v>
      </c>
      <c r="BS2722">
        <v>0</v>
      </c>
      <c r="BT2722">
        <v>0</v>
      </c>
      <c r="BU2722">
        <v>0</v>
      </c>
      <c r="CE2722" t="str">
        <f t="shared" si="1398"/>
        <v>16:27:54.034</v>
      </c>
      <c r="CF2722">
        <v>34432648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5</v>
      </c>
      <c r="CY2722">
        <v>7</v>
      </c>
      <c r="CZ2722" t="s">
        <v>131</v>
      </c>
      <c r="DA2722">
        <v>80</v>
      </c>
      <c r="DB2722">
        <v>0</v>
      </c>
      <c r="DC2722" t="s">
        <v>132</v>
      </c>
      <c r="DD2722" t="s">
        <v>133</v>
      </c>
      <c r="DG2722">
        <v>15702776</v>
      </c>
      <c r="DI2722">
        <v>1</v>
      </c>
      <c r="DJ2722">
        <v>0</v>
      </c>
      <c r="DK2722">
        <v>1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3">
      <c r="A2723" t="str">
        <f t="shared" si="1395"/>
        <v>10/06/2022 16:27:54.242</v>
      </c>
      <c r="C2723" t="str">
        <f t="shared" si="1378"/>
        <v>FFDFD3C0</v>
      </c>
      <c r="D2723" t="s">
        <v>139</v>
      </c>
      <c r="E2723">
        <v>3</v>
      </c>
      <c r="F2723">
        <v>1003</v>
      </c>
      <c r="G2723" t="s">
        <v>146</v>
      </c>
      <c r="J2723" t="s">
        <v>141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 t="shared" si="1396"/>
        <v>16:27:54.031</v>
      </c>
      <c r="T2723" t="str">
        <f t="shared" si="1397"/>
        <v>16:27:53.131</v>
      </c>
      <c r="U2723" t="str">
        <f t="shared" si="1387"/>
        <v>A5988B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9</v>
      </c>
      <c r="AC2723">
        <v>3</v>
      </c>
      <c r="AD2723">
        <v>0</v>
      </c>
      <c r="AE2723">
        <v>10</v>
      </c>
      <c r="AF2723" t="s">
        <v>136</v>
      </c>
      <c r="AG2723">
        <v>0</v>
      </c>
      <c r="AH2723">
        <v>3</v>
      </c>
      <c r="AI2723">
        <v>2</v>
      </c>
      <c r="AJ2723">
        <v>1</v>
      </c>
      <c r="AK2723" t="s">
        <v>897</v>
      </c>
      <c r="AL2723">
        <v>40.994174000000001</v>
      </c>
      <c r="AM2723" t="s">
        <v>898</v>
      </c>
      <c r="AN2723">
        <v>-72.176806999999997</v>
      </c>
      <c r="AO2723">
        <v>25</v>
      </c>
      <c r="AP2723">
        <v>1150</v>
      </c>
      <c r="AQ2723" t="s">
        <v>129</v>
      </c>
      <c r="AR2723">
        <v>-21</v>
      </c>
      <c r="AS2723">
        <v>59</v>
      </c>
      <c r="AT2723">
        <v>128</v>
      </c>
      <c r="BB2723">
        <v>1200</v>
      </c>
      <c r="BC2723">
        <v>1</v>
      </c>
      <c r="BD2723" t="str">
        <f t="shared" si="1381"/>
        <v xml:space="preserve">N46PD   </v>
      </c>
      <c r="BE2723">
        <v>1</v>
      </c>
      <c r="BG2723">
        <v>0</v>
      </c>
      <c r="BH2723">
        <v>0</v>
      </c>
      <c r="BI2723">
        <v>0</v>
      </c>
      <c r="BJ2723">
        <v>1050</v>
      </c>
      <c r="BK2723">
        <v>-100</v>
      </c>
      <c r="BL2723" t="s">
        <v>206</v>
      </c>
      <c r="BM2723">
        <v>1</v>
      </c>
      <c r="BN2723">
        <v>1</v>
      </c>
      <c r="BO2723">
        <v>1</v>
      </c>
      <c r="BP2723">
        <v>0</v>
      </c>
      <c r="BS2723">
        <v>0</v>
      </c>
      <c r="BT2723">
        <v>0</v>
      </c>
      <c r="BU2723">
        <v>0</v>
      </c>
      <c r="CE2723" t="str">
        <f t="shared" si="1398"/>
        <v>16:27:54.034</v>
      </c>
      <c r="CF2723">
        <v>34432648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5</v>
      </c>
      <c r="CY2723">
        <v>7</v>
      </c>
      <c r="CZ2723" t="s">
        <v>131</v>
      </c>
      <c r="DA2723">
        <v>80</v>
      </c>
      <c r="DB2723">
        <v>0</v>
      </c>
      <c r="DC2723" t="s">
        <v>132</v>
      </c>
      <c r="DD2723" t="s">
        <v>133</v>
      </c>
      <c r="DG2723">
        <v>15702776</v>
      </c>
      <c r="DI2723">
        <v>1</v>
      </c>
      <c r="DJ2723">
        <v>0</v>
      </c>
      <c r="DK2723">
        <v>1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3">
      <c r="A2724" t="str">
        <f t="shared" si="1395"/>
        <v>10/06/2022 16:27:54.242</v>
      </c>
      <c r="C2724" t="str">
        <f t="shared" si="1378"/>
        <v>FFDFD3C0</v>
      </c>
      <c r="D2724" t="s">
        <v>134</v>
      </c>
      <c r="E2724">
        <v>38</v>
      </c>
      <c r="H2724">
        <v>125</v>
      </c>
      <c r="I2724" t="s">
        <v>142</v>
      </c>
      <c r="J2724" t="s">
        <v>136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 t="shared" si="1396"/>
        <v>16:27:54.031</v>
      </c>
      <c r="T2724" t="str">
        <f t="shared" si="1397"/>
        <v>16:27:53.131</v>
      </c>
      <c r="U2724" t="str">
        <f t="shared" si="1387"/>
        <v>A5988B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9</v>
      </c>
      <c r="AC2724">
        <v>3</v>
      </c>
      <c r="AD2724">
        <v>0</v>
      </c>
      <c r="AE2724">
        <v>10</v>
      </c>
      <c r="AF2724" t="s">
        <v>136</v>
      </c>
      <c r="AG2724">
        <v>0</v>
      </c>
      <c r="AH2724">
        <v>3</v>
      </c>
      <c r="AI2724">
        <v>2</v>
      </c>
      <c r="AJ2724">
        <v>1</v>
      </c>
      <c r="AK2724" t="s">
        <v>897</v>
      </c>
      <c r="AL2724">
        <v>40.994174000000001</v>
      </c>
      <c r="AM2724" t="s">
        <v>898</v>
      </c>
      <c r="AN2724">
        <v>-72.176806999999997</v>
      </c>
      <c r="AO2724">
        <v>25</v>
      </c>
      <c r="AP2724">
        <v>1150</v>
      </c>
      <c r="AQ2724" t="s">
        <v>129</v>
      </c>
      <c r="AR2724">
        <v>-21</v>
      </c>
      <c r="AS2724">
        <v>59</v>
      </c>
      <c r="AT2724">
        <v>128</v>
      </c>
      <c r="BB2724">
        <v>1200</v>
      </c>
      <c r="BC2724">
        <v>1</v>
      </c>
      <c r="BD2724" t="str">
        <f t="shared" si="1381"/>
        <v xml:space="preserve">N46PD   </v>
      </c>
      <c r="BE2724">
        <v>1</v>
      </c>
      <c r="BG2724">
        <v>0</v>
      </c>
      <c r="BH2724">
        <v>0</v>
      </c>
      <c r="BI2724">
        <v>0</v>
      </c>
      <c r="BJ2724">
        <v>1050</v>
      </c>
      <c r="BK2724">
        <v>-100</v>
      </c>
      <c r="BL2724" t="s">
        <v>206</v>
      </c>
      <c r="BM2724">
        <v>1</v>
      </c>
      <c r="BN2724">
        <v>1</v>
      </c>
      <c r="BO2724">
        <v>1</v>
      </c>
      <c r="BP2724">
        <v>0</v>
      </c>
      <c r="BS2724">
        <v>0</v>
      </c>
      <c r="BT2724">
        <v>0</v>
      </c>
      <c r="BU2724">
        <v>0</v>
      </c>
      <c r="CE2724" t="str">
        <f t="shared" si="1398"/>
        <v>16:27:54.034</v>
      </c>
      <c r="CF2724">
        <v>34432648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5</v>
      </c>
      <c r="CY2724">
        <v>7</v>
      </c>
      <c r="CZ2724" t="s">
        <v>131</v>
      </c>
      <c r="DA2724">
        <v>80</v>
      </c>
      <c r="DB2724">
        <v>0</v>
      </c>
      <c r="DC2724" t="s">
        <v>132</v>
      </c>
      <c r="DD2724" t="s">
        <v>133</v>
      </c>
      <c r="DG2724">
        <v>15702776</v>
      </c>
      <c r="DI2724">
        <v>1</v>
      </c>
      <c r="DJ2724">
        <v>0</v>
      </c>
      <c r="DK2724">
        <v>1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3">
      <c r="A2725" t="str">
        <f t="shared" si="1395"/>
        <v>10/06/2022 16:27:54.242</v>
      </c>
      <c r="C2725" t="str">
        <f t="shared" si="1378"/>
        <v>FFDFD3C0</v>
      </c>
      <c r="D2725" t="s">
        <v>139</v>
      </c>
      <c r="E2725">
        <v>2</v>
      </c>
      <c r="F2725">
        <v>1002</v>
      </c>
      <c r="G2725" t="s">
        <v>124</v>
      </c>
      <c r="J2725" t="s">
        <v>141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 t="shared" si="1396"/>
        <v>16:27:54.031</v>
      </c>
      <c r="T2725" t="str">
        <f t="shared" si="1397"/>
        <v>16:27:53.131</v>
      </c>
      <c r="U2725" t="str">
        <f t="shared" si="1387"/>
        <v>A5988B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9</v>
      </c>
      <c r="AC2725">
        <v>3</v>
      </c>
      <c r="AD2725">
        <v>0</v>
      </c>
      <c r="AE2725">
        <v>10</v>
      </c>
      <c r="AF2725" t="s">
        <v>136</v>
      </c>
      <c r="AG2725">
        <v>0</v>
      </c>
      <c r="AH2725">
        <v>3</v>
      </c>
      <c r="AI2725">
        <v>2</v>
      </c>
      <c r="AJ2725">
        <v>1</v>
      </c>
      <c r="AK2725" t="s">
        <v>897</v>
      </c>
      <c r="AL2725">
        <v>40.994174000000001</v>
      </c>
      <c r="AM2725" t="s">
        <v>898</v>
      </c>
      <c r="AN2725">
        <v>-72.176806999999997</v>
      </c>
      <c r="AO2725">
        <v>25</v>
      </c>
      <c r="AP2725">
        <v>1150</v>
      </c>
      <c r="AQ2725" t="s">
        <v>129</v>
      </c>
      <c r="AR2725">
        <v>-21</v>
      </c>
      <c r="AS2725">
        <v>59</v>
      </c>
      <c r="AT2725">
        <v>128</v>
      </c>
      <c r="BB2725">
        <v>1200</v>
      </c>
      <c r="BC2725">
        <v>1</v>
      </c>
      <c r="BD2725" t="str">
        <f t="shared" si="1381"/>
        <v xml:space="preserve">N46PD   </v>
      </c>
      <c r="BE2725">
        <v>1</v>
      </c>
      <c r="BG2725">
        <v>0</v>
      </c>
      <c r="BH2725">
        <v>0</v>
      </c>
      <c r="BI2725">
        <v>0</v>
      </c>
      <c r="BJ2725">
        <v>1050</v>
      </c>
      <c r="BK2725">
        <v>-100</v>
      </c>
      <c r="BL2725" t="s">
        <v>206</v>
      </c>
      <c r="BM2725">
        <v>1</v>
      </c>
      <c r="BN2725">
        <v>1</v>
      </c>
      <c r="BO2725">
        <v>1</v>
      </c>
      <c r="BP2725">
        <v>0</v>
      </c>
      <c r="BS2725">
        <v>0</v>
      </c>
      <c r="BT2725">
        <v>0</v>
      </c>
      <c r="BU2725">
        <v>0</v>
      </c>
      <c r="CE2725" t="str">
        <f t="shared" si="1398"/>
        <v>16:27:54.034</v>
      </c>
      <c r="CF2725">
        <v>34432648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5</v>
      </c>
      <c r="CY2725">
        <v>7</v>
      </c>
      <c r="CZ2725" t="s">
        <v>131</v>
      </c>
      <c r="DA2725">
        <v>80</v>
      </c>
      <c r="DB2725">
        <v>0</v>
      </c>
      <c r="DC2725" t="s">
        <v>132</v>
      </c>
      <c r="DD2725" t="s">
        <v>133</v>
      </c>
      <c r="DG2725">
        <v>15702776</v>
      </c>
      <c r="DI2725">
        <v>1</v>
      </c>
      <c r="DJ2725">
        <v>0</v>
      </c>
      <c r="DK2725">
        <v>1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3">
      <c r="A2726" t="str">
        <f t="shared" si="1395"/>
        <v>10/06/2022 16:27:54.242</v>
      </c>
      <c r="C2726" t="str">
        <f t="shared" si="1378"/>
        <v>FFDFD3C0</v>
      </c>
      <c r="D2726" t="s">
        <v>134</v>
      </c>
      <c r="E2726">
        <v>33</v>
      </c>
      <c r="H2726">
        <v>112</v>
      </c>
      <c r="I2726" t="s">
        <v>135</v>
      </c>
      <c r="J2726" t="s">
        <v>136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si="1396"/>
        <v>16:27:54.031</v>
      </c>
      <c r="T2726" t="str">
        <f t="shared" si="1397"/>
        <v>16:27:53.131</v>
      </c>
      <c r="U2726" t="str">
        <f t="shared" si="1387"/>
        <v>A5988B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9</v>
      </c>
      <c r="AC2726">
        <v>3</v>
      </c>
      <c r="AD2726">
        <v>0</v>
      </c>
      <c r="AE2726">
        <v>10</v>
      </c>
      <c r="AF2726" t="s">
        <v>136</v>
      </c>
      <c r="AG2726">
        <v>0</v>
      </c>
      <c r="AH2726">
        <v>3</v>
      </c>
      <c r="AI2726">
        <v>2</v>
      </c>
      <c r="AJ2726">
        <v>1</v>
      </c>
      <c r="AK2726" t="s">
        <v>897</v>
      </c>
      <c r="AL2726">
        <v>40.994174000000001</v>
      </c>
      <c r="AM2726" t="s">
        <v>898</v>
      </c>
      <c r="AN2726">
        <v>-72.176806999999997</v>
      </c>
      <c r="AO2726">
        <v>25</v>
      </c>
      <c r="AP2726">
        <v>1150</v>
      </c>
      <c r="AQ2726" t="s">
        <v>129</v>
      </c>
      <c r="AR2726">
        <v>-21</v>
      </c>
      <c r="AS2726">
        <v>59</v>
      </c>
      <c r="AT2726">
        <v>128</v>
      </c>
      <c r="BB2726">
        <v>1200</v>
      </c>
      <c r="BC2726">
        <v>1</v>
      </c>
      <c r="BD2726" t="str">
        <f t="shared" si="1381"/>
        <v xml:space="preserve">N46PD   </v>
      </c>
      <c r="BE2726">
        <v>1</v>
      </c>
      <c r="BG2726">
        <v>0</v>
      </c>
      <c r="BH2726">
        <v>0</v>
      </c>
      <c r="BI2726">
        <v>0</v>
      </c>
      <c r="BJ2726">
        <v>1050</v>
      </c>
      <c r="BK2726">
        <v>-100</v>
      </c>
      <c r="BL2726" t="s">
        <v>206</v>
      </c>
      <c r="BM2726">
        <v>1</v>
      </c>
      <c r="BN2726">
        <v>1</v>
      </c>
      <c r="BO2726">
        <v>1</v>
      </c>
      <c r="BP2726">
        <v>0</v>
      </c>
      <c r="BS2726">
        <v>0</v>
      </c>
      <c r="BT2726">
        <v>0</v>
      </c>
      <c r="BU2726">
        <v>0</v>
      </c>
      <c r="CE2726" t="str">
        <f t="shared" si="1398"/>
        <v>16:27:54.034</v>
      </c>
      <c r="CF2726">
        <v>34432648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5</v>
      </c>
      <c r="CY2726">
        <v>7</v>
      </c>
      <c r="CZ2726" t="s">
        <v>131</v>
      </c>
      <c r="DA2726">
        <v>80</v>
      </c>
      <c r="DB2726">
        <v>0</v>
      </c>
      <c r="DC2726" t="s">
        <v>132</v>
      </c>
      <c r="DD2726" t="s">
        <v>133</v>
      </c>
      <c r="DG2726">
        <v>15702776</v>
      </c>
      <c r="DI2726">
        <v>1</v>
      </c>
      <c r="DJ2726">
        <v>0</v>
      </c>
      <c r="DK2726">
        <v>0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3">
      <c r="A2727" t="str">
        <f>"10/06/2022 16:27:54.335"</f>
        <v>10/06/2022 16:27:54.335</v>
      </c>
      <c r="C2727" t="str">
        <f t="shared" si="1378"/>
        <v>FFDFD3C0</v>
      </c>
      <c r="D2727" t="s">
        <v>143</v>
      </c>
      <c r="E2727">
        <v>15</v>
      </c>
      <c r="F2727">
        <v>2015</v>
      </c>
      <c r="G2727" t="s">
        <v>144</v>
      </c>
      <c r="J2727" t="s">
        <v>145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1396"/>
        <v>16:27:54.031</v>
      </c>
      <c r="T2727" t="str">
        <f t="shared" si="1397"/>
        <v>16:27:53.131</v>
      </c>
      <c r="U2727" t="str">
        <f t="shared" si="1387"/>
        <v>A5988B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9</v>
      </c>
      <c r="AC2727">
        <v>3</v>
      </c>
      <c r="AD2727">
        <v>0</v>
      </c>
      <c r="AE2727">
        <v>10</v>
      </c>
      <c r="AF2727" t="s">
        <v>136</v>
      </c>
      <c r="AG2727">
        <v>0</v>
      </c>
      <c r="AH2727">
        <v>3</v>
      </c>
      <c r="AI2727">
        <v>2</v>
      </c>
      <c r="AJ2727">
        <v>1</v>
      </c>
      <c r="AK2727" t="s">
        <v>897</v>
      </c>
      <c r="AL2727">
        <v>40.994174000000001</v>
      </c>
      <c r="AM2727" t="s">
        <v>898</v>
      </c>
      <c r="AN2727">
        <v>-72.176806999999997</v>
      </c>
      <c r="AO2727">
        <v>25</v>
      </c>
      <c r="AP2727">
        <v>1150</v>
      </c>
      <c r="AQ2727" t="s">
        <v>129</v>
      </c>
      <c r="AR2727">
        <v>-21</v>
      </c>
      <c r="AS2727">
        <v>59</v>
      </c>
      <c r="AT2727">
        <v>128</v>
      </c>
      <c r="BB2727">
        <v>1200</v>
      </c>
      <c r="BC2727">
        <v>1</v>
      </c>
      <c r="BD2727" t="str">
        <f t="shared" si="1381"/>
        <v xml:space="preserve">N46PD   </v>
      </c>
      <c r="BE2727">
        <v>1</v>
      </c>
      <c r="BG2727">
        <v>0</v>
      </c>
      <c r="BH2727">
        <v>0</v>
      </c>
      <c r="BI2727">
        <v>0</v>
      </c>
      <c r="BJ2727">
        <v>1050</v>
      </c>
      <c r="BK2727">
        <v>-100</v>
      </c>
      <c r="BL2727" t="s">
        <v>206</v>
      </c>
      <c r="BM2727">
        <v>1</v>
      </c>
      <c r="BN2727">
        <v>1</v>
      </c>
      <c r="BO2727">
        <v>1</v>
      </c>
      <c r="BP2727">
        <v>0</v>
      </c>
      <c r="BS2727">
        <v>0</v>
      </c>
      <c r="BT2727">
        <v>0</v>
      </c>
      <c r="BU2727">
        <v>0</v>
      </c>
      <c r="CE2727" t="str">
        <f t="shared" si="1398"/>
        <v>16:27:54.034</v>
      </c>
      <c r="CF2727">
        <v>34432648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5</v>
      </c>
      <c r="CY2727">
        <v>7</v>
      </c>
      <c r="CZ2727" t="s">
        <v>131</v>
      </c>
      <c r="DA2727">
        <v>80</v>
      </c>
      <c r="DB2727">
        <v>0</v>
      </c>
      <c r="DC2727" t="s">
        <v>132</v>
      </c>
      <c r="DD2727" t="s">
        <v>133</v>
      </c>
      <c r="DG2727">
        <v>15702776</v>
      </c>
      <c r="DI2727">
        <v>1</v>
      </c>
      <c r="DJ2727">
        <v>0</v>
      </c>
      <c r="DK2727">
        <v>0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3">
      <c r="A2728" t="str">
        <f t="shared" ref="A2728:A2733" si="1399">"10/06/2022 16:27:55.305"</f>
        <v>10/06/2022 16:27:55.305</v>
      </c>
      <c r="C2728" t="str">
        <f t="shared" si="1378"/>
        <v>FFDFD3C0</v>
      </c>
      <c r="D2728" t="s">
        <v>123</v>
      </c>
      <c r="E2728">
        <v>1</v>
      </c>
      <c r="H2728">
        <v>157</v>
      </c>
      <c r="I2728" t="s">
        <v>124</v>
      </c>
      <c r="J2728" t="s">
        <v>125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ref="S2728:S2733" si="1400">"16:27:55.094"</f>
        <v>16:27:55.094</v>
      </c>
      <c r="T2728" t="str">
        <f t="shared" ref="T2728:T2733" si="1401">"16:27:54.594"</f>
        <v>16:27:54.594</v>
      </c>
      <c r="U2728" t="str">
        <f t="shared" si="1387"/>
        <v>A5988B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9</v>
      </c>
      <c r="AC2728">
        <v>3</v>
      </c>
      <c r="AD2728">
        <v>0</v>
      </c>
      <c r="AE2728">
        <v>10</v>
      </c>
      <c r="AF2728" t="s">
        <v>136</v>
      </c>
      <c r="AG2728">
        <v>0</v>
      </c>
      <c r="AH2728">
        <v>3</v>
      </c>
      <c r="AI2728">
        <v>2</v>
      </c>
      <c r="AJ2728">
        <v>1</v>
      </c>
      <c r="AK2728" t="s">
        <v>899</v>
      </c>
      <c r="AL2728">
        <v>40.994475000000001</v>
      </c>
      <c r="AM2728" t="s">
        <v>900</v>
      </c>
      <c r="AN2728">
        <v>-72.176935999999998</v>
      </c>
      <c r="AO2728">
        <v>25</v>
      </c>
      <c r="AP2728">
        <v>1150</v>
      </c>
      <c r="AQ2728" t="s">
        <v>129</v>
      </c>
      <c r="AR2728">
        <v>-19</v>
      </c>
      <c r="AS2728">
        <v>60</v>
      </c>
      <c r="AT2728">
        <v>-64</v>
      </c>
      <c r="BB2728">
        <v>1200</v>
      </c>
      <c r="BC2728">
        <v>1</v>
      </c>
      <c r="BD2728" t="str">
        <f t="shared" si="1381"/>
        <v xml:space="preserve">N46PD   </v>
      </c>
      <c r="BE2728">
        <v>1</v>
      </c>
      <c r="BG2728">
        <v>0</v>
      </c>
      <c r="BH2728">
        <v>0</v>
      </c>
      <c r="BI2728">
        <v>0</v>
      </c>
      <c r="BJ2728">
        <v>1050</v>
      </c>
      <c r="BK2728">
        <v>-100</v>
      </c>
      <c r="BL2728" t="s">
        <v>206</v>
      </c>
      <c r="BM2728">
        <v>1</v>
      </c>
      <c r="BN2728">
        <v>1</v>
      </c>
      <c r="BO2728">
        <v>1</v>
      </c>
      <c r="BP2728">
        <v>0</v>
      </c>
      <c r="BS2728">
        <v>0</v>
      </c>
      <c r="BT2728">
        <v>0</v>
      </c>
      <c r="BU2728">
        <v>0</v>
      </c>
      <c r="CE2728" t="str">
        <f t="shared" ref="CE2728:CE2733" si="1402">"16:27:55.094"</f>
        <v>16:27:55.094</v>
      </c>
      <c r="CF2728">
        <v>94497221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5</v>
      </c>
      <c r="CY2728">
        <v>7</v>
      </c>
      <c r="CZ2728" t="s">
        <v>131</v>
      </c>
      <c r="DA2728">
        <v>80</v>
      </c>
      <c r="DB2728">
        <v>1</v>
      </c>
      <c r="DC2728" t="s">
        <v>132</v>
      </c>
      <c r="DD2728" t="s">
        <v>133</v>
      </c>
      <c r="DG2728">
        <v>15610943</v>
      </c>
      <c r="DI2728">
        <v>1</v>
      </c>
      <c r="DJ2728">
        <v>0</v>
      </c>
      <c r="DK2728">
        <v>0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3">
      <c r="A2729" t="str">
        <f t="shared" si="1399"/>
        <v>10/06/2022 16:27:55.305</v>
      </c>
      <c r="C2729" t="str">
        <f t="shared" si="1378"/>
        <v>FFDFD3C0</v>
      </c>
      <c r="D2729" t="s">
        <v>134</v>
      </c>
      <c r="E2729">
        <v>38</v>
      </c>
      <c r="H2729">
        <v>125</v>
      </c>
      <c r="I2729" t="s">
        <v>142</v>
      </c>
      <c r="J2729" t="s">
        <v>136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si="1400"/>
        <v>16:27:55.094</v>
      </c>
      <c r="T2729" t="str">
        <f t="shared" si="1401"/>
        <v>16:27:54.594</v>
      </c>
      <c r="U2729" t="str">
        <f t="shared" si="1387"/>
        <v>A5988B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9</v>
      </c>
      <c r="AC2729">
        <v>3</v>
      </c>
      <c r="AD2729">
        <v>0</v>
      </c>
      <c r="AE2729">
        <v>10</v>
      </c>
      <c r="AF2729" t="s">
        <v>136</v>
      </c>
      <c r="AG2729">
        <v>0</v>
      </c>
      <c r="AH2729">
        <v>3</v>
      </c>
      <c r="AI2729">
        <v>2</v>
      </c>
      <c r="AJ2729">
        <v>1</v>
      </c>
      <c r="AK2729" t="s">
        <v>899</v>
      </c>
      <c r="AL2729">
        <v>40.994475000000001</v>
      </c>
      <c r="AM2729" t="s">
        <v>900</v>
      </c>
      <c r="AN2729">
        <v>-72.176935999999998</v>
      </c>
      <c r="AO2729">
        <v>25</v>
      </c>
      <c r="AP2729">
        <v>1150</v>
      </c>
      <c r="AQ2729" t="s">
        <v>129</v>
      </c>
      <c r="AR2729">
        <v>-19</v>
      </c>
      <c r="AS2729">
        <v>60</v>
      </c>
      <c r="AT2729">
        <v>-64</v>
      </c>
      <c r="BB2729">
        <v>1200</v>
      </c>
      <c r="BC2729">
        <v>1</v>
      </c>
      <c r="BD2729" t="str">
        <f t="shared" si="1381"/>
        <v xml:space="preserve">N46PD   </v>
      </c>
      <c r="BE2729">
        <v>1</v>
      </c>
      <c r="BG2729">
        <v>0</v>
      </c>
      <c r="BH2729">
        <v>0</v>
      </c>
      <c r="BI2729">
        <v>0</v>
      </c>
      <c r="BJ2729">
        <v>1050</v>
      </c>
      <c r="BK2729">
        <v>-100</v>
      </c>
      <c r="BL2729" t="s">
        <v>206</v>
      </c>
      <c r="BM2729">
        <v>1</v>
      </c>
      <c r="BN2729">
        <v>1</v>
      </c>
      <c r="BO2729">
        <v>1</v>
      </c>
      <c r="BP2729">
        <v>0</v>
      </c>
      <c r="BS2729">
        <v>0</v>
      </c>
      <c r="BT2729">
        <v>0</v>
      </c>
      <c r="BU2729">
        <v>0</v>
      </c>
      <c r="CE2729" t="str">
        <f t="shared" si="1402"/>
        <v>16:27:55.094</v>
      </c>
      <c r="CF2729">
        <v>94497221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5</v>
      </c>
      <c r="CY2729">
        <v>7</v>
      </c>
      <c r="CZ2729" t="s">
        <v>131</v>
      </c>
      <c r="DA2729">
        <v>80</v>
      </c>
      <c r="DB2729">
        <v>1</v>
      </c>
      <c r="DC2729" t="s">
        <v>132</v>
      </c>
      <c r="DD2729" t="s">
        <v>133</v>
      </c>
      <c r="DG2729">
        <v>15610943</v>
      </c>
      <c r="DI2729">
        <v>1</v>
      </c>
      <c r="DJ2729">
        <v>0</v>
      </c>
      <c r="DK2729">
        <v>1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3">
      <c r="A2730" t="str">
        <f t="shared" si="1399"/>
        <v>10/06/2022 16:27:55.305</v>
      </c>
      <c r="C2730" t="str">
        <f t="shared" si="1378"/>
        <v>FFDFD3C0</v>
      </c>
      <c r="D2730" t="s">
        <v>139</v>
      </c>
      <c r="E2730">
        <v>2</v>
      </c>
      <c r="F2730">
        <v>1002</v>
      </c>
      <c r="G2730" t="s">
        <v>124</v>
      </c>
      <c r="J2730" t="s">
        <v>141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400"/>
        <v>16:27:55.094</v>
      </c>
      <c r="T2730" t="str">
        <f t="shared" si="1401"/>
        <v>16:27:54.594</v>
      </c>
      <c r="U2730" t="str">
        <f t="shared" si="1387"/>
        <v>A5988B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9</v>
      </c>
      <c r="AC2730">
        <v>3</v>
      </c>
      <c r="AD2730">
        <v>0</v>
      </c>
      <c r="AE2730">
        <v>10</v>
      </c>
      <c r="AF2730" t="s">
        <v>136</v>
      </c>
      <c r="AG2730">
        <v>0</v>
      </c>
      <c r="AH2730">
        <v>3</v>
      </c>
      <c r="AI2730">
        <v>2</v>
      </c>
      <c r="AJ2730">
        <v>1</v>
      </c>
      <c r="AK2730" t="s">
        <v>899</v>
      </c>
      <c r="AL2730">
        <v>40.994475000000001</v>
      </c>
      <c r="AM2730" t="s">
        <v>900</v>
      </c>
      <c r="AN2730">
        <v>-72.176935999999998</v>
      </c>
      <c r="AO2730">
        <v>25</v>
      </c>
      <c r="AP2730">
        <v>1150</v>
      </c>
      <c r="AQ2730" t="s">
        <v>129</v>
      </c>
      <c r="AR2730">
        <v>-19</v>
      </c>
      <c r="AS2730">
        <v>60</v>
      </c>
      <c r="AT2730">
        <v>-64</v>
      </c>
      <c r="BB2730">
        <v>1200</v>
      </c>
      <c r="BC2730">
        <v>1</v>
      </c>
      <c r="BD2730" t="str">
        <f t="shared" si="1381"/>
        <v xml:space="preserve">N46PD   </v>
      </c>
      <c r="BE2730">
        <v>1</v>
      </c>
      <c r="BG2730">
        <v>0</v>
      </c>
      <c r="BH2730">
        <v>0</v>
      </c>
      <c r="BI2730">
        <v>0</v>
      </c>
      <c r="BJ2730">
        <v>1050</v>
      </c>
      <c r="BK2730">
        <v>-100</v>
      </c>
      <c r="BL2730" t="s">
        <v>206</v>
      </c>
      <c r="BM2730">
        <v>1</v>
      </c>
      <c r="BN2730">
        <v>1</v>
      </c>
      <c r="BO2730">
        <v>1</v>
      </c>
      <c r="BP2730">
        <v>0</v>
      </c>
      <c r="BS2730">
        <v>0</v>
      </c>
      <c r="BT2730">
        <v>0</v>
      </c>
      <c r="BU2730">
        <v>0</v>
      </c>
      <c r="CE2730" t="str">
        <f t="shared" si="1402"/>
        <v>16:27:55.094</v>
      </c>
      <c r="CF2730">
        <v>94497221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5</v>
      </c>
      <c r="CY2730">
        <v>7</v>
      </c>
      <c r="CZ2730" t="s">
        <v>131</v>
      </c>
      <c r="DA2730">
        <v>80</v>
      </c>
      <c r="DB2730">
        <v>1</v>
      </c>
      <c r="DC2730" t="s">
        <v>132</v>
      </c>
      <c r="DD2730" t="s">
        <v>133</v>
      </c>
      <c r="DG2730">
        <v>15610943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3">
      <c r="A2731" t="str">
        <f t="shared" si="1399"/>
        <v>10/06/2022 16:27:55.305</v>
      </c>
      <c r="C2731" t="str">
        <f t="shared" si="1378"/>
        <v>FFDFD3C0</v>
      </c>
      <c r="D2731" t="s">
        <v>134</v>
      </c>
      <c r="E2731">
        <v>33</v>
      </c>
      <c r="H2731">
        <v>112</v>
      </c>
      <c r="I2731" t="s">
        <v>135</v>
      </c>
      <c r="J2731" t="s">
        <v>136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400"/>
        <v>16:27:55.094</v>
      </c>
      <c r="T2731" t="str">
        <f t="shared" si="1401"/>
        <v>16:27:54.594</v>
      </c>
      <c r="U2731" t="str">
        <f t="shared" si="1387"/>
        <v>A5988B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9</v>
      </c>
      <c r="AC2731">
        <v>3</v>
      </c>
      <c r="AD2731">
        <v>0</v>
      </c>
      <c r="AE2731">
        <v>10</v>
      </c>
      <c r="AF2731" t="s">
        <v>136</v>
      </c>
      <c r="AG2731">
        <v>0</v>
      </c>
      <c r="AH2731">
        <v>3</v>
      </c>
      <c r="AI2731">
        <v>2</v>
      </c>
      <c r="AJ2731">
        <v>1</v>
      </c>
      <c r="AK2731" t="s">
        <v>899</v>
      </c>
      <c r="AL2731">
        <v>40.994475000000001</v>
      </c>
      <c r="AM2731" t="s">
        <v>900</v>
      </c>
      <c r="AN2731">
        <v>-72.176935999999998</v>
      </c>
      <c r="AO2731">
        <v>25</v>
      </c>
      <c r="AP2731">
        <v>1150</v>
      </c>
      <c r="AQ2731" t="s">
        <v>129</v>
      </c>
      <c r="AR2731">
        <v>-19</v>
      </c>
      <c r="AS2731">
        <v>60</v>
      </c>
      <c r="AT2731">
        <v>-64</v>
      </c>
      <c r="BB2731">
        <v>1200</v>
      </c>
      <c r="BC2731">
        <v>1</v>
      </c>
      <c r="BD2731" t="str">
        <f t="shared" si="1381"/>
        <v xml:space="preserve">N46PD   </v>
      </c>
      <c r="BE2731">
        <v>1</v>
      </c>
      <c r="BG2731">
        <v>0</v>
      </c>
      <c r="BH2731">
        <v>0</v>
      </c>
      <c r="BI2731">
        <v>0</v>
      </c>
      <c r="BJ2731">
        <v>1050</v>
      </c>
      <c r="BK2731">
        <v>-100</v>
      </c>
      <c r="BL2731" t="s">
        <v>206</v>
      </c>
      <c r="BM2731">
        <v>1</v>
      </c>
      <c r="BN2731">
        <v>1</v>
      </c>
      <c r="BO2731">
        <v>1</v>
      </c>
      <c r="BP2731">
        <v>0</v>
      </c>
      <c r="BS2731">
        <v>0</v>
      </c>
      <c r="BT2731">
        <v>0</v>
      </c>
      <c r="BU2731">
        <v>0</v>
      </c>
      <c r="CE2731" t="str">
        <f t="shared" si="1402"/>
        <v>16:27:55.094</v>
      </c>
      <c r="CF2731">
        <v>94497221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5</v>
      </c>
      <c r="CY2731">
        <v>7</v>
      </c>
      <c r="CZ2731" t="s">
        <v>131</v>
      </c>
      <c r="DA2731">
        <v>80</v>
      </c>
      <c r="DB2731">
        <v>1</v>
      </c>
      <c r="DC2731" t="s">
        <v>132</v>
      </c>
      <c r="DD2731" t="s">
        <v>133</v>
      </c>
      <c r="DG2731">
        <v>15610943</v>
      </c>
      <c r="DI2731">
        <v>1</v>
      </c>
      <c r="DJ2731">
        <v>0</v>
      </c>
      <c r="DK2731">
        <v>1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3">
      <c r="A2732" t="str">
        <f t="shared" si="1399"/>
        <v>10/06/2022 16:27:55.305</v>
      </c>
      <c r="C2732" t="str">
        <f t="shared" ref="C2732:C2795" si="1403">"FFDFD3C0"</f>
        <v>FFDFD3C0</v>
      </c>
      <c r="D2732" t="s">
        <v>139</v>
      </c>
      <c r="E2732">
        <v>3</v>
      </c>
      <c r="F2732">
        <v>1003</v>
      </c>
      <c r="G2732" t="s">
        <v>146</v>
      </c>
      <c r="J2732" t="s">
        <v>141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si="1400"/>
        <v>16:27:55.094</v>
      </c>
      <c r="T2732" t="str">
        <f t="shared" si="1401"/>
        <v>16:27:54.594</v>
      </c>
      <c r="U2732" t="str">
        <f t="shared" si="1387"/>
        <v>A5988B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9</v>
      </c>
      <c r="AC2732">
        <v>3</v>
      </c>
      <c r="AD2732">
        <v>0</v>
      </c>
      <c r="AE2732">
        <v>10</v>
      </c>
      <c r="AF2732" t="s">
        <v>136</v>
      </c>
      <c r="AG2732">
        <v>0</v>
      </c>
      <c r="AH2732">
        <v>3</v>
      </c>
      <c r="AI2732">
        <v>2</v>
      </c>
      <c r="AJ2732">
        <v>1</v>
      </c>
      <c r="AK2732" t="s">
        <v>899</v>
      </c>
      <c r="AL2732">
        <v>40.994475000000001</v>
      </c>
      <c r="AM2732" t="s">
        <v>900</v>
      </c>
      <c r="AN2732">
        <v>-72.176935999999998</v>
      </c>
      <c r="AO2732">
        <v>25</v>
      </c>
      <c r="AP2732">
        <v>1150</v>
      </c>
      <c r="AQ2732" t="s">
        <v>129</v>
      </c>
      <c r="AR2732">
        <v>-19</v>
      </c>
      <c r="AS2732">
        <v>60</v>
      </c>
      <c r="AT2732">
        <v>-64</v>
      </c>
      <c r="BB2732">
        <v>1200</v>
      </c>
      <c r="BC2732">
        <v>1</v>
      </c>
      <c r="BD2732" t="str">
        <f t="shared" ref="BD2732:BD2795" si="1404">"N46PD   "</f>
        <v xml:space="preserve">N46PD   </v>
      </c>
      <c r="BE2732">
        <v>1</v>
      </c>
      <c r="BG2732">
        <v>0</v>
      </c>
      <c r="BH2732">
        <v>0</v>
      </c>
      <c r="BI2732">
        <v>0</v>
      </c>
      <c r="BJ2732">
        <v>1050</v>
      </c>
      <c r="BK2732">
        <v>-100</v>
      </c>
      <c r="BL2732" t="s">
        <v>206</v>
      </c>
      <c r="BM2732">
        <v>1</v>
      </c>
      <c r="BN2732">
        <v>1</v>
      </c>
      <c r="BO2732">
        <v>1</v>
      </c>
      <c r="BP2732">
        <v>0</v>
      </c>
      <c r="BS2732">
        <v>0</v>
      </c>
      <c r="BT2732">
        <v>0</v>
      </c>
      <c r="BU2732">
        <v>0</v>
      </c>
      <c r="CE2732" t="str">
        <f t="shared" si="1402"/>
        <v>16:27:55.094</v>
      </c>
      <c r="CF2732">
        <v>94497221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5</v>
      </c>
      <c r="CY2732">
        <v>7</v>
      </c>
      <c r="CZ2732" t="s">
        <v>131</v>
      </c>
      <c r="DA2732">
        <v>80</v>
      </c>
      <c r="DB2732">
        <v>1</v>
      </c>
      <c r="DC2732" t="s">
        <v>132</v>
      </c>
      <c r="DD2732" t="s">
        <v>133</v>
      </c>
      <c r="DG2732">
        <v>15610943</v>
      </c>
      <c r="DI2732">
        <v>1</v>
      </c>
      <c r="DJ2732">
        <v>0</v>
      </c>
      <c r="DK2732">
        <v>1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3">
      <c r="A2733" t="str">
        <f t="shared" si="1399"/>
        <v>10/06/2022 16:27:55.305</v>
      </c>
      <c r="C2733" t="str">
        <f t="shared" si="1403"/>
        <v>FFDFD3C0</v>
      </c>
      <c r="D2733" t="s">
        <v>143</v>
      </c>
      <c r="E2733">
        <v>15</v>
      </c>
      <c r="F2733">
        <v>2015</v>
      </c>
      <c r="G2733" t="s">
        <v>144</v>
      </c>
      <c r="J2733" t="s">
        <v>145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si="1400"/>
        <v>16:27:55.094</v>
      </c>
      <c r="T2733" t="str">
        <f t="shared" si="1401"/>
        <v>16:27:54.594</v>
      </c>
      <c r="U2733" t="str">
        <f t="shared" si="1387"/>
        <v>A5988B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9</v>
      </c>
      <c r="AC2733">
        <v>3</v>
      </c>
      <c r="AD2733">
        <v>0</v>
      </c>
      <c r="AE2733">
        <v>10</v>
      </c>
      <c r="AF2733" t="s">
        <v>136</v>
      </c>
      <c r="AG2733">
        <v>0</v>
      </c>
      <c r="AH2733">
        <v>3</v>
      </c>
      <c r="AI2733">
        <v>2</v>
      </c>
      <c r="AJ2733">
        <v>1</v>
      </c>
      <c r="AK2733" t="s">
        <v>899</v>
      </c>
      <c r="AL2733">
        <v>40.994475000000001</v>
      </c>
      <c r="AM2733" t="s">
        <v>900</v>
      </c>
      <c r="AN2733">
        <v>-72.176935999999998</v>
      </c>
      <c r="AO2733">
        <v>25</v>
      </c>
      <c r="AP2733">
        <v>1150</v>
      </c>
      <c r="AQ2733" t="s">
        <v>129</v>
      </c>
      <c r="AR2733">
        <v>-19</v>
      </c>
      <c r="AS2733">
        <v>60</v>
      </c>
      <c r="AT2733">
        <v>-64</v>
      </c>
      <c r="BB2733">
        <v>1200</v>
      </c>
      <c r="BC2733">
        <v>1</v>
      </c>
      <c r="BD2733" t="str">
        <f t="shared" si="1404"/>
        <v xml:space="preserve">N46PD   </v>
      </c>
      <c r="BE2733">
        <v>1</v>
      </c>
      <c r="BG2733">
        <v>0</v>
      </c>
      <c r="BH2733">
        <v>0</v>
      </c>
      <c r="BI2733">
        <v>0</v>
      </c>
      <c r="BJ2733">
        <v>1050</v>
      </c>
      <c r="BK2733">
        <v>-100</v>
      </c>
      <c r="BL2733" t="s">
        <v>206</v>
      </c>
      <c r="BM2733">
        <v>1</v>
      </c>
      <c r="BN2733">
        <v>1</v>
      </c>
      <c r="BO2733">
        <v>1</v>
      </c>
      <c r="BP2733">
        <v>0</v>
      </c>
      <c r="BS2733">
        <v>0</v>
      </c>
      <c r="BT2733">
        <v>0</v>
      </c>
      <c r="BU2733">
        <v>0</v>
      </c>
      <c r="CE2733" t="str">
        <f t="shared" si="1402"/>
        <v>16:27:55.094</v>
      </c>
      <c r="CF2733">
        <v>94497221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5</v>
      </c>
      <c r="CY2733">
        <v>7</v>
      </c>
      <c r="CZ2733" t="s">
        <v>131</v>
      </c>
      <c r="DA2733">
        <v>80</v>
      </c>
      <c r="DB2733">
        <v>1</v>
      </c>
      <c r="DC2733" t="s">
        <v>132</v>
      </c>
      <c r="DD2733" t="s">
        <v>133</v>
      </c>
      <c r="DG2733">
        <v>15610943</v>
      </c>
      <c r="DI2733">
        <v>1</v>
      </c>
      <c r="DJ2733">
        <v>0</v>
      </c>
      <c r="DK2733">
        <v>0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3">
      <c r="A2734" t="str">
        <f>"10/06/2022 16:27:56.071"</f>
        <v>10/06/2022 16:27:56.071</v>
      </c>
      <c r="C2734" t="str">
        <f t="shared" si="1403"/>
        <v>FFDFD3C0</v>
      </c>
      <c r="D2734" t="s">
        <v>123</v>
      </c>
      <c r="E2734">
        <v>1</v>
      </c>
      <c r="H2734">
        <v>157</v>
      </c>
      <c r="I2734" t="s">
        <v>124</v>
      </c>
      <c r="J2734" t="s">
        <v>125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"16:27:55.547"</f>
        <v>16:27:55.547</v>
      </c>
      <c r="T2734" t="str">
        <f>"16:27:55.147"</f>
        <v>16:27:55.147</v>
      </c>
      <c r="U2734" t="str">
        <f t="shared" si="1387"/>
        <v>A5988B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9</v>
      </c>
      <c r="AC2734">
        <v>3</v>
      </c>
      <c r="AD2734">
        <v>0</v>
      </c>
      <c r="AE2734">
        <v>10</v>
      </c>
      <c r="AF2734" t="s">
        <v>136</v>
      </c>
      <c r="AG2734">
        <v>0</v>
      </c>
      <c r="AH2734">
        <v>3</v>
      </c>
      <c r="AI2734">
        <v>2</v>
      </c>
      <c r="AJ2734">
        <v>1</v>
      </c>
      <c r="AK2734" t="s">
        <v>901</v>
      </c>
      <c r="AL2734">
        <v>40.994647000000001</v>
      </c>
      <c r="AM2734" t="s">
        <v>902</v>
      </c>
      <c r="AN2734">
        <v>-72.177000000000007</v>
      </c>
      <c r="AO2734">
        <v>25</v>
      </c>
      <c r="AP2734">
        <v>1150</v>
      </c>
      <c r="AQ2734" t="s">
        <v>129</v>
      </c>
      <c r="AR2734">
        <v>-19</v>
      </c>
      <c r="AS2734">
        <v>60</v>
      </c>
      <c r="AT2734">
        <v>0</v>
      </c>
      <c r="BB2734">
        <v>1200</v>
      </c>
      <c r="BC2734">
        <v>1</v>
      </c>
      <c r="BD2734" t="str">
        <f t="shared" si="1404"/>
        <v xml:space="preserve">N46PD   </v>
      </c>
      <c r="BE2734">
        <v>1</v>
      </c>
      <c r="BG2734">
        <v>0</v>
      </c>
      <c r="BH2734">
        <v>0</v>
      </c>
      <c r="BI2734">
        <v>0</v>
      </c>
      <c r="BJ2734">
        <v>1050</v>
      </c>
      <c r="BK2734">
        <v>-100</v>
      </c>
      <c r="BL2734" t="s">
        <v>206</v>
      </c>
      <c r="BM2734">
        <v>1</v>
      </c>
      <c r="BN2734">
        <v>1</v>
      </c>
      <c r="BO2734">
        <v>1</v>
      </c>
      <c r="BP2734">
        <v>0</v>
      </c>
      <c r="BS2734">
        <v>0</v>
      </c>
      <c r="BT2734">
        <v>0</v>
      </c>
      <c r="BU2734">
        <v>0</v>
      </c>
      <c r="CE2734" t="str">
        <f>"16:27:55.553"</f>
        <v>16:27:55.553</v>
      </c>
      <c r="CF2734">
        <v>553422838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2</v>
      </c>
      <c r="CY2734">
        <v>7</v>
      </c>
      <c r="CZ2734" t="s">
        <v>131</v>
      </c>
      <c r="DA2734">
        <v>94</v>
      </c>
      <c r="DB2734">
        <v>2</v>
      </c>
      <c r="DC2734" t="s">
        <v>190</v>
      </c>
      <c r="DD2734" t="s">
        <v>191</v>
      </c>
      <c r="DG2734">
        <v>14184131</v>
      </c>
      <c r="DI2734">
        <v>1</v>
      </c>
      <c r="DJ2734">
        <v>0</v>
      </c>
      <c r="DK2734">
        <v>0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3">
      <c r="A2735" t="str">
        <f>"10/06/2022 16:27:56.071"</f>
        <v>10/06/2022 16:27:56.071</v>
      </c>
      <c r="C2735" t="str">
        <f t="shared" si="1403"/>
        <v>FFDFD3C0</v>
      </c>
      <c r="D2735" t="s">
        <v>139</v>
      </c>
      <c r="E2735">
        <v>3</v>
      </c>
      <c r="F2735">
        <v>1003</v>
      </c>
      <c r="G2735" t="s">
        <v>146</v>
      </c>
      <c r="J2735" t="s">
        <v>141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"16:27:55.547"</f>
        <v>16:27:55.547</v>
      </c>
      <c r="T2735" t="str">
        <f>"16:27:55.147"</f>
        <v>16:27:55.147</v>
      </c>
      <c r="U2735" t="str">
        <f t="shared" si="1387"/>
        <v>A5988B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9</v>
      </c>
      <c r="AC2735">
        <v>3</v>
      </c>
      <c r="AD2735">
        <v>0</v>
      </c>
      <c r="AE2735">
        <v>10</v>
      </c>
      <c r="AF2735" t="s">
        <v>136</v>
      </c>
      <c r="AG2735">
        <v>0</v>
      </c>
      <c r="AH2735">
        <v>3</v>
      </c>
      <c r="AI2735">
        <v>2</v>
      </c>
      <c r="AJ2735">
        <v>1</v>
      </c>
      <c r="AK2735" t="s">
        <v>901</v>
      </c>
      <c r="AL2735">
        <v>40.994647000000001</v>
      </c>
      <c r="AM2735" t="s">
        <v>902</v>
      </c>
      <c r="AN2735">
        <v>-72.177000000000007</v>
      </c>
      <c r="AO2735">
        <v>25</v>
      </c>
      <c r="AP2735">
        <v>1150</v>
      </c>
      <c r="AQ2735" t="s">
        <v>129</v>
      </c>
      <c r="AR2735">
        <v>-19</v>
      </c>
      <c r="AS2735">
        <v>60</v>
      </c>
      <c r="AT2735">
        <v>0</v>
      </c>
      <c r="BB2735">
        <v>1200</v>
      </c>
      <c r="BC2735">
        <v>1</v>
      </c>
      <c r="BD2735" t="str">
        <f t="shared" si="1404"/>
        <v xml:space="preserve">N46PD   </v>
      </c>
      <c r="BE2735">
        <v>1</v>
      </c>
      <c r="BG2735">
        <v>0</v>
      </c>
      <c r="BH2735">
        <v>0</v>
      </c>
      <c r="BI2735">
        <v>0</v>
      </c>
      <c r="BJ2735">
        <v>1050</v>
      </c>
      <c r="BK2735">
        <v>-100</v>
      </c>
      <c r="BL2735" t="s">
        <v>206</v>
      </c>
      <c r="BM2735">
        <v>1</v>
      </c>
      <c r="BN2735">
        <v>1</v>
      </c>
      <c r="BO2735">
        <v>1</v>
      </c>
      <c r="BP2735">
        <v>0</v>
      </c>
      <c r="BS2735">
        <v>0</v>
      </c>
      <c r="BT2735">
        <v>0</v>
      </c>
      <c r="BU2735">
        <v>0</v>
      </c>
      <c r="CE2735" t="str">
        <f>"16:27:55.553"</f>
        <v>16:27:55.553</v>
      </c>
      <c r="CF2735">
        <v>553422838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2</v>
      </c>
      <c r="CY2735">
        <v>7</v>
      </c>
      <c r="CZ2735" t="s">
        <v>131</v>
      </c>
      <c r="DA2735">
        <v>94</v>
      </c>
      <c r="DB2735">
        <v>2</v>
      </c>
      <c r="DC2735" t="s">
        <v>190</v>
      </c>
      <c r="DD2735" t="s">
        <v>191</v>
      </c>
      <c r="DG2735">
        <v>14184131</v>
      </c>
      <c r="DI2735">
        <v>1</v>
      </c>
      <c r="DJ2735">
        <v>0</v>
      </c>
      <c r="DK2735">
        <v>1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3">
      <c r="A2736" t="str">
        <f>"10/06/2022 16:27:56.165"</f>
        <v>10/06/2022 16:27:56.165</v>
      </c>
      <c r="C2736" t="str">
        <f t="shared" si="1403"/>
        <v>FFDFD3C0</v>
      </c>
      <c r="D2736" t="s">
        <v>134</v>
      </c>
      <c r="E2736">
        <v>38</v>
      </c>
      <c r="H2736">
        <v>125</v>
      </c>
      <c r="I2736" t="s">
        <v>142</v>
      </c>
      <c r="J2736" t="s">
        <v>136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"16:27:55.547"</f>
        <v>16:27:55.547</v>
      </c>
      <c r="T2736" t="str">
        <f>"16:27:55.147"</f>
        <v>16:27:55.147</v>
      </c>
      <c r="U2736" t="str">
        <f t="shared" si="1387"/>
        <v>A5988B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9</v>
      </c>
      <c r="AC2736">
        <v>3</v>
      </c>
      <c r="AD2736">
        <v>0</v>
      </c>
      <c r="AE2736">
        <v>10</v>
      </c>
      <c r="AF2736" t="s">
        <v>136</v>
      </c>
      <c r="AG2736">
        <v>0</v>
      </c>
      <c r="AH2736">
        <v>3</v>
      </c>
      <c r="AI2736">
        <v>2</v>
      </c>
      <c r="AJ2736">
        <v>1</v>
      </c>
      <c r="AK2736" t="s">
        <v>901</v>
      </c>
      <c r="AL2736">
        <v>40.994647000000001</v>
      </c>
      <c r="AM2736" t="s">
        <v>902</v>
      </c>
      <c r="AN2736">
        <v>-72.177000000000007</v>
      </c>
      <c r="AO2736">
        <v>25</v>
      </c>
      <c r="AP2736">
        <v>1150</v>
      </c>
      <c r="AQ2736" t="s">
        <v>129</v>
      </c>
      <c r="AR2736">
        <v>-19</v>
      </c>
      <c r="AS2736">
        <v>60</v>
      </c>
      <c r="AT2736">
        <v>0</v>
      </c>
      <c r="BB2736">
        <v>1200</v>
      </c>
      <c r="BC2736">
        <v>1</v>
      </c>
      <c r="BD2736" t="str">
        <f t="shared" si="1404"/>
        <v xml:space="preserve">N46PD   </v>
      </c>
      <c r="BE2736">
        <v>1</v>
      </c>
      <c r="BG2736">
        <v>0</v>
      </c>
      <c r="BH2736">
        <v>0</v>
      </c>
      <c r="BI2736">
        <v>0</v>
      </c>
      <c r="BJ2736">
        <v>1050</v>
      </c>
      <c r="BK2736">
        <v>-100</v>
      </c>
      <c r="BL2736" t="s">
        <v>206</v>
      </c>
      <c r="BM2736">
        <v>1</v>
      </c>
      <c r="BN2736">
        <v>1</v>
      </c>
      <c r="BO2736">
        <v>1</v>
      </c>
      <c r="BP2736">
        <v>0</v>
      </c>
      <c r="BS2736">
        <v>0</v>
      </c>
      <c r="BT2736">
        <v>0</v>
      </c>
      <c r="BU2736">
        <v>0</v>
      </c>
      <c r="CE2736" t="str">
        <f>"16:27:55.553"</f>
        <v>16:27:55.553</v>
      </c>
      <c r="CF2736">
        <v>553422838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2</v>
      </c>
      <c r="CY2736">
        <v>7</v>
      </c>
      <c r="CZ2736" t="s">
        <v>131</v>
      </c>
      <c r="DA2736">
        <v>94</v>
      </c>
      <c r="DB2736">
        <v>2</v>
      </c>
      <c r="DC2736" t="s">
        <v>190</v>
      </c>
      <c r="DD2736" t="s">
        <v>191</v>
      </c>
      <c r="DG2736">
        <v>14184131</v>
      </c>
      <c r="DI2736">
        <v>1</v>
      </c>
      <c r="DJ2736">
        <v>0</v>
      </c>
      <c r="DK2736">
        <v>1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3">
      <c r="A2737" t="str">
        <f>"10/06/2022 16:27:56.165"</f>
        <v>10/06/2022 16:27:56.165</v>
      </c>
      <c r="C2737" t="str">
        <f t="shared" si="1403"/>
        <v>FFDFD3C0</v>
      </c>
      <c r="D2737" t="s">
        <v>139</v>
      </c>
      <c r="E2737">
        <v>2</v>
      </c>
      <c r="F2737">
        <v>1002</v>
      </c>
      <c r="G2737" t="s">
        <v>124</v>
      </c>
      <c r="J2737" t="s">
        <v>141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"16:27:55.547"</f>
        <v>16:27:55.547</v>
      </c>
      <c r="T2737" t="str">
        <f>"16:27:55.147"</f>
        <v>16:27:55.147</v>
      </c>
      <c r="U2737" t="str">
        <f t="shared" si="1387"/>
        <v>A5988B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9</v>
      </c>
      <c r="AC2737">
        <v>3</v>
      </c>
      <c r="AD2737">
        <v>0</v>
      </c>
      <c r="AE2737">
        <v>10</v>
      </c>
      <c r="AF2737" t="s">
        <v>136</v>
      </c>
      <c r="AG2737">
        <v>0</v>
      </c>
      <c r="AH2737">
        <v>3</v>
      </c>
      <c r="AI2737">
        <v>2</v>
      </c>
      <c r="AJ2737">
        <v>1</v>
      </c>
      <c r="AK2737" t="s">
        <v>901</v>
      </c>
      <c r="AL2737">
        <v>40.994647000000001</v>
      </c>
      <c r="AM2737" t="s">
        <v>902</v>
      </c>
      <c r="AN2737">
        <v>-72.177000000000007</v>
      </c>
      <c r="AO2737">
        <v>25</v>
      </c>
      <c r="AP2737">
        <v>1150</v>
      </c>
      <c r="AQ2737" t="s">
        <v>129</v>
      </c>
      <c r="AR2737">
        <v>-19</v>
      </c>
      <c r="AS2737">
        <v>60</v>
      </c>
      <c r="AT2737">
        <v>0</v>
      </c>
      <c r="BB2737">
        <v>1200</v>
      </c>
      <c r="BC2737">
        <v>1</v>
      </c>
      <c r="BD2737" t="str">
        <f t="shared" si="1404"/>
        <v xml:space="preserve">N46PD   </v>
      </c>
      <c r="BE2737">
        <v>1</v>
      </c>
      <c r="BG2737">
        <v>0</v>
      </c>
      <c r="BH2737">
        <v>0</v>
      </c>
      <c r="BI2737">
        <v>0</v>
      </c>
      <c r="BJ2737">
        <v>1050</v>
      </c>
      <c r="BK2737">
        <v>-100</v>
      </c>
      <c r="BL2737" t="s">
        <v>206</v>
      </c>
      <c r="BM2737">
        <v>1</v>
      </c>
      <c r="BN2737">
        <v>1</v>
      </c>
      <c r="BO2737">
        <v>1</v>
      </c>
      <c r="BP2737">
        <v>0</v>
      </c>
      <c r="BS2737">
        <v>0</v>
      </c>
      <c r="BT2737">
        <v>0</v>
      </c>
      <c r="BU2737">
        <v>0</v>
      </c>
      <c r="CE2737" t="str">
        <f>"16:27:55.553"</f>
        <v>16:27:55.553</v>
      </c>
      <c r="CF2737">
        <v>553422838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2</v>
      </c>
      <c r="CY2737">
        <v>7</v>
      </c>
      <c r="CZ2737" t="s">
        <v>131</v>
      </c>
      <c r="DA2737">
        <v>94</v>
      </c>
      <c r="DB2737">
        <v>2</v>
      </c>
      <c r="DC2737" t="s">
        <v>190</v>
      </c>
      <c r="DD2737" t="s">
        <v>191</v>
      </c>
      <c r="DG2737">
        <v>14184131</v>
      </c>
      <c r="DI2737">
        <v>1</v>
      </c>
      <c r="DJ2737">
        <v>0</v>
      </c>
      <c r="DK2737">
        <v>1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3">
      <c r="A2738" t="str">
        <f>"10/06/2022 16:27:56.165"</f>
        <v>10/06/2022 16:27:56.165</v>
      </c>
      <c r="C2738" t="str">
        <f t="shared" si="1403"/>
        <v>FFDFD3C0</v>
      </c>
      <c r="D2738" t="s">
        <v>143</v>
      </c>
      <c r="E2738">
        <v>15</v>
      </c>
      <c r="F2738">
        <v>2015</v>
      </c>
      <c r="G2738" t="s">
        <v>144</v>
      </c>
      <c r="J2738" t="s">
        <v>145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"16:27:55.547"</f>
        <v>16:27:55.547</v>
      </c>
      <c r="T2738" t="str">
        <f>"16:27:55.147"</f>
        <v>16:27:55.147</v>
      </c>
      <c r="U2738" t="str">
        <f t="shared" si="1387"/>
        <v>A5988B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9</v>
      </c>
      <c r="AC2738">
        <v>3</v>
      </c>
      <c r="AD2738">
        <v>0</v>
      </c>
      <c r="AE2738">
        <v>10</v>
      </c>
      <c r="AF2738" t="s">
        <v>136</v>
      </c>
      <c r="AG2738">
        <v>0</v>
      </c>
      <c r="AH2738">
        <v>3</v>
      </c>
      <c r="AI2738">
        <v>2</v>
      </c>
      <c r="AJ2738">
        <v>1</v>
      </c>
      <c r="AK2738" t="s">
        <v>901</v>
      </c>
      <c r="AL2738">
        <v>40.994647000000001</v>
      </c>
      <c r="AM2738" t="s">
        <v>902</v>
      </c>
      <c r="AN2738">
        <v>-72.177000000000007</v>
      </c>
      <c r="AO2738">
        <v>25</v>
      </c>
      <c r="AP2738">
        <v>1150</v>
      </c>
      <c r="AQ2738" t="s">
        <v>129</v>
      </c>
      <c r="AR2738">
        <v>-19</v>
      </c>
      <c r="AS2738">
        <v>60</v>
      </c>
      <c r="AT2738">
        <v>0</v>
      </c>
      <c r="BB2738">
        <v>1200</v>
      </c>
      <c r="BC2738">
        <v>1</v>
      </c>
      <c r="BD2738" t="str">
        <f t="shared" si="1404"/>
        <v xml:space="preserve">N46PD   </v>
      </c>
      <c r="BE2738">
        <v>1</v>
      </c>
      <c r="BG2738">
        <v>0</v>
      </c>
      <c r="BH2738">
        <v>0</v>
      </c>
      <c r="BI2738">
        <v>0</v>
      </c>
      <c r="BJ2738">
        <v>1050</v>
      </c>
      <c r="BK2738">
        <v>-100</v>
      </c>
      <c r="BL2738" t="s">
        <v>206</v>
      </c>
      <c r="BM2738">
        <v>1</v>
      </c>
      <c r="BN2738">
        <v>1</v>
      </c>
      <c r="BO2738">
        <v>1</v>
      </c>
      <c r="BP2738">
        <v>0</v>
      </c>
      <c r="BS2738">
        <v>0</v>
      </c>
      <c r="BT2738">
        <v>0</v>
      </c>
      <c r="BU2738">
        <v>0</v>
      </c>
      <c r="CE2738" t="str">
        <f>"16:27:55.553"</f>
        <v>16:27:55.553</v>
      </c>
      <c r="CF2738">
        <v>553422838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2</v>
      </c>
      <c r="CY2738">
        <v>7</v>
      </c>
      <c r="CZ2738" t="s">
        <v>131</v>
      </c>
      <c r="DA2738">
        <v>94</v>
      </c>
      <c r="DB2738">
        <v>2</v>
      </c>
      <c r="DC2738" t="s">
        <v>190</v>
      </c>
      <c r="DD2738" t="s">
        <v>191</v>
      </c>
      <c r="DG2738">
        <v>14184131</v>
      </c>
      <c r="DI2738">
        <v>1</v>
      </c>
      <c r="DJ2738">
        <v>0</v>
      </c>
      <c r="DK2738">
        <v>1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3">
      <c r="A2739" t="str">
        <f>"10/06/2022 16:27:57.195"</f>
        <v>10/06/2022 16:27:57.195</v>
      </c>
      <c r="C2739" t="str">
        <f t="shared" si="1403"/>
        <v>FFDFD3C0</v>
      </c>
      <c r="D2739" t="s">
        <v>134</v>
      </c>
      <c r="E2739">
        <v>33</v>
      </c>
      <c r="H2739">
        <v>112</v>
      </c>
      <c r="I2739" t="s">
        <v>135</v>
      </c>
      <c r="J2739" t="s">
        <v>136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 t="shared" ref="S2739:S2745" si="1405">"16:27:56.969"</f>
        <v>16:27:56.969</v>
      </c>
      <c r="T2739" t="str">
        <f t="shared" ref="T2739:T2745" si="1406">"16:27:56.469"</f>
        <v>16:27:56.469</v>
      </c>
      <c r="U2739" t="str">
        <f t="shared" si="1387"/>
        <v>A5988B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9</v>
      </c>
      <c r="AC2739">
        <v>3</v>
      </c>
      <c r="AD2739">
        <v>0</v>
      </c>
      <c r="AE2739">
        <v>10</v>
      </c>
      <c r="AF2739" t="s">
        <v>136</v>
      </c>
      <c r="AG2739">
        <v>0</v>
      </c>
      <c r="AH2739">
        <v>3</v>
      </c>
      <c r="AI2739">
        <v>2</v>
      </c>
      <c r="AJ2739">
        <v>1</v>
      </c>
      <c r="AK2739" t="s">
        <v>903</v>
      </c>
      <c r="AL2739">
        <v>40.995010999999998</v>
      </c>
      <c r="AM2739" t="s">
        <v>904</v>
      </c>
      <c r="AN2739">
        <v>-72.177171999999999</v>
      </c>
      <c r="AO2739">
        <v>25</v>
      </c>
      <c r="AP2739">
        <v>1125</v>
      </c>
      <c r="AQ2739" t="s">
        <v>129</v>
      </c>
      <c r="AR2739">
        <v>-20</v>
      </c>
      <c r="AS2739">
        <v>60</v>
      </c>
      <c r="AT2739">
        <v>-128</v>
      </c>
      <c r="BB2739">
        <v>1200</v>
      </c>
      <c r="BC2739">
        <v>1</v>
      </c>
      <c r="BD2739" t="str">
        <f t="shared" si="1404"/>
        <v xml:space="preserve">N46PD   </v>
      </c>
      <c r="BE2739">
        <v>1</v>
      </c>
      <c r="BG2739">
        <v>0</v>
      </c>
      <c r="BH2739">
        <v>0</v>
      </c>
      <c r="BI2739">
        <v>0</v>
      </c>
      <c r="BJ2739">
        <v>1050</v>
      </c>
      <c r="BK2739">
        <v>-75</v>
      </c>
      <c r="BL2739" t="s">
        <v>206</v>
      </c>
      <c r="BM2739">
        <v>1</v>
      </c>
      <c r="BN2739">
        <v>1</v>
      </c>
      <c r="BO2739">
        <v>1</v>
      </c>
      <c r="BP2739">
        <v>0</v>
      </c>
      <c r="BS2739">
        <v>0</v>
      </c>
      <c r="BT2739">
        <v>0</v>
      </c>
      <c r="BU2739">
        <v>0</v>
      </c>
      <c r="CE2739" t="str">
        <f t="shared" ref="CE2739:CE2745" si="1407">"16:27:56.975"</f>
        <v>16:27:56.975</v>
      </c>
      <c r="CF2739">
        <v>975415539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5</v>
      </c>
      <c r="CY2739">
        <v>7</v>
      </c>
      <c r="CZ2739" t="s">
        <v>131</v>
      </c>
      <c r="DA2739">
        <v>80</v>
      </c>
      <c r="DB2739">
        <v>1</v>
      </c>
      <c r="DC2739" t="s">
        <v>132</v>
      </c>
      <c r="DD2739" t="s">
        <v>133</v>
      </c>
      <c r="DG2739">
        <v>15612855</v>
      </c>
      <c r="DI2739">
        <v>1</v>
      </c>
      <c r="DJ2739">
        <v>0</v>
      </c>
      <c r="DK2739">
        <v>0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3">
      <c r="A2740" t="str">
        <f>"10/06/2022 16:27:57.195"</f>
        <v>10/06/2022 16:27:57.195</v>
      </c>
      <c r="C2740" t="str">
        <f t="shared" si="1403"/>
        <v>FFDFD3C0</v>
      </c>
      <c r="D2740" t="s">
        <v>143</v>
      </c>
      <c r="E2740">
        <v>1</v>
      </c>
      <c r="F2740">
        <v>2001</v>
      </c>
      <c r="G2740" t="s">
        <v>147</v>
      </c>
      <c r="J2740" t="s">
        <v>145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 t="shared" si="1405"/>
        <v>16:27:56.969</v>
      </c>
      <c r="T2740" t="str">
        <f t="shared" si="1406"/>
        <v>16:27:56.469</v>
      </c>
      <c r="U2740" t="str">
        <f t="shared" si="1387"/>
        <v>A5988B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9</v>
      </c>
      <c r="AC2740">
        <v>3</v>
      </c>
      <c r="AD2740">
        <v>0</v>
      </c>
      <c r="AE2740">
        <v>10</v>
      </c>
      <c r="AF2740" t="s">
        <v>136</v>
      </c>
      <c r="AG2740">
        <v>0</v>
      </c>
      <c r="AH2740">
        <v>3</v>
      </c>
      <c r="AI2740">
        <v>2</v>
      </c>
      <c r="AJ2740">
        <v>1</v>
      </c>
      <c r="AK2740" t="s">
        <v>903</v>
      </c>
      <c r="AL2740">
        <v>40.995010999999998</v>
      </c>
      <c r="AM2740" t="s">
        <v>904</v>
      </c>
      <c r="AN2740">
        <v>-72.177171999999999</v>
      </c>
      <c r="AO2740">
        <v>25</v>
      </c>
      <c r="AP2740">
        <v>1125</v>
      </c>
      <c r="AQ2740" t="s">
        <v>129</v>
      </c>
      <c r="AR2740">
        <v>-20</v>
      </c>
      <c r="AS2740">
        <v>60</v>
      </c>
      <c r="AT2740">
        <v>-128</v>
      </c>
      <c r="BB2740">
        <v>1200</v>
      </c>
      <c r="BC2740">
        <v>1</v>
      </c>
      <c r="BD2740" t="str">
        <f t="shared" si="1404"/>
        <v xml:space="preserve">N46PD   </v>
      </c>
      <c r="BE2740">
        <v>1</v>
      </c>
      <c r="BG2740">
        <v>0</v>
      </c>
      <c r="BH2740">
        <v>0</v>
      </c>
      <c r="BI2740">
        <v>0</v>
      </c>
      <c r="BJ2740">
        <v>1050</v>
      </c>
      <c r="BK2740">
        <v>-75</v>
      </c>
      <c r="BL2740" t="s">
        <v>206</v>
      </c>
      <c r="BM2740">
        <v>1</v>
      </c>
      <c r="BN2740">
        <v>1</v>
      </c>
      <c r="BO2740">
        <v>1</v>
      </c>
      <c r="BP2740">
        <v>0</v>
      </c>
      <c r="BS2740">
        <v>0</v>
      </c>
      <c r="BT2740">
        <v>0</v>
      </c>
      <c r="BU2740">
        <v>0</v>
      </c>
      <c r="CE2740" t="str">
        <f t="shared" si="1407"/>
        <v>16:27:56.975</v>
      </c>
      <c r="CF2740">
        <v>975415539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5</v>
      </c>
      <c r="CY2740">
        <v>7</v>
      </c>
      <c r="CZ2740" t="s">
        <v>131</v>
      </c>
      <c r="DA2740">
        <v>80</v>
      </c>
      <c r="DB2740">
        <v>1</v>
      </c>
      <c r="DC2740" t="s">
        <v>132</v>
      </c>
      <c r="DD2740" t="s">
        <v>133</v>
      </c>
      <c r="DG2740">
        <v>15612855</v>
      </c>
      <c r="DI2740">
        <v>1</v>
      </c>
      <c r="DJ2740">
        <v>0</v>
      </c>
      <c r="DK2740">
        <v>1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3">
      <c r="A2741" t="str">
        <f>"10/06/2022 16:27:57.195"</f>
        <v>10/06/2022 16:27:57.195</v>
      </c>
      <c r="C2741" t="str">
        <f t="shared" si="1403"/>
        <v>FFDFD3C0</v>
      </c>
      <c r="D2741" t="s">
        <v>143</v>
      </c>
      <c r="E2741">
        <v>15</v>
      </c>
      <c r="F2741">
        <v>2015</v>
      </c>
      <c r="G2741" t="s">
        <v>144</v>
      </c>
      <c r="J2741" t="s">
        <v>145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 t="shared" si="1405"/>
        <v>16:27:56.969</v>
      </c>
      <c r="T2741" t="str">
        <f t="shared" si="1406"/>
        <v>16:27:56.469</v>
      </c>
      <c r="U2741" t="str">
        <f t="shared" si="1387"/>
        <v>A5988B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9</v>
      </c>
      <c r="AC2741">
        <v>3</v>
      </c>
      <c r="AD2741">
        <v>0</v>
      </c>
      <c r="AE2741">
        <v>10</v>
      </c>
      <c r="AF2741" t="s">
        <v>136</v>
      </c>
      <c r="AG2741">
        <v>0</v>
      </c>
      <c r="AH2741">
        <v>3</v>
      </c>
      <c r="AI2741">
        <v>2</v>
      </c>
      <c r="AJ2741">
        <v>1</v>
      </c>
      <c r="AK2741" t="s">
        <v>903</v>
      </c>
      <c r="AL2741">
        <v>40.995010999999998</v>
      </c>
      <c r="AM2741" t="s">
        <v>904</v>
      </c>
      <c r="AN2741">
        <v>-72.177171999999999</v>
      </c>
      <c r="AO2741">
        <v>25</v>
      </c>
      <c r="AP2741">
        <v>1125</v>
      </c>
      <c r="AQ2741" t="s">
        <v>129</v>
      </c>
      <c r="AR2741">
        <v>-20</v>
      </c>
      <c r="AS2741">
        <v>60</v>
      </c>
      <c r="AT2741">
        <v>-128</v>
      </c>
      <c r="BB2741">
        <v>1200</v>
      </c>
      <c r="BC2741">
        <v>1</v>
      </c>
      <c r="BD2741" t="str">
        <f t="shared" si="1404"/>
        <v xml:space="preserve">N46PD   </v>
      </c>
      <c r="BE2741">
        <v>1</v>
      </c>
      <c r="BG2741">
        <v>0</v>
      </c>
      <c r="BH2741">
        <v>0</v>
      </c>
      <c r="BI2741">
        <v>0</v>
      </c>
      <c r="BJ2741">
        <v>1050</v>
      </c>
      <c r="BK2741">
        <v>-75</v>
      </c>
      <c r="BL2741" t="s">
        <v>206</v>
      </c>
      <c r="BM2741">
        <v>1</v>
      </c>
      <c r="BN2741">
        <v>1</v>
      </c>
      <c r="BO2741">
        <v>1</v>
      </c>
      <c r="BP2741">
        <v>0</v>
      </c>
      <c r="BS2741">
        <v>0</v>
      </c>
      <c r="BT2741">
        <v>0</v>
      </c>
      <c r="BU2741">
        <v>0</v>
      </c>
      <c r="CE2741" t="str">
        <f t="shared" si="1407"/>
        <v>16:27:56.975</v>
      </c>
      <c r="CF2741">
        <v>975415539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5</v>
      </c>
      <c r="CY2741">
        <v>7</v>
      </c>
      <c r="CZ2741" t="s">
        <v>131</v>
      </c>
      <c r="DA2741">
        <v>80</v>
      </c>
      <c r="DB2741">
        <v>1</v>
      </c>
      <c r="DC2741" t="s">
        <v>132</v>
      </c>
      <c r="DD2741" t="s">
        <v>133</v>
      </c>
      <c r="DG2741">
        <v>15612855</v>
      </c>
      <c r="DI2741">
        <v>1</v>
      </c>
      <c r="DJ2741">
        <v>0</v>
      </c>
      <c r="DK2741">
        <v>0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3">
      <c r="A2742" t="str">
        <f>"10/06/2022 16:27:57.195"</f>
        <v>10/06/2022 16:27:57.195</v>
      </c>
      <c r="C2742" t="str">
        <f t="shared" si="1403"/>
        <v>FFDFD3C0</v>
      </c>
      <c r="D2742" t="s">
        <v>123</v>
      </c>
      <c r="E2742">
        <v>1</v>
      </c>
      <c r="H2742">
        <v>157</v>
      </c>
      <c r="I2742" t="s">
        <v>124</v>
      </c>
      <c r="J2742" t="s">
        <v>125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si="1405"/>
        <v>16:27:56.969</v>
      </c>
      <c r="T2742" t="str">
        <f t="shared" si="1406"/>
        <v>16:27:56.469</v>
      </c>
      <c r="U2742" t="str">
        <f t="shared" si="1387"/>
        <v>A5988B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9</v>
      </c>
      <c r="AC2742">
        <v>3</v>
      </c>
      <c r="AD2742">
        <v>0</v>
      </c>
      <c r="AE2742">
        <v>10</v>
      </c>
      <c r="AF2742" t="s">
        <v>136</v>
      </c>
      <c r="AG2742">
        <v>0</v>
      </c>
      <c r="AH2742">
        <v>3</v>
      </c>
      <c r="AI2742">
        <v>2</v>
      </c>
      <c r="AJ2742">
        <v>1</v>
      </c>
      <c r="AK2742" t="s">
        <v>903</v>
      </c>
      <c r="AL2742">
        <v>40.995010999999998</v>
      </c>
      <c r="AM2742" t="s">
        <v>904</v>
      </c>
      <c r="AN2742">
        <v>-72.177171999999999</v>
      </c>
      <c r="AO2742">
        <v>25</v>
      </c>
      <c r="AP2742">
        <v>1125</v>
      </c>
      <c r="AQ2742" t="s">
        <v>129</v>
      </c>
      <c r="AR2742">
        <v>-20</v>
      </c>
      <c r="AS2742">
        <v>60</v>
      </c>
      <c r="AT2742">
        <v>-128</v>
      </c>
      <c r="BB2742">
        <v>1200</v>
      </c>
      <c r="BC2742">
        <v>1</v>
      </c>
      <c r="BD2742" t="str">
        <f t="shared" si="1404"/>
        <v xml:space="preserve">N46PD   </v>
      </c>
      <c r="BE2742">
        <v>1</v>
      </c>
      <c r="BG2742">
        <v>0</v>
      </c>
      <c r="BH2742">
        <v>0</v>
      </c>
      <c r="BI2742">
        <v>0</v>
      </c>
      <c r="BJ2742">
        <v>1050</v>
      </c>
      <c r="BK2742">
        <v>-75</v>
      </c>
      <c r="BL2742" t="s">
        <v>206</v>
      </c>
      <c r="BM2742">
        <v>1</v>
      </c>
      <c r="BN2742">
        <v>1</v>
      </c>
      <c r="BO2742">
        <v>1</v>
      </c>
      <c r="BP2742">
        <v>0</v>
      </c>
      <c r="BS2742">
        <v>0</v>
      </c>
      <c r="BT2742">
        <v>0</v>
      </c>
      <c r="BU2742">
        <v>0</v>
      </c>
      <c r="CE2742" t="str">
        <f t="shared" si="1407"/>
        <v>16:27:56.975</v>
      </c>
      <c r="CF2742">
        <v>975415539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5</v>
      </c>
      <c r="CY2742">
        <v>7</v>
      </c>
      <c r="CZ2742" t="s">
        <v>131</v>
      </c>
      <c r="DA2742">
        <v>80</v>
      </c>
      <c r="DB2742">
        <v>1</v>
      </c>
      <c r="DC2742" t="s">
        <v>132</v>
      </c>
      <c r="DD2742" t="s">
        <v>133</v>
      </c>
      <c r="DG2742">
        <v>15612855</v>
      </c>
      <c r="DI2742">
        <v>1</v>
      </c>
      <c r="DJ2742">
        <v>0</v>
      </c>
      <c r="DK2742">
        <v>0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3">
      <c r="A2743" t="str">
        <f>"10/06/2022 16:27:57.273"</f>
        <v>10/06/2022 16:27:57.273</v>
      </c>
      <c r="C2743" t="str">
        <f t="shared" si="1403"/>
        <v>FFDFD3C0</v>
      </c>
      <c r="D2743" t="s">
        <v>139</v>
      </c>
      <c r="E2743">
        <v>3</v>
      </c>
      <c r="F2743">
        <v>1003</v>
      </c>
      <c r="G2743" t="s">
        <v>146</v>
      </c>
      <c r="J2743" t="s">
        <v>141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si="1405"/>
        <v>16:27:56.969</v>
      </c>
      <c r="T2743" t="str">
        <f t="shared" si="1406"/>
        <v>16:27:56.469</v>
      </c>
      <c r="U2743" t="str">
        <f t="shared" si="1387"/>
        <v>A5988B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9</v>
      </c>
      <c r="AC2743">
        <v>3</v>
      </c>
      <c r="AD2743">
        <v>0</v>
      </c>
      <c r="AE2743">
        <v>10</v>
      </c>
      <c r="AF2743" t="s">
        <v>136</v>
      </c>
      <c r="AG2743">
        <v>0</v>
      </c>
      <c r="AH2743">
        <v>3</v>
      </c>
      <c r="AI2743">
        <v>2</v>
      </c>
      <c r="AJ2743">
        <v>1</v>
      </c>
      <c r="AK2743" t="s">
        <v>903</v>
      </c>
      <c r="AL2743">
        <v>40.995010999999998</v>
      </c>
      <c r="AM2743" t="s">
        <v>904</v>
      </c>
      <c r="AN2743">
        <v>-72.177171999999999</v>
      </c>
      <c r="AO2743">
        <v>25</v>
      </c>
      <c r="AP2743">
        <v>1125</v>
      </c>
      <c r="AQ2743" t="s">
        <v>129</v>
      </c>
      <c r="AR2743">
        <v>-20</v>
      </c>
      <c r="AS2743">
        <v>60</v>
      </c>
      <c r="AT2743">
        <v>-128</v>
      </c>
      <c r="BB2743">
        <v>1200</v>
      </c>
      <c r="BC2743">
        <v>1</v>
      </c>
      <c r="BD2743" t="str">
        <f t="shared" si="1404"/>
        <v xml:space="preserve">N46PD   </v>
      </c>
      <c r="BE2743">
        <v>1</v>
      </c>
      <c r="BG2743">
        <v>0</v>
      </c>
      <c r="BH2743">
        <v>0</v>
      </c>
      <c r="BI2743">
        <v>0</v>
      </c>
      <c r="BJ2743">
        <v>1050</v>
      </c>
      <c r="BK2743">
        <v>-75</v>
      </c>
      <c r="BL2743" t="s">
        <v>206</v>
      </c>
      <c r="BM2743">
        <v>1</v>
      </c>
      <c r="BN2743">
        <v>1</v>
      </c>
      <c r="BO2743">
        <v>1</v>
      </c>
      <c r="BP2743">
        <v>0</v>
      </c>
      <c r="BS2743">
        <v>0</v>
      </c>
      <c r="BT2743">
        <v>0</v>
      </c>
      <c r="BU2743">
        <v>0</v>
      </c>
      <c r="CE2743" t="str">
        <f t="shared" si="1407"/>
        <v>16:27:56.975</v>
      </c>
      <c r="CF2743">
        <v>975415539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5</v>
      </c>
      <c r="CY2743">
        <v>7</v>
      </c>
      <c r="CZ2743" t="s">
        <v>131</v>
      </c>
      <c r="DA2743">
        <v>80</v>
      </c>
      <c r="DB2743">
        <v>1</v>
      </c>
      <c r="DC2743" t="s">
        <v>132</v>
      </c>
      <c r="DD2743" t="s">
        <v>133</v>
      </c>
      <c r="DG2743">
        <v>15612855</v>
      </c>
      <c r="DI2743">
        <v>1</v>
      </c>
      <c r="DJ2743">
        <v>0</v>
      </c>
      <c r="DK2743">
        <v>1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3">
      <c r="A2744" t="str">
        <f>"10/06/2022 16:27:57.320"</f>
        <v>10/06/2022 16:27:57.320</v>
      </c>
      <c r="C2744" t="str">
        <f t="shared" si="1403"/>
        <v>FFDFD3C0</v>
      </c>
      <c r="D2744" t="s">
        <v>134</v>
      </c>
      <c r="E2744">
        <v>38</v>
      </c>
      <c r="H2744">
        <v>125</v>
      </c>
      <c r="I2744" t="s">
        <v>142</v>
      </c>
      <c r="J2744" t="s">
        <v>136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si="1405"/>
        <v>16:27:56.969</v>
      </c>
      <c r="T2744" t="str">
        <f t="shared" si="1406"/>
        <v>16:27:56.469</v>
      </c>
      <c r="U2744" t="str">
        <f t="shared" si="1387"/>
        <v>A5988B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9</v>
      </c>
      <c r="AC2744">
        <v>3</v>
      </c>
      <c r="AD2744">
        <v>0</v>
      </c>
      <c r="AE2744">
        <v>10</v>
      </c>
      <c r="AF2744" t="s">
        <v>136</v>
      </c>
      <c r="AG2744">
        <v>0</v>
      </c>
      <c r="AH2744">
        <v>3</v>
      </c>
      <c r="AI2744">
        <v>2</v>
      </c>
      <c r="AJ2744">
        <v>1</v>
      </c>
      <c r="AK2744" t="s">
        <v>903</v>
      </c>
      <c r="AL2744">
        <v>40.995010999999998</v>
      </c>
      <c r="AM2744" t="s">
        <v>904</v>
      </c>
      <c r="AN2744">
        <v>-72.177171999999999</v>
      </c>
      <c r="AO2744">
        <v>25</v>
      </c>
      <c r="AP2744">
        <v>1125</v>
      </c>
      <c r="AQ2744" t="s">
        <v>129</v>
      </c>
      <c r="AR2744">
        <v>-20</v>
      </c>
      <c r="AS2744">
        <v>60</v>
      </c>
      <c r="AT2744">
        <v>-128</v>
      </c>
      <c r="BB2744">
        <v>1200</v>
      </c>
      <c r="BC2744">
        <v>1</v>
      </c>
      <c r="BD2744" t="str">
        <f t="shared" si="1404"/>
        <v xml:space="preserve">N46PD   </v>
      </c>
      <c r="BE2744">
        <v>1</v>
      </c>
      <c r="BG2744">
        <v>0</v>
      </c>
      <c r="BH2744">
        <v>0</v>
      </c>
      <c r="BI2744">
        <v>0</v>
      </c>
      <c r="BJ2744">
        <v>1050</v>
      </c>
      <c r="BK2744">
        <v>-75</v>
      </c>
      <c r="BL2744" t="s">
        <v>206</v>
      </c>
      <c r="BM2744">
        <v>1</v>
      </c>
      <c r="BN2744">
        <v>1</v>
      </c>
      <c r="BO2744">
        <v>1</v>
      </c>
      <c r="BP2744">
        <v>0</v>
      </c>
      <c r="BS2744">
        <v>0</v>
      </c>
      <c r="BT2744">
        <v>0</v>
      </c>
      <c r="BU2744">
        <v>0</v>
      </c>
      <c r="CE2744" t="str">
        <f t="shared" si="1407"/>
        <v>16:27:56.975</v>
      </c>
      <c r="CF2744">
        <v>975415539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5</v>
      </c>
      <c r="CY2744">
        <v>7</v>
      </c>
      <c r="CZ2744" t="s">
        <v>131</v>
      </c>
      <c r="DA2744">
        <v>80</v>
      </c>
      <c r="DB2744">
        <v>1</v>
      </c>
      <c r="DC2744" t="s">
        <v>132</v>
      </c>
      <c r="DD2744" t="s">
        <v>133</v>
      </c>
      <c r="DG2744">
        <v>15612855</v>
      </c>
      <c r="DI2744">
        <v>1</v>
      </c>
      <c r="DJ2744">
        <v>0</v>
      </c>
      <c r="DK2744">
        <v>1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3">
      <c r="A2745" t="str">
        <f>"10/06/2022 16:27:57.320"</f>
        <v>10/06/2022 16:27:57.320</v>
      </c>
      <c r="C2745" t="str">
        <f t="shared" si="1403"/>
        <v>FFDFD3C0</v>
      </c>
      <c r="D2745" t="s">
        <v>139</v>
      </c>
      <c r="E2745">
        <v>2</v>
      </c>
      <c r="F2745">
        <v>1002</v>
      </c>
      <c r="G2745" t="s">
        <v>124</v>
      </c>
      <c r="J2745" t="s">
        <v>141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1405"/>
        <v>16:27:56.969</v>
      </c>
      <c r="T2745" t="str">
        <f t="shared" si="1406"/>
        <v>16:27:56.469</v>
      </c>
      <c r="U2745" t="str">
        <f t="shared" si="1387"/>
        <v>A5988B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9</v>
      </c>
      <c r="AC2745">
        <v>3</v>
      </c>
      <c r="AD2745">
        <v>0</v>
      </c>
      <c r="AE2745">
        <v>10</v>
      </c>
      <c r="AF2745" t="s">
        <v>136</v>
      </c>
      <c r="AG2745">
        <v>0</v>
      </c>
      <c r="AH2745">
        <v>3</v>
      </c>
      <c r="AI2745">
        <v>2</v>
      </c>
      <c r="AJ2745">
        <v>1</v>
      </c>
      <c r="AK2745" t="s">
        <v>903</v>
      </c>
      <c r="AL2745">
        <v>40.995010999999998</v>
      </c>
      <c r="AM2745" t="s">
        <v>904</v>
      </c>
      <c r="AN2745">
        <v>-72.177171999999999</v>
      </c>
      <c r="AO2745">
        <v>25</v>
      </c>
      <c r="AP2745">
        <v>1125</v>
      </c>
      <c r="AQ2745" t="s">
        <v>129</v>
      </c>
      <c r="AR2745">
        <v>-20</v>
      </c>
      <c r="AS2745">
        <v>60</v>
      </c>
      <c r="AT2745">
        <v>-128</v>
      </c>
      <c r="BB2745">
        <v>1200</v>
      </c>
      <c r="BC2745">
        <v>1</v>
      </c>
      <c r="BD2745" t="str">
        <f t="shared" si="1404"/>
        <v xml:space="preserve">N46PD   </v>
      </c>
      <c r="BE2745">
        <v>1</v>
      </c>
      <c r="BG2745">
        <v>0</v>
      </c>
      <c r="BH2745">
        <v>0</v>
      </c>
      <c r="BI2745">
        <v>0</v>
      </c>
      <c r="BJ2745">
        <v>1050</v>
      </c>
      <c r="BK2745">
        <v>-75</v>
      </c>
      <c r="BL2745" t="s">
        <v>206</v>
      </c>
      <c r="BM2745">
        <v>1</v>
      </c>
      <c r="BN2745">
        <v>1</v>
      </c>
      <c r="BO2745">
        <v>1</v>
      </c>
      <c r="BP2745">
        <v>0</v>
      </c>
      <c r="BS2745">
        <v>0</v>
      </c>
      <c r="BT2745">
        <v>0</v>
      </c>
      <c r="BU2745">
        <v>0</v>
      </c>
      <c r="CE2745" t="str">
        <f t="shared" si="1407"/>
        <v>16:27:56.975</v>
      </c>
      <c r="CF2745">
        <v>975415539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5</v>
      </c>
      <c r="CY2745">
        <v>7</v>
      </c>
      <c r="CZ2745" t="s">
        <v>131</v>
      </c>
      <c r="DA2745">
        <v>80</v>
      </c>
      <c r="DB2745">
        <v>1</v>
      </c>
      <c r="DC2745" t="s">
        <v>132</v>
      </c>
      <c r="DD2745" t="s">
        <v>133</v>
      </c>
      <c r="DG2745">
        <v>15612855</v>
      </c>
      <c r="DI2745">
        <v>1</v>
      </c>
      <c r="DJ2745">
        <v>0</v>
      </c>
      <c r="DK2745">
        <v>1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3">
      <c r="A2746" t="str">
        <f>"10/06/2022 16:27:58.403"</f>
        <v>10/06/2022 16:27:58.403</v>
      </c>
      <c r="C2746" t="str">
        <f t="shared" si="1403"/>
        <v>FFDFD3C0</v>
      </c>
      <c r="D2746" t="s">
        <v>134</v>
      </c>
      <c r="E2746">
        <v>38</v>
      </c>
      <c r="H2746">
        <v>125</v>
      </c>
      <c r="I2746" t="s">
        <v>142</v>
      </c>
      <c r="J2746" t="s">
        <v>136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"16:27:57.992"</f>
        <v>16:27:57.992</v>
      </c>
      <c r="T2746" t="str">
        <f>"16:27:57.592"</f>
        <v>16:27:57.592</v>
      </c>
      <c r="U2746" t="str">
        <f t="shared" si="1387"/>
        <v>A5988B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9</v>
      </c>
      <c r="AC2746">
        <v>3</v>
      </c>
      <c r="AD2746">
        <v>0</v>
      </c>
      <c r="AE2746">
        <v>10</v>
      </c>
      <c r="AF2746" t="s">
        <v>136</v>
      </c>
      <c r="AG2746">
        <v>0</v>
      </c>
      <c r="AH2746">
        <v>3</v>
      </c>
      <c r="AI2746">
        <v>2</v>
      </c>
      <c r="AJ2746">
        <v>1</v>
      </c>
      <c r="AK2746" t="s">
        <v>905</v>
      </c>
      <c r="AL2746">
        <v>40.995289999999997</v>
      </c>
      <c r="AM2746" t="s">
        <v>576</v>
      </c>
      <c r="AN2746">
        <v>-72.177300000000002</v>
      </c>
      <c r="AO2746">
        <v>25</v>
      </c>
      <c r="AP2746">
        <v>1150</v>
      </c>
      <c r="AQ2746" t="s">
        <v>129</v>
      </c>
      <c r="AR2746">
        <v>-21</v>
      </c>
      <c r="AS2746">
        <v>59</v>
      </c>
      <c r="AT2746">
        <v>448</v>
      </c>
      <c r="BB2746">
        <v>1200</v>
      </c>
      <c r="BC2746">
        <v>1</v>
      </c>
      <c r="BD2746" t="str">
        <f t="shared" si="1404"/>
        <v xml:space="preserve">N46PD   </v>
      </c>
      <c r="BE2746">
        <v>1</v>
      </c>
      <c r="BG2746">
        <v>0</v>
      </c>
      <c r="BH2746">
        <v>0</v>
      </c>
      <c r="BI2746">
        <v>0</v>
      </c>
      <c r="BJ2746">
        <v>1025</v>
      </c>
      <c r="BK2746">
        <v>-125</v>
      </c>
      <c r="BL2746" t="s">
        <v>206</v>
      </c>
      <c r="BM2746">
        <v>1</v>
      </c>
      <c r="BN2746">
        <v>1</v>
      </c>
      <c r="BO2746">
        <v>1</v>
      </c>
      <c r="BP2746">
        <v>0</v>
      </c>
      <c r="BS2746">
        <v>0</v>
      </c>
      <c r="BT2746">
        <v>0</v>
      </c>
      <c r="BU2746">
        <v>0</v>
      </c>
      <c r="CE2746" t="str">
        <f>"16:27:57.998"</f>
        <v>16:27:57.998</v>
      </c>
      <c r="CF2746">
        <v>997796275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5</v>
      </c>
      <c r="CY2746">
        <v>7</v>
      </c>
      <c r="CZ2746" t="s">
        <v>131</v>
      </c>
      <c r="DA2746">
        <v>80</v>
      </c>
      <c r="DB2746">
        <v>1</v>
      </c>
      <c r="DC2746" t="s">
        <v>132</v>
      </c>
      <c r="DD2746" t="s">
        <v>133</v>
      </c>
      <c r="DG2746">
        <v>15613764</v>
      </c>
      <c r="DI2746">
        <v>1</v>
      </c>
      <c r="DJ2746">
        <v>0</v>
      </c>
      <c r="DK2746">
        <v>0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3">
      <c r="A2747" t="str">
        <f>"10/06/2022 16:27:58.403"</f>
        <v>10/06/2022 16:27:58.403</v>
      </c>
      <c r="C2747" t="str">
        <f t="shared" si="1403"/>
        <v>FFDFD3C0</v>
      </c>
      <c r="D2747" t="s">
        <v>139</v>
      </c>
      <c r="E2747">
        <v>2</v>
      </c>
      <c r="F2747">
        <v>1002</v>
      </c>
      <c r="G2747" t="s">
        <v>124</v>
      </c>
      <c r="J2747" t="s">
        <v>141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"16:27:57.992"</f>
        <v>16:27:57.992</v>
      </c>
      <c r="T2747" t="str">
        <f>"16:27:57.592"</f>
        <v>16:27:57.592</v>
      </c>
      <c r="U2747" t="str">
        <f t="shared" si="1387"/>
        <v>A5988B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9</v>
      </c>
      <c r="AC2747">
        <v>3</v>
      </c>
      <c r="AD2747">
        <v>0</v>
      </c>
      <c r="AE2747">
        <v>10</v>
      </c>
      <c r="AF2747" t="s">
        <v>136</v>
      </c>
      <c r="AG2747">
        <v>0</v>
      </c>
      <c r="AH2747">
        <v>3</v>
      </c>
      <c r="AI2747">
        <v>2</v>
      </c>
      <c r="AJ2747">
        <v>1</v>
      </c>
      <c r="AK2747" t="s">
        <v>905</v>
      </c>
      <c r="AL2747">
        <v>40.995289999999997</v>
      </c>
      <c r="AM2747" t="s">
        <v>576</v>
      </c>
      <c r="AN2747">
        <v>-72.177300000000002</v>
      </c>
      <c r="AO2747">
        <v>25</v>
      </c>
      <c r="AP2747">
        <v>1150</v>
      </c>
      <c r="AQ2747" t="s">
        <v>129</v>
      </c>
      <c r="AR2747">
        <v>-21</v>
      </c>
      <c r="AS2747">
        <v>59</v>
      </c>
      <c r="AT2747">
        <v>448</v>
      </c>
      <c r="BB2747">
        <v>1200</v>
      </c>
      <c r="BC2747">
        <v>1</v>
      </c>
      <c r="BD2747" t="str">
        <f t="shared" si="1404"/>
        <v xml:space="preserve">N46PD   </v>
      </c>
      <c r="BE2747">
        <v>1</v>
      </c>
      <c r="BG2747">
        <v>0</v>
      </c>
      <c r="BH2747">
        <v>0</v>
      </c>
      <c r="BI2747">
        <v>0</v>
      </c>
      <c r="BJ2747">
        <v>1025</v>
      </c>
      <c r="BK2747">
        <v>-125</v>
      </c>
      <c r="BL2747" t="s">
        <v>206</v>
      </c>
      <c r="BM2747">
        <v>1</v>
      </c>
      <c r="BN2747">
        <v>1</v>
      </c>
      <c r="BO2747">
        <v>1</v>
      </c>
      <c r="BP2747">
        <v>0</v>
      </c>
      <c r="BS2747">
        <v>0</v>
      </c>
      <c r="BT2747">
        <v>0</v>
      </c>
      <c r="BU2747">
        <v>0</v>
      </c>
      <c r="CE2747" t="str">
        <f>"16:27:57.998"</f>
        <v>16:27:57.998</v>
      </c>
      <c r="CF2747">
        <v>997796275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5</v>
      </c>
      <c r="CY2747">
        <v>7</v>
      </c>
      <c r="CZ2747" t="s">
        <v>131</v>
      </c>
      <c r="DA2747">
        <v>80</v>
      </c>
      <c r="DB2747">
        <v>1</v>
      </c>
      <c r="DC2747" t="s">
        <v>132</v>
      </c>
      <c r="DD2747" t="s">
        <v>133</v>
      </c>
      <c r="DG2747">
        <v>15613764</v>
      </c>
      <c r="DI2747">
        <v>1</v>
      </c>
      <c r="DJ2747">
        <v>0</v>
      </c>
      <c r="DK2747">
        <v>1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3">
      <c r="A2748" t="str">
        <f>"10/06/2022 16:27:58.403"</f>
        <v>10/06/2022 16:27:58.403</v>
      </c>
      <c r="C2748" t="str">
        <f t="shared" si="1403"/>
        <v>FFDFD3C0</v>
      </c>
      <c r="D2748" t="s">
        <v>143</v>
      </c>
      <c r="E2748">
        <v>1</v>
      </c>
      <c r="F2748">
        <v>2001</v>
      </c>
      <c r="G2748" t="s">
        <v>147</v>
      </c>
      <c r="J2748" t="s">
        <v>145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"16:27:57.992"</f>
        <v>16:27:57.992</v>
      </c>
      <c r="T2748" t="str">
        <f>"16:27:57.592"</f>
        <v>16:27:57.592</v>
      </c>
      <c r="U2748" t="str">
        <f t="shared" si="1387"/>
        <v>A5988B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9</v>
      </c>
      <c r="AC2748">
        <v>3</v>
      </c>
      <c r="AD2748">
        <v>0</v>
      </c>
      <c r="AE2748">
        <v>10</v>
      </c>
      <c r="AF2748" t="s">
        <v>136</v>
      </c>
      <c r="AG2748">
        <v>0</v>
      </c>
      <c r="AH2748">
        <v>3</v>
      </c>
      <c r="AI2748">
        <v>2</v>
      </c>
      <c r="AJ2748">
        <v>1</v>
      </c>
      <c r="AK2748" t="s">
        <v>905</v>
      </c>
      <c r="AL2748">
        <v>40.995289999999997</v>
      </c>
      <c r="AM2748" t="s">
        <v>576</v>
      </c>
      <c r="AN2748">
        <v>-72.177300000000002</v>
      </c>
      <c r="AO2748">
        <v>25</v>
      </c>
      <c r="AP2748">
        <v>1150</v>
      </c>
      <c r="AQ2748" t="s">
        <v>129</v>
      </c>
      <c r="AR2748">
        <v>-21</v>
      </c>
      <c r="AS2748">
        <v>59</v>
      </c>
      <c r="AT2748">
        <v>448</v>
      </c>
      <c r="BB2748">
        <v>1200</v>
      </c>
      <c r="BC2748">
        <v>1</v>
      </c>
      <c r="BD2748" t="str">
        <f t="shared" si="1404"/>
        <v xml:space="preserve">N46PD   </v>
      </c>
      <c r="BE2748">
        <v>1</v>
      </c>
      <c r="BG2748">
        <v>0</v>
      </c>
      <c r="BH2748">
        <v>0</v>
      </c>
      <c r="BI2748">
        <v>0</v>
      </c>
      <c r="BJ2748">
        <v>1025</v>
      </c>
      <c r="BK2748">
        <v>-125</v>
      </c>
      <c r="BL2748" t="s">
        <v>206</v>
      </c>
      <c r="BM2748">
        <v>1</v>
      </c>
      <c r="BN2748">
        <v>1</v>
      </c>
      <c r="BO2748">
        <v>1</v>
      </c>
      <c r="BP2748">
        <v>0</v>
      </c>
      <c r="BS2748">
        <v>0</v>
      </c>
      <c r="BT2748">
        <v>0</v>
      </c>
      <c r="BU2748">
        <v>0</v>
      </c>
      <c r="CE2748" t="str">
        <f>"16:27:57.998"</f>
        <v>16:27:57.998</v>
      </c>
      <c r="CF2748">
        <v>997796275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5</v>
      </c>
      <c r="CY2748">
        <v>7</v>
      </c>
      <c r="CZ2748" t="s">
        <v>131</v>
      </c>
      <c r="DA2748">
        <v>80</v>
      </c>
      <c r="DB2748">
        <v>1</v>
      </c>
      <c r="DC2748" t="s">
        <v>132</v>
      </c>
      <c r="DD2748" t="s">
        <v>133</v>
      </c>
      <c r="DG2748">
        <v>15613764</v>
      </c>
      <c r="DI2748">
        <v>1</v>
      </c>
      <c r="DJ2748">
        <v>0</v>
      </c>
      <c r="DK2748">
        <v>1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3">
      <c r="A2749" t="str">
        <f>"10/06/2022 16:27:58.403"</f>
        <v>10/06/2022 16:27:58.403</v>
      </c>
      <c r="C2749" t="str">
        <f t="shared" si="1403"/>
        <v>FFDFD3C0</v>
      </c>
      <c r="D2749" t="s">
        <v>123</v>
      </c>
      <c r="E2749">
        <v>1</v>
      </c>
      <c r="H2749">
        <v>157</v>
      </c>
      <c r="I2749" t="s">
        <v>124</v>
      </c>
      <c r="J2749" t="s">
        <v>125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"16:27:57.992"</f>
        <v>16:27:57.992</v>
      </c>
      <c r="T2749" t="str">
        <f>"16:27:57.592"</f>
        <v>16:27:57.592</v>
      </c>
      <c r="U2749" t="str">
        <f t="shared" si="1387"/>
        <v>A5988B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9</v>
      </c>
      <c r="AC2749">
        <v>3</v>
      </c>
      <c r="AD2749">
        <v>0</v>
      </c>
      <c r="AE2749">
        <v>10</v>
      </c>
      <c r="AF2749" t="s">
        <v>136</v>
      </c>
      <c r="AG2749">
        <v>0</v>
      </c>
      <c r="AH2749">
        <v>3</v>
      </c>
      <c r="AI2749">
        <v>2</v>
      </c>
      <c r="AJ2749">
        <v>1</v>
      </c>
      <c r="AK2749" t="s">
        <v>905</v>
      </c>
      <c r="AL2749">
        <v>40.995289999999997</v>
      </c>
      <c r="AM2749" t="s">
        <v>576</v>
      </c>
      <c r="AN2749">
        <v>-72.177300000000002</v>
      </c>
      <c r="AO2749">
        <v>25</v>
      </c>
      <c r="AP2749">
        <v>1150</v>
      </c>
      <c r="AQ2749" t="s">
        <v>129</v>
      </c>
      <c r="AR2749">
        <v>-21</v>
      </c>
      <c r="AS2749">
        <v>59</v>
      </c>
      <c r="AT2749">
        <v>448</v>
      </c>
      <c r="BB2749">
        <v>1200</v>
      </c>
      <c r="BC2749">
        <v>1</v>
      </c>
      <c r="BD2749" t="str">
        <f t="shared" si="1404"/>
        <v xml:space="preserve">N46PD   </v>
      </c>
      <c r="BE2749">
        <v>1</v>
      </c>
      <c r="BG2749">
        <v>0</v>
      </c>
      <c r="BH2749">
        <v>0</v>
      </c>
      <c r="BI2749">
        <v>0</v>
      </c>
      <c r="BJ2749">
        <v>1025</v>
      </c>
      <c r="BK2749">
        <v>-125</v>
      </c>
      <c r="BL2749" t="s">
        <v>206</v>
      </c>
      <c r="BM2749">
        <v>1</v>
      </c>
      <c r="BN2749">
        <v>1</v>
      </c>
      <c r="BO2749">
        <v>1</v>
      </c>
      <c r="BP2749">
        <v>0</v>
      </c>
      <c r="BS2749">
        <v>0</v>
      </c>
      <c r="BT2749">
        <v>0</v>
      </c>
      <c r="BU2749">
        <v>0</v>
      </c>
      <c r="CE2749" t="str">
        <f>"16:27:57.998"</f>
        <v>16:27:57.998</v>
      </c>
      <c r="CF2749">
        <v>997796275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5</v>
      </c>
      <c r="CY2749">
        <v>7</v>
      </c>
      <c r="CZ2749" t="s">
        <v>131</v>
      </c>
      <c r="DA2749">
        <v>80</v>
      </c>
      <c r="DB2749">
        <v>1</v>
      </c>
      <c r="DC2749" t="s">
        <v>132</v>
      </c>
      <c r="DD2749" t="s">
        <v>133</v>
      </c>
      <c r="DG2749">
        <v>15613764</v>
      </c>
      <c r="DI2749">
        <v>1</v>
      </c>
      <c r="DJ2749">
        <v>0</v>
      </c>
      <c r="DK2749">
        <v>1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3">
      <c r="A2750" t="str">
        <f>"10/06/2022 16:27:58.403"</f>
        <v>10/06/2022 16:27:58.403</v>
      </c>
      <c r="C2750" t="str">
        <f t="shared" si="1403"/>
        <v>FFDFD3C0</v>
      </c>
      <c r="D2750" t="s">
        <v>139</v>
      </c>
      <c r="E2750">
        <v>3</v>
      </c>
      <c r="F2750">
        <v>1003</v>
      </c>
      <c r="G2750" t="s">
        <v>146</v>
      </c>
      <c r="J2750" t="s">
        <v>141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"16:27:57.992"</f>
        <v>16:27:57.992</v>
      </c>
      <c r="T2750" t="str">
        <f>"16:27:57.592"</f>
        <v>16:27:57.592</v>
      </c>
      <c r="U2750" t="str">
        <f t="shared" si="1387"/>
        <v>A5988B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9</v>
      </c>
      <c r="AC2750">
        <v>3</v>
      </c>
      <c r="AD2750">
        <v>0</v>
      </c>
      <c r="AE2750">
        <v>10</v>
      </c>
      <c r="AF2750" t="s">
        <v>136</v>
      </c>
      <c r="AG2750">
        <v>0</v>
      </c>
      <c r="AH2750">
        <v>3</v>
      </c>
      <c r="AI2750">
        <v>2</v>
      </c>
      <c r="AJ2750">
        <v>1</v>
      </c>
      <c r="AK2750" t="s">
        <v>905</v>
      </c>
      <c r="AL2750">
        <v>40.995289999999997</v>
      </c>
      <c r="AM2750" t="s">
        <v>576</v>
      </c>
      <c r="AN2750">
        <v>-72.177300000000002</v>
      </c>
      <c r="AO2750">
        <v>25</v>
      </c>
      <c r="AP2750">
        <v>1150</v>
      </c>
      <c r="AQ2750" t="s">
        <v>129</v>
      </c>
      <c r="AR2750">
        <v>-21</v>
      </c>
      <c r="AS2750">
        <v>59</v>
      </c>
      <c r="AT2750">
        <v>448</v>
      </c>
      <c r="BB2750">
        <v>1200</v>
      </c>
      <c r="BC2750">
        <v>1</v>
      </c>
      <c r="BD2750" t="str">
        <f t="shared" si="1404"/>
        <v xml:space="preserve">N46PD   </v>
      </c>
      <c r="BE2750">
        <v>1</v>
      </c>
      <c r="BG2750">
        <v>0</v>
      </c>
      <c r="BH2750">
        <v>0</v>
      </c>
      <c r="BI2750">
        <v>0</v>
      </c>
      <c r="BJ2750">
        <v>1025</v>
      </c>
      <c r="BK2750">
        <v>-125</v>
      </c>
      <c r="BL2750" t="s">
        <v>206</v>
      </c>
      <c r="BM2750">
        <v>1</v>
      </c>
      <c r="BN2750">
        <v>1</v>
      </c>
      <c r="BO2750">
        <v>1</v>
      </c>
      <c r="BP2750">
        <v>0</v>
      </c>
      <c r="BS2750">
        <v>0</v>
      </c>
      <c r="BT2750">
        <v>0</v>
      </c>
      <c r="BU2750">
        <v>0</v>
      </c>
      <c r="CE2750" t="str">
        <f>"16:27:57.998"</f>
        <v>16:27:57.998</v>
      </c>
      <c r="CF2750">
        <v>997796275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5</v>
      </c>
      <c r="CY2750">
        <v>7</v>
      </c>
      <c r="CZ2750" t="s">
        <v>131</v>
      </c>
      <c r="DA2750">
        <v>80</v>
      </c>
      <c r="DB2750">
        <v>1</v>
      </c>
      <c r="DC2750" t="s">
        <v>132</v>
      </c>
      <c r="DD2750" t="s">
        <v>133</v>
      </c>
      <c r="DG2750">
        <v>15613764</v>
      </c>
      <c r="DI2750">
        <v>1</v>
      </c>
      <c r="DJ2750">
        <v>0</v>
      </c>
      <c r="DK2750">
        <v>1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3">
      <c r="A2751" t="str">
        <f>"10/06/2022 16:27:59.434"</f>
        <v>10/06/2022 16:27:59.434</v>
      </c>
      <c r="C2751" t="str">
        <f t="shared" si="1403"/>
        <v>FFDFD3C0</v>
      </c>
      <c r="D2751" t="s">
        <v>143</v>
      </c>
      <c r="E2751">
        <v>1</v>
      </c>
      <c r="F2751">
        <v>2001</v>
      </c>
      <c r="G2751" t="s">
        <v>147</v>
      </c>
      <c r="J2751" t="s">
        <v>145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ref="S2751:S2757" si="1408">"16:27:59.008"</f>
        <v>16:27:59.008</v>
      </c>
      <c r="T2751" t="str">
        <f t="shared" ref="T2751:T2757" si="1409">"16:27:58.008"</f>
        <v>16:27:58.008</v>
      </c>
      <c r="U2751" t="str">
        <f t="shared" si="1387"/>
        <v>A5988B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9</v>
      </c>
      <c r="AC2751">
        <v>3</v>
      </c>
      <c r="AD2751">
        <v>0</v>
      </c>
      <c r="AE2751">
        <v>10</v>
      </c>
      <c r="AF2751" t="s">
        <v>136</v>
      </c>
      <c r="AG2751">
        <v>0</v>
      </c>
      <c r="AH2751">
        <v>3</v>
      </c>
      <c r="AI2751">
        <v>2</v>
      </c>
      <c r="AJ2751">
        <v>1</v>
      </c>
      <c r="AK2751" t="s">
        <v>906</v>
      </c>
      <c r="AL2751">
        <v>40.995569000000003</v>
      </c>
      <c r="AM2751" t="s">
        <v>907</v>
      </c>
      <c r="AN2751">
        <v>-72.177429000000004</v>
      </c>
      <c r="AO2751">
        <v>25</v>
      </c>
      <c r="AP2751">
        <v>1150</v>
      </c>
      <c r="AQ2751" t="s">
        <v>129</v>
      </c>
      <c r="AR2751">
        <v>-22</v>
      </c>
      <c r="AS2751">
        <v>58</v>
      </c>
      <c r="AT2751">
        <v>448</v>
      </c>
      <c r="BB2751">
        <v>1200</v>
      </c>
      <c r="BC2751">
        <v>1</v>
      </c>
      <c r="BD2751" t="str">
        <f t="shared" si="1404"/>
        <v xml:space="preserve">N46PD   </v>
      </c>
      <c r="BE2751">
        <v>1</v>
      </c>
      <c r="BG2751">
        <v>0</v>
      </c>
      <c r="BH2751">
        <v>0</v>
      </c>
      <c r="BI2751">
        <v>0</v>
      </c>
      <c r="BJ2751">
        <v>1050</v>
      </c>
      <c r="BK2751">
        <v>-100</v>
      </c>
      <c r="BL2751" t="s">
        <v>206</v>
      </c>
      <c r="BM2751">
        <v>1</v>
      </c>
      <c r="BN2751">
        <v>1</v>
      </c>
      <c r="BO2751">
        <v>1</v>
      </c>
      <c r="BP2751">
        <v>0</v>
      </c>
      <c r="BS2751">
        <v>0</v>
      </c>
      <c r="BT2751">
        <v>0</v>
      </c>
      <c r="BU2751">
        <v>0</v>
      </c>
      <c r="CE2751" t="str">
        <f t="shared" ref="CE2751:CE2757" si="1410">"16:27:59.010"</f>
        <v>16:27:59.010</v>
      </c>
      <c r="CF2751">
        <v>10346470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4</v>
      </c>
      <c r="CY2751">
        <v>7</v>
      </c>
      <c r="CZ2751" t="s">
        <v>131</v>
      </c>
      <c r="DA2751">
        <v>80</v>
      </c>
      <c r="DB2751">
        <v>1</v>
      </c>
      <c r="DC2751" t="s">
        <v>132</v>
      </c>
      <c r="DD2751" t="s">
        <v>133</v>
      </c>
      <c r="DG2751">
        <v>15614828</v>
      </c>
      <c r="DI2751">
        <v>1</v>
      </c>
      <c r="DJ2751">
        <v>0</v>
      </c>
      <c r="DK2751">
        <v>0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3">
      <c r="A2752" t="str">
        <f t="shared" ref="A2752:A2757" si="1411">"10/06/2022 16:27:59.465"</f>
        <v>10/06/2022 16:27:59.465</v>
      </c>
      <c r="C2752" t="str">
        <f t="shared" si="1403"/>
        <v>FFDFD3C0</v>
      </c>
      <c r="D2752" t="s">
        <v>123</v>
      </c>
      <c r="E2752">
        <v>1</v>
      </c>
      <c r="H2752">
        <v>157</v>
      </c>
      <c r="I2752" t="s">
        <v>124</v>
      </c>
      <c r="J2752" t="s">
        <v>125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408"/>
        <v>16:27:59.008</v>
      </c>
      <c r="T2752" t="str">
        <f t="shared" si="1409"/>
        <v>16:27:58.008</v>
      </c>
      <c r="U2752" t="str">
        <f t="shared" si="1387"/>
        <v>A5988B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9</v>
      </c>
      <c r="AC2752">
        <v>3</v>
      </c>
      <c r="AD2752">
        <v>0</v>
      </c>
      <c r="AE2752">
        <v>10</v>
      </c>
      <c r="AF2752" t="s">
        <v>136</v>
      </c>
      <c r="AG2752">
        <v>0</v>
      </c>
      <c r="AH2752">
        <v>3</v>
      </c>
      <c r="AI2752">
        <v>2</v>
      </c>
      <c r="AJ2752">
        <v>1</v>
      </c>
      <c r="AK2752" t="s">
        <v>906</v>
      </c>
      <c r="AL2752">
        <v>40.995569000000003</v>
      </c>
      <c r="AM2752" t="s">
        <v>907</v>
      </c>
      <c r="AN2752">
        <v>-72.177429000000004</v>
      </c>
      <c r="AO2752">
        <v>25</v>
      </c>
      <c r="AP2752">
        <v>1150</v>
      </c>
      <c r="AQ2752" t="s">
        <v>129</v>
      </c>
      <c r="AR2752">
        <v>-22</v>
      </c>
      <c r="AS2752">
        <v>58</v>
      </c>
      <c r="AT2752">
        <v>448</v>
      </c>
      <c r="BB2752">
        <v>1200</v>
      </c>
      <c r="BC2752">
        <v>1</v>
      </c>
      <c r="BD2752" t="str">
        <f t="shared" si="1404"/>
        <v xml:space="preserve">N46PD   </v>
      </c>
      <c r="BE2752">
        <v>1</v>
      </c>
      <c r="BG2752">
        <v>0</v>
      </c>
      <c r="BH2752">
        <v>0</v>
      </c>
      <c r="BI2752">
        <v>0</v>
      </c>
      <c r="BJ2752">
        <v>1050</v>
      </c>
      <c r="BK2752">
        <v>-100</v>
      </c>
      <c r="BL2752" t="s">
        <v>206</v>
      </c>
      <c r="BM2752">
        <v>1</v>
      </c>
      <c r="BN2752">
        <v>1</v>
      </c>
      <c r="BO2752">
        <v>1</v>
      </c>
      <c r="BP2752">
        <v>0</v>
      </c>
      <c r="BS2752">
        <v>0</v>
      </c>
      <c r="BT2752">
        <v>0</v>
      </c>
      <c r="BU2752">
        <v>0</v>
      </c>
      <c r="CE2752" t="str">
        <f t="shared" si="1410"/>
        <v>16:27:59.010</v>
      </c>
      <c r="CF2752">
        <v>10346470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4</v>
      </c>
      <c r="CY2752">
        <v>7</v>
      </c>
      <c r="CZ2752" t="s">
        <v>131</v>
      </c>
      <c r="DA2752">
        <v>80</v>
      </c>
      <c r="DB2752">
        <v>1</v>
      </c>
      <c r="DC2752" t="s">
        <v>132</v>
      </c>
      <c r="DD2752" t="s">
        <v>133</v>
      </c>
      <c r="DG2752">
        <v>15614828</v>
      </c>
      <c r="DI2752">
        <v>1</v>
      </c>
      <c r="DJ2752">
        <v>0</v>
      </c>
      <c r="DK2752">
        <v>0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3">
      <c r="A2753" t="str">
        <f t="shared" si="1411"/>
        <v>10/06/2022 16:27:59.465</v>
      </c>
      <c r="C2753" t="str">
        <f t="shared" si="1403"/>
        <v>FFDFD3C0</v>
      </c>
      <c r="D2753" t="s">
        <v>139</v>
      </c>
      <c r="E2753">
        <v>3</v>
      </c>
      <c r="F2753">
        <v>1003</v>
      </c>
      <c r="G2753" t="s">
        <v>146</v>
      </c>
      <c r="J2753" t="s">
        <v>141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si="1408"/>
        <v>16:27:59.008</v>
      </c>
      <c r="T2753" t="str">
        <f t="shared" si="1409"/>
        <v>16:27:58.008</v>
      </c>
      <c r="U2753" t="str">
        <f t="shared" si="1387"/>
        <v>A5988B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9</v>
      </c>
      <c r="AC2753">
        <v>3</v>
      </c>
      <c r="AD2753">
        <v>0</v>
      </c>
      <c r="AE2753">
        <v>10</v>
      </c>
      <c r="AF2753" t="s">
        <v>136</v>
      </c>
      <c r="AG2753">
        <v>0</v>
      </c>
      <c r="AH2753">
        <v>3</v>
      </c>
      <c r="AI2753">
        <v>2</v>
      </c>
      <c r="AJ2753">
        <v>1</v>
      </c>
      <c r="AK2753" t="s">
        <v>906</v>
      </c>
      <c r="AL2753">
        <v>40.995569000000003</v>
      </c>
      <c r="AM2753" t="s">
        <v>907</v>
      </c>
      <c r="AN2753">
        <v>-72.177429000000004</v>
      </c>
      <c r="AO2753">
        <v>25</v>
      </c>
      <c r="AP2753">
        <v>1150</v>
      </c>
      <c r="AQ2753" t="s">
        <v>129</v>
      </c>
      <c r="AR2753">
        <v>-22</v>
      </c>
      <c r="AS2753">
        <v>58</v>
      </c>
      <c r="AT2753">
        <v>448</v>
      </c>
      <c r="BB2753">
        <v>1200</v>
      </c>
      <c r="BC2753">
        <v>1</v>
      </c>
      <c r="BD2753" t="str">
        <f t="shared" si="1404"/>
        <v xml:space="preserve">N46PD   </v>
      </c>
      <c r="BE2753">
        <v>1</v>
      </c>
      <c r="BG2753">
        <v>0</v>
      </c>
      <c r="BH2753">
        <v>0</v>
      </c>
      <c r="BI2753">
        <v>0</v>
      </c>
      <c r="BJ2753">
        <v>1050</v>
      </c>
      <c r="BK2753">
        <v>-100</v>
      </c>
      <c r="BL2753" t="s">
        <v>206</v>
      </c>
      <c r="BM2753">
        <v>1</v>
      </c>
      <c r="BN2753">
        <v>1</v>
      </c>
      <c r="BO2753">
        <v>1</v>
      </c>
      <c r="BP2753">
        <v>0</v>
      </c>
      <c r="BS2753">
        <v>0</v>
      </c>
      <c r="BT2753">
        <v>0</v>
      </c>
      <c r="BU2753">
        <v>0</v>
      </c>
      <c r="CE2753" t="str">
        <f t="shared" si="1410"/>
        <v>16:27:59.010</v>
      </c>
      <c r="CF2753">
        <v>10346470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4</v>
      </c>
      <c r="CY2753">
        <v>7</v>
      </c>
      <c r="CZ2753" t="s">
        <v>131</v>
      </c>
      <c r="DA2753">
        <v>80</v>
      </c>
      <c r="DB2753">
        <v>1</v>
      </c>
      <c r="DC2753" t="s">
        <v>132</v>
      </c>
      <c r="DD2753" t="s">
        <v>133</v>
      </c>
      <c r="DG2753">
        <v>15614828</v>
      </c>
      <c r="DI2753">
        <v>1</v>
      </c>
      <c r="DJ2753">
        <v>0</v>
      </c>
      <c r="DK2753">
        <v>1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3">
      <c r="A2754" t="str">
        <f t="shared" si="1411"/>
        <v>10/06/2022 16:27:59.465</v>
      </c>
      <c r="C2754" t="str">
        <f t="shared" si="1403"/>
        <v>FFDFD3C0</v>
      </c>
      <c r="D2754" t="s">
        <v>134</v>
      </c>
      <c r="E2754">
        <v>38</v>
      </c>
      <c r="H2754">
        <v>125</v>
      </c>
      <c r="I2754" t="s">
        <v>142</v>
      </c>
      <c r="J2754" t="s">
        <v>136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si="1408"/>
        <v>16:27:59.008</v>
      </c>
      <c r="T2754" t="str">
        <f t="shared" si="1409"/>
        <v>16:27:58.008</v>
      </c>
      <c r="U2754" t="str">
        <f t="shared" ref="U2754:U2817" si="1412">"A5988B"</f>
        <v>A5988B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9</v>
      </c>
      <c r="AC2754">
        <v>3</v>
      </c>
      <c r="AD2754">
        <v>0</v>
      </c>
      <c r="AE2754">
        <v>10</v>
      </c>
      <c r="AF2754" t="s">
        <v>136</v>
      </c>
      <c r="AG2754">
        <v>0</v>
      </c>
      <c r="AH2754">
        <v>3</v>
      </c>
      <c r="AI2754">
        <v>2</v>
      </c>
      <c r="AJ2754">
        <v>1</v>
      </c>
      <c r="AK2754" t="s">
        <v>906</v>
      </c>
      <c r="AL2754">
        <v>40.995569000000003</v>
      </c>
      <c r="AM2754" t="s">
        <v>907</v>
      </c>
      <c r="AN2754">
        <v>-72.177429000000004</v>
      </c>
      <c r="AO2754">
        <v>25</v>
      </c>
      <c r="AP2754">
        <v>1150</v>
      </c>
      <c r="AQ2754" t="s">
        <v>129</v>
      </c>
      <c r="AR2754">
        <v>-22</v>
      </c>
      <c r="AS2754">
        <v>58</v>
      </c>
      <c r="AT2754">
        <v>448</v>
      </c>
      <c r="BB2754">
        <v>1200</v>
      </c>
      <c r="BC2754">
        <v>1</v>
      </c>
      <c r="BD2754" t="str">
        <f t="shared" si="1404"/>
        <v xml:space="preserve">N46PD   </v>
      </c>
      <c r="BE2754">
        <v>1</v>
      </c>
      <c r="BG2754">
        <v>0</v>
      </c>
      <c r="BH2754">
        <v>0</v>
      </c>
      <c r="BI2754">
        <v>0</v>
      </c>
      <c r="BJ2754">
        <v>1050</v>
      </c>
      <c r="BK2754">
        <v>-100</v>
      </c>
      <c r="BL2754" t="s">
        <v>206</v>
      </c>
      <c r="BM2754">
        <v>1</v>
      </c>
      <c r="BN2754">
        <v>1</v>
      </c>
      <c r="BO2754">
        <v>1</v>
      </c>
      <c r="BP2754">
        <v>0</v>
      </c>
      <c r="BS2754">
        <v>0</v>
      </c>
      <c r="BT2754">
        <v>0</v>
      </c>
      <c r="BU2754">
        <v>0</v>
      </c>
      <c r="CE2754" t="str">
        <f t="shared" si="1410"/>
        <v>16:27:59.010</v>
      </c>
      <c r="CF2754">
        <v>10346470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4</v>
      </c>
      <c r="CY2754">
        <v>7</v>
      </c>
      <c r="CZ2754" t="s">
        <v>131</v>
      </c>
      <c r="DA2754">
        <v>80</v>
      </c>
      <c r="DB2754">
        <v>1</v>
      </c>
      <c r="DC2754" t="s">
        <v>132</v>
      </c>
      <c r="DD2754" t="s">
        <v>133</v>
      </c>
      <c r="DG2754">
        <v>15614828</v>
      </c>
      <c r="DI2754">
        <v>1</v>
      </c>
      <c r="DJ2754">
        <v>0</v>
      </c>
      <c r="DK2754">
        <v>1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3">
      <c r="A2755" t="str">
        <f t="shared" si="1411"/>
        <v>10/06/2022 16:27:59.465</v>
      </c>
      <c r="C2755" t="str">
        <f t="shared" si="1403"/>
        <v>FFDFD3C0</v>
      </c>
      <c r="D2755" t="s">
        <v>139</v>
      </c>
      <c r="E2755">
        <v>2</v>
      </c>
      <c r="F2755">
        <v>1002</v>
      </c>
      <c r="G2755" t="s">
        <v>124</v>
      </c>
      <c r="J2755" t="s">
        <v>141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1408"/>
        <v>16:27:59.008</v>
      </c>
      <c r="T2755" t="str">
        <f t="shared" si="1409"/>
        <v>16:27:58.008</v>
      </c>
      <c r="U2755" t="str">
        <f t="shared" si="1412"/>
        <v>A5988B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9</v>
      </c>
      <c r="AC2755">
        <v>3</v>
      </c>
      <c r="AD2755">
        <v>0</v>
      </c>
      <c r="AE2755">
        <v>10</v>
      </c>
      <c r="AF2755" t="s">
        <v>136</v>
      </c>
      <c r="AG2755">
        <v>0</v>
      </c>
      <c r="AH2755">
        <v>3</v>
      </c>
      <c r="AI2755">
        <v>2</v>
      </c>
      <c r="AJ2755">
        <v>1</v>
      </c>
      <c r="AK2755" t="s">
        <v>906</v>
      </c>
      <c r="AL2755">
        <v>40.995569000000003</v>
      </c>
      <c r="AM2755" t="s">
        <v>907</v>
      </c>
      <c r="AN2755">
        <v>-72.177429000000004</v>
      </c>
      <c r="AO2755">
        <v>25</v>
      </c>
      <c r="AP2755">
        <v>1150</v>
      </c>
      <c r="AQ2755" t="s">
        <v>129</v>
      </c>
      <c r="AR2755">
        <v>-22</v>
      </c>
      <c r="AS2755">
        <v>58</v>
      </c>
      <c r="AT2755">
        <v>448</v>
      </c>
      <c r="BB2755">
        <v>1200</v>
      </c>
      <c r="BC2755">
        <v>1</v>
      </c>
      <c r="BD2755" t="str">
        <f t="shared" si="1404"/>
        <v xml:space="preserve">N46PD   </v>
      </c>
      <c r="BE2755">
        <v>1</v>
      </c>
      <c r="BG2755">
        <v>0</v>
      </c>
      <c r="BH2755">
        <v>0</v>
      </c>
      <c r="BI2755">
        <v>0</v>
      </c>
      <c r="BJ2755">
        <v>1050</v>
      </c>
      <c r="BK2755">
        <v>-100</v>
      </c>
      <c r="BL2755" t="s">
        <v>206</v>
      </c>
      <c r="BM2755">
        <v>1</v>
      </c>
      <c r="BN2755">
        <v>1</v>
      </c>
      <c r="BO2755">
        <v>1</v>
      </c>
      <c r="BP2755">
        <v>0</v>
      </c>
      <c r="BS2755">
        <v>0</v>
      </c>
      <c r="BT2755">
        <v>0</v>
      </c>
      <c r="BU2755">
        <v>0</v>
      </c>
      <c r="CE2755" t="str">
        <f t="shared" si="1410"/>
        <v>16:27:59.010</v>
      </c>
      <c r="CF2755">
        <v>10346470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4</v>
      </c>
      <c r="CY2755">
        <v>7</v>
      </c>
      <c r="CZ2755" t="s">
        <v>131</v>
      </c>
      <c r="DA2755">
        <v>80</v>
      </c>
      <c r="DB2755">
        <v>1</v>
      </c>
      <c r="DC2755" t="s">
        <v>132</v>
      </c>
      <c r="DD2755" t="s">
        <v>133</v>
      </c>
      <c r="DG2755">
        <v>15614828</v>
      </c>
      <c r="DI2755">
        <v>1</v>
      </c>
      <c r="DJ2755">
        <v>0</v>
      </c>
      <c r="DK2755">
        <v>1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3">
      <c r="A2756" t="str">
        <f t="shared" si="1411"/>
        <v>10/06/2022 16:27:59.465</v>
      </c>
      <c r="C2756" t="str">
        <f t="shared" si="1403"/>
        <v>FFDFD3C0</v>
      </c>
      <c r="D2756" t="s">
        <v>134</v>
      </c>
      <c r="E2756">
        <v>33</v>
      </c>
      <c r="H2756">
        <v>112</v>
      </c>
      <c r="I2756" t="s">
        <v>135</v>
      </c>
      <c r="J2756" t="s">
        <v>136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408"/>
        <v>16:27:59.008</v>
      </c>
      <c r="T2756" t="str">
        <f t="shared" si="1409"/>
        <v>16:27:58.008</v>
      </c>
      <c r="U2756" t="str">
        <f t="shared" si="1412"/>
        <v>A5988B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9</v>
      </c>
      <c r="AC2756">
        <v>3</v>
      </c>
      <c r="AD2756">
        <v>0</v>
      </c>
      <c r="AE2756">
        <v>10</v>
      </c>
      <c r="AF2756" t="s">
        <v>136</v>
      </c>
      <c r="AG2756">
        <v>0</v>
      </c>
      <c r="AH2756">
        <v>3</v>
      </c>
      <c r="AI2756">
        <v>2</v>
      </c>
      <c r="AJ2756">
        <v>1</v>
      </c>
      <c r="AK2756" t="s">
        <v>906</v>
      </c>
      <c r="AL2756">
        <v>40.995569000000003</v>
      </c>
      <c r="AM2756" t="s">
        <v>907</v>
      </c>
      <c r="AN2756">
        <v>-72.177429000000004</v>
      </c>
      <c r="AO2756">
        <v>25</v>
      </c>
      <c r="AP2756">
        <v>1150</v>
      </c>
      <c r="AQ2756" t="s">
        <v>129</v>
      </c>
      <c r="AR2756">
        <v>-22</v>
      </c>
      <c r="AS2756">
        <v>58</v>
      </c>
      <c r="AT2756">
        <v>448</v>
      </c>
      <c r="BB2756">
        <v>1200</v>
      </c>
      <c r="BC2756">
        <v>1</v>
      </c>
      <c r="BD2756" t="str">
        <f t="shared" si="1404"/>
        <v xml:space="preserve">N46PD   </v>
      </c>
      <c r="BE2756">
        <v>1</v>
      </c>
      <c r="BG2756">
        <v>0</v>
      </c>
      <c r="BH2756">
        <v>0</v>
      </c>
      <c r="BI2756">
        <v>0</v>
      </c>
      <c r="BJ2756">
        <v>1050</v>
      </c>
      <c r="BK2756">
        <v>-100</v>
      </c>
      <c r="BL2756" t="s">
        <v>206</v>
      </c>
      <c r="BM2756">
        <v>1</v>
      </c>
      <c r="BN2756">
        <v>1</v>
      </c>
      <c r="BO2756">
        <v>1</v>
      </c>
      <c r="BP2756">
        <v>0</v>
      </c>
      <c r="BS2756">
        <v>0</v>
      </c>
      <c r="BT2756">
        <v>0</v>
      </c>
      <c r="BU2756">
        <v>0</v>
      </c>
      <c r="CE2756" t="str">
        <f t="shared" si="1410"/>
        <v>16:27:59.010</v>
      </c>
      <c r="CF2756">
        <v>10346470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4</v>
      </c>
      <c r="CY2756">
        <v>7</v>
      </c>
      <c r="CZ2756" t="s">
        <v>131</v>
      </c>
      <c r="DA2756">
        <v>80</v>
      </c>
      <c r="DB2756">
        <v>1</v>
      </c>
      <c r="DC2756" t="s">
        <v>132</v>
      </c>
      <c r="DD2756" t="s">
        <v>133</v>
      </c>
      <c r="DG2756">
        <v>15614828</v>
      </c>
      <c r="DI2756">
        <v>1</v>
      </c>
      <c r="DJ2756">
        <v>0</v>
      </c>
      <c r="DK2756">
        <v>1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3">
      <c r="A2757" t="str">
        <f t="shared" si="1411"/>
        <v>10/06/2022 16:27:59.465</v>
      </c>
      <c r="C2757" t="str">
        <f t="shared" si="1403"/>
        <v>FFDFD3C0</v>
      </c>
      <c r="D2757" t="s">
        <v>143</v>
      </c>
      <c r="E2757">
        <v>15</v>
      </c>
      <c r="F2757">
        <v>2015</v>
      </c>
      <c r="G2757" t="s">
        <v>144</v>
      </c>
      <c r="J2757" t="s">
        <v>145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si="1408"/>
        <v>16:27:59.008</v>
      </c>
      <c r="T2757" t="str">
        <f t="shared" si="1409"/>
        <v>16:27:58.008</v>
      </c>
      <c r="U2757" t="str">
        <f t="shared" si="1412"/>
        <v>A5988B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9</v>
      </c>
      <c r="AC2757">
        <v>3</v>
      </c>
      <c r="AD2757">
        <v>0</v>
      </c>
      <c r="AE2757">
        <v>10</v>
      </c>
      <c r="AF2757" t="s">
        <v>136</v>
      </c>
      <c r="AG2757">
        <v>0</v>
      </c>
      <c r="AH2757">
        <v>3</v>
      </c>
      <c r="AI2757">
        <v>2</v>
      </c>
      <c r="AJ2757">
        <v>1</v>
      </c>
      <c r="AK2757" t="s">
        <v>906</v>
      </c>
      <c r="AL2757">
        <v>40.995569000000003</v>
      </c>
      <c r="AM2757" t="s">
        <v>907</v>
      </c>
      <c r="AN2757">
        <v>-72.177429000000004</v>
      </c>
      <c r="AO2757">
        <v>25</v>
      </c>
      <c r="AP2757">
        <v>1150</v>
      </c>
      <c r="AQ2757" t="s">
        <v>129</v>
      </c>
      <c r="AR2757">
        <v>-22</v>
      </c>
      <c r="AS2757">
        <v>58</v>
      </c>
      <c r="AT2757">
        <v>448</v>
      </c>
      <c r="BB2757">
        <v>1200</v>
      </c>
      <c r="BC2757">
        <v>1</v>
      </c>
      <c r="BD2757" t="str">
        <f t="shared" si="1404"/>
        <v xml:space="preserve">N46PD   </v>
      </c>
      <c r="BE2757">
        <v>1</v>
      </c>
      <c r="BG2757">
        <v>0</v>
      </c>
      <c r="BH2757">
        <v>0</v>
      </c>
      <c r="BI2757">
        <v>0</v>
      </c>
      <c r="BJ2757">
        <v>1050</v>
      </c>
      <c r="BK2757">
        <v>-100</v>
      </c>
      <c r="BL2757" t="s">
        <v>206</v>
      </c>
      <c r="BM2757">
        <v>1</v>
      </c>
      <c r="BN2757">
        <v>1</v>
      </c>
      <c r="BO2757">
        <v>1</v>
      </c>
      <c r="BP2757">
        <v>0</v>
      </c>
      <c r="BS2757">
        <v>0</v>
      </c>
      <c r="BT2757">
        <v>0</v>
      </c>
      <c r="BU2757">
        <v>0</v>
      </c>
      <c r="CE2757" t="str">
        <f t="shared" si="1410"/>
        <v>16:27:59.010</v>
      </c>
      <c r="CF2757">
        <v>10346470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4</v>
      </c>
      <c r="CY2757">
        <v>7</v>
      </c>
      <c r="CZ2757" t="s">
        <v>131</v>
      </c>
      <c r="DA2757">
        <v>80</v>
      </c>
      <c r="DB2757">
        <v>1</v>
      </c>
      <c r="DC2757" t="s">
        <v>132</v>
      </c>
      <c r="DD2757" t="s">
        <v>133</v>
      </c>
      <c r="DG2757">
        <v>15614828</v>
      </c>
      <c r="DI2757">
        <v>1</v>
      </c>
      <c r="DJ2757">
        <v>0</v>
      </c>
      <c r="DK2757">
        <v>1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3">
      <c r="A2758" t="str">
        <f>"10/06/2022 16:28:00.529"</f>
        <v>10/06/2022 16:28:00.529</v>
      </c>
      <c r="C2758" t="str">
        <f t="shared" si="1403"/>
        <v>FFDFD3C0</v>
      </c>
      <c r="D2758" t="s">
        <v>139</v>
      </c>
      <c r="E2758">
        <v>3</v>
      </c>
      <c r="F2758">
        <v>1003</v>
      </c>
      <c r="G2758" t="s">
        <v>146</v>
      </c>
      <c r="J2758" t="s">
        <v>141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"16:28:00.070"</f>
        <v>16:28:00.070</v>
      </c>
      <c r="T2758" t="str">
        <f>"16:27:51.570"</f>
        <v>16:27:51.570</v>
      </c>
      <c r="U2758" t="str">
        <f t="shared" si="1412"/>
        <v>A5988B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9</v>
      </c>
      <c r="AC2758">
        <v>3</v>
      </c>
      <c r="AD2758">
        <v>0</v>
      </c>
      <c r="AE2758">
        <v>10</v>
      </c>
      <c r="AF2758" t="s">
        <v>136</v>
      </c>
      <c r="AG2758">
        <v>0</v>
      </c>
      <c r="AH2758">
        <v>3</v>
      </c>
      <c r="AI2758">
        <v>2</v>
      </c>
      <c r="AJ2758">
        <v>1</v>
      </c>
      <c r="AK2758" t="s">
        <v>908</v>
      </c>
      <c r="AL2758">
        <v>40.995848000000002</v>
      </c>
      <c r="AM2758" t="s">
        <v>574</v>
      </c>
      <c r="AN2758">
        <v>-72.177622</v>
      </c>
      <c r="AO2758">
        <v>25</v>
      </c>
      <c r="AP2758">
        <v>1150</v>
      </c>
      <c r="AQ2758" t="s">
        <v>129</v>
      </c>
      <c r="AR2758">
        <v>-22</v>
      </c>
      <c r="AS2758">
        <v>59</v>
      </c>
      <c r="AT2758">
        <v>64</v>
      </c>
      <c r="BB2758">
        <v>1200</v>
      </c>
      <c r="BC2758">
        <v>1</v>
      </c>
      <c r="BD2758" t="str">
        <f t="shared" si="1404"/>
        <v xml:space="preserve">N46PD   </v>
      </c>
      <c r="BE2758">
        <v>1</v>
      </c>
      <c r="BG2758">
        <v>0</v>
      </c>
      <c r="BH2758">
        <v>0</v>
      </c>
      <c r="BI2758">
        <v>0</v>
      </c>
      <c r="BJ2758">
        <v>1050</v>
      </c>
      <c r="BK2758">
        <v>-100</v>
      </c>
      <c r="BL2758" t="s">
        <v>206</v>
      </c>
      <c r="BM2758">
        <v>1</v>
      </c>
      <c r="BN2758">
        <v>1</v>
      </c>
      <c r="BO2758">
        <v>1</v>
      </c>
      <c r="BP2758">
        <v>0</v>
      </c>
      <c r="BS2758">
        <v>0</v>
      </c>
      <c r="BT2758">
        <v>0</v>
      </c>
      <c r="BU2758">
        <v>0</v>
      </c>
      <c r="CE2758" t="str">
        <f>"16:28:00.072"</f>
        <v>16:28:00.072</v>
      </c>
      <c r="CF2758">
        <v>72305228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2</v>
      </c>
      <c r="CY2758">
        <v>7</v>
      </c>
      <c r="CZ2758" t="s">
        <v>131</v>
      </c>
      <c r="DA2758">
        <v>306</v>
      </c>
      <c r="DB2758">
        <v>1</v>
      </c>
      <c r="DC2758" t="s">
        <v>844</v>
      </c>
      <c r="DD2758" t="s">
        <v>845</v>
      </c>
      <c r="DG2758">
        <v>8730092</v>
      </c>
      <c r="DI2758">
        <v>1</v>
      </c>
      <c r="DJ2758">
        <v>0</v>
      </c>
      <c r="DK2758">
        <v>0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3">
      <c r="A2759" t="str">
        <f>"10/06/2022 16:28:00.591"</f>
        <v>10/06/2022 16:28:00.591</v>
      </c>
      <c r="C2759" t="str">
        <f t="shared" si="1403"/>
        <v>FFDFD3C0</v>
      </c>
      <c r="D2759" t="s">
        <v>139</v>
      </c>
      <c r="E2759">
        <v>2</v>
      </c>
      <c r="F2759">
        <v>1002</v>
      </c>
      <c r="G2759" t="s">
        <v>124</v>
      </c>
      <c r="J2759" t="s">
        <v>141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>"16:28:00.070"</f>
        <v>16:28:00.070</v>
      </c>
      <c r="T2759" t="str">
        <f>"16:27:51.570"</f>
        <v>16:27:51.570</v>
      </c>
      <c r="U2759" t="str">
        <f t="shared" si="1412"/>
        <v>A5988B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9</v>
      </c>
      <c r="AC2759">
        <v>3</v>
      </c>
      <c r="AD2759">
        <v>0</v>
      </c>
      <c r="AE2759">
        <v>10</v>
      </c>
      <c r="AF2759" t="s">
        <v>136</v>
      </c>
      <c r="AG2759">
        <v>0</v>
      </c>
      <c r="AH2759">
        <v>3</v>
      </c>
      <c r="AI2759">
        <v>2</v>
      </c>
      <c r="AJ2759">
        <v>1</v>
      </c>
      <c r="AK2759" t="s">
        <v>908</v>
      </c>
      <c r="AL2759">
        <v>40.995848000000002</v>
      </c>
      <c r="AM2759" t="s">
        <v>574</v>
      </c>
      <c r="AN2759">
        <v>-72.177622</v>
      </c>
      <c r="AO2759">
        <v>25</v>
      </c>
      <c r="AP2759">
        <v>1150</v>
      </c>
      <c r="AQ2759" t="s">
        <v>129</v>
      </c>
      <c r="AR2759">
        <v>-22</v>
      </c>
      <c r="AS2759">
        <v>59</v>
      </c>
      <c r="AT2759">
        <v>64</v>
      </c>
      <c r="BB2759">
        <v>1200</v>
      </c>
      <c r="BC2759">
        <v>1</v>
      </c>
      <c r="BD2759" t="str">
        <f t="shared" si="1404"/>
        <v xml:space="preserve">N46PD   </v>
      </c>
      <c r="BE2759">
        <v>1</v>
      </c>
      <c r="BG2759">
        <v>0</v>
      </c>
      <c r="BH2759">
        <v>0</v>
      </c>
      <c r="BI2759">
        <v>0</v>
      </c>
      <c r="BJ2759">
        <v>1050</v>
      </c>
      <c r="BK2759">
        <v>-100</v>
      </c>
      <c r="BL2759" t="s">
        <v>206</v>
      </c>
      <c r="BM2759">
        <v>1</v>
      </c>
      <c r="BN2759">
        <v>1</v>
      </c>
      <c r="BO2759">
        <v>1</v>
      </c>
      <c r="BP2759">
        <v>0</v>
      </c>
      <c r="BS2759">
        <v>0</v>
      </c>
      <c r="BT2759">
        <v>0</v>
      </c>
      <c r="BU2759">
        <v>0</v>
      </c>
      <c r="CE2759" t="str">
        <f>"16:28:00.072"</f>
        <v>16:28:00.072</v>
      </c>
      <c r="CF2759">
        <v>72305228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2</v>
      </c>
      <c r="CY2759">
        <v>7</v>
      </c>
      <c r="CZ2759" t="s">
        <v>131</v>
      </c>
      <c r="DA2759">
        <v>306</v>
      </c>
      <c r="DB2759">
        <v>1</v>
      </c>
      <c r="DC2759" t="s">
        <v>844</v>
      </c>
      <c r="DD2759" t="s">
        <v>845</v>
      </c>
      <c r="DG2759">
        <v>8730092</v>
      </c>
      <c r="DI2759">
        <v>1</v>
      </c>
      <c r="DJ2759">
        <v>0</v>
      </c>
      <c r="DK2759">
        <v>0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3">
      <c r="A2760" t="str">
        <f>"10/06/2022 16:28:00.591"</f>
        <v>10/06/2022 16:28:00.591</v>
      </c>
      <c r="C2760" t="str">
        <f t="shared" si="1403"/>
        <v>FFDFD3C0</v>
      </c>
      <c r="D2760" t="s">
        <v>134</v>
      </c>
      <c r="E2760">
        <v>33</v>
      </c>
      <c r="H2760">
        <v>112</v>
      </c>
      <c r="I2760" t="s">
        <v>135</v>
      </c>
      <c r="J2760" t="s">
        <v>136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>"16:28:00.070"</f>
        <v>16:28:00.070</v>
      </c>
      <c r="T2760" t="str">
        <f>"16:27:51.570"</f>
        <v>16:27:51.570</v>
      </c>
      <c r="U2760" t="str">
        <f t="shared" si="1412"/>
        <v>A5988B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9</v>
      </c>
      <c r="AC2760">
        <v>3</v>
      </c>
      <c r="AD2760">
        <v>0</v>
      </c>
      <c r="AE2760">
        <v>10</v>
      </c>
      <c r="AF2760" t="s">
        <v>136</v>
      </c>
      <c r="AG2760">
        <v>0</v>
      </c>
      <c r="AH2760">
        <v>3</v>
      </c>
      <c r="AI2760">
        <v>2</v>
      </c>
      <c r="AJ2760">
        <v>1</v>
      </c>
      <c r="AK2760" t="s">
        <v>908</v>
      </c>
      <c r="AL2760">
        <v>40.995848000000002</v>
      </c>
      <c r="AM2760" t="s">
        <v>574</v>
      </c>
      <c r="AN2760">
        <v>-72.177622</v>
      </c>
      <c r="AO2760">
        <v>25</v>
      </c>
      <c r="AP2760">
        <v>1150</v>
      </c>
      <c r="AQ2760" t="s">
        <v>129</v>
      </c>
      <c r="AR2760">
        <v>-22</v>
      </c>
      <c r="AS2760">
        <v>59</v>
      </c>
      <c r="AT2760">
        <v>64</v>
      </c>
      <c r="BB2760">
        <v>1200</v>
      </c>
      <c r="BC2760">
        <v>1</v>
      </c>
      <c r="BD2760" t="str">
        <f t="shared" si="1404"/>
        <v xml:space="preserve">N46PD   </v>
      </c>
      <c r="BE2760">
        <v>1</v>
      </c>
      <c r="BG2760">
        <v>0</v>
      </c>
      <c r="BH2760">
        <v>0</v>
      </c>
      <c r="BI2760">
        <v>0</v>
      </c>
      <c r="BJ2760">
        <v>1050</v>
      </c>
      <c r="BK2760">
        <v>-100</v>
      </c>
      <c r="BL2760" t="s">
        <v>206</v>
      </c>
      <c r="BM2760">
        <v>1</v>
      </c>
      <c r="BN2760">
        <v>1</v>
      </c>
      <c r="BO2760">
        <v>1</v>
      </c>
      <c r="BP2760">
        <v>0</v>
      </c>
      <c r="BS2760">
        <v>0</v>
      </c>
      <c r="BT2760">
        <v>0</v>
      </c>
      <c r="BU2760">
        <v>0</v>
      </c>
      <c r="CE2760" t="str">
        <f>"16:28:00.072"</f>
        <v>16:28:00.072</v>
      </c>
      <c r="CF2760">
        <v>72305228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2</v>
      </c>
      <c r="CY2760">
        <v>7</v>
      </c>
      <c r="CZ2760" t="s">
        <v>131</v>
      </c>
      <c r="DA2760">
        <v>306</v>
      </c>
      <c r="DB2760">
        <v>1</v>
      </c>
      <c r="DC2760" t="s">
        <v>844</v>
      </c>
      <c r="DD2760" t="s">
        <v>845</v>
      </c>
      <c r="DG2760">
        <v>8730092</v>
      </c>
      <c r="DI2760">
        <v>1</v>
      </c>
      <c r="DJ2760">
        <v>0</v>
      </c>
      <c r="DK2760">
        <v>1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3">
      <c r="A2761" t="str">
        <f>"10/06/2022 16:28:00.591"</f>
        <v>10/06/2022 16:28:00.591</v>
      </c>
      <c r="C2761" t="str">
        <f t="shared" si="1403"/>
        <v>FFDFD3C0</v>
      </c>
      <c r="D2761" t="s">
        <v>143</v>
      </c>
      <c r="E2761">
        <v>15</v>
      </c>
      <c r="F2761">
        <v>2015</v>
      </c>
      <c r="G2761" t="s">
        <v>144</v>
      </c>
      <c r="J2761" t="s">
        <v>145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>"16:28:00.070"</f>
        <v>16:28:00.070</v>
      </c>
      <c r="T2761" t="str">
        <f>"16:27:51.570"</f>
        <v>16:27:51.570</v>
      </c>
      <c r="U2761" t="str">
        <f t="shared" si="1412"/>
        <v>A5988B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9</v>
      </c>
      <c r="AC2761">
        <v>3</v>
      </c>
      <c r="AD2761">
        <v>0</v>
      </c>
      <c r="AE2761">
        <v>10</v>
      </c>
      <c r="AF2761" t="s">
        <v>136</v>
      </c>
      <c r="AG2761">
        <v>0</v>
      </c>
      <c r="AH2761">
        <v>3</v>
      </c>
      <c r="AI2761">
        <v>2</v>
      </c>
      <c r="AJ2761">
        <v>1</v>
      </c>
      <c r="AK2761" t="s">
        <v>908</v>
      </c>
      <c r="AL2761">
        <v>40.995848000000002</v>
      </c>
      <c r="AM2761" t="s">
        <v>574</v>
      </c>
      <c r="AN2761">
        <v>-72.177622</v>
      </c>
      <c r="AO2761">
        <v>25</v>
      </c>
      <c r="AP2761">
        <v>1150</v>
      </c>
      <c r="AQ2761" t="s">
        <v>129</v>
      </c>
      <c r="AR2761">
        <v>-22</v>
      </c>
      <c r="AS2761">
        <v>59</v>
      </c>
      <c r="AT2761">
        <v>64</v>
      </c>
      <c r="BB2761">
        <v>1200</v>
      </c>
      <c r="BC2761">
        <v>1</v>
      </c>
      <c r="BD2761" t="str">
        <f t="shared" si="1404"/>
        <v xml:space="preserve">N46PD   </v>
      </c>
      <c r="BE2761">
        <v>1</v>
      </c>
      <c r="BG2761">
        <v>0</v>
      </c>
      <c r="BH2761">
        <v>0</v>
      </c>
      <c r="BI2761">
        <v>0</v>
      </c>
      <c r="BJ2761">
        <v>1050</v>
      </c>
      <c r="BK2761">
        <v>-100</v>
      </c>
      <c r="BL2761" t="s">
        <v>206</v>
      </c>
      <c r="BM2761">
        <v>1</v>
      </c>
      <c r="BN2761">
        <v>1</v>
      </c>
      <c r="BO2761">
        <v>1</v>
      </c>
      <c r="BP2761">
        <v>0</v>
      </c>
      <c r="BS2761">
        <v>0</v>
      </c>
      <c r="BT2761">
        <v>0</v>
      </c>
      <c r="BU2761">
        <v>0</v>
      </c>
      <c r="CE2761" t="str">
        <f>"16:28:00.072"</f>
        <v>16:28:00.072</v>
      </c>
      <c r="CF2761">
        <v>72305228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2</v>
      </c>
      <c r="CY2761">
        <v>7</v>
      </c>
      <c r="CZ2761" t="s">
        <v>131</v>
      </c>
      <c r="DA2761">
        <v>306</v>
      </c>
      <c r="DB2761">
        <v>1</v>
      </c>
      <c r="DC2761" t="s">
        <v>844</v>
      </c>
      <c r="DD2761" t="s">
        <v>845</v>
      </c>
      <c r="DG2761">
        <v>8730092</v>
      </c>
      <c r="DI2761">
        <v>1</v>
      </c>
      <c r="DJ2761">
        <v>0</v>
      </c>
      <c r="DK2761">
        <v>1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3">
      <c r="A2762" t="str">
        <f>"10/06/2022 16:28:00.591"</f>
        <v>10/06/2022 16:28:00.591</v>
      </c>
      <c r="C2762" t="str">
        <f t="shared" si="1403"/>
        <v>FFDFD3C0</v>
      </c>
      <c r="D2762" t="s">
        <v>143</v>
      </c>
      <c r="E2762">
        <v>1</v>
      </c>
      <c r="F2762">
        <v>2001</v>
      </c>
      <c r="G2762" t="s">
        <v>147</v>
      </c>
      <c r="J2762" t="s">
        <v>145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"16:28:00.070"</f>
        <v>16:28:00.070</v>
      </c>
      <c r="T2762" t="str">
        <f>"16:27:51.570"</f>
        <v>16:27:51.570</v>
      </c>
      <c r="U2762" t="str">
        <f t="shared" si="1412"/>
        <v>A5988B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9</v>
      </c>
      <c r="AC2762">
        <v>3</v>
      </c>
      <c r="AD2762">
        <v>0</v>
      </c>
      <c r="AE2762">
        <v>10</v>
      </c>
      <c r="AF2762" t="s">
        <v>136</v>
      </c>
      <c r="AG2762">
        <v>0</v>
      </c>
      <c r="AH2762">
        <v>3</v>
      </c>
      <c r="AI2762">
        <v>2</v>
      </c>
      <c r="AJ2762">
        <v>1</v>
      </c>
      <c r="AK2762" t="s">
        <v>908</v>
      </c>
      <c r="AL2762">
        <v>40.995848000000002</v>
      </c>
      <c r="AM2762" t="s">
        <v>574</v>
      </c>
      <c r="AN2762">
        <v>-72.177622</v>
      </c>
      <c r="AO2762">
        <v>25</v>
      </c>
      <c r="AP2762">
        <v>1150</v>
      </c>
      <c r="AQ2762" t="s">
        <v>129</v>
      </c>
      <c r="AR2762">
        <v>-22</v>
      </c>
      <c r="AS2762">
        <v>59</v>
      </c>
      <c r="AT2762">
        <v>64</v>
      </c>
      <c r="BB2762">
        <v>1200</v>
      </c>
      <c r="BC2762">
        <v>1</v>
      </c>
      <c r="BD2762" t="str">
        <f t="shared" si="1404"/>
        <v xml:space="preserve">N46PD   </v>
      </c>
      <c r="BE2762">
        <v>1</v>
      </c>
      <c r="BG2762">
        <v>0</v>
      </c>
      <c r="BH2762">
        <v>0</v>
      </c>
      <c r="BI2762">
        <v>0</v>
      </c>
      <c r="BJ2762">
        <v>1050</v>
      </c>
      <c r="BK2762">
        <v>-100</v>
      </c>
      <c r="BL2762" t="s">
        <v>206</v>
      </c>
      <c r="BM2762">
        <v>1</v>
      </c>
      <c r="BN2762">
        <v>1</v>
      </c>
      <c r="BO2762">
        <v>1</v>
      </c>
      <c r="BP2762">
        <v>0</v>
      </c>
      <c r="BS2762">
        <v>0</v>
      </c>
      <c r="BT2762">
        <v>0</v>
      </c>
      <c r="BU2762">
        <v>0</v>
      </c>
      <c r="CE2762" t="str">
        <f>"16:28:00.072"</f>
        <v>16:28:00.072</v>
      </c>
      <c r="CF2762">
        <v>72305228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2</v>
      </c>
      <c r="CY2762">
        <v>7</v>
      </c>
      <c r="CZ2762" t="s">
        <v>131</v>
      </c>
      <c r="DA2762">
        <v>306</v>
      </c>
      <c r="DB2762">
        <v>1</v>
      </c>
      <c r="DC2762" t="s">
        <v>844</v>
      </c>
      <c r="DD2762" t="s">
        <v>845</v>
      </c>
      <c r="DG2762">
        <v>8730092</v>
      </c>
      <c r="DI2762">
        <v>1</v>
      </c>
      <c r="DJ2762">
        <v>0</v>
      </c>
      <c r="DK2762">
        <v>1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3">
      <c r="A2763" t="str">
        <f>"10/06/2022 16:28:01.356"</f>
        <v>10/06/2022 16:28:01.356</v>
      </c>
      <c r="C2763" t="str">
        <f t="shared" si="1403"/>
        <v>FFDFD3C0</v>
      </c>
      <c r="D2763" t="s">
        <v>134</v>
      </c>
      <c r="E2763">
        <v>38</v>
      </c>
      <c r="H2763">
        <v>125</v>
      </c>
      <c r="I2763" t="s">
        <v>142</v>
      </c>
      <c r="J2763" t="s">
        <v>136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ref="S2763:S2769" si="1413">"16:28:01.133"</f>
        <v>16:28:01.133</v>
      </c>
      <c r="T2763" t="str">
        <f t="shared" ref="T2763:T2769" si="1414">"16:28:00.633"</f>
        <v>16:28:00.633</v>
      </c>
      <c r="U2763" t="str">
        <f t="shared" si="1412"/>
        <v>A5988B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9</v>
      </c>
      <c r="AC2763">
        <v>3</v>
      </c>
      <c r="AD2763">
        <v>0</v>
      </c>
      <c r="AE2763">
        <v>10</v>
      </c>
      <c r="AF2763" t="s">
        <v>136</v>
      </c>
      <c r="AG2763">
        <v>0</v>
      </c>
      <c r="AH2763">
        <v>3</v>
      </c>
      <c r="AI2763">
        <v>2</v>
      </c>
      <c r="AJ2763">
        <v>1</v>
      </c>
      <c r="AK2763" t="s">
        <v>909</v>
      </c>
      <c r="AL2763">
        <v>40.996127000000001</v>
      </c>
      <c r="AM2763" t="s">
        <v>910</v>
      </c>
      <c r="AN2763">
        <v>-72.177729999999997</v>
      </c>
      <c r="AO2763">
        <v>25</v>
      </c>
      <c r="AP2763">
        <v>1150</v>
      </c>
      <c r="AQ2763" t="s">
        <v>129</v>
      </c>
      <c r="AR2763">
        <v>-25</v>
      </c>
      <c r="AS2763">
        <v>56</v>
      </c>
      <c r="AT2763">
        <v>512</v>
      </c>
      <c r="BB2763">
        <v>1200</v>
      </c>
      <c r="BC2763">
        <v>1</v>
      </c>
      <c r="BD2763" t="str">
        <f t="shared" si="1404"/>
        <v xml:space="preserve">N46PD   </v>
      </c>
      <c r="BE2763">
        <v>1</v>
      </c>
      <c r="BG2763">
        <v>0</v>
      </c>
      <c r="BH2763">
        <v>0</v>
      </c>
      <c r="BI2763">
        <v>0</v>
      </c>
      <c r="BJ2763">
        <v>1050</v>
      </c>
      <c r="BK2763">
        <v>-100</v>
      </c>
      <c r="BL2763" t="s">
        <v>206</v>
      </c>
      <c r="BM2763">
        <v>1</v>
      </c>
      <c r="BN2763">
        <v>1</v>
      </c>
      <c r="BO2763">
        <v>1</v>
      </c>
      <c r="BP2763">
        <v>0</v>
      </c>
      <c r="BS2763">
        <v>0</v>
      </c>
      <c r="BT2763">
        <v>0</v>
      </c>
      <c r="BU2763">
        <v>0</v>
      </c>
      <c r="CE2763" t="str">
        <f t="shared" ref="CE2763:CE2769" si="1415">"16:28:01.137"</f>
        <v>16:28:01.137</v>
      </c>
      <c r="CF2763">
        <v>137194097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2</v>
      </c>
      <c r="CY2763">
        <v>7</v>
      </c>
      <c r="CZ2763" t="s">
        <v>131</v>
      </c>
      <c r="DA2763">
        <v>94</v>
      </c>
      <c r="DB2763">
        <v>2</v>
      </c>
      <c r="DC2763" t="s">
        <v>190</v>
      </c>
      <c r="DD2763" t="s">
        <v>191</v>
      </c>
      <c r="DG2763">
        <v>14192928</v>
      </c>
      <c r="DI2763">
        <v>1</v>
      </c>
      <c r="DJ2763">
        <v>0</v>
      </c>
      <c r="DK2763">
        <v>0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3">
      <c r="A2764" t="str">
        <f>"10/06/2022 16:28:01.356"</f>
        <v>10/06/2022 16:28:01.356</v>
      </c>
      <c r="C2764" t="str">
        <f t="shared" si="1403"/>
        <v>FFDFD3C0</v>
      </c>
      <c r="D2764" t="s">
        <v>139</v>
      </c>
      <c r="E2764">
        <v>2</v>
      </c>
      <c r="F2764">
        <v>1002</v>
      </c>
      <c r="G2764" t="s">
        <v>124</v>
      </c>
      <c r="J2764" t="s">
        <v>141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si="1413"/>
        <v>16:28:01.133</v>
      </c>
      <c r="T2764" t="str">
        <f t="shared" si="1414"/>
        <v>16:28:00.633</v>
      </c>
      <c r="U2764" t="str">
        <f t="shared" si="1412"/>
        <v>A5988B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9</v>
      </c>
      <c r="AC2764">
        <v>3</v>
      </c>
      <c r="AD2764">
        <v>0</v>
      </c>
      <c r="AE2764">
        <v>10</v>
      </c>
      <c r="AF2764" t="s">
        <v>136</v>
      </c>
      <c r="AG2764">
        <v>0</v>
      </c>
      <c r="AH2764">
        <v>3</v>
      </c>
      <c r="AI2764">
        <v>2</v>
      </c>
      <c r="AJ2764">
        <v>1</v>
      </c>
      <c r="AK2764" t="s">
        <v>909</v>
      </c>
      <c r="AL2764">
        <v>40.996127000000001</v>
      </c>
      <c r="AM2764" t="s">
        <v>910</v>
      </c>
      <c r="AN2764">
        <v>-72.177729999999997</v>
      </c>
      <c r="AO2764">
        <v>25</v>
      </c>
      <c r="AP2764">
        <v>1150</v>
      </c>
      <c r="AQ2764" t="s">
        <v>129</v>
      </c>
      <c r="AR2764">
        <v>-25</v>
      </c>
      <c r="AS2764">
        <v>56</v>
      </c>
      <c r="AT2764">
        <v>512</v>
      </c>
      <c r="BB2764">
        <v>1200</v>
      </c>
      <c r="BC2764">
        <v>1</v>
      </c>
      <c r="BD2764" t="str">
        <f t="shared" si="1404"/>
        <v xml:space="preserve">N46PD   </v>
      </c>
      <c r="BE2764">
        <v>1</v>
      </c>
      <c r="BG2764">
        <v>0</v>
      </c>
      <c r="BH2764">
        <v>0</v>
      </c>
      <c r="BI2764">
        <v>0</v>
      </c>
      <c r="BJ2764">
        <v>1050</v>
      </c>
      <c r="BK2764">
        <v>-100</v>
      </c>
      <c r="BL2764" t="s">
        <v>206</v>
      </c>
      <c r="BM2764">
        <v>1</v>
      </c>
      <c r="BN2764">
        <v>1</v>
      </c>
      <c r="BO2764">
        <v>1</v>
      </c>
      <c r="BP2764">
        <v>0</v>
      </c>
      <c r="BS2764">
        <v>0</v>
      </c>
      <c r="BT2764">
        <v>0</v>
      </c>
      <c r="BU2764">
        <v>0</v>
      </c>
      <c r="CE2764" t="str">
        <f t="shared" si="1415"/>
        <v>16:28:01.137</v>
      </c>
      <c r="CF2764">
        <v>137285116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2</v>
      </c>
      <c r="CY2764">
        <v>7</v>
      </c>
      <c r="CZ2764" t="s">
        <v>131</v>
      </c>
      <c r="DA2764">
        <v>306</v>
      </c>
      <c r="DB2764">
        <v>1</v>
      </c>
      <c r="DC2764" t="s">
        <v>844</v>
      </c>
      <c r="DD2764" t="s">
        <v>845</v>
      </c>
      <c r="DG2764">
        <v>8731546</v>
      </c>
      <c r="DI2764">
        <v>1</v>
      </c>
      <c r="DJ2764">
        <v>0</v>
      </c>
      <c r="DK2764">
        <v>1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3">
      <c r="A2765" t="str">
        <f>"10/06/2022 16:28:01.356"</f>
        <v>10/06/2022 16:28:01.356</v>
      </c>
      <c r="C2765" t="str">
        <f t="shared" si="1403"/>
        <v>FFDFD3C0</v>
      </c>
      <c r="D2765" t="s">
        <v>143</v>
      </c>
      <c r="E2765">
        <v>1</v>
      </c>
      <c r="F2765">
        <v>2001</v>
      </c>
      <c r="G2765" t="s">
        <v>147</v>
      </c>
      <c r="J2765" t="s">
        <v>145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si="1413"/>
        <v>16:28:01.133</v>
      </c>
      <c r="T2765" t="str">
        <f t="shared" si="1414"/>
        <v>16:28:00.633</v>
      </c>
      <c r="U2765" t="str">
        <f t="shared" si="1412"/>
        <v>A5988B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9</v>
      </c>
      <c r="AC2765">
        <v>3</v>
      </c>
      <c r="AD2765">
        <v>0</v>
      </c>
      <c r="AE2765">
        <v>10</v>
      </c>
      <c r="AF2765" t="s">
        <v>136</v>
      </c>
      <c r="AG2765">
        <v>0</v>
      </c>
      <c r="AH2765">
        <v>3</v>
      </c>
      <c r="AI2765">
        <v>2</v>
      </c>
      <c r="AJ2765">
        <v>1</v>
      </c>
      <c r="AK2765" t="s">
        <v>909</v>
      </c>
      <c r="AL2765">
        <v>40.996127000000001</v>
      </c>
      <c r="AM2765" t="s">
        <v>910</v>
      </c>
      <c r="AN2765">
        <v>-72.177729999999997</v>
      </c>
      <c r="AO2765">
        <v>25</v>
      </c>
      <c r="AP2765">
        <v>1150</v>
      </c>
      <c r="AQ2765" t="s">
        <v>129</v>
      </c>
      <c r="AR2765">
        <v>-25</v>
      </c>
      <c r="AS2765">
        <v>56</v>
      </c>
      <c r="AT2765">
        <v>512</v>
      </c>
      <c r="BB2765">
        <v>1200</v>
      </c>
      <c r="BC2765">
        <v>1</v>
      </c>
      <c r="BD2765" t="str">
        <f t="shared" si="1404"/>
        <v xml:space="preserve">N46PD   </v>
      </c>
      <c r="BE2765">
        <v>1</v>
      </c>
      <c r="BG2765">
        <v>0</v>
      </c>
      <c r="BH2765">
        <v>0</v>
      </c>
      <c r="BI2765">
        <v>0</v>
      </c>
      <c r="BJ2765">
        <v>1050</v>
      </c>
      <c r="BK2765">
        <v>-100</v>
      </c>
      <c r="BL2765" t="s">
        <v>206</v>
      </c>
      <c r="BM2765">
        <v>1</v>
      </c>
      <c r="BN2765">
        <v>1</v>
      </c>
      <c r="BO2765">
        <v>1</v>
      </c>
      <c r="BP2765">
        <v>0</v>
      </c>
      <c r="BS2765">
        <v>0</v>
      </c>
      <c r="BT2765">
        <v>0</v>
      </c>
      <c r="BU2765">
        <v>0</v>
      </c>
      <c r="CE2765" t="str">
        <f t="shared" si="1415"/>
        <v>16:28:01.137</v>
      </c>
      <c r="CF2765">
        <v>137285116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2</v>
      </c>
      <c r="CY2765">
        <v>7</v>
      </c>
      <c r="CZ2765" t="s">
        <v>131</v>
      </c>
      <c r="DA2765">
        <v>306</v>
      </c>
      <c r="DB2765">
        <v>1</v>
      </c>
      <c r="DC2765" t="s">
        <v>844</v>
      </c>
      <c r="DD2765" t="s">
        <v>845</v>
      </c>
      <c r="DG2765">
        <v>8731546</v>
      </c>
      <c r="DI2765">
        <v>1</v>
      </c>
      <c r="DJ2765">
        <v>0</v>
      </c>
      <c r="DK2765">
        <v>1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3">
      <c r="A2766" t="str">
        <f>"10/06/2022 16:28:01.356"</f>
        <v>10/06/2022 16:28:01.356</v>
      </c>
      <c r="C2766" t="str">
        <f t="shared" si="1403"/>
        <v>FFDFD3C0</v>
      </c>
      <c r="D2766" t="s">
        <v>143</v>
      </c>
      <c r="E2766">
        <v>15</v>
      </c>
      <c r="F2766">
        <v>2015</v>
      </c>
      <c r="G2766" t="s">
        <v>144</v>
      </c>
      <c r="J2766" t="s">
        <v>145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si="1413"/>
        <v>16:28:01.133</v>
      </c>
      <c r="T2766" t="str">
        <f t="shared" si="1414"/>
        <v>16:28:00.633</v>
      </c>
      <c r="U2766" t="str">
        <f t="shared" si="1412"/>
        <v>A5988B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9</v>
      </c>
      <c r="AC2766">
        <v>3</v>
      </c>
      <c r="AD2766">
        <v>0</v>
      </c>
      <c r="AE2766">
        <v>10</v>
      </c>
      <c r="AF2766" t="s">
        <v>136</v>
      </c>
      <c r="AG2766">
        <v>0</v>
      </c>
      <c r="AH2766">
        <v>3</v>
      </c>
      <c r="AI2766">
        <v>2</v>
      </c>
      <c r="AJ2766">
        <v>1</v>
      </c>
      <c r="AK2766" t="s">
        <v>909</v>
      </c>
      <c r="AL2766">
        <v>40.996127000000001</v>
      </c>
      <c r="AM2766" t="s">
        <v>910</v>
      </c>
      <c r="AN2766">
        <v>-72.177729999999997</v>
      </c>
      <c r="AO2766">
        <v>25</v>
      </c>
      <c r="AP2766">
        <v>1150</v>
      </c>
      <c r="AQ2766" t="s">
        <v>129</v>
      </c>
      <c r="AR2766">
        <v>-25</v>
      </c>
      <c r="AS2766">
        <v>56</v>
      </c>
      <c r="AT2766">
        <v>512</v>
      </c>
      <c r="BB2766">
        <v>1200</v>
      </c>
      <c r="BC2766">
        <v>1</v>
      </c>
      <c r="BD2766" t="str">
        <f t="shared" si="1404"/>
        <v xml:space="preserve">N46PD   </v>
      </c>
      <c r="BE2766">
        <v>1</v>
      </c>
      <c r="BG2766">
        <v>0</v>
      </c>
      <c r="BH2766">
        <v>0</v>
      </c>
      <c r="BI2766">
        <v>0</v>
      </c>
      <c r="BJ2766">
        <v>1050</v>
      </c>
      <c r="BK2766">
        <v>-100</v>
      </c>
      <c r="BL2766" t="s">
        <v>206</v>
      </c>
      <c r="BM2766">
        <v>1</v>
      </c>
      <c r="BN2766">
        <v>1</v>
      </c>
      <c r="BO2766">
        <v>1</v>
      </c>
      <c r="BP2766">
        <v>0</v>
      </c>
      <c r="BS2766">
        <v>0</v>
      </c>
      <c r="BT2766">
        <v>0</v>
      </c>
      <c r="BU2766">
        <v>0</v>
      </c>
      <c r="CE2766" t="str">
        <f t="shared" si="1415"/>
        <v>16:28:01.137</v>
      </c>
      <c r="CF2766">
        <v>137285116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2</v>
      </c>
      <c r="CY2766">
        <v>7</v>
      </c>
      <c r="CZ2766" t="s">
        <v>131</v>
      </c>
      <c r="DA2766">
        <v>306</v>
      </c>
      <c r="DB2766">
        <v>1</v>
      </c>
      <c r="DC2766" t="s">
        <v>844</v>
      </c>
      <c r="DD2766" t="s">
        <v>845</v>
      </c>
      <c r="DG2766">
        <v>8731546</v>
      </c>
      <c r="DI2766">
        <v>1</v>
      </c>
      <c r="DJ2766">
        <v>0</v>
      </c>
      <c r="DK2766">
        <v>1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3">
      <c r="A2767" t="str">
        <f>"10/06/2022 16:28:01.356"</f>
        <v>10/06/2022 16:28:01.356</v>
      </c>
      <c r="C2767" t="str">
        <f t="shared" si="1403"/>
        <v>FFDFD3C0</v>
      </c>
      <c r="D2767" t="s">
        <v>134</v>
      </c>
      <c r="E2767">
        <v>33</v>
      </c>
      <c r="H2767">
        <v>112</v>
      </c>
      <c r="I2767" t="s">
        <v>135</v>
      </c>
      <c r="J2767" t="s">
        <v>136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si="1413"/>
        <v>16:28:01.133</v>
      </c>
      <c r="T2767" t="str">
        <f t="shared" si="1414"/>
        <v>16:28:00.633</v>
      </c>
      <c r="U2767" t="str">
        <f t="shared" si="1412"/>
        <v>A5988B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9</v>
      </c>
      <c r="AC2767">
        <v>3</v>
      </c>
      <c r="AD2767">
        <v>0</v>
      </c>
      <c r="AE2767">
        <v>10</v>
      </c>
      <c r="AF2767" t="s">
        <v>136</v>
      </c>
      <c r="AG2767">
        <v>0</v>
      </c>
      <c r="AH2767">
        <v>3</v>
      </c>
      <c r="AI2767">
        <v>2</v>
      </c>
      <c r="AJ2767">
        <v>1</v>
      </c>
      <c r="AK2767" t="s">
        <v>909</v>
      </c>
      <c r="AL2767">
        <v>40.996127000000001</v>
      </c>
      <c r="AM2767" t="s">
        <v>910</v>
      </c>
      <c r="AN2767">
        <v>-72.177729999999997</v>
      </c>
      <c r="AO2767">
        <v>25</v>
      </c>
      <c r="AP2767">
        <v>1150</v>
      </c>
      <c r="AQ2767" t="s">
        <v>129</v>
      </c>
      <c r="AR2767">
        <v>-25</v>
      </c>
      <c r="AS2767">
        <v>56</v>
      </c>
      <c r="AT2767">
        <v>512</v>
      </c>
      <c r="BB2767">
        <v>1200</v>
      </c>
      <c r="BC2767">
        <v>1</v>
      </c>
      <c r="BD2767" t="str">
        <f t="shared" si="1404"/>
        <v xml:space="preserve">N46PD   </v>
      </c>
      <c r="BE2767">
        <v>1</v>
      </c>
      <c r="BG2767">
        <v>0</v>
      </c>
      <c r="BH2767">
        <v>0</v>
      </c>
      <c r="BI2767">
        <v>0</v>
      </c>
      <c r="BJ2767">
        <v>1050</v>
      </c>
      <c r="BK2767">
        <v>-100</v>
      </c>
      <c r="BL2767" t="s">
        <v>206</v>
      </c>
      <c r="BM2767">
        <v>1</v>
      </c>
      <c r="BN2767">
        <v>1</v>
      </c>
      <c r="BO2767">
        <v>1</v>
      </c>
      <c r="BP2767">
        <v>0</v>
      </c>
      <c r="BS2767">
        <v>0</v>
      </c>
      <c r="BT2767">
        <v>0</v>
      </c>
      <c r="BU2767">
        <v>0</v>
      </c>
      <c r="CE2767" t="str">
        <f t="shared" si="1415"/>
        <v>16:28:01.137</v>
      </c>
      <c r="CF2767">
        <v>137285116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2</v>
      </c>
      <c r="CY2767">
        <v>7</v>
      </c>
      <c r="CZ2767" t="s">
        <v>131</v>
      </c>
      <c r="DA2767">
        <v>306</v>
      </c>
      <c r="DB2767">
        <v>1</v>
      </c>
      <c r="DC2767" t="s">
        <v>844</v>
      </c>
      <c r="DD2767" t="s">
        <v>845</v>
      </c>
      <c r="DG2767">
        <v>8731546</v>
      </c>
      <c r="DI2767">
        <v>1</v>
      </c>
      <c r="DJ2767">
        <v>0</v>
      </c>
      <c r="DK2767">
        <v>1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3">
      <c r="A2768" t="str">
        <f>"10/06/2022 16:28:01.357"</f>
        <v>10/06/2022 16:28:01.357</v>
      </c>
      <c r="C2768" t="str">
        <f t="shared" si="1403"/>
        <v>FFDFD3C0</v>
      </c>
      <c r="D2768" t="s">
        <v>123</v>
      </c>
      <c r="E2768">
        <v>1</v>
      </c>
      <c r="H2768">
        <v>157</v>
      </c>
      <c r="I2768" t="s">
        <v>124</v>
      </c>
      <c r="J2768" t="s">
        <v>125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si="1413"/>
        <v>16:28:01.133</v>
      </c>
      <c r="T2768" t="str">
        <f t="shared" si="1414"/>
        <v>16:28:00.633</v>
      </c>
      <c r="U2768" t="str">
        <f t="shared" si="1412"/>
        <v>A5988B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9</v>
      </c>
      <c r="AC2768">
        <v>3</v>
      </c>
      <c r="AD2768">
        <v>0</v>
      </c>
      <c r="AE2768">
        <v>10</v>
      </c>
      <c r="AF2768" t="s">
        <v>136</v>
      </c>
      <c r="AG2768">
        <v>0</v>
      </c>
      <c r="AH2768">
        <v>3</v>
      </c>
      <c r="AI2768">
        <v>2</v>
      </c>
      <c r="AJ2768">
        <v>1</v>
      </c>
      <c r="AK2768" t="s">
        <v>909</v>
      </c>
      <c r="AL2768">
        <v>40.996127000000001</v>
      </c>
      <c r="AM2768" t="s">
        <v>910</v>
      </c>
      <c r="AN2768">
        <v>-72.177729999999997</v>
      </c>
      <c r="AO2768">
        <v>25</v>
      </c>
      <c r="AP2768">
        <v>1150</v>
      </c>
      <c r="AQ2768" t="s">
        <v>129</v>
      </c>
      <c r="AR2768">
        <v>-25</v>
      </c>
      <c r="AS2768">
        <v>56</v>
      </c>
      <c r="AT2768">
        <v>512</v>
      </c>
      <c r="BB2768">
        <v>1200</v>
      </c>
      <c r="BC2768">
        <v>1</v>
      </c>
      <c r="BD2768" t="str">
        <f t="shared" si="1404"/>
        <v xml:space="preserve">N46PD   </v>
      </c>
      <c r="BE2768">
        <v>1</v>
      </c>
      <c r="BG2768">
        <v>0</v>
      </c>
      <c r="BH2768">
        <v>0</v>
      </c>
      <c r="BI2768">
        <v>0</v>
      </c>
      <c r="BJ2768">
        <v>1050</v>
      </c>
      <c r="BK2768">
        <v>-100</v>
      </c>
      <c r="BL2768" t="s">
        <v>206</v>
      </c>
      <c r="BM2768">
        <v>1</v>
      </c>
      <c r="BN2768">
        <v>1</v>
      </c>
      <c r="BO2768">
        <v>1</v>
      </c>
      <c r="BP2768">
        <v>0</v>
      </c>
      <c r="BS2768">
        <v>0</v>
      </c>
      <c r="BT2768">
        <v>0</v>
      </c>
      <c r="BU2768">
        <v>0</v>
      </c>
      <c r="CE2768" t="str">
        <f t="shared" si="1415"/>
        <v>16:28:01.137</v>
      </c>
      <c r="CF2768">
        <v>137194097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2</v>
      </c>
      <c r="CY2768">
        <v>7</v>
      </c>
      <c r="CZ2768" t="s">
        <v>131</v>
      </c>
      <c r="DA2768">
        <v>94</v>
      </c>
      <c r="DB2768">
        <v>2</v>
      </c>
      <c r="DC2768" t="s">
        <v>190</v>
      </c>
      <c r="DD2768" t="s">
        <v>191</v>
      </c>
      <c r="DG2768">
        <v>14192928</v>
      </c>
      <c r="DI2768">
        <v>1</v>
      </c>
      <c r="DJ2768">
        <v>0</v>
      </c>
      <c r="DK2768">
        <v>1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3">
      <c r="A2769" t="str">
        <f>"10/06/2022 16:28:01.357"</f>
        <v>10/06/2022 16:28:01.357</v>
      </c>
      <c r="C2769" t="str">
        <f t="shared" si="1403"/>
        <v>FFDFD3C0</v>
      </c>
      <c r="D2769" t="s">
        <v>139</v>
      </c>
      <c r="E2769">
        <v>3</v>
      </c>
      <c r="F2769">
        <v>1003</v>
      </c>
      <c r="G2769" t="s">
        <v>146</v>
      </c>
      <c r="J2769" t="s">
        <v>141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si="1413"/>
        <v>16:28:01.133</v>
      </c>
      <c r="T2769" t="str">
        <f t="shared" si="1414"/>
        <v>16:28:00.633</v>
      </c>
      <c r="U2769" t="str">
        <f t="shared" si="1412"/>
        <v>A5988B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9</v>
      </c>
      <c r="AC2769">
        <v>3</v>
      </c>
      <c r="AD2769">
        <v>0</v>
      </c>
      <c r="AE2769">
        <v>10</v>
      </c>
      <c r="AF2769" t="s">
        <v>136</v>
      </c>
      <c r="AG2769">
        <v>0</v>
      </c>
      <c r="AH2769">
        <v>3</v>
      </c>
      <c r="AI2769">
        <v>2</v>
      </c>
      <c r="AJ2769">
        <v>1</v>
      </c>
      <c r="AK2769" t="s">
        <v>909</v>
      </c>
      <c r="AL2769">
        <v>40.996127000000001</v>
      </c>
      <c r="AM2769" t="s">
        <v>910</v>
      </c>
      <c r="AN2769">
        <v>-72.177729999999997</v>
      </c>
      <c r="AO2769">
        <v>25</v>
      </c>
      <c r="AP2769">
        <v>1150</v>
      </c>
      <c r="AQ2769" t="s">
        <v>129</v>
      </c>
      <c r="AR2769">
        <v>-25</v>
      </c>
      <c r="AS2769">
        <v>56</v>
      </c>
      <c r="AT2769">
        <v>512</v>
      </c>
      <c r="BB2769">
        <v>1200</v>
      </c>
      <c r="BC2769">
        <v>1</v>
      </c>
      <c r="BD2769" t="str">
        <f t="shared" si="1404"/>
        <v xml:space="preserve">N46PD   </v>
      </c>
      <c r="BE2769">
        <v>1</v>
      </c>
      <c r="BG2769">
        <v>0</v>
      </c>
      <c r="BH2769">
        <v>0</v>
      </c>
      <c r="BI2769">
        <v>0</v>
      </c>
      <c r="BJ2769">
        <v>1050</v>
      </c>
      <c r="BK2769">
        <v>-100</v>
      </c>
      <c r="BL2769" t="s">
        <v>206</v>
      </c>
      <c r="BM2769">
        <v>1</v>
      </c>
      <c r="BN2769">
        <v>1</v>
      </c>
      <c r="BO2769">
        <v>1</v>
      </c>
      <c r="BP2769">
        <v>0</v>
      </c>
      <c r="BS2769">
        <v>0</v>
      </c>
      <c r="BT2769">
        <v>0</v>
      </c>
      <c r="BU2769">
        <v>0</v>
      </c>
      <c r="CE2769" t="str">
        <f t="shared" si="1415"/>
        <v>16:28:01.137</v>
      </c>
      <c r="CF2769">
        <v>137285116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2</v>
      </c>
      <c r="CY2769">
        <v>7</v>
      </c>
      <c r="CZ2769" t="s">
        <v>131</v>
      </c>
      <c r="DA2769">
        <v>306</v>
      </c>
      <c r="DB2769">
        <v>1</v>
      </c>
      <c r="DC2769" t="s">
        <v>844</v>
      </c>
      <c r="DD2769" t="s">
        <v>845</v>
      </c>
      <c r="DG2769">
        <v>8731546</v>
      </c>
      <c r="DI2769">
        <v>1</v>
      </c>
      <c r="DJ2769">
        <v>0</v>
      </c>
      <c r="DK2769">
        <v>1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3">
      <c r="A2770" t="str">
        <f>"10/06/2022 16:28:02.352"</f>
        <v>10/06/2022 16:28:02.352</v>
      </c>
      <c r="C2770" t="str">
        <f t="shared" si="1403"/>
        <v>FFDFD3C0</v>
      </c>
      <c r="D2770" t="s">
        <v>139</v>
      </c>
      <c r="E2770">
        <v>3</v>
      </c>
      <c r="F2770">
        <v>1003</v>
      </c>
      <c r="G2770" t="s">
        <v>146</v>
      </c>
      <c r="J2770" t="s">
        <v>141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"16:28:02.117"</f>
        <v>16:28:02.117</v>
      </c>
      <c r="T2770" t="str">
        <f>"16:28:00.617"</f>
        <v>16:28:00.617</v>
      </c>
      <c r="U2770" t="str">
        <f t="shared" si="1412"/>
        <v>A5988B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9</v>
      </c>
      <c r="AC2770">
        <v>3</v>
      </c>
      <c r="AD2770">
        <v>0</v>
      </c>
      <c r="AE2770">
        <v>10</v>
      </c>
      <c r="AF2770" t="s">
        <v>136</v>
      </c>
      <c r="AG2770">
        <v>0</v>
      </c>
      <c r="AH2770">
        <v>3</v>
      </c>
      <c r="AI2770">
        <v>2</v>
      </c>
      <c r="AJ2770">
        <v>1</v>
      </c>
      <c r="AK2770" t="s">
        <v>911</v>
      </c>
      <c r="AL2770">
        <v>40.996363000000002</v>
      </c>
      <c r="AM2770" t="s">
        <v>912</v>
      </c>
      <c r="AN2770">
        <v>-72.177923000000007</v>
      </c>
      <c r="AO2770">
        <v>25</v>
      </c>
      <c r="AP2770">
        <v>1150</v>
      </c>
      <c r="AQ2770" t="s">
        <v>129</v>
      </c>
      <c r="AR2770">
        <v>-25</v>
      </c>
      <c r="AS2770">
        <v>56</v>
      </c>
      <c r="AT2770">
        <v>512</v>
      </c>
      <c r="BB2770">
        <v>1200</v>
      </c>
      <c r="BC2770">
        <v>1</v>
      </c>
      <c r="BD2770" t="str">
        <f t="shared" si="1404"/>
        <v xml:space="preserve">N46PD   </v>
      </c>
      <c r="BE2770">
        <v>1</v>
      </c>
      <c r="BG2770">
        <v>0</v>
      </c>
      <c r="BH2770">
        <v>0</v>
      </c>
      <c r="BI2770">
        <v>0</v>
      </c>
      <c r="BJ2770">
        <v>1050</v>
      </c>
      <c r="BK2770">
        <v>-100</v>
      </c>
      <c r="BL2770" t="s">
        <v>206</v>
      </c>
      <c r="BM2770">
        <v>1</v>
      </c>
      <c r="BN2770">
        <v>1</v>
      </c>
      <c r="BO2770">
        <v>1</v>
      </c>
      <c r="BP2770">
        <v>0</v>
      </c>
      <c r="BS2770">
        <v>0</v>
      </c>
      <c r="BT2770">
        <v>0</v>
      </c>
      <c r="BU2770">
        <v>0</v>
      </c>
      <c r="CE2770" t="str">
        <f>"16:28:02.124"</f>
        <v>16:28:02.124</v>
      </c>
      <c r="CF2770">
        <v>123620231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2</v>
      </c>
      <c r="CY2770">
        <v>7</v>
      </c>
      <c r="CZ2770" t="s">
        <v>131</v>
      </c>
      <c r="DA2770">
        <v>306</v>
      </c>
      <c r="DB2770">
        <v>1</v>
      </c>
      <c r="DC2770" t="s">
        <v>844</v>
      </c>
      <c r="DD2770" t="s">
        <v>845</v>
      </c>
      <c r="DG2770">
        <v>8732939</v>
      </c>
      <c r="DI2770">
        <v>1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3">
      <c r="A2771" t="str">
        <f>"10/06/2022 16:28:02.352"</f>
        <v>10/06/2022 16:28:02.352</v>
      </c>
      <c r="C2771" t="str">
        <f t="shared" si="1403"/>
        <v>FFDFD3C0</v>
      </c>
      <c r="D2771" t="s">
        <v>139</v>
      </c>
      <c r="E2771">
        <v>2</v>
      </c>
      <c r="F2771">
        <v>1002</v>
      </c>
      <c r="G2771" t="s">
        <v>124</v>
      </c>
      <c r="J2771" t="s">
        <v>141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"16:28:02.117"</f>
        <v>16:28:02.117</v>
      </c>
      <c r="T2771" t="str">
        <f>"16:28:00.617"</f>
        <v>16:28:00.617</v>
      </c>
      <c r="U2771" t="str">
        <f t="shared" si="1412"/>
        <v>A5988B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9</v>
      </c>
      <c r="AC2771">
        <v>3</v>
      </c>
      <c r="AD2771">
        <v>0</v>
      </c>
      <c r="AE2771">
        <v>10</v>
      </c>
      <c r="AF2771" t="s">
        <v>136</v>
      </c>
      <c r="AG2771">
        <v>0</v>
      </c>
      <c r="AH2771">
        <v>3</v>
      </c>
      <c r="AI2771">
        <v>2</v>
      </c>
      <c r="AJ2771">
        <v>1</v>
      </c>
      <c r="AK2771" t="s">
        <v>911</v>
      </c>
      <c r="AL2771">
        <v>40.996363000000002</v>
      </c>
      <c r="AM2771" t="s">
        <v>912</v>
      </c>
      <c r="AN2771">
        <v>-72.177923000000007</v>
      </c>
      <c r="AO2771">
        <v>25</v>
      </c>
      <c r="AP2771">
        <v>1150</v>
      </c>
      <c r="AQ2771" t="s">
        <v>129</v>
      </c>
      <c r="AR2771">
        <v>-25</v>
      </c>
      <c r="AS2771">
        <v>56</v>
      </c>
      <c r="AT2771">
        <v>512</v>
      </c>
      <c r="BB2771">
        <v>1200</v>
      </c>
      <c r="BC2771">
        <v>1</v>
      </c>
      <c r="BD2771" t="str">
        <f t="shared" si="1404"/>
        <v xml:space="preserve">N46PD   </v>
      </c>
      <c r="BE2771">
        <v>1</v>
      </c>
      <c r="BG2771">
        <v>0</v>
      </c>
      <c r="BH2771">
        <v>0</v>
      </c>
      <c r="BI2771">
        <v>0</v>
      </c>
      <c r="BJ2771">
        <v>1050</v>
      </c>
      <c r="BK2771">
        <v>-100</v>
      </c>
      <c r="BL2771" t="s">
        <v>206</v>
      </c>
      <c r="BM2771">
        <v>1</v>
      </c>
      <c r="BN2771">
        <v>1</v>
      </c>
      <c r="BO2771">
        <v>1</v>
      </c>
      <c r="BP2771">
        <v>0</v>
      </c>
      <c r="BS2771">
        <v>0</v>
      </c>
      <c r="BT2771">
        <v>0</v>
      </c>
      <c r="BU2771">
        <v>0</v>
      </c>
      <c r="CE2771" t="str">
        <f>"16:28:02.124"</f>
        <v>16:28:02.124</v>
      </c>
      <c r="CF2771">
        <v>123620231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2</v>
      </c>
      <c r="CY2771">
        <v>7</v>
      </c>
      <c r="CZ2771" t="s">
        <v>131</v>
      </c>
      <c r="DA2771">
        <v>306</v>
      </c>
      <c r="DB2771">
        <v>1</v>
      </c>
      <c r="DC2771" t="s">
        <v>844</v>
      </c>
      <c r="DD2771" t="s">
        <v>845</v>
      </c>
      <c r="DG2771">
        <v>8732939</v>
      </c>
      <c r="DI2771">
        <v>1</v>
      </c>
      <c r="DJ2771">
        <v>0</v>
      </c>
      <c r="DK2771">
        <v>0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3">
      <c r="A2772" t="str">
        <f>"10/06/2022 16:28:02.352"</f>
        <v>10/06/2022 16:28:02.352</v>
      </c>
      <c r="C2772" t="str">
        <f t="shared" si="1403"/>
        <v>FFDFD3C0</v>
      </c>
      <c r="D2772" t="s">
        <v>143</v>
      </c>
      <c r="E2772">
        <v>1</v>
      </c>
      <c r="F2772">
        <v>2001</v>
      </c>
      <c r="G2772" t="s">
        <v>147</v>
      </c>
      <c r="J2772" t="s">
        <v>145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"16:28:02.117"</f>
        <v>16:28:02.117</v>
      </c>
      <c r="T2772" t="str">
        <f>"16:28:00.617"</f>
        <v>16:28:00.617</v>
      </c>
      <c r="U2772" t="str">
        <f t="shared" si="1412"/>
        <v>A5988B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9</v>
      </c>
      <c r="AC2772">
        <v>3</v>
      </c>
      <c r="AD2772">
        <v>0</v>
      </c>
      <c r="AE2772">
        <v>10</v>
      </c>
      <c r="AF2772" t="s">
        <v>136</v>
      </c>
      <c r="AG2772">
        <v>0</v>
      </c>
      <c r="AH2772">
        <v>3</v>
      </c>
      <c r="AI2772">
        <v>2</v>
      </c>
      <c r="AJ2772">
        <v>1</v>
      </c>
      <c r="AK2772" t="s">
        <v>911</v>
      </c>
      <c r="AL2772">
        <v>40.996363000000002</v>
      </c>
      <c r="AM2772" t="s">
        <v>912</v>
      </c>
      <c r="AN2772">
        <v>-72.177923000000007</v>
      </c>
      <c r="AO2772">
        <v>25</v>
      </c>
      <c r="AP2772">
        <v>1150</v>
      </c>
      <c r="AQ2772" t="s">
        <v>129</v>
      </c>
      <c r="AR2772">
        <v>-25</v>
      </c>
      <c r="AS2772">
        <v>56</v>
      </c>
      <c r="AT2772">
        <v>512</v>
      </c>
      <c r="BB2772">
        <v>1200</v>
      </c>
      <c r="BC2772">
        <v>1</v>
      </c>
      <c r="BD2772" t="str">
        <f t="shared" si="1404"/>
        <v xml:space="preserve">N46PD   </v>
      </c>
      <c r="BE2772">
        <v>1</v>
      </c>
      <c r="BG2772">
        <v>0</v>
      </c>
      <c r="BH2772">
        <v>0</v>
      </c>
      <c r="BI2772">
        <v>0</v>
      </c>
      <c r="BJ2772">
        <v>1050</v>
      </c>
      <c r="BK2772">
        <v>-100</v>
      </c>
      <c r="BL2772" t="s">
        <v>206</v>
      </c>
      <c r="BM2772">
        <v>1</v>
      </c>
      <c r="BN2772">
        <v>1</v>
      </c>
      <c r="BO2772">
        <v>1</v>
      </c>
      <c r="BP2772">
        <v>0</v>
      </c>
      <c r="BS2772">
        <v>0</v>
      </c>
      <c r="BT2772">
        <v>0</v>
      </c>
      <c r="BU2772">
        <v>0</v>
      </c>
      <c r="CE2772" t="str">
        <f>"16:28:02.124"</f>
        <v>16:28:02.124</v>
      </c>
      <c r="CF2772">
        <v>123620231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2</v>
      </c>
      <c r="CY2772">
        <v>7</v>
      </c>
      <c r="CZ2772" t="s">
        <v>131</v>
      </c>
      <c r="DA2772">
        <v>306</v>
      </c>
      <c r="DB2772">
        <v>1</v>
      </c>
      <c r="DC2772" t="s">
        <v>844</v>
      </c>
      <c r="DD2772" t="s">
        <v>845</v>
      </c>
      <c r="DG2772">
        <v>8732939</v>
      </c>
      <c r="DI2772">
        <v>1</v>
      </c>
      <c r="DJ2772">
        <v>0</v>
      </c>
      <c r="DK2772">
        <v>1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3">
      <c r="A2773" t="str">
        <f>"10/06/2022 16:28:02.352"</f>
        <v>10/06/2022 16:28:02.352</v>
      </c>
      <c r="C2773" t="str">
        <f t="shared" si="1403"/>
        <v>FFDFD3C0</v>
      </c>
      <c r="D2773" t="s">
        <v>143</v>
      </c>
      <c r="E2773">
        <v>15</v>
      </c>
      <c r="F2773">
        <v>2015</v>
      </c>
      <c r="G2773" t="s">
        <v>144</v>
      </c>
      <c r="J2773" t="s">
        <v>145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"16:28:02.117"</f>
        <v>16:28:02.117</v>
      </c>
      <c r="T2773" t="str">
        <f>"16:28:00.617"</f>
        <v>16:28:00.617</v>
      </c>
      <c r="U2773" t="str">
        <f t="shared" si="1412"/>
        <v>A5988B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9</v>
      </c>
      <c r="AC2773">
        <v>3</v>
      </c>
      <c r="AD2773">
        <v>0</v>
      </c>
      <c r="AE2773">
        <v>10</v>
      </c>
      <c r="AF2773" t="s">
        <v>136</v>
      </c>
      <c r="AG2773">
        <v>0</v>
      </c>
      <c r="AH2773">
        <v>3</v>
      </c>
      <c r="AI2773">
        <v>2</v>
      </c>
      <c r="AJ2773">
        <v>1</v>
      </c>
      <c r="AK2773" t="s">
        <v>911</v>
      </c>
      <c r="AL2773">
        <v>40.996363000000002</v>
      </c>
      <c r="AM2773" t="s">
        <v>912</v>
      </c>
      <c r="AN2773">
        <v>-72.177923000000007</v>
      </c>
      <c r="AO2773">
        <v>25</v>
      </c>
      <c r="AP2773">
        <v>1150</v>
      </c>
      <c r="AQ2773" t="s">
        <v>129</v>
      </c>
      <c r="AR2773">
        <v>-25</v>
      </c>
      <c r="AS2773">
        <v>56</v>
      </c>
      <c r="AT2773">
        <v>512</v>
      </c>
      <c r="BB2773">
        <v>1200</v>
      </c>
      <c r="BC2773">
        <v>1</v>
      </c>
      <c r="BD2773" t="str">
        <f t="shared" si="1404"/>
        <v xml:space="preserve">N46PD   </v>
      </c>
      <c r="BE2773">
        <v>1</v>
      </c>
      <c r="BG2773">
        <v>0</v>
      </c>
      <c r="BH2773">
        <v>0</v>
      </c>
      <c r="BI2773">
        <v>0</v>
      </c>
      <c r="BJ2773">
        <v>1050</v>
      </c>
      <c r="BK2773">
        <v>-100</v>
      </c>
      <c r="BL2773" t="s">
        <v>206</v>
      </c>
      <c r="BM2773">
        <v>1</v>
      </c>
      <c r="BN2773">
        <v>1</v>
      </c>
      <c r="BO2773">
        <v>1</v>
      </c>
      <c r="BP2773">
        <v>0</v>
      </c>
      <c r="BS2773">
        <v>0</v>
      </c>
      <c r="BT2773">
        <v>0</v>
      </c>
      <c r="BU2773">
        <v>0</v>
      </c>
      <c r="CE2773" t="str">
        <f>"16:28:02.124"</f>
        <v>16:28:02.124</v>
      </c>
      <c r="CF2773">
        <v>123620231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2</v>
      </c>
      <c r="CY2773">
        <v>7</v>
      </c>
      <c r="CZ2773" t="s">
        <v>131</v>
      </c>
      <c r="DA2773">
        <v>306</v>
      </c>
      <c r="DB2773">
        <v>1</v>
      </c>
      <c r="DC2773" t="s">
        <v>844</v>
      </c>
      <c r="DD2773" t="s">
        <v>845</v>
      </c>
      <c r="DG2773">
        <v>8732939</v>
      </c>
      <c r="DI2773">
        <v>1</v>
      </c>
      <c r="DJ2773">
        <v>0</v>
      </c>
      <c r="DK2773">
        <v>1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3">
      <c r="A2774" t="str">
        <f>"10/06/2022 16:28:02.352"</f>
        <v>10/06/2022 16:28:02.352</v>
      </c>
      <c r="C2774" t="str">
        <f t="shared" si="1403"/>
        <v>FFDFD3C0</v>
      </c>
      <c r="D2774" t="s">
        <v>134</v>
      </c>
      <c r="E2774">
        <v>33</v>
      </c>
      <c r="H2774">
        <v>112</v>
      </c>
      <c r="I2774" t="s">
        <v>135</v>
      </c>
      <c r="J2774" t="s">
        <v>136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"16:28:02.117"</f>
        <v>16:28:02.117</v>
      </c>
      <c r="T2774" t="str">
        <f>"16:28:00.617"</f>
        <v>16:28:00.617</v>
      </c>
      <c r="U2774" t="str">
        <f t="shared" si="1412"/>
        <v>A5988B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9</v>
      </c>
      <c r="AC2774">
        <v>3</v>
      </c>
      <c r="AD2774">
        <v>0</v>
      </c>
      <c r="AE2774">
        <v>10</v>
      </c>
      <c r="AF2774" t="s">
        <v>136</v>
      </c>
      <c r="AG2774">
        <v>0</v>
      </c>
      <c r="AH2774">
        <v>3</v>
      </c>
      <c r="AI2774">
        <v>2</v>
      </c>
      <c r="AJ2774">
        <v>1</v>
      </c>
      <c r="AK2774" t="s">
        <v>911</v>
      </c>
      <c r="AL2774">
        <v>40.996363000000002</v>
      </c>
      <c r="AM2774" t="s">
        <v>912</v>
      </c>
      <c r="AN2774">
        <v>-72.177923000000007</v>
      </c>
      <c r="AO2774">
        <v>25</v>
      </c>
      <c r="AP2774">
        <v>1150</v>
      </c>
      <c r="AQ2774" t="s">
        <v>129</v>
      </c>
      <c r="AR2774">
        <v>-25</v>
      </c>
      <c r="AS2774">
        <v>56</v>
      </c>
      <c r="AT2774">
        <v>512</v>
      </c>
      <c r="BB2774">
        <v>1200</v>
      </c>
      <c r="BC2774">
        <v>1</v>
      </c>
      <c r="BD2774" t="str">
        <f t="shared" si="1404"/>
        <v xml:space="preserve">N46PD   </v>
      </c>
      <c r="BE2774">
        <v>1</v>
      </c>
      <c r="BG2774">
        <v>0</v>
      </c>
      <c r="BH2774">
        <v>0</v>
      </c>
      <c r="BI2774">
        <v>0</v>
      </c>
      <c r="BJ2774">
        <v>1050</v>
      </c>
      <c r="BK2774">
        <v>-100</v>
      </c>
      <c r="BL2774" t="s">
        <v>206</v>
      </c>
      <c r="BM2774">
        <v>1</v>
      </c>
      <c r="BN2774">
        <v>1</v>
      </c>
      <c r="BO2774">
        <v>1</v>
      </c>
      <c r="BP2774">
        <v>0</v>
      </c>
      <c r="BS2774">
        <v>0</v>
      </c>
      <c r="BT2774">
        <v>0</v>
      </c>
      <c r="BU2774">
        <v>0</v>
      </c>
      <c r="CE2774" t="str">
        <f>"16:28:02.124"</f>
        <v>16:28:02.124</v>
      </c>
      <c r="CF2774">
        <v>123620231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2</v>
      </c>
      <c r="CY2774">
        <v>7</v>
      </c>
      <c r="CZ2774" t="s">
        <v>131</v>
      </c>
      <c r="DA2774">
        <v>306</v>
      </c>
      <c r="DB2774">
        <v>1</v>
      </c>
      <c r="DC2774" t="s">
        <v>844</v>
      </c>
      <c r="DD2774" t="s">
        <v>845</v>
      </c>
      <c r="DG2774">
        <v>8732939</v>
      </c>
      <c r="DI2774">
        <v>1</v>
      </c>
      <c r="DJ2774">
        <v>0</v>
      </c>
      <c r="DK2774">
        <v>1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3">
      <c r="A2775" t="str">
        <f t="shared" ref="A2775:A2780" si="1416">"10/06/2022 16:28:03.289"</f>
        <v>10/06/2022 16:28:03.289</v>
      </c>
      <c r="C2775" t="str">
        <f t="shared" si="1403"/>
        <v>FFDFD3C0</v>
      </c>
      <c r="D2775" t="s">
        <v>123</v>
      </c>
      <c r="E2775">
        <v>1</v>
      </c>
      <c r="H2775">
        <v>157</v>
      </c>
      <c r="I2775" t="s">
        <v>124</v>
      </c>
      <c r="J2775" t="s">
        <v>125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 t="shared" ref="S2775:S2781" si="1417">"16:28:03.094"</f>
        <v>16:28:03.094</v>
      </c>
      <c r="T2775" t="str">
        <f t="shared" ref="T2775:T2781" si="1418">"16:28:02.694"</f>
        <v>16:28:02.694</v>
      </c>
      <c r="U2775" t="str">
        <f t="shared" si="1412"/>
        <v>A5988B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9</v>
      </c>
      <c r="AC2775">
        <v>3</v>
      </c>
      <c r="AD2775">
        <v>0</v>
      </c>
      <c r="AE2775">
        <v>10</v>
      </c>
      <c r="AF2775" t="s">
        <v>136</v>
      </c>
      <c r="AG2775">
        <v>0</v>
      </c>
      <c r="AH2775">
        <v>3</v>
      </c>
      <c r="AI2775">
        <v>2</v>
      </c>
      <c r="AJ2775">
        <v>1</v>
      </c>
      <c r="AK2775" t="s">
        <v>913</v>
      </c>
      <c r="AL2775">
        <v>40.996620999999998</v>
      </c>
      <c r="AM2775" t="s">
        <v>914</v>
      </c>
      <c r="AN2775">
        <v>-72.178094000000002</v>
      </c>
      <c r="AO2775">
        <v>25</v>
      </c>
      <c r="AP2775">
        <v>1150</v>
      </c>
      <c r="AQ2775" t="s">
        <v>129</v>
      </c>
      <c r="AR2775">
        <v>-26</v>
      </c>
      <c r="AS2775">
        <v>55</v>
      </c>
      <c r="AT2775">
        <v>128</v>
      </c>
      <c r="BB2775">
        <v>1200</v>
      </c>
      <c r="BC2775">
        <v>1</v>
      </c>
      <c r="BD2775" t="str">
        <f t="shared" si="1404"/>
        <v xml:space="preserve">N46PD   </v>
      </c>
      <c r="BE2775">
        <v>1</v>
      </c>
      <c r="BG2775">
        <v>0</v>
      </c>
      <c r="BH2775">
        <v>0</v>
      </c>
      <c r="BI2775">
        <v>0</v>
      </c>
      <c r="BJ2775">
        <v>1050</v>
      </c>
      <c r="BK2775">
        <v>-100</v>
      </c>
      <c r="BL2775" t="s">
        <v>206</v>
      </c>
      <c r="BM2775">
        <v>1</v>
      </c>
      <c r="BN2775">
        <v>1</v>
      </c>
      <c r="BO2775">
        <v>1</v>
      </c>
      <c r="BP2775">
        <v>0</v>
      </c>
      <c r="BS2775">
        <v>0</v>
      </c>
      <c r="BT2775">
        <v>0</v>
      </c>
      <c r="BU2775">
        <v>0</v>
      </c>
      <c r="CE2775" t="str">
        <f t="shared" ref="CE2775:CE2781" si="1419">"16:28:03.097"</f>
        <v>16:28:03.097</v>
      </c>
      <c r="CF2775">
        <v>96757091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1</v>
      </c>
      <c r="CY2775">
        <v>7</v>
      </c>
      <c r="CZ2775" t="s">
        <v>131</v>
      </c>
      <c r="DA2775">
        <v>94</v>
      </c>
      <c r="DB2775">
        <v>2</v>
      </c>
      <c r="DC2775" t="s">
        <v>190</v>
      </c>
      <c r="DD2775" t="s">
        <v>191</v>
      </c>
      <c r="DG2775">
        <v>14196025</v>
      </c>
      <c r="DI2775">
        <v>1</v>
      </c>
      <c r="DJ2775">
        <v>0</v>
      </c>
      <c r="DK2775">
        <v>0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3">
      <c r="A2776" t="str">
        <f t="shared" si="1416"/>
        <v>10/06/2022 16:28:03.289</v>
      </c>
      <c r="C2776" t="str">
        <f t="shared" si="1403"/>
        <v>FFDFD3C0</v>
      </c>
      <c r="D2776" t="s">
        <v>139</v>
      </c>
      <c r="E2776">
        <v>2</v>
      </c>
      <c r="F2776">
        <v>1002</v>
      </c>
      <c r="G2776" t="s">
        <v>124</v>
      </c>
      <c r="J2776" t="s">
        <v>141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si="1417"/>
        <v>16:28:03.094</v>
      </c>
      <c r="T2776" t="str">
        <f t="shared" si="1418"/>
        <v>16:28:02.694</v>
      </c>
      <c r="U2776" t="str">
        <f t="shared" si="1412"/>
        <v>A5988B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9</v>
      </c>
      <c r="AC2776">
        <v>3</v>
      </c>
      <c r="AD2776">
        <v>0</v>
      </c>
      <c r="AE2776">
        <v>10</v>
      </c>
      <c r="AF2776" t="s">
        <v>136</v>
      </c>
      <c r="AG2776">
        <v>0</v>
      </c>
      <c r="AH2776">
        <v>3</v>
      </c>
      <c r="AI2776">
        <v>2</v>
      </c>
      <c r="AJ2776">
        <v>1</v>
      </c>
      <c r="AK2776" t="s">
        <v>913</v>
      </c>
      <c r="AL2776">
        <v>40.996620999999998</v>
      </c>
      <c r="AM2776" t="s">
        <v>914</v>
      </c>
      <c r="AN2776">
        <v>-72.178094000000002</v>
      </c>
      <c r="AO2776">
        <v>25</v>
      </c>
      <c r="AP2776">
        <v>1150</v>
      </c>
      <c r="AQ2776" t="s">
        <v>129</v>
      </c>
      <c r="AR2776">
        <v>-26</v>
      </c>
      <c r="AS2776">
        <v>55</v>
      </c>
      <c r="AT2776">
        <v>128</v>
      </c>
      <c r="BB2776">
        <v>1200</v>
      </c>
      <c r="BC2776">
        <v>1</v>
      </c>
      <c r="BD2776" t="str">
        <f t="shared" si="1404"/>
        <v xml:space="preserve">N46PD   </v>
      </c>
      <c r="BE2776">
        <v>1</v>
      </c>
      <c r="BG2776">
        <v>0</v>
      </c>
      <c r="BH2776">
        <v>0</v>
      </c>
      <c r="BI2776">
        <v>0</v>
      </c>
      <c r="BJ2776">
        <v>1050</v>
      </c>
      <c r="BK2776">
        <v>-100</v>
      </c>
      <c r="BL2776" t="s">
        <v>206</v>
      </c>
      <c r="BM2776">
        <v>1</v>
      </c>
      <c r="BN2776">
        <v>1</v>
      </c>
      <c r="BO2776">
        <v>1</v>
      </c>
      <c r="BP2776">
        <v>0</v>
      </c>
      <c r="BS2776">
        <v>0</v>
      </c>
      <c r="BT2776">
        <v>0</v>
      </c>
      <c r="BU2776">
        <v>0</v>
      </c>
      <c r="CE2776" t="str">
        <f t="shared" si="1419"/>
        <v>16:28:03.097</v>
      </c>
      <c r="CF2776">
        <v>96848035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2</v>
      </c>
      <c r="CY2776">
        <v>7</v>
      </c>
      <c r="CZ2776" t="s">
        <v>131</v>
      </c>
      <c r="DA2776">
        <v>306</v>
      </c>
      <c r="DB2776">
        <v>1</v>
      </c>
      <c r="DC2776" t="s">
        <v>844</v>
      </c>
      <c r="DD2776" t="s">
        <v>845</v>
      </c>
      <c r="DG2776">
        <v>8734390</v>
      </c>
      <c r="DI2776">
        <v>1</v>
      </c>
      <c r="DJ2776">
        <v>0</v>
      </c>
      <c r="DK2776">
        <v>0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3">
      <c r="A2777" t="str">
        <f t="shared" si="1416"/>
        <v>10/06/2022 16:28:03.289</v>
      </c>
      <c r="C2777" t="str">
        <f t="shared" si="1403"/>
        <v>FFDFD3C0</v>
      </c>
      <c r="D2777" t="s">
        <v>134</v>
      </c>
      <c r="E2777">
        <v>38</v>
      </c>
      <c r="H2777">
        <v>125</v>
      </c>
      <c r="I2777" t="s">
        <v>142</v>
      </c>
      <c r="J2777" t="s">
        <v>136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si="1417"/>
        <v>16:28:03.094</v>
      </c>
      <c r="T2777" t="str">
        <f t="shared" si="1418"/>
        <v>16:28:02.694</v>
      </c>
      <c r="U2777" t="str">
        <f t="shared" si="1412"/>
        <v>A5988B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9</v>
      </c>
      <c r="AC2777">
        <v>3</v>
      </c>
      <c r="AD2777">
        <v>0</v>
      </c>
      <c r="AE2777">
        <v>10</v>
      </c>
      <c r="AF2777" t="s">
        <v>136</v>
      </c>
      <c r="AG2777">
        <v>0</v>
      </c>
      <c r="AH2777">
        <v>3</v>
      </c>
      <c r="AI2777">
        <v>2</v>
      </c>
      <c r="AJ2777">
        <v>1</v>
      </c>
      <c r="AK2777" t="s">
        <v>913</v>
      </c>
      <c r="AL2777">
        <v>40.996620999999998</v>
      </c>
      <c r="AM2777" t="s">
        <v>914</v>
      </c>
      <c r="AN2777">
        <v>-72.178094000000002</v>
      </c>
      <c r="AO2777">
        <v>25</v>
      </c>
      <c r="AP2777">
        <v>1150</v>
      </c>
      <c r="AQ2777" t="s">
        <v>129</v>
      </c>
      <c r="AR2777">
        <v>-26</v>
      </c>
      <c r="AS2777">
        <v>55</v>
      </c>
      <c r="AT2777">
        <v>128</v>
      </c>
      <c r="BB2777">
        <v>1200</v>
      </c>
      <c r="BC2777">
        <v>1</v>
      </c>
      <c r="BD2777" t="str">
        <f t="shared" si="1404"/>
        <v xml:space="preserve">N46PD   </v>
      </c>
      <c r="BE2777">
        <v>1</v>
      </c>
      <c r="BG2777">
        <v>0</v>
      </c>
      <c r="BH2777">
        <v>0</v>
      </c>
      <c r="BI2777">
        <v>0</v>
      </c>
      <c r="BJ2777">
        <v>1050</v>
      </c>
      <c r="BK2777">
        <v>-100</v>
      </c>
      <c r="BL2777" t="s">
        <v>206</v>
      </c>
      <c r="BM2777">
        <v>1</v>
      </c>
      <c r="BN2777">
        <v>1</v>
      </c>
      <c r="BO2777">
        <v>1</v>
      </c>
      <c r="BP2777">
        <v>0</v>
      </c>
      <c r="BS2777">
        <v>0</v>
      </c>
      <c r="BT2777">
        <v>0</v>
      </c>
      <c r="BU2777">
        <v>0</v>
      </c>
      <c r="CE2777" t="str">
        <f t="shared" si="1419"/>
        <v>16:28:03.097</v>
      </c>
      <c r="CF2777">
        <v>96757091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1</v>
      </c>
      <c r="CY2777">
        <v>7</v>
      </c>
      <c r="CZ2777" t="s">
        <v>131</v>
      </c>
      <c r="DA2777">
        <v>94</v>
      </c>
      <c r="DB2777">
        <v>2</v>
      </c>
      <c r="DC2777" t="s">
        <v>190</v>
      </c>
      <c r="DD2777" t="s">
        <v>191</v>
      </c>
      <c r="DG2777">
        <v>14196025</v>
      </c>
      <c r="DI2777">
        <v>1</v>
      </c>
      <c r="DJ2777">
        <v>0</v>
      </c>
      <c r="DK2777">
        <v>1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3">
      <c r="A2778" t="str">
        <f t="shared" si="1416"/>
        <v>10/06/2022 16:28:03.289</v>
      </c>
      <c r="C2778" t="str">
        <f t="shared" si="1403"/>
        <v>FFDFD3C0</v>
      </c>
      <c r="D2778" t="s">
        <v>143</v>
      </c>
      <c r="E2778">
        <v>1</v>
      </c>
      <c r="F2778">
        <v>2001</v>
      </c>
      <c r="G2778" t="s">
        <v>147</v>
      </c>
      <c r="J2778" t="s">
        <v>145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1417"/>
        <v>16:28:03.094</v>
      </c>
      <c r="T2778" t="str">
        <f t="shared" si="1418"/>
        <v>16:28:02.694</v>
      </c>
      <c r="U2778" t="str">
        <f t="shared" si="1412"/>
        <v>A5988B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9</v>
      </c>
      <c r="AC2778">
        <v>3</v>
      </c>
      <c r="AD2778">
        <v>0</v>
      </c>
      <c r="AE2778">
        <v>10</v>
      </c>
      <c r="AF2778" t="s">
        <v>136</v>
      </c>
      <c r="AG2778">
        <v>0</v>
      </c>
      <c r="AH2778">
        <v>3</v>
      </c>
      <c r="AI2778">
        <v>2</v>
      </c>
      <c r="AJ2778">
        <v>1</v>
      </c>
      <c r="AK2778" t="s">
        <v>913</v>
      </c>
      <c r="AL2778">
        <v>40.996620999999998</v>
      </c>
      <c r="AM2778" t="s">
        <v>914</v>
      </c>
      <c r="AN2778">
        <v>-72.178094000000002</v>
      </c>
      <c r="AO2778">
        <v>25</v>
      </c>
      <c r="AP2778">
        <v>1150</v>
      </c>
      <c r="AQ2778" t="s">
        <v>129</v>
      </c>
      <c r="AR2778">
        <v>-26</v>
      </c>
      <c r="AS2778">
        <v>55</v>
      </c>
      <c r="AT2778">
        <v>128</v>
      </c>
      <c r="BB2778">
        <v>1200</v>
      </c>
      <c r="BC2778">
        <v>1</v>
      </c>
      <c r="BD2778" t="str">
        <f t="shared" si="1404"/>
        <v xml:space="preserve">N46PD   </v>
      </c>
      <c r="BE2778">
        <v>1</v>
      </c>
      <c r="BG2778">
        <v>0</v>
      </c>
      <c r="BH2778">
        <v>0</v>
      </c>
      <c r="BI2778">
        <v>0</v>
      </c>
      <c r="BJ2778">
        <v>1050</v>
      </c>
      <c r="BK2778">
        <v>-100</v>
      </c>
      <c r="BL2778" t="s">
        <v>206</v>
      </c>
      <c r="BM2778">
        <v>1</v>
      </c>
      <c r="BN2778">
        <v>1</v>
      </c>
      <c r="BO2778">
        <v>1</v>
      </c>
      <c r="BP2778">
        <v>0</v>
      </c>
      <c r="BS2778">
        <v>0</v>
      </c>
      <c r="BT2778">
        <v>0</v>
      </c>
      <c r="BU2778">
        <v>0</v>
      </c>
      <c r="CE2778" t="str">
        <f t="shared" si="1419"/>
        <v>16:28:03.097</v>
      </c>
      <c r="CF2778">
        <v>96848035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2</v>
      </c>
      <c r="CY2778">
        <v>7</v>
      </c>
      <c r="CZ2778" t="s">
        <v>131</v>
      </c>
      <c r="DA2778">
        <v>306</v>
      </c>
      <c r="DB2778">
        <v>1</v>
      </c>
      <c r="DC2778" t="s">
        <v>844</v>
      </c>
      <c r="DD2778" t="s">
        <v>845</v>
      </c>
      <c r="DG2778">
        <v>8734390</v>
      </c>
      <c r="DI2778">
        <v>1</v>
      </c>
      <c r="DJ2778">
        <v>0</v>
      </c>
      <c r="DK2778">
        <v>1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3">
      <c r="A2779" t="str">
        <f t="shared" si="1416"/>
        <v>10/06/2022 16:28:03.289</v>
      </c>
      <c r="C2779" t="str">
        <f t="shared" si="1403"/>
        <v>FFDFD3C0</v>
      </c>
      <c r="D2779" t="s">
        <v>143</v>
      </c>
      <c r="E2779">
        <v>15</v>
      </c>
      <c r="F2779">
        <v>2015</v>
      </c>
      <c r="G2779" t="s">
        <v>144</v>
      </c>
      <c r="J2779" t="s">
        <v>145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 t="shared" si="1417"/>
        <v>16:28:03.094</v>
      </c>
      <c r="T2779" t="str">
        <f t="shared" si="1418"/>
        <v>16:28:02.694</v>
      </c>
      <c r="U2779" t="str">
        <f t="shared" si="1412"/>
        <v>A5988B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9</v>
      </c>
      <c r="AC2779">
        <v>3</v>
      </c>
      <c r="AD2779">
        <v>0</v>
      </c>
      <c r="AE2779">
        <v>10</v>
      </c>
      <c r="AF2779" t="s">
        <v>136</v>
      </c>
      <c r="AG2779">
        <v>0</v>
      </c>
      <c r="AH2779">
        <v>3</v>
      </c>
      <c r="AI2779">
        <v>2</v>
      </c>
      <c r="AJ2779">
        <v>1</v>
      </c>
      <c r="AK2779" t="s">
        <v>913</v>
      </c>
      <c r="AL2779">
        <v>40.996620999999998</v>
      </c>
      <c r="AM2779" t="s">
        <v>914</v>
      </c>
      <c r="AN2779">
        <v>-72.178094000000002</v>
      </c>
      <c r="AO2779">
        <v>25</v>
      </c>
      <c r="AP2779">
        <v>1150</v>
      </c>
      <c r="AQ2779" t="s">
        <v>129</v>
      </c>
      <c r="AR2779">
        <v>-26</v>
      </c>
      <c r="AS2779">
        <v>55</v>
      </c>
      <c r="AT2779">
        <v>128</v>
      </c>
      <c r="BB2779">
        <v>1200</v>
      </c>
      <c r="BC2779">
        <v>1</v>
      </c>
      <c r="BD2779" t="str">
        <f t="shared" si="1404"/>
        <v xml:space="preserve">N46PD   </v>
      </c>
      <c r="BE2779">
        <v>1</v>
      </c>
      <c r="BG2779">
        <v>0</v>
      </c>
      <c r="BH2779">
        <v>0</v>
      </c>
      <c r="BI2779">
        <v>0</v>
      </c>
      <c r="BJ2779">
        <v>1050</v>
      </c>
      <c r="BK2779">
        <v>-100</v>
      </c>
      <c r="BL2779" t="s">
        <v>206</v>
      </c>
      <c r="BM2779">
        <v>1</v>
      </c>
      <c r="BN2779">
        <v>1</v>
      </c>
      <c r="BO2779">
        <v>1</v>
      </c>
      <c r="BP2779">
        <v>0</v>
      </c>
      <c r="BS2779">
        <v>0</v>
      </c>
      <c r="BT2779">
        <v>0</v>
      </c>
      <c r="BU2779">
        <v>0</v>
      </c>
      <c r="CE2779" t="str">
        <f t="shared" si="1419"/>
        <v>16:28:03.097</v>
      </c>
      <c r="CF2779">
        <v>96848035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2</v>
      </c>
      <c r="CY2779">
        <v>7</v>
      </c>
      <c r="CZ2779" t="s">
        <v>131</v>
      </c>
      <c r="DA2779">
        <v>306</v>
      </c>
      <c r="DB2779">
        <v>1</v>
      </c>
      <c r="DC2779" t="s">
        <v>844</v>
      </c>
      <c r="DD2779" t="s">
        <v>845</v>
      </c>
      <c r="DG2779">
        <v>8734390</v>
      </c>
      <c r="DI2779">
        <v>1</v>
      </c>
      <c r="DJ2779">
        <v>0</v>
      </c>
      <c r="DK2779">
        <v>1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3">
      <c r="A2780" t="str">
        <f t="shared" si="1416"/>
        <v>10/06/2022 16:28:03.289</v>
      </c>
      <c r="C2780" t="str">
        <f t="shared" si="1403"/>
        <v>FFDFD3C0</v>
      </c>
      <c r="D2780" t="s">
        <v>134</v>
      </c>
      <c r="E2780">
        <v>33</v>
      </c>
      <c r="H2780">
        <v>112</v>
      </c>
      <c r="I2780" t="s">
        <v>135</v>
      </c>
      <c r="J2780" t="s">
        <v>136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si="1417"/>
        <v>16:28:03.094</v>
      </c>
      <c r="T2780" t="str">
        <f t="shared" si="1418"/>
        <v>16:28:02.694</v>
      </c>
      <c r="U2780" t="str">
        <f t="shared" si="1412"/>
        <v>A5988B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9</v>
      </c>
      <c r="AC2780">
        <v>3</v>
      </c>
      <c r="AD2780">
        <v>0</v>
      </c>
      <c r="AE2780">
        <v>10</v>
      </c>
      <c r="AF2780" t="s">
        <v>136</v>
      </c>
      <c r="AG2780">
        <v>0</v>
      </c>
      <c r="AH2780">
        <v>3</v>
      </c>
      <c r="AI2780">
        <v>2</v>
      </c>
      <c r="AJ2780">
        <v>1</v>
      </c>
      <c r="AK2780" t="s">
        <v>913</v>
      </c>
      <c r="AL2780">
        <v>40.996620999999998</v>
      </c>
      <c r="AM2780" t="s">
        <v>914</v>
      </c>
      <c r="AN2780">
        <v>-72.178094000000002</v>
      </c>
      <c r="AO2780">
        <v>25</v>
      </c>
      <c r="AP2780">
        <v>1150</v>
      </c>
      <c r="AQ2780" t="s">
        <v>129</v>
      </c>
      <c r="AR2780">
        <v>-26</v>
      </c>
      <c r="AS2780">
        <v>55</v>
      </c>
      <c r="AT2780">
        <v>128</v>
      </c>
      <c r="BB2780">
        <v>1200</v>
      </c>
      <c r="BC2780">
        <v>1</v>
      </c>
      <c r="BD2780" t="str">
        <f t="shared" si="1404"/>
        <v xml:space="preserve">N46PD   </v>
      </c>
      <c r="BE2780">
        <v>1</v>
      </c>
      <c r="BG2780">
        <v>0</v>
      </c>
      <c r="BH2780">
        <v>0</v>
      </c>
      <c r="BI2780">
        <v>0</v>
      </c>
      <c r="BJ2780">
        <v>1050</v>
      </c>
      <c r="BK2780">
        <v>-100</v>
      </c>
      <c r="BL2780" t="s">
        <v>206</v>
      </c>
      <c r="BM2780">
        <v>1</v>
      </c>
      <c r="BN2780">
        <v>1</v>
      </c>
      <c r="BO2780">
        <v>1</v>
      </c>
      <c r="BP2780">
        <v>0</v>
      </c>
      <c r="BS2780">
        <v>0</v>
      </c>
      <c r="BT2780">
        <v>0</v>
      </c>
      <c r="BU2780">
        <v>0</v>
      </c>
      <c r="CE2780" t="str">
        <f t="shared" si="1419"/>
        <v>16:28:03.097</v>
      </c>
      <c r="CF2780">
        <v>96848035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2</v>
      </c>
      <c r="CY2780">
        <v>7</v>
      </c>
      <c r="CZ2780" t="s">
        <v>131</v>
      </c>
      <c r="DA2780">
        <v>306</v>
      </c>
      <c r="DB2780">
        <v>1</v>
      </c>
      <c r="DC2780" t="s">
        <v>844</v>
      </c>
      <c r="DD2780" t="s">
        <v>845</v>
      </c>
      <c r="DG2780">
        <v>8734390</v>
      </c>
      <c r="DI2780">
        <v>1</v>
      </c>
      <c r="DJ2780">
        <v>0</v>
      </c>
      <c r="DK2780">
        <v>1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3">
      <c r="A2781" t="str">
        <f>"10/06/2022 16:28:03.399"</f>
        <v>10/06/2022 16:28:03.399</v>
      </c>
      <c r="C2781" t="str">
        <f t="shared" si="1403"/>
        <v>FFDFD3C0</v>
      </c>
      <c r="D2781" t="s">
        <v>139</v>
      </c>
      <c r="E2781">
        <v>3</v>
      </c>
      <c r="F2781">
        <v>1003</v>
      </c>
      <c r="G2781" t="s">
        <v>146</v>
      </c>
      <c r="J2781" t="s">
        <v>141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si="1417"/>
        <v>16:28:03.094</v>
      </c>
      <c r="T2781" t="str">
        <f t="shared" si="1418"/>
        <v>16:28:02.694</v>
      </c>
      <c r="U2781" t="str">
        <f t="shared" si="1412"/>
        <v>A5988B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9</v>
      </c>
      <c r="AC2781">
        <v>3</v>
      </c>
      <c r="AD2781">
        <v>0</v>
      </c>
      <c r="AE2781">
        <v>10</v>
      </c>
      <c r="AF2781" t="s">
        <v>136</v>
      </c>
      <c r="AG2781">
        <v>0</v>
      </c>
      <c r="AH2781">
        <v>3</v>
      </c>
      <c r="AI2781">
        <v>2</v>
      </c>
      <c r="AJ2781">
        <v>1</v>
      </c>
      <c r="AK2781" t="s">
        <v>913</v>
      </c>
      <c r="AL2781">
        <v>40.996620999999998</v>
      </c>
      <c r="AM2781" t="s">
        <v>914</v>
      </c>
      <c r="AN2781">
        <v>-72.178094000000002</v>
      </c>
      <c r="AO2781">
        <v>25</v>
      </c>
      <c r="AP2781">
        <v>1150</v>
      </c>
      <c r="AQ2781" t="s">
        <v>129</v>
      </c>
      <c r="AR2781">
        <v>-26</v>
      </c>
      <c r="AS2781">
        <v>55</v>
      </c>
      <c r="AT2781">
        <v>128</v>
      </c>
      <c r="BB2781">
        <v>1200</v>
      </c>
      <c r="BC2781">
        <v>1</v>
      </c>
      <c r="BD2781" t="str">
        <f t="shared" si="1404"/>
        <v xml:space="preserve">N46PD   </v>
      </c>
      <c r="BE2781">
        <v>1</v>
      </c>
      <c r="BG2781">
        <v>0</v>
      </c>
      <c r="BH2781">
        <v>0</v>
      </c>
      <c r="BI2781">
        <v>0</v>
      </c>
      <c r="BJ2781">
        <v>1050</v>
      </c>
      <c r="BK2781">
        <v>-100</v>
      </c>
      <c r="BL2781" t="s">
        <v>206</v>
      </c>
      <c r="BM2781">
        <v>1</v>
      </c>
      <c r="BN2781">
        <v>1</v>
      </c>
      <c r="BO2781">
        <v>1</v>
      </c>
      <c r="BP2781">
        <v>0</v>
      </c>
      <c r="BS2781">
        <v>0</v>
      </c>
      <c r="BT2781">
        <v>0</v>
      </c>
      <c r="BU2781">
        <v>0</v>
      </c>
      <c r="CE2781" t="str">
        <f t="shared" si="1419"/>
        <v>16:28:03.097</v>
      </c>
      <c r="CF2781">
        <v>96848035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2</v>
      </c>
      <c r="CY2781">
        <v>7</v>
      </c>
      <c r="CZ2781" t="s">
        <v>131</v>
      </c>
      <c r="DA2781">
        <v>306</v>
      </c>
      <c r="DB2781">
        <v>1</v>
      </c>
      <c r="DC2781" t="s">
        <v>844</v>
      </c>
      <c r="DD2781" t="s">
        <v>845</v>
      </c>
      <c r="DG2781">
        <v>8734390</v>
      </c>
      <c r="DI2781">
        <v>1</v>
      </c>
      <c r="DJ2781">
        <v>0</v>
      </c>
      <c r="DK2781">
        <v>1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3">
      <c r="A2782" t="str">
        <f>"10/06/2022 16:28:04.341"</f>
        <v>10/06/2022 16:28:04.341</v>
      </c>
      <c r="C2782" t="str">
        <f t="shared" si="1403"/>
        <v>FFDFD3C0</v>
      </c>
      <c r="D2782" t="s">
        <v>143</v>
      </c>
      <c r="E2782">
        <v>1</v>
      </c>
      <c r="F2782">
        <v>2001</v>
      </c>
      <c r="G2782" t="s">
        <v>147</v>
      </c>
      <c r="J2782" t="s">
        <v>145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ref="S2782:S2788" si="1420">"16:28:04.164"</f>
        <v>16:28:04.164</v>
      </c>
      <c r="T2782" t="str">
        <f>"16:28:03.164"</f>
        <v>16:28:03.164</v>
      </c>
      <c r="U2782" t="str">
        <f t="shared" si="1412"/>
        <v>A5988B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9</v>
      </c>
      <c r="AC2782">
        <v>3</v>
      </c>
      <c r="AD2782">
        <v>0</v>
      </c>
      <c r="AE2782">
        <v>10</v>
      </c>
      <c r="AF2782" t="s">
        <v>136</v>
      </c>
      <c r="AG2782">
        <v>0</v>
      </c>
      <c r="AH2782">
        <v>3</v>
      </c>
      <c r="AI2782">
        <v>2</v>
      </c>
      <c r="AJ2782">
        <v>1</v>
      </c>
      <c r="AK2782" t="s">
        <v>915</v>
      </c>
      <c r="AL2782">
        <v>40.996878000000002</v>
      </c>
      <c r="AM2782" t="s">
        <v>916</v>
      </c>
      <c r="AN2782">
        <v>-72.178245000000004</v>
      </c>
      <c r="AO2782">
        <v>25</v>
      </c>
      <c r="AP2782">
        <v>1150</v>
      </c>
      <c r="AQ2782" t="s">
        <v>129</v>
      </c>
      <c r="AR2782">
        <v>-26</v>
      </c>
      <c r="AS2782">
        <v>54</v>
      </c>
      <c r="AT2782">
        <v>64</v>
      </c>
      <c r="BB2782">
        <v>1200</v>
      </c>
      <c r="BC2782">
        <v>1</v>
      </c>
      <c r="BD2782" t="str">
        <f t="shared" si="1404"/>
        <v xml:space="preserve">N46PD   </v>
      </c>
      <c r="BE2782">
        <v>1</v>
      </c>
      <c r="BG2782">
        <v>0</v>
      </c>
      <c r="BH2782">
        <v>0</v>
      </c>
      <c r="BI2782">
        <v>0</v>
      </c>
      <c r="BJ2782">
        <v>1050</v>
      </c>
      <c r="BK2782">
        <v>-100</v>
      </c>
      <c r="BL2782" t="s">
        <v>206</v>
      </c>
      <c r="BM2782">
        <v>1</v>
      </c>
      <c r="BN2782">
        <v>1</v>
      </c>
      <c r="BO2782">
        <v>1</v>
      </c>
      <c r="BP2782">
        <v>0</v>
      </c>
      <c r="BS2782">
        <v>0</v>
      </c>
      <c r="BT2782">
        <v>0</v>
      </c>
      <c r="BU2782">
        <v>0</v>
      </c>
      <c r="CE2782" t="str">
        <f t="shared" ref="CE2782:CE2788" si="1421">"16:28:04.168"</f>
        <v>16:28:04.168</v>
      </c>
      <c r="CF2782">
        <v>168381551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3</v>
      </c>
      <c r="CY2782">
        <v>7</v>
      </c>
      <c r="CZ2782" t="s">
        <v>131</v>
      </c>
      <c r="DA2782">
        <v>306</v>
      </c>
      <c r="DB2782">
        <v>1</v>
      </c>
      <c r="DC2782" t="s">
        <v>844</v>
      </c>
      <c r="DD2782" t="s">
        <v>845</v>
      </c>
      <c r="DG2782">
        <v>8735953</v>
      </c>
      <c r="DI2782">
        <v>1</v>
      </c>
      <c r="DJ2782">
        <v>0</v>
      </c>
      <c r="DK2782">
        <v>0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3">
      <c r="A2783" t="str">
        <f>"10/06/2022 16:28:04.341"</f>
        <v>10/06/2022 16:28:04.341</v>
      </c>
      <c r="C2783" t="str">
        <f t="shared" si="1403"/>
        <v>FFDFD3C0</v>
      </c>
      <c r="D2783" t="s">
        <v>134</v>
      </c>
      <c r="E2783">
        <v>38</v>
      </c>
      <c r="H2783">
        <v>125</v>
      </c>
      <c r="I2783" t="s">
        <v>142</v>
      </c>
      <c r="J2783" t="s">
        <v>136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1420"/>
        <v>16:28:04.164</v>
      </c>
      <c r="T2783" t="str">
        <f>"16:28:03.664"</f>
        <v>16:28:03.664</v>
      </c>
      <c r="U2783" t="str">
        <f t="shared" si="1412"/>
        <v>A5988B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9</v>
      </c>
      <c r="AC2783">
        <v>3</v>
      </c>
      <c r="AD2783">
        <v>0</v>
      </c>
      <c r="AE2783">
        <v>10</v>
      </c>
      <c r="AF2783" t="s">
        <v>136</v>
      </c>
      <c r="AG2783">
        <v>0</v>
      </c>
      <c r="AH2783">
        <v>3</v>
      </c>
      <c r="AI2783">
        <v>2</v>
      </c>
      <c r="AJ2783">
        <v>1</v>
      </c>
      <c r="AK2783" t="s">
        <v>915</v>
      </c>
      <c r="AL2783">
        <v>40.996878000000002</v>
      </c>
      <c r="AM2783" t="s">
        <v>916</v>
      </c>
      <c r="AN2783">
        <v>-72.178245000000004</v>
      </c>
      <c r="AO2783">
        <v>25</v>
      </c>
      <c r="AP2783">
        <v>1150</v>
      </c>
      <c r="AQ2783" t="s">
        <v>129</v>
      </c>
      <c r="AR2783">
        <v>-26</v>
      </c>
      <c r="AS2783">
        <v>55</v>
      </c>
      <c r="AT2783">
        <v>-192</v>
      </c>
      <c r="BB2783">
        <v>1200</v>
      </c>
      <c r="BC2783">
        <v>1</v>
      </c>
      <c r="BD2783" t="str">
        <f t="shared" si="1404"/>
        <v xml:space="preserve">N46PD   </v>
      </c>
      <c r="BE2783">
        <v>1</v>
      </c>
      <c r="BG2783">
        <v>0</v>
      </c>
      <c r="BH2783">
        <v>0</v>
      </c>
      <c r="BI2783">
        <v>0</v>
      </c>
      <c r="BJ2783">
        <v>1050</v>
      </c>
      <c r="BK2783">
        <v>-100</v>
      </c>
      <c r="BL2783" t="s">
        <v>206</v>
      </c>
      <c r="BM2783">
        <v>1</v>
      </c>
      <c r="BN2783">
        <v>1</v>
      </c>
      <c r="BO2783">
        <v>1</v>
      </c>
      <c r="BP2783">
        <v>0</v>
      </c>
      <c r="BS2783">
        <v>0</v>
      </c>
      <c r="BT2783">
        <v>0</v>
      </c>
      <c r="BU2783">
        <v>0</v>
      </c>
      <c r="CE2783" t="str">
        <f t="shared" si="1421"/>
        <v>16:28:04.168</v>
      </c>
      <c r="CF2783">
        <v>168290661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1</v>
      </c>
      <c r="CY2783">
        <v>7</v>
      </c>
      <c r="CZ2783" t="s">
        <v>131</v>
      </c>
      <c r="DA2783">
        <v>94</v>
      </c>
      <c r="DB2783">
        <v>2</v>
      </c>
      <c r="DC2783" t="s">
        <v>190</v>
      </c>
      <c r="DD2783" t="s">
        <v>191</v>
      </c>
      <c r="DG2783">
        <v>14197760</v>
      </c>
      <c r="DI2783">
        <v>1</v>
      </c>
      <c r="DJ2783">
        <v>0</v>
      </c>
      <c r="DK2783">
        <v>1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3">
      <c r="A2784" t="str">
        <f>"10/06/2022 16:28:04.341"</f>
        <v>10/06/2022 16:28:04.341</v>
      </c>
      <c r="C2784" t="str">
        <f t="shared" si="1403"/>
        <v>FFDFD3C0</v>
      </c>
      <c r="D2784" t="s">
        <v>143</v>
      </c>
      <c r="E2784">
        <v>15</v>
      </c>
      <c r="F2784">
        <v>2015</v>
      </c>
      <c r="G2784" t="s">
        <v>144</v>
      </c>
      <c r="J2784" t="s">
        <v>145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si="1420"/>
        <v>16:28:04.164</v>
      </c>
      <c r="T2784" t="str">
        <f>"16:28:03.164"</f>
        <v>16:28:03.164</v>
      </c>
      <c r="U2784" t="str">
        <f t="shared" si="1412"/>
        <v>A5988B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9</v>
      </c>
      <c r="AC2784">
        <v>3</v>
      </c>
      <c r="AD2784">
        <v>0</v>
      </c>
      <c r="AE2784">
        <v>10</v>
      </c>
      <c r="AF2784" t="s">
        <v>136</v>
      </c>
      <c r="AG2784">
        <v>0</v>
      </c>
      <c r="AH2784">
        <v>3</v>
      </c>
      <c r="AI2784">
        <v>2</v>
      </c>
      <c r="AJ2784">
        <v>1</v>
      </c>
      <c r="AK2784" t="s">
        <v>915</v>
      </c>
      <c r="AL2784">
        <v>40.996878000000002</v>
      </c>
      <c r="AM2784" t="s">
        <v>916</v>
      </c>
      <c r="AN2784">
        <v>-72.178245000000004</v>
      </c>
      <c r="AO2784">
        <v>25</v>
      </c>
      <c r="AP2784">
        <v>1150</v>
      </c>
      <c r="AQ2784" t="s">
        <v>129</v>
      </c>
      <c r="AR2784">
        <v>-26</v>
      </c>
      <c r="AS2784">
        <v>54</v>
      </c>
      <c r="AT2784">
        <v>64</v>
      </c>
      <c r="BB2784">
        <v>1200</v>
      </c>
      <c r="BC2784">
        <v>1</v>
      </c>
      <c r="BD2784" t="str">
        <f t="shared" si="1404"/>
        <v xml:space="preserve">N46PD   </v>
      </c>
      <c r="BE2784">
        <v>1</v>
      </c>
      <c r="BG2784">
        <v>0</v>
      </c>
      <c r="BH2784">
        <v>0</v>
      </c>
      <c r="BI2784">
        <v>0</v>
      </c>
      <c r="BJ2784">
        <v>1050</v>
      </c>
      <c r="BK2784">
        <v>-100</v>
      </c>
      <c r="BL2784" t="s">
        <v>206</v>
      </c>
      <c r="BM2784">
        <v>1</v>
      </c>
      <c r="BN2784">
        <v>1</v>
      </c>
      <c r="BO2784">
        <v>1</v>
      </c>
      <c r="BP2784">
        <v>0</v>
      </c>
      <c r="BS2784">
        <v>0</v>
      </c>
      <c r="BT2784">
        <v>0</v>
      </c>
      <c r="BU2784">
        <v>0</v>
      </c>
      <c r="CE2784" t="str">
        <f t="shared" si="1421"/>
        <v>16:28:04.168</v>
      </c>
      <c r="CF2784">
        <v>168381551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3</v>
      </c>
      <c r="CY2784">
        <v>7</v>
      </c>
      <c r="CZ2784" t="s">
        <v>131</v>
      </c>
      <c r="DA2784">
        <v>306</v>
      </c>
      <c r="DB2784">
        <v>1</v>
      </c>
      <c r="DC2784" t="s">
        <v>844</v>
      </c>
      <c r="DD2784" t="s">
        <v>845</v>
      </c>
      <c r="DG2784">
        <v>8735953</v>
      </c>
      <c r="DI2784">
        <v>1</v>
      </c>
      <c r="DJ2784">
        <v>0</v>
      </c>
      <c r="DK2784">
        <v>1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3">
      <c r="A2785" t="str">
        <f>"10/06/2022 16:28:04.341"</f>
        <v>10/06/2022 16:28:04.341</v>
      </c>
      <c r="C2785" t="str">
        <f t="shared" si="1403"/>
        <v>FFDFD3C0</v>
      </c>
      <c r="D2785" t="s">
        <v>134</v>
      </c>
      <c r="E2785">
        <v>33</v>
      </c>
      <c r="H2785">
        <v>112</v>
      </c>
      <c r="I2785" t="s">
        <v>135</v>
      </c>
      <c r="J2785" t="s">
        <v>136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1420"/>
        <v>16:28:04.164</v>
      </c>
      <c r="T2785" t="str">
        <f>"16:28:03.164"</f>
        <v>16:28:03.164</v>
      </c>
      <c r="U2785" t="str">
        <f t="shared" si="1412"/>
        <v>A5988B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9</v>
      </c>
      <c r="AC2785">
        <v>3</v>
      </c>
      <c r="AD2785">
        <v>0</v>
      </c>
      <c r="AE2785">
        <v>10</v>
      </c>
      <c r="AF2785" t="s">
        <v>136</v>
      </c>
      <c r="AG2785">
        <v>0</v>
      </c>
      <c r="AH2785">
        <v>3</v>
      </c>
      <c r="AI2785">
        <v>2</v>
      </c>
      <c r="AJ2785">
        <v>1</v>
      </c>
      <c r="AK2785" t="s">
        <v>915</v>
      </c>
      <c r="AL2785">
        <v>40.996878000000002</v>
      </c>
      <c r="AM2785" t="s">
        <v>916</v>
      </c>
      <c r="AN2785">
        <v>-72.178245000000004</v>
      </c>
      <c r="AO2785">
        <v>25</v>
      </c>
      <c r="AP2785">
        <v>1150</v>
      </c>
      <c r="AQ2785" t="s">
        <v>129</v>
      </c>
      <c r="AR2785">
        <v>-26</v>
      </c>
      <c r="AS2785">
        <v>54</v>
      </c>
      <c r="AT2785">
        <v>64</v>
      </c>
      <c r="BB2785">
        <v>1200</v>
      </c>
      <c r="BC2785">
        <v>1</v>
      </c>
      <c r="BD2785" t="str">
        <f t="shared" si="1404"/>
        <v xml:space="preserve">N46PD   </v>
      </c>
      <c r="BE2785">
        <v>1</v>
      </c>
      <c r="BG2785">
        <v>0</v>
      </c>
      <c r="BH2785">
        <v>0</v>
      </c>
      <c r="BI2785">
        <v>0</v>
      </c>
      <c r="BJ2785">
        <v>1050</v>
      </c>
      <c r="BK2785">
        <v>-100</v>
      </c>
      <c r="BL2785" t="s">
        <v>206</v>
      </c>
      <c r="BM2785">
        <v>1</v>
      </c>
      <c r="BN2785">
        <v>1</v>
      </c>
      <c r="BO2785">
        <v>1</v>
      </c>
      <c r="BP2785">
        <v>0</v>
      </c>
      <c r="BS2785">
        <v>0</v>
      </c>
      <c r="BT2785">
        <v>0</v>
      </c>
      <c r="BU2785">
        <v>0</v>
      </c>
      <c r="CE2785" t="str">
        <f t="shared" si="1421"/>
        <v>16:28:04.168</v>
      </c>
      <c r="CF2785">
        <v>168381551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3</v>
      </c>
      <c r="CY2785">
        <v>7</v>
      </c>
      <c r="CZ2785" t="s">
        <v>131</v>
      </c>
      <c r="DA2785">
        <v>306</v>
      </c>
      <c r="DB2785">
        <v>1</v>
      </c>
      <c r="DC2785" t="s">
        <v>844</v>
      </c>
      <c r="DD2785" t="s">
        <v>845</v>
      </c>
      <c r="DG2785">
        <v>8735953</v>
      </c>
      <c r="DI2785">
        <v>1</v>
      </c>
      <c r="DJ2785">
        <v>0</v>
      </c>
      <c r="DK2785">
        <v>1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3">
      <c r="A2786" t="str">
        <f>"10/06/2022 16:28:04.404"</f>
        <v>10/06/2022 16:28:04.404</v>
      </c>
      <c r="C2786" t="str">
        <f t="shared" si="1403"/>
        <v>FFDFD3C0</v>
      </c>
      <c r="D2786" t="s">
        <v>139</v>
      </c>
      <c r="E2786">
        <v>3</v>
      </c>
      <c r="F2786">
        <v>1003</v>
      </c>
      <c r="G2786" t="s">
        <v>146</v>
      </c>
      <c r="J2786" t="s">
        <v>141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1420"/>
        <v>16:28:04.164</v>
      </c>
      <c r="T2786" t="str">
        <f>"16:28:03.164"</f>
        <v>16:28:03.164</v>
      </c>
      <c r="U2786" t="str">
        <f t="shared" si="1412"/>
        <v>A5988B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9</v>
      </c>
      <c r="AC2786">
        <v>3</v>
      </c>
      <c r="AD2786">
        <v>0</v>
      </c>
      <c r="AE2786">
        <v>10</v>
      </c>
      <c r="AF2786" t="s">
        <v>136</v>
      </c>
      <c r="AG2786">
        <v>0</v>
      </c>
      <c r="AH2786">
        <v>3</v>
      </c>
      <c r="AI2786">
        <v>2</v>
      </c>
      <c r="AJ2786">
        <v>1</v>
      </c>
      <c r="AK2786" t="s">
        <v>915</v>
      </c>
      <c r="AL2786">
        <v>40.996878000000002</v>
      </c>
      <c r="AM2786" t="s">
        <v>916</v>
      </c>
      <c r="AN2786">
        <v>-72.178245000000004</v>
      </c>
      <c r="AO2786">
        <v>25</v>
      </c>
      <c r="AP2786">
        <v>1150</v>
      </c>
      <c r="AQ2786" t="s">
        <v>129</v>
      </c>
      <c r="AR2786">
        <v>-26</v>
      </c>
      <c r="AS2786">
        <v>54</v>
      </c>
      <c r="AT2786">
        <v>64</v>
      </c>
      <c r="BB2786">
        <v>1200</v>
      </c>
      <c r="BC2786">
        <v>1</v>
      </c>
      <c r="BD2786" t="str">
        <f t="shared" si="1404"/>
        <v xml:space="preserve">N46PD   </v>
      </c>
      <c r="BE2786">
        <v>1</v>
      </c>
      <c r="BG2786">
        <v>0</v>
      </c>
      <c r="BH2786">
        <v>0</v>
      </c>
      <c r="BI2786">
        <v>0</v>
      </c>
      <c r="BJ2786">
        <v>1050</v>
      </c>
      <c r="BK2786">
        <v>-100</v>
      </c>
      <c r="BL2786" t="s">
        <v>206</v>
      </c>
      <c r="BM2786">
        <v>1</v>
      </c>
      <c r="BN2786">
        <v>1</v>
      </c>
      <c r="BO2786">
        <v>1</v>
      </c>
      <c r="BP2786">
        <v>0</v>
      </c>
      <c r="BS2786">
        <v>0</v>
      </c>
      <c r="BT2786">
        <v>0</v>
      </c>
      <c r="BU2786">
        <v>0</v>
      </c>
      <c r="CE2786" t="str">
        <f t="shared" si="1421"/>
        <v>16:28:04.168</v>
      </c>
      <c r="CF2786">
        <v>168381551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3</v>
      </c>
      <c r="CY2786">
        <v>7</v>
      </c>
      <c r="CZ2786" t="s">
        <v>131</v>
      </c>
      <c r="DA2786">
        <v>306</v>
      </c>
      <c r="DB2786">
        <v>1</v>
      </c>
      <c r="DC2786" t="s">
        <v>844</v>
      </c>
      <c r="DD2786" t="s">
        <v>845</v>
      </c>
      <c r="DG2786">
        <v>8735953</v>
      </c>
      <c r="DI2786">
        <v>1</v>
      </c>
      <c r="DJ2786">
        <v>0</v>
      </c>
      <c r="DK2786">
        <v>1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3">
      <c r="A2787" t="str">
        <f>"10/06/2022 16:28:04.435"</f>
        <v>10/06/2022 16:28:04.435</v>
      </c>
      <c r="C2787" t="str">
        <f t="shared" si="1403"/>
        <v>FFDFD3C0</v>
      </c>
      <c r="D2787" t="s">
        <v>123</v>
      </c>
      <c r="E2787">
        <v>1</v>
      </c>
      <c r="H2787">
        <v>157</v>
      </c>
      <c r="I2787" t="s">
        <v>124</v>
      </c>
      <c r="J2787" t="s">
        <v>125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si="1420"/>
        <v>16:28:04.164</v>
      </c>
      <c r="T2787" t="str">
        <f>"16:28:03.664"</f>
        <v>16:28:03.664</v>
      </c>
      <c r="U2787" t="str">
        <f t="shared" si="1412"/>
        <v>A5988B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9</v>
      </c>
      <c r="AC2787">
        <v>3</v>
      </c>
      <c r="AD2787">
        <v>0</v>
      </c>
      <c r="AE2787">
        <v>10</v>
      </c>
      <c r="AF2787" t="s">
        <v>136</v>
      </c>
      <c r="AG2787">
        <v>0</v>
      </c>
      <c r="AH2787">
        <v>3</v>
      </c>
      <c r="AI2787">
        <v>2</v>
      </c>
      <c r="AJ2787">
        <v>1</v>
      </c>
      <c r="AK2787" t="s">
        <v>915</v>
      </c>
      <c r="AL2787">
        <v>40.996878000000002</v>
      </c>
      <c r="AM2787" t="s">
        <v>916</v>
      </c>
      <c r="AN2787">
        <v>-72.178245000000004</v>
      </c>
      <c r="AO2787">
        <v>25</v>
      </c>
      <c r="AP2787">
        <v>1150</v>
      </c>
      <c r="AQ2787" t="s">
        <v>129</v>
      </c>
      <c r="AR2787">
        <v>-26</v>
      </c>
      <c r="AS2787">
        <v>55</v>
      </c>
      <c r="AT2787">
        <v>-192</v>
      </c>
      <c r="BB2787">
        <v>1200</v>
      </c>
      <c r="BC2787">
        <v>1</v>
      </c>
      <c r="BD2787" t="str">
        <f t="shared" si="1404"/>
        <v xml:space="preserve">N46PD   </v>
      </c>
      <c r="BE2787">
        <v>1</v>
      </c>
      <c r="BG2787">
        <v>0</v>
      </c>
      <c r="BH2787">
        <v>0</v>
      </c>
      <c r="BI2787">
        <v>0</v>
      </c>
      <c r="BJ2787">
        <v>1050</v>
      </c>
      <c r="BK2787">
        <v>-100</v>
      </c>
      <c r="BL2787" t="s">
        <v>206</v>
      </c>
      <c r="BM2787">
        <v>1</v>
      </c>
      <c r="BN2787">
        <v>1</v>
      </c>
      <c r="BO2787">
        <v>1</v>
      </c>
      <c r="BP2787">
        <v>0</v>
      </c>
      <c r="BS2787">
        <v>0</v>
      </c>
      <c r="BT2787">
        <v>0</v>
      </c>
      <c r="BU2787">
        <v>0</v>
      </c>
      <c r="CE2787" t="str">
        <f t="shared" si="1421"/>
        <v>16:28:04.168</v>
      </c>
      <c r="CF2787">
        <v>168290661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1</v>
      </c>
      <c r="CY2787">
        <v>7</v>
      </c>
      <c r="CZ2787" t="s">
        <v>131</v>
      </c>
      <c r="DA2787">
        <v>94</v>
      </c>
      <c r="DB2787">
        <v>2</v>
      </c>
      <c r="DC2787" t="s">
        <v>190</v>
      </c>
      <c r="DD2787" t="s">
        <v>191</v>
      </c>
      <c r="DG2787">
        <v>14197760</v>
      </c>
      <c r="DI2787">
        <v>1</v>
      </c>
      <c r="DJ2787">
        <v>0</v>
      </c>
      <c r="DK2787">
        <v>1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3">
      <c r="A2788" t="str">
        <f>"10/06/2022 16:28:04.435"</f>
        <v>10/06/2022 16:28:04.435</v>
      </c>
      <c r="C2788" t="str">
        <f t="shared" si="1403"/>
        <v>FFDFD3C0</v>
      </c>
      <c r="D2788" t="s">
        <v>139</v>
      </c>
      <c r="E2788">
        <v>2</v>
      </c>
      <c r="F2788">
        <v>1002</v>
      </c>
      <c r="G2788" t="s">
        <v>124</v>
      </c>
      <c r="J2788" t="s">
        <v>141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 t="shared" si="1420"/>
        <v>16:28:04.164</v>
      </c>
      <c r="T2788" t="str">
        <f>"16:28:03.164"</f>
        <v>16:28:03.164</v>
      </c>
      <c r="U2788" t="str">
        <f t="shared" si="1412"/>
        <v>A5988B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9</v>
      </c>
      <c r="AC2788">
        <v>3</v>
      </c>
      <c r="AD2788">
        <v>0</v>
      </c>
      <c r="AE2788">
        <v>10</v>
      </c>
      <c r="AF2788" t="s">
        <v>136</v>
      </c>
      <c r="AG2788">
        <v>0</v>
      </c>
      <c r="AH2788">
        <v>3</v>
      </c>
      <c r="AI2788">
        <v>2</v>
      </c>
      <c r="AJ2788">
        <v>1</v>
      </c>
      <c r="AK2788" t="s">
        <v>915</v>
      </c>
      <c r="AL2788">
        <v>40.996878000000002</v>
      </c>
      <c r="AM2788" t="s">
        <v>916</v>
      </c>
      <c r="AN2788">
        <v>-72.178245000000004</v>
      </c>
      <c r="AO2788">
        <v>25</v>
      </c>
      <c r="AP2788">
        <v>1150</v>
      </c>
      <c r="AQ2788" t="s">
        <v>129</v>
      </c>
      <c r="AR2788">
        <v>-26</v>
      </c>
      <c r="AS2788">
        <v>54</v>
      </c>
      <c r="AT2788">
        <v>64</v>
      </c>
      <c r="BB2788">
        <v>1200</v>
      </c>
      <c r="BC2788">
        <v>1</v>
      </c>
      <c r="BD2788" t="str">
        <f t="shared" si="1404"/>
        <v xml:space="preserve">N46PD   </v>
      </c>
      <c r="BE2788">
        <v>1</v>
      </c>
      <c r="BG2788">
        <v>0</v>
      </c>
      <c r="BH2788">
        <v>0</v>
      </c>
      <c r="BI2788">
        <v>0</v>
      </c>
      <c r="BJ2788">
        <v>1050</v>
      </c>
      <c r="BK2788">
        <v>-100</v>
      </c>
      <c r="BL2788" t="s">
        <v>206</v>
      </c>
      <c r="BM2788">
        <v>1</v>
      </c>
      <c r="BN2788">
        <v>1</v>
      </c>
      <c r="BO2788">
        <v>1</v>
      </c>
      <c r="BP2788">
        <v>0</v>
      </c>
      <c r="BS2788">
        <v>0</v>
      </c>
      <c r="BT2788">
        <v>0</v>
      </c>
      <c r="BU2788">
        <v>0</v>
      </c>
      <c r="CE2788" t="str">
        <f t="shared" si="1421"/>
        <v>16:28:04.168</v>
      </c>
      <c r="CF2788">
        <v>168381551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3</v>
      </c>
      <c r="CY2788">
        <v>7</v>
      </c>
      <c r="CZ2788" t="s">
        <v>131</v>
      </c>
      <c r="DA2788">
        <v>306</v>
      </c>
      <c r="DB2788">
        <v>1</v>
      </c>
      <c r="DC2788" t="s">
        <v>844</v>
      </c>
      <c r="DD2788" t="s">
        <v>845</v>
      </c>
      <c r="DG2788">
        <v>8735953</v>
      </c>
      <c r="DI2788">
        <v>1</v>
      </c>
      <c r="DJ2788">
        <v>0</v>
      </c>
      <c r="DK2788">
        <v>1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3">
      <c r="A2789" t="str">
        <f>"10/06/2022 16:28:05.358"</f>
        <v>10/06/2022 16:28:05.358</v>
      </c>
      <c r="C2789" t="str">
        <f t="shared" si="1403"/>
        <v>FFDFD3C0</v>
      </c>
      <c r="D2789" t="s">
        <v>134</v>
      </c>
      <c r="E2789">
        <v>33</v>
      </c>
      <c r="H2789">
        <v>112</v>
      </c>
      <c r="I2789" t="s">
        <v>135</v>
      </c>
      <c r="J2789" t="s">
        <v>136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"16:28:05.133"</f>
        <v>16:28:05.133</v>
      </c>
      <c r="T2789" t="str">
        <f>"16:28:03.133"</f>
        <v>16:28:03.133</v>
      </c>
      <c r="U2789" t="str">
        <f t="shared" si="1412"/>
        <v>A5988B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9</v>
      </c>
      <c r="AC2789">
        <v>3</v>
      </c>
      <c r="AD2789">
        <v>0</v>
      </c>
      <c r="AE2789">
        <v>10</v>
      </c>
      <c r="AF2789" t="s">
        <v>136</v>
      </c>
      <c r="AG2789">
        <v>0</v>
      </c>
      <c r="AH2789">
        <v>3</v>
      </c>
      <c r="AI2789">
        <v>2</v>
      </c>
      <c r="AJ2789">
        <v>1</v>
      </c>
      <c r="AK2789" t="s">
        <v>917</v>
      </c>
      <c r="AL2789">
        <v>40.997135999999998</v>
      </c>
      <c r="AM2789" t="s">
        <v>565</v>
      </c>
      <c r="AN2789">
        <v>-72.178415999999999</v>
      </c>
      <c r="AO2789">
        <v>25</v>
      </c>
      <c r="AP2789">
        <v>1150</v>
      </c>
      <c r="AQ2789" t="s">
        <v>129</v>
      </c>
      <c r="AR2789">
        <v>-26</v>
      </c>
      <c r="AS2789">
        <v>54</v>
      </c>
      <c r="AT2789">
        <v>64</v>
      </c>
      <c r="BB2789">
        <v>1200</v>
      </c>
      <c r="BC2789">
        <v>1</v>
      </c>
      <c r="BD2789" t="str">
        <f t="shared" si="1404"/>
        <v xml:space="preserve">N46PD   </v>
      </c>
      <c r="BE2789">
        <v>1</v>
      </c>
      <c r="BG2789">
        <v>0</v>
      </c>
      <c r="BH2789">
        <v>0</v>
      </c>
      <c r="BI2789">
        <v>0</v>
      </c>
      <c r="BJ2789">
        <v>1050</v>
      </c>
      <c r="BK2789">
        <v>-100</v>
      </c>
      <c r="BL2789" t="s">
        <v>206</v>
      </c>
      <c r="BM2789">
        <v>1</v>
      </c>
      <c r="BN2789">
        <v>1</v>
      </c>
      <c r="BO2789">
        <v>1</v>
      </c>
      <c r="BP2789">
        <v>0</v>
      </c>
      <c r="BS2789">
        <v>0</v>
      </c>
      <c r="BT2789">
        <v>0</v>
      </c>
      <c r="BU2789">
        <v>0</v>
      </c>
      <c r="CE2789" t="str">
        <f>"16:28:05.140"</f>
        <v>16:28:05.140</v>
      </c>
      <c r="CF2789">
        <v>139970938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3</v>
      </c>
      <c r="CY2789">
        <v>7</v>
      </c>
      <c r="CZ2789" t="s">
        <v>131</v>
      </c>
      <c r="DA2789">
        <v>306</v>
      </c>
      <c r="DB2789">
        <v>1</v>
      </c>
      <c r="DC2789" t="s">
        <v>844</v>
      </c>
      <c r="DD2789" t="s">
        <v>845</v>
      </c>
      <c r="DG2789">
        <v>8737318</v>
      </c>
      <c r="DI2789">
        <v>1</v>
      </c>
      <c r="DJ2789">
        <v>0</v>
      </c>
      <c r="DK2789">
        <v>0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3">
      <c r="A2790" t="str">
        <f>"10/06/2022 16:28:05.358"</f>
        <v>10/06/2022 16:28:05.358</v>
      </c>
      <c r="C2790" t="str">
        <f t="shared" si="1403"/>
        <v>FFDFD3C0</v>
      </c>
      <c r="D2790" t="s">
        <v>139</v>
      </c>
      <c r="E2790">
        <v>3</v>
      </c>
      <c r="F2790">
        <v>1003</v>
      </c>
      <c r="G2790" t="s">
        <v>146</v>
      </c>
      <c r="J2790" t="s">
        <v>141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"16:28:05.133"</f>
        <v>16:28:05.133</v>
      </c>
      <c r="T2790" t="str">
        <f>"16:28:03.133"</f>
        <v>16:28:03.133</v>
      </c>
      <c r="U2790" t="str">
        <f t="shared" si="1412"/>
        <v>A5988B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9</v>
      </c>
      <c r="AC2790">
        <v>3</v>
      </c>
      <c r="AD2790">
        <v>0</v>
      </c>
      <c r="AE2790">
        <v>10</v>
      </c>
      <c r="AF2790" t="s">
        <v>136</v>
      </c>
      <c r="AG2790">
        <v>0</v>
      </c>
      <c r="AH2790">
        <v>3</v>
      </c>
      <c r="AI2790">
        <v>2</v>
      </c>
      <c r="AJ2790">
        <v>1</v>
      </c>
      <c r="AK2790" t="s">
        <v>917</v>
      </c>
      <c r="AL2790">
        <v>40.997135999999998</v>
      </c>
      <c r="AM2790" t="s">
        <v>565</v>
      </c>
      <c r="AN2790">
        <v>-72.178415999999999</v>
      </c>
      <c r="AO2790">
        <v>25</v>
      </c>
      <c r="AP2790">
        <v>1150</v>
      </c>
      <c r="AQ2790" t="s">
        <v>129</v>
      </c>
      <c r="AR2790">
        <v>-26</v>
      </c>
      <c r="AS2790">
        <v>54</v>
      </c>
      <c r="AT2790">
        <v>64</v>
      </c>
      <c r="BB2790">
        <v>1200</v>
      </c>
      <c r="BC2790">
        <v>1</v>
      </c>
      <c r="BD2790" t="str">
        <f t="shared" si="1404"/>
        <v xml:space="preserve">N46PD   </v>
      </c>
      <c r="BE2790">
        <v>1</v>
      </c>
      <c r="BG2790">
        <v>0</v>
      </c>
      <c r="BH2790">
        <v>0</v>
      </c>
      <c r="BI2790">
        <v>0</v>
      </c>
      <c r="BJ2790">
        <v>1050</v>
      </c>
      <c r="BK2790">
        <v>-100</v>
      </c>
      <c r="BL2790" t="s">
        <v>206</v>
      </c>
      <c r="BM2790">
        <v>1</v>
      </c>
      <c r="BN2790">
        <v>1</v>
      </c>
      <c r="BO2790">
        <v>1</v>
      </c>
      <c r="BP2790">
        <v>0</v>
      </c>
      <c r="BS2790">
        <v>0</v>
      </c>
      <c r="BT2790">
        <v>0</v>
      </c>
      <c r="BU2790">
        <v>0</v>
      </c>
      <c r="CE2790" t="str">
        <f>"16:28:05.140"</f>
        <v>16:28:05.140</v>
      </c>
      <c r="CF2790">
        <v>139970938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3</v>
      </c>
      <c r="CY2790">
        <v>7</v>
      </c>
      <c r="CZ2790" t="s">
        <v>131</v>
      </c>
      <c r="DA2790">
        <v>306</v>
      </c>
      <c r="DB2790">
        <v>1</v>
      </c>
      <c r="DC2790" t="s">
        <v>844</v>
      </c>
      <c r="DD2790" t="s">
        <v>845</v>
      </c>
      <c r="DG2790">
        <v>8737318</v>
      </c>
      <c r="DI2790">
        <v>1</v>
      </c>
      <c r="DJ2790">
        <v>0</v>
      </c>
      <c r="DK2790">
        <v>1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3">
      <c r="A2791" t="str">
        <f>"10/06/2022 16:28:05.358"</f>
        <v>10/06/2022 16:28:05.358</v>
      </c>
      <c r="C2791" t="str">
        <f t="shared" si="1403"/>
        <v>FFDFD3C0</v>
      </c>
      <c r="D2791" t="s">
        <v>139</v>
      </c>
      <c r="E2791">
        <v>2</v>
      </c>
      <c r="F2791">
        <v>1002</v>
      </c>
      <c r="G2791" t="s">
        <v>124</v>
      </c>
      <c r="J2791" t="s">
        <v>141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"16:28:05.133"</f>
        <v>16:28:05.133</v>
      </c>
      <c r="T2791" t="str">
        <f>"16:28:03.133"</f>
        <v>16:28:03.133</v>
      </c>
      <c r="U2791" t="str">
        <f t="shared" si="1412"/>
        <v>A5988B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9</v>
      </c>
      <c r="AC2791">
        <v>3</v>
      </c>
      <c r="AD2791">
        <v>0</v>
      </c>
      <c r="AE2791">
        <v>10</v>
      </c>
      <c r="AF2791" t="s">
        <v>136</v>
      </c>
      <c r="AG2791">
        <v>0</v>
      </c>
      <c r="AH2791">
        <v>3</v>
      </c>
      <c r="AI2791">
        <v>2</v>
      </c>
      <c r="AJ2791">
        <v>1</v>
      </c>
      <c r="AK2791" t="s">
        <v>917</v>
      </c>
      <c r="AL2791">
        <v>40.997135999999998</v>
      </c>
      <c r="AM2791" t="s">
        <v>565</v>
      </c>
      <c r="AN2791">
        <v>-72.178415999999999</v>
      </c>
      <c r="AO2791">
        <v>25</v>
      </c>
      <c r="AP2791">
        <v>1150</v>
      </c>
      <c r="AQ2791" t="s">
        <v>129</v>
      </c>
      <c r="AR2791">
        <v>-26</v>
      </c>
      <c r="AS2791">
        <v>54</v>
      </c>
      <c r="AT2791">
        <v>64</v>
      </c>
      <c r="BB2791">
        <v>1200</v>
      </c>
      <c r="BC2791">
        <v>1</v>
      </c>
      <c r="BD2791" t="str">
        <f t="shared" si="1404"/>
        <v xml:space="preserve">N46PD   </v>
      </c>
      <c r="BE2791">
        <v>1</v>
      </c>
      <c r="BG2791">
        <v>0</v>
      </c>
      <c r="BH2791">
        <v>0</v>
      </c>
      <c r="BI2791">
        <v>0</v>
      </c>
      <c r="BJ2791">
        <v>1050</v>
      </c>
      <c r="BK2791">
        <v>-100</v>
      </c>
      <c r="BL2791" t="s">
        <v>206</v>
      </c>
      <c r="BM2791">
        <v>1</v>
      </c>
      <c r="BN2791">
        <v>1</v>
      </c>
      <c r="BO2791">
        <v>1</v>
      </c>
      <c r="BP2791">
        <v>0</v>
      </c>
      <c r="BS2791">
        <v>0</v>
      </c>
      <c r="BT2791">
        <v>0</v>
      </c>
      <c r="BU2791">
        <v>0</v>
      </c>
      <c r="CE2791" t="str">
        <f>"16:28:05.140"</f>
        <v>16:28:05.140</v>
      </c>
      <c r="CF2791">
        <v>139970938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3</v>
      </c>
      <c r="CY2791">
        <v>7</v>
      </c>
      <c r="CZ2791" t="s">
        <v>131</v>
      </c>
      <c r="DA2791">
        <v>306</v>
      </c>
      <c r="DB2791">
        <v>1</v>
      </c>
      <c r="DC2791" t="s">
        <v>844</v>
      </c>
      <c r="DD2791" t="s">
        <v>845</v>
      </c>
      <c r="DG2791">
        <v>8737318</v>
      </c>
      <c r="DI2791">
        <v>1</v>
      </c>
      <c r="DJ2791">
        <v>0</v>
      </c>
      <c r="DK2791">
        <v>1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3">
      <c r="A2792" t="str">
        <f>"10/06/2022 16:28:05.358"</f>
        <v>10/06/2022 16:28:05.358</v>
      </c>
      <c r="C2792" t="str">
        <f t="shared" si="1403"/>
        <v>FFDFD3C0</v>
      </c>
      <c r="D2792" t="s">
        <v>143</v>
      </c>
      <c r="E2792">
        <v>1</v>
      </c>
      <c r="F2792">
        <v>2001</v>
      </c>
      <c r="G2792" t="s">
        <v>147</v>
      </c>
      <c r="J2792" t="s">
        <v>145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"16:28:05.133"</f>
        <v>16:28:05.133</v>
      </c>
      <c r="T2792" t="str">
        <f>"16:28:03.133"</f>
        <v>16:28:03.133</v>
      </c>
      <c r="U2792" t="str">
        <f t="shared" si="1412"/>
        <v>A5988B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9</v>
      </c>
      <c r="AC2792">
        <v>3</v>
      </c>
      <c r="AD2792">
        <v>0</v>
      </c>
      <c r="AE2792">
        <v>10</v>
      </c>
      <c r="AF2792" t="s">
        <v>136</v>
      </c>
      <c r="AG2792">
        <v>0</v>
      </c>
      <c r="AH2792">
        <v>3</v>
      </c>
      <c r="AI2792">
        <v>2</v>
      </c>
      <c r="AJ2792">
        <v>1</v>
      </c>
      <c r="AK2792" t="s">
        <v>917</v>
      </c>
      <c r="AL2792">
        <v>40.997135999999998</v>
      </c>
      <c r="AM2792" t="s">
        <v>565</v>
      </c>
      <c r="AN2792">
        <v>-72.178415999999999</v>
      </c>
      <c r="AO2792">
        <v>25</v>
      </c>
      <c r="AP2792">
        <v>1150</v>
      </c>
      <c r="AQ2792" t="s">
        <v>129</v>
      </c>
      <c r="AR2792">
        <v>-26</v>
      </c>
      <c r="AS2792">
        <v>54</v>
      </c>
      <c r="AT2792">
        <v>64</v>
      </c>
      <c r="BB2792">
        <v>1200</v>
      </c>
      <c r="BC2792">
        <v>1</v>
      </c>
      <c r="BD2792" t="str">
        <f t="shared" si="1404"/>
        <v xml:space="preserve">N46PD   </v>
      </c>
      <c r="BE2792">
        <v>1</v>
      </c>
      <c r="BG2792">
        <v>0</v>
      </c>
      <c r="BH2792">
        <v>0</v>
      </c>
      <c r="BI2792">
        <v>0</v>
      </c>
      <c r="BJ2792">
        <v>1050</v>
      </c>
      <c r="BK2792">
        <v>-100</v>
      </c>
      <c r="BL2792" t="s">
        <v>206</v>
      </c>
      <c r="BM2792">
        <v>1</v>
      </c>
      <c r="BN2792">
        <v>1</v>
      </c>
      <c r="BO2792">
        <v>1</v>
      </c>
      <c r="BP2792">
        <v>0</v>
      </c>
      <c r="BS2792">
        <v>0</v>
      </c>
      <c r="BT2792">
        <v>0</v>
      </c>
      <c r="BU2792">
        <v>0</v>
      </c>
      <c r="CE2792" t="str">
        <f>"16:28:05.140"</f>
        <v>16:28:05.140</v>
      </c>
      <c r="CF2792">
        <v>139970938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3</v>
      </c>
      <c r="CY2792">
        <v>7</v>
      </c>
      <c r="CZ2792" t="s">
        <v>131</v>
      </c>
      <c r="DA2792">
        <v>306</v>
      </c>
      <c r="DB2792">
        <v>1</v>
      </c>
      <c r="DC2792" t="s">
        <v>844</v>
      </c>
      <c r="DD2792" t="s">
        <v>845</v>
      </c>
      <c r="DG2792">
        <v>8737318</v>
      </c>
      <c r="DI2792">
        <v>1</v>
      </c>
      <c r="DJ2792">
        <v>0</v>
      </c>
      <c r="DK2792">
        <v>1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3">
      <c r="A2793" t="str">
        <f>"10/06/2022 16:28:05.374"</f>
        <v>10/06/2022 16:28:05.374</v>
      </c>
      <c r="C2793" t="str">
        <f t="shared" si="1403"/>
        <v>FFDFD3C0</v>
      </c>
      <c r="D2793" t="s">
        <v>143</v>
      </c>
      <c r="E2793">
        <v>15</v>
      </c>
      <c r="F2793">
        <v>2015</v>
      </c>
      <c r="G2793" t="s">
        <v>144</v>
      </c>
      <c r="J2793" t="s">
        <v>145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"16:28:05.133"</f>
        <v>16:28:05.133</v>
      </c>
      <c r="T2793" t="str">
        <f>"16:28:03.133"</f>
        <v>16:28:03.133</v>
      </c>
      <c r="U2793" t="str">
        <f t="shared" si="1412"/>
        <v>A5988B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9</v>
      </c>
      <c r="AC2793">
        <v>3</v>
      </c>
      <c r="AD2793">
        <v>0</v>
      </c>
      <c r="AE2793">
        <v>10</v>
      </c>
      <c r="AF2793" t="s">
        <v>136</v>
      </c>
      <c r="AG2793">
        <v>0</v>
      </c>
      <c r="AH2793">
        <v>3</v>
      </c>
      <c r="AI2793">
        <v>2</v>
      </c>
      <c r="AJ2793">
        <v>1</v>
      </c>
      <c r="AK2793" t="s">
        <v>917</v>
      </c>
      <c r="AL2793">
        <v>40.997135999999998</v>
      </c>
      <c r="AM2793" t="s">
        <v>565</v>
      </c>
      <c r="AN2793">
        <v>-72.178415999999999</v>
      </c>
      <c r="AO2793">
        <v>25</v>
      </c>
      <c r="AP2793">
        <v>1150</v>
      </c>
      <c r="AQ2793" t="s">
        <v>129</v>
      </c>
      <c r="AR2793">
        <v>-26</v>
      </c>
      <c r="AS2793">
        <v>54</v>
      </c>
      <c r="AT2793">
        <v>64</v>
      </c>
      <c r="BB2793">
        <v>1200</v>
      </c>
      <c r="BC2793">
        <v>1</v>
      </c>
      <c r="BD2793" t="str">
        <f t="shared" si="1404"/>
        <v xml:space="preserve">N46PD   </v>
      </c>
      <c r="BE2793">
        <v>1</v>
      </c>
      <c r="BG2793">
        <v>0</v>
      </c>
      <c r="BH2793">
        <v>0</v>
      </c>
      <c r="BI2793">
        <v>0</v>
      </c>
      <c r="BJ2793">
        <v>1050</v>
      </c>
      <c r="BK2793">
        <v>-100</v>
      </c>
      <c r="BL2793" t="s">
        <v>206</v>
      </c>
      <c r="BM2793">
        <v>1</v>
      </c>
      <c r="BN2793">
        <v>1</v>
      </c>
      <c r="BO2793">
        <v>1</v>
      </c>
      <c r="BP2793">
        <v>0</v>
      </c>
      <c r="BS2793">
        <v>0</v>
      </c>
      <c r="BT2793">
        <v>0</v>
      </c>
      <c r="BU2793">
        <v>0</v>
      </c>
      <c r="CE2793" t="str">
        <f>"16:28:05.140"</f>
        <v>16:28:05.140</v>
      </c>
      <c r="CF2793">
        <v>139970938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3</v>
      </c>
      <c r="CY2793">
        <v>7</v>
      </c>
      <c r="CZ2793" t="s">
        <v>131</v>
      </c>
      <c r="DA2793">
        <v>306</v>
      </c>
      <c r="DB2793">
        <v>1</v>
      </c>
      <c r="DC2793" t="s">
        <v>844</v>
      </c>
      <c r="DD2793" t="s">
        <v>845</v>
      </c>
      <c r="DG2793">
        <v>8737318</v>
      </c>
      <c r="DI2793">
        <v>1</v>
      </c>
      <c r="DJ2793">
        <v>0</v>
      </c>
      <c r="DK2793">
        <v>1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3">
      <c r="A2794" t="str">
        <f>"10/06/2022 16:28:06.343"</f>
        <v>10/06/2022 16:28:06.343</v>
      </c>
      <c r="C2794" t="str">
        <f t="shared" si="1403"/>
        <v>FFDFD3C0</v>
      </c>
      <c r="D2794" t="s">
        <v>139</v>
      </c>
      <c r="E2794">
        <v>2</v>
      </c>
      <c r="F2794">
        <v>1002</v>
      </c>
      <c r="G2794" t="s">
        <v>124</v>
      </c>
      <c r="J2794" t="s">
        <v>141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 t="shared" ref="S2794:S2800" si="1422">"16:28:06.078"</f>
        <v>16:28:06.078</v>
      </c>
      <c r="T2794" t="str">
        <f>"16:28:05.178"</f>
        <v>16:28:05.178</v>
      </c>
      <c r="U2794" t="str">
        <f t="shared" si="1412"/>
        <v>A5988B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9</v>
      </c>
      <c r="AC2794">
        <v>3</v>
      </c>
      <c r="AD2794">
        <v>0</v>
      </c>
      <c r="AE2794">
        <v>10</v>
      </c>
      <c r="AF2794" t="s">
        <v>136</v>
      </c>
      <c r="AG2794">
        <v>0</v>
      </c>
      <c r="AH2794">
        <v>3</v>
      </c>
      <c r="AI2794">
        <v>2</v>
      </c>
      <c r="AJ2794">
        <v>1</v>
      </c>
      <c r="AK2794" t="s">
        <v>918</v>
      </c>
      <c r="AL2794">
        <v>40.997414999999997</v>
      </c>
      <c r="AM2794" t="s">
        <v>919</v>
      </c>
      <c r="AN2794">
        <v>-72.178523999999996</v>
      </c>
      <c r="AO2794">
        <v>25</v>
      </c>
      <c r="AP2794">
        <v>1150</v>
      </c>
      <c r="AQ2794" t="s">
        <v>129</v>
      </c>
      <c r="AR2794">
        <v>-26</v>
      </c>
      <c r="AS2794">
        <v>55</v>
      </c>
      <c r="AT2794">
        <v>-128</v>
      </c>
      <c r="BB2794">
        <v>1200</v>
      </c>
      <c r="BC2794">
        <v>1</v>
      </c>
      <c r="BD2794" t="str">
        <f t="shared" si="1404"/>
        <v xml:space="preserve">N46PD   </v>
      </c>
      <c r="BE2794">
        <v>1</v>
      </c>
      <c r="BG2794">
        <v>0</v>
      </c>
      <c r="BH2794">
        <v>0</v>
      </c>
      <c r="BI2794">
        <v>0</v>
      </c>
      <c r="BJ2794">
        <v>1050</v>
      </c>
      <c r="BK2794">
        <v>-100</v>
      </c>
      <c r="BL2794" t="s">
        <v>206</v>
      </c>
      <c r="BM2794">
        <v>1</v>
      </c>
      <c r="BN2794">
        <v>1</v>
      </c>
      <c r="BO2794">
        <v>1</v>
      </c>
      <c r="BP2794">
        <v>0</v>
      </c>
      <c r="BS2794">
        <v>0</v>
      </c>
      <c r="BT2794">
        <v>0</v>
      </c>
      <c r="BU2794">
        <v>0</v>
      </c>
      <c r="CE2794" t="str">
        <f t="shared" ref="CE2794:CE2800" si="1423">"16:28:06.079"</f>
        <v>16:28:06.079</v>
      </c>
      <c r="CF2794">
        <v>78791631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3</v>
      </c>
      <c r="CY2794">
        <v>7</v>
      </c>
      <c r="CZ2794" t="s">
        <v>131</v>
      </c>
      <c r="DA2794">
        <v>306</v>
      </c>
      <c r="DB2794">
        <v>1</v>
      </c>
      <c r="DC2794" t="s">
        <v>844</v>
      </c>
      <c r="DD2794" t="s">
        <v>845</v>
      </c>
      <c r="DG2794">
        <v>8738662</v>
      </c>
      <c r="DI2794">
        <v>1</v>
      </c>
      <c r="DJ2794">
        <v>0</v>
      </c>
      <c r="DK2794">
        <v>0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3">
      <c r="A2795" t="str">
        <f>"10/06/2022 16:28:06.343"</f>
        <v>10/06/2022 16:28:06.343</v>
      </c>
      <c r="C2795" t="str">
        <f t="shared" si="1403"/>
        <v>FFDFD3C0</v>
      </c>
      <c r="D2795" t="s">
        <v>123</v>
      </c>
      <c r="E2795">
        <v>1</v>
      </c>
      <c r="H2795">
        <v>157</v>
      </c>
      <c r="I2795" t="s">
        <v>124</v>
      </c>
      <c r="J2795" t="s">
        <v>125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 t="shared" si="1422"/>
        <v>16:28:06.078</v>
      </c>
      <c r="T2795" t="str">
        <f>"16:28:05.678"</f>
        <v>16:28:05.678</v>
      </c>
      <c r="U2795" t="str">
        <f t="shared" si="1412"/>
        <v>A5988B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9</v>
      </c>
      <c r="AC2795">
        <v>3</v>
      </c>
      <c r="AD2795">
        <v>0</v>
      </c>
      <c r="AE2795">
        <v>10</v>
      </c>
      <c r="AF2795" t="s">
        <v>136</v>
      </c>
      <c r="AG2795">
        <v>0</v>
      </c>
      <c r="AH2795">
        <v>3</v>
      </c>
      <c r="AI2795">
        <v>2</v>
      </c>
      <c r="AJ2795">
        <v>1</v>
      </c>
      <c r="AK2795" t="s">
        <v>918</v>
      </c>
      <c r="AL2795">
        <v>40.997414999999997</v>
      </c>
      <c r="AM2795" t="s">
        <v>919</v>
      </c>
      <c r="AN2795">
        <v>-72.178523999999996</v>
      </c>
      <c r="AO2795">
        <v>25</v>
      </c>
      <c r="AP2795">
        <v>1150</v>
      </c>
      <c r="AQ2795" t="s">
        <v>129</v>
      </c>
      <c r="AR2795">
        <v>-26</v>
      </c>
      <c r="AS2795">
        <v>55</v>
      </c>
      <c r="AT2795">
        <v>64</v>
      </c>
      <c r="BB2795">
        <v>1200</v>
      </c>
      <c r="BC2795">
        <v>1</v>
      </c>
      <c r="BD2795" t="str">
        <f t="shared" si="1404"/>
        <v xml:space="preserve">N46PD   </v>
      </c>
      <c r="BE2795">
        <v>1</v>
      </c>
      <c r="BG2795">
        <v>0</v>
      </c>
      <c r="BH2795">
        <v>0</v>
      </c>
      <c r="BI2795">
        <v>0</v>
      </c>
      <c r="BJ2795">
        <v>1050</v>
      </c>
      <c r="BK2795">
        <v>-100</v>
      </c>
      <c r="BL2795" t="s">
        <v>206</v>
      </c>
      <c r="BM2795">
        <v>1</v>
      </c>
      <c r="BN2795">
        <v>1</v>
      </c>
      <c r="BO2795">
        <v>1</v>
      </c>
      <c r="BP2795">
        <v>0</v>
      </c>
      <c r="BS2795">
        <v>0</v>
      </c>
      <c r="BT2795">
        <v>0</v>
      </c>
      <c r="BU2795">
        <v>0</v>
      </c>
      <c r="CE2795" t="str">
        <f t="shared" si="1423"/>
        <v>16:28:06.079</v>
      </c>
      <c r="CF2795">
        <v>78700675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2</v>
      </c>
      <c r="CY2795">
        <v>7</v>
      </c>
      <c r="CZ2795" t="s">
        <v>131</v>
      </c>
      <c r="DA2795">
        <v>94</v>
      </c>
      <c r="DB2795">
        <v>2</v>
      </c>
      <c r="DC2795" t="s">
        <v>190</v>
      </c>
      <c r="DD2795" t="s">
        <v>191</v>
      </c>
      <c r="DG2795">
        <v>14200771</v>
      </c>
      <c r="DI2795">
        <v>1</v>
      </c>
      <c r="DJ2795">
        <v>0</v>
      </c>
      <c r="DK2795">
        <v>1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3">
      <c r="A2796" t="str">
        <f>"10/06/2022 16:28:06.343"</f>
        <v>10/06/2022 16:28:06.343</v>
      </c>
      <c r="C2796" t="str">
        <f t="shared" ref="C2796:C2859" si="1424">"FFDFD3C0"</f>
        <v>FFDFD3C0</v>
      </c>
      <c r="D2796" t="s">
        <v>143</v>
      </c>
      <c r="E2796">
        <v>1</v>
      </c>
      <c r="F2796">
        <v>2001</v>
      </c>
      <c r="G2796" t="s">
        <v>147</v>
      </c>
      <c r="J2796" t="s">
        <v>145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 t="shared" si="1422"/>
        <v>16:28:06.078</v>
      </c>
      <c r="T2796" t="str">
        <f>"16:28:05.178"</f>
        <v>16:28:05.178</v>
      </c>
      <c r="U2796" t="str">
        <f t="shared" si="1412"/>
        <v>A5988B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9</v>
      </c>
      <c r="AC2796">
        <v>3</v>
      </c>
      <c r="AD2796">
        <v>0</v>
      </c>
      <c r="AE2796">
        <v>10</v>
      </c>
      <c r="AF2796" t="s">
        <v>136</v>
      </c>
      <c r="AG2796">
        <v>0</v>
      </c>
      <c r="AH2796">
        <v>3</v>
      </c>
      <c r="AI2796">
        <v>2</v>
      </c>
      <c r="AJ2796">
        <v>1</v>
      </c>
      <c r="AK2796" t="s">
        <v>918</v>
      </c>
      <c r="AL2796">
        <v>40.997414999999997</v>
      </c>
      <c r="AM2796" t="s">
        <v>919</v>
      </c>
      <c r="AN2796">
        <v>-72.178523999999996</v>
      </c>
      <c r="AO2796">
        <v>25</v>
      </c>
      <c r="AP2796">
        <v>1150</v>
      </c>
      <c r="AQ2796" t="s">
        <v>129</v>
      </c>
      <c r="AR2796">
        <v>-26</v>
      </c>
      <c r="AS2796">
        <v>55</v>
      </c>
      <c r="AT2796">
        <v>-128</v>
      </c>
      <c r="BB2796">
        <v>1200</v>
      </c>
      <c r="BC2796">
        <v>1</v>
      </c>
      <c r="BD2796" t="str">
        <f t="shared" ref="BD2796:BD2859" si="1425">"N46PD   "</f>
        <v xml:space="preserve">N46PD   </v>
      </c>
      <c r="BE2796">
        <v>1</v>
      </c>
      <c r="BG2796">
        <v>0</v>
      </c>
      <c r="BH2796">
        <v>0</v>
      </c>
      <c r="BI2796">
        <v>0</v>
      </c>
      <c r="BJ2796">
        <v>1050</v>
      </c>
      <c r="BK2796">
        <v>-100</v>
      </c>
      <c r="BL2796" t="s">
        <v>206</v>
      </c>
      <c r="BM2796">
        <v>1</v>
      </c>
      <c r="BN2796">
        <v>1</v>
      </c>
      <c r="BO2796">
        <v>1</v>
      </c>
      <c r="BP2796">
        <v>0</v>
      </c>
      <c r="BS2796">
        <v>0</v>
      </c>
      <c r="BT2796">
        <v>0</v>
      </c>
      <c r="BU2796">
        <v>0</v>
      </c>
      <c r="CE2796" t="str">
        <f t="shared" si="1423"/>
        <v>16:28:06.079</v>
      </c>
      <c r="CF2796">
        <v>78791631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3</v>
      </c>
      <c r="CY2796">
        <v>7</v>
      </c>
      <c r="CZ2796" t="s">
        <v>131</v>
      </c>
      <c r="DA2796">
        <v>306</v>
      </c>
      <c r="DB2796">
        <v>1</v>
      </c>
      <c r="DC2796" t="s">
        <v>844</v>
      </c>
      <c r="DD2796" t="s">
        <v>845</v>
      </c>
      <c r="DG2796">
        <v>8738662</v>
      </c>
      <c r="DI2796">
        <v>1</v>
      </c>
      <c r="DJ2796">
        <v>0</v>
      </c>
      <c r="DK2796">
        <v>1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3">
      <c r="A2797" t="str">
        <f>"10/06/2022 16:28:06.343"</f>
        <v>10/06/2022 16:28:06.343</v>
      </c>
      <c r="C2797" t="str">
        <f t="shared" si="1424"/>
        <v>FFDFD3C0</v>
      </c>
      <c r="D2797" t="s">
        <v>143</v>
      </c>
      <c r="E2797">
        <v>15</v>
      </c>
      <c r="F2797">
        <v>2015</v>
      </c>
      <c r="G2797" t="s">
        <v>144</v>
      </c>
      <c r="J2797" t="s">
        <v>145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 t="shared" si="1422"/>
        <v>16:28:06.078</v>
      </c>
      <c r="T2797" t="str">
        <f>"16:28:05.178"</f>
        <v>16:28:05.178</v>
      </c>
      <c r="U2797" t="str">
        <f t="shared" si="1412"/>
        <v>A5988B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9</v>
      </c>
      <c r="AC2797">
        <v>3</v>
      </c>
      <c r="AD2797">
        <v>0</v>
      </c>
      <c r="AE2797">
        <v>10</v>
      </c>
      <c r="AF2797" t="s">
        <v>136</v>
      </c>
      <c r="AG2797">
        <v>0</v>
      </c>
      <c r="AH2797">
        <v>3</v>
      </c>
      <c r="AI2797">
        <v>2</v>
      </c>
      <c r="AJ2797">
        <v>1</v>
      </c>
      <c r="AK2797" t="s">
        <v>918</v>
      </c>
      <c r="AL2797">
        <v>40.997414999999997</v>
      </c>
      <c r="AM2797" t="s">
        <v>919</v>
      </c>
      <c r="AN2797">
        <v>-72.178523999999996</v>
      </c>
      <c r="AO2797">
        <v>25</v>
      </c>
      <c r="AP2797">
        <v>1150</v>
      </c>
      <c r="AQ2797" t="s">
        <v>129</v>
      </c>
      <c r="AR2797">
        <v>-26</v>
      </c>
      <c r="AS2797">
        <v>55</v>
      </c>
      <c r="AT2797">
        <v>-128</v>
      </c>
      <c r="BB2797">
        <v>1200</v>
      </c>
      <c r="BC2797">
        <v>1</v>
      </c>
      <c r="BD2797" t="str">
        <f t="shared" si="1425"/>
        <v xml:space="preserve">N46PD   </v>
      </c>
      <c r="BE2797">
        <v>1</v>
      </c>
      <c r="BG2797">
        <v>0</v>
      </c>
      <c r="BH2797">
        <v>0</v>
      </c>
      <c r="BI2797">
        <v>0</v>
      </c>
      <c r="BJ2797">
        <v>1050</v>
      </c>
      <c r="BK2797">
        <v>-100</v>
      </c>
      <c r="BL2797" t="s">
        <v>206</v>
      </c>
      <c r="BM2797">
        <v>1</v>
      </c>
      <c r="BN2797">
        <v>1</v>
      </c>
      <c r="BO2797">
        <v>1</v>
      </c>
      <c r="BP2797">
        <v>0</v>
      </c>
      <c r="BS2797">
        <v>0</v>
      </c>
      <c r="BT2797">
        <v>0</v>
      </c>
      <c r="BU2797">
        <v>0</v>
      </c>
      <c r="CE2797" t="str">
        <f t="shared" si="1423"/>
        <v>16:28:06.079</v>
      </c>
      <c r="CF2797">
        <v>78791631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3</v>
      </c>
      <c r="CY2797">
        <v>7</v>
      </c>
      <c r="CZ2797" t="s">
        <v>131</v>
      </c>
      <c r="DA2797">
        <v>306</v>
      </c>
      <c r="DB2797">
        <v>1</v>
      </c>
      <c r="DC2797" t="s">
        <v>844</v>
      </c>
      <c r="DD2797" t="s">
        <v>845</v>
      </c>
      <c r="DG2797">
        <v>8738662</v>
      </c>
      <c r="DI2797">
        <v>1</v>
      </c>
      <c r="DJ2797">
        <v>0</v>
      </c>
      <c r="DK2797">
        <v>1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3">
      <c r="A2798" t="str">
        <f>"10/06/2022 16:28:06.343"</f>
        <v>10/06/2022 16:28:06.343</v>
      </c>
      <c r="C2798" t="str">
        <f t="shared" si="1424"/>
        <v>FFDFD3C0</v>
      </c>
      <c r="D2798" t="s">
        <v>134</v>
      </c>
      <c r="E2798">
        <v>38</v>
      </c>
      <c r="H2798">
        <v>125</v>
      </c>
      <c r="I2798" t="s">
        <v>142</v>
      </c>
      <c r="J2798" t="s">
        <v>136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 t="shared" si="1422"/>
        <v>16:28:06.078</v>
      </c>
      <c r="T2798" t="str">
        <f>"16:28:05.678"</f>
        <v>16:28:05.678</v>
      </c>
      <c r="U2798" t="str">
        <f t="shared" si="1412"/>
        <v>A5988B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9</v>
      </c>
      <c r="AC2798">
        <v>3</v>
      </c>
      <c r="AD2798">
        <v>0</v>
      </c>
      <c r="AE2798">
        <v>10</v>
      </c>
      <c r="AF2798" t="s">
        <v>136</v>
      </c>
      <c r="AG2798">
        <v>0</v>
      </c>
      <c r="AH2798">
        <v>3</v>
      </c>
      <c r="AI2798">
        <v>2</v>
      </c>
      <c r="AJ2798">
        <v>1</v>
      </c>
      <c r="AK2798" t="s">
        <v>918</v>
      </c>
      <c r="AL2798">
        <v>40.997414999999997</v>
      </c>
      <c r="AM2798" t="s">
        <v>919</v>
      </c>
      <c r="AN2798">
        <v>-72.178523999999996</v>
      </c>
      <c r="AO2798">
        <v>25</v>
      </c>
      <c r="AP2798">
        <v>1150</v>
      </c>
      <c r="AQ2798" t="s">
        <v>129</v>
      </c>
      <c r="AR2798">
        <v>-26</v>
      </c>
      <c r="AS2798">
        <v>55</v>
      </c>
      <c r="AT2798">
        <v>64</v>
      </c>
      <c r="BB2798">
        <v>1200</v>
      </c>
      <c r="BC2798">
        <v>1</v>
      </c>
      <c r="BD2798" t="str">
        <f t="shared" si="1425"/>
        <v xml:space="preserve">N46PD   </v>
      </c>
      <c r="BE2798">
        <v>1</v>
      </c>
      <c r="BG2798">
        <v>0</v>
      </c>
      <c r="BH2798">
        <v>0</v>
      </c>
      <c r="BI2798">
        <v>0</v>
      </c>
      <c r="BJ2798">
        <v>1050</v>
      </c>
      <c r="BK2798">
        <v>-100</v>
      </c>
      <c r="BL2798" t="s">
        <v>206</v>
      </c>
      <c r="BM2798">
        <v>1</v>
      </c>
      <c r="BN2798">
        <v>1</v>
      </c>
      <c r="BO2798">
        <v>1</v>
      </c>
      <c r="BP2798">
        <v>0</v>
      </c>
      <c r="BS2798">
        <v>0</v>
      </c>
      <c r="BT2798">
        <v>0</v>
      </c>
      <c r="BU2798">
        <v>0</v>
      </c>
      <c r="CE2798" t="str">
        <f t="shared" si="1423"/>
        <v>16:28:06.079</v>
      </c>
      <c r="CF2798">
        <v>78700675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2</v>
      </c>
      <c r="CY2798">
        <v>7</v>
      </c>
      <c r="CZ2798" t="s">
        <v>131</v>
      </c>
      <c r="DA2798">
        <v>94</v>
      </c>
      <c r="DB2798">
        <v>2</v>
      </c>
      <c r="DC2798" t="s">
        <v>190</v>
      </c>
      <c r="DD2798" t="s">
        <v>191</v>
      </c>
      <c r="DG2798">
        <v>14200771</v>
      </c>
      <c r="DI2798">
        <v>1</v>
      </c>
      <c r="DJ2798">
        <v>0</v>
      </c>
      <c r="DK2798">
        <v>1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3">
      <c r="A2799" t="str">
        <f>"10/06/2022 16:28:06.390"</f>
        <v>10/06/2022 16:28:06.390</v>
      </c>
      <c r="C2799" t="str">
        <f t="shared" si="1424"/>
        <v>FFDFD3C0</v>
      </c>
      <c r="D2799" t="s">
        <v>134</v>
      </c>
      <c r="E2799">
        <v>33</v>
      </c>
      <c r="H2799">
        <v>112</v>
      </c>
      <c r="I2799" t="s">
        <v>135</v>
      </c>
      <c r="J2799" t="s">
        <v>136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si="1422"/>
        <v>16:28:06.078</v>
      </c>
      <c r="T2799" t="str">
        <f>"16:28:05.178"</f>
        <v>16:28:05.178</v>
      </c>
      <c r="U2799" t="str">
        <f t="shared" si="1412"/>
        <v>A5988B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9</v>
      </c>
      <c r="AC2799">
        <v>3</v>
      </c>
      <c r="AD2799">
        <v>0</v>
      </c>
      <c r="AE2799">
        <v>10</v>
      </c>
      <c r="AF2799" t="s">
        <v>136</v>
      </c>
      <c r="AG2799">
        <v>0</v>
      </c>
      <c r="AH2799">
        <v>3</v>
      </c>
      <c r="AI2799">
        <v>2</v>
      </c>
      <c r="AJ2799">
        <v>1</v>
      </c>
      <c r="AK2799" t="s">
        <v>918</v>
      </c>
      <c r="AL2799">
        <v>40.997414999999997</v>
      </c>
      <c r="AM2799" t="s">
        <v>919</v>
      </c>
      <c r="AN2799">
        <v>-72.178523999999996</v>
      </c>
      <c r="AO2799">
        <v>25</v>
      </c>
      <c r="AP2799">
        <v>1150</v>
      </c>
      <c r="AQ2799" t="s">
        <v>129</v>
      </c>
      <c r="AR2799">
        <v>-26</v>
      </c>
      <c r="AS2799">
        <v>55</v>
      </c>
      <c r="AT2799">
        <v>-128</v>
      </c>
      <c r="BB2799">
        <v>1200</v>
      </c>
      <c r="BC2799">
        <v>1</v>
      </c>
      <c r="BD2799" t="str">
        <f t="shared" si="1425"/>
        <v xml:space="preserve">N46PD   </v>
      </c>
      <c r="BE2799">
        <v>1</v>
      </c>
      <c r="BG2799">
        <v>0</v>
      </c>
      <c r="BH2799">
        <v>0</v>
      </c>
      <c r="BI2799">
        <v>0</v>
      </c>
      <c r="BJ2799">
        <v>1050</v>
      </c>
      <c r="BK2799">
        <v>-100</v>
      </c>
      <c r="BL2799" t="s">
        <v>206</v>
      </c>
      <c r="BM2799">
        <v>1</v>
      </c>
      <c r="BN2799">
        <v>1</v>
      </c>
      <c r="BO2799">
        <v>1</v>
      </c>
      <c r="BP2799">
        <v>0</v>
      </c>
      <c r="BS2799">
        <v>0</v>
      </c>
      <c r="BT2799">
        <v>0</v>
      </c>
      <c r="BU2799">
        <v>0</v>
      </c>
      <c r="CE2799" t="str">
        <f t="shared" si="1423"/>
        <v>16:28:06.079</v>
      </c>
      <c r="CF2799">
        <v>78791631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3</v>
      </c>
      <c r="CY2799">
        <v>7</v>
      </c>
      <c r="CZ2799" t="s">
        <v>131</v>
      </c>
      <c r="DA2799">
        <v>306</v>
      </c>
      <c r="DB2799">
        <v>1</v>
      </c>
      <c r="DC2799" t="s">
        <v>844</v>
      </c>
      <c r="DD2799" t="s">
        <v>845</v>
      </c>
      <c r="DG2799">
        <v>8738662</v>
      </c>
      <c r="DI2799">
        <v>1</v>
      </c>
      <c r="DJ2799">
        <v>0</v>
      </c>
      <c r="DK2799">
        <v>1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3">
      <c r="A2800" t="str">
        <f>"10/06/2022 16:28:06.390"</f>
        <v>10/06/2022 16:28:06.390</v>
      </c>
      <c r="C2800" t="str">
        <f t="shared" si="1424"/>
        <v>FFDFD3C0</v>
      </c>
      <c r="D2800" t="s">
        <v>139</v>
      </c>
      <c r="E2800">
        <v>3</v>
      </c>
      <c r="F2800">
        <v>1003</v>
      </c>
      <c r="G2800" t="s">
        <v>146</v>
      </c>
      <c r="J2800" t="s">
        <v>141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1422"/>
        <v>16:28:06.078</v>
      </c>
      <c r="T2800" t="str">
        <f>"16:28:05.178"</f>
        <v>16:28:05.178</v>
      </c>
      <c r="U2800" t="str">
        <f t="shared" si="1412"/>
        <v>A5988B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9</v>
      </c>
      <c r="AC2800">
        <v>3</v>
      </c>
      <c r="AD2800">
        <v>0</v>
      </c>
      <c r="AE2800">
        <v>10</v>
      </c>
      <c r="AF2800" t="s">
        <v>136</v>
      </c>
      <c r="AG2800">
        <v>0</v>
      </c>
      <c r="AH2800">
        <v>3</v>
      </c>
      <c r="AI2800">
        <v>2</v>
      </c>
      <c r="AJ2800">
        <v>1</v>
      </c>
      <c r="AK2800" t="s">
        <v>918</v>
      </c>
      <c r="AL2800">
        <v>40.997414999999997</v>
      </c>
      <c r="AM2800" t="s">
        <v>919</v>
      </c>
      <c r="AN2800">
        <v>-72.178523999999996</v>
      </c>
      <c r="AO2800">
        <v>25</v>
      </c>
      <c r="AP2800">
        <v>1150</v>
      </c>
      <c r="AQ2800" t="s">
        <v>129</v>
      </c>
      <c r="AR2800">
        <v>-26</v>
      </c>
      <c r="AS2800">
        <v>55</v>
      </c>
      <c r="AT2800">
        <v>-128</v>
      </c>
      <c r="BB2800">
        <v>1200</v>
      </c>
      <c r="BC2800">
        <v>1</v>
      </c>
      <c r="BD2800" t="str">
        <f t="shared" si="1425"/>
        <v xml:space="preserve">N46PD   </v>
      </c>
      <c r="BE2800">
        <v>1</v>
      </c>
      <c r="BG2800">
        <v>0</v>
      </c>
      <c r="BH2800">
        <v>0</v>
      </c>
      <c r="BI2800">
        <v>0</v>
      </c>
      <c r="BJ2800">
        <v>1050</v>
      </c>
      <c r="BK2800">
        <v>-100</v>
      </c>
      <c r="BL2800" t="s">
        <v>206</v>
      </c>
      <c r="BM2800">
        <v>1</v>
      </c>
      <c r="BN2800">
        <v>1</v>
      </c>
      <c r="BO2800">
        <v>1</v>
      </c>
      <c r="BP2800">
        <v>0</v>
      </c>
      <c r="BS2800">
        <v>0</v>
      </c>
      <c r="BT2800">
        <v>0</v>
      </c>
      <c r="BU2800">
        <v>0</v>
      </c>
      <c r="CE2800" t="str">
        <f t="shared" si="1423"/>
        <v>16:28:06.079</v>
      </c>
      <c r="CF2800">
        <v>78791631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3</v>
      </c>
      <c r="CY2800">
        <v>7</v>
      </c>
      <c r="CZ2800" t="s">
        <v>131</v>
      </c>
      <c r="DA2800">
        <v>306</v>
      </c>
      <c r="DB2800">
        <v>1</v>
      </c>
      <c r="DC2800" t="s">
        <v>844</v>
      </c>
      <c r="DD2800" t="s">
        <v>845</v>
      </c>
      <c r="DG2800">
        <v>8738662</v>
      </c>
      <c r="DI2800">
        <v>1</v>
      </c>
      <c r="DJ2800">
        <v>0</v>
      </c>
      <c r="DK2800">
        <v>1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3">
      <c r="A2801" t="str">
        <f>"10/06/2022 16:28:07.351"</f>
        <v>10/06/2022 16:28:07.351</v>
      </c>
      <c r="C2801" t="str">
        <f t="shared" si="1424"/>
        <v>FFDFD3C0</v>
      </c>
      <c r="D2801" t="s">
        <v>139</v>
      </c>
      <c r="E2801">
        <v>3</v>
      </c>
      <c r="F2801">
        <v>1003</v>
      </c>
      <c r="G2801" t="s">
        <v>146</v>
      </c>
      <c r="J2801" t="s">
        <v>141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ref="S2801:S2807" si="1426">"16:28:07.164"</f>
        <v>16:28:07.164</v>
      </c>
      <c r="T2801" t="str">
        <f>"16:28:05.164"</f>
        <v>16:28:05.164</v>
      </c>
      <c r="U2801" t="str">
        <f t="shared" si="1412"/>
        <v>A5988B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9</v>
      </c>
      <c r="AC2801">
        <v>3</v>
      </c>
      <c r="AD2801">
        <v>0</v>
      </c>
      <c r="AE2801">
        <v>10</v>
      </c>
      <c r="AF2801" t="s">
        <v>136</v>
      </c>
      <c r="AG2801">
        <v>0</v>
      </c>
      <c r="AH2801">
        <v>3</v>
      </c>
      <c r="AI2801">
        <v>2</v>
      </c>
      <c r="AJ2801">
        <v>1</v>
      </c>
      <c r="AK2801" t="s">
        <v>920</v>
      </c>
      <c r="AL2801">
        <v>40.997672000000001</v>
      </c>
      <c r="AM2801" t="s">
        <v>921</v>
      </c>
      <c r="AN2801">
        <v>-72.178737999999996</v>
      </c>
      <c r="AO2801">
        <v>25</v>
      </c>
      <c r="AP2801">
        <v>1150</v>
      </c>
      <c r="AQ2801" t="s">
        <v>129</v>
      </c>
      <c r="AR2801">
        <v>-26</v>
      </c>
      <c r="AS2801">
        <v>55</v>
      </c>
      <c r="AT2801">
        <v>-128</v>
      </c>
      <c r="BB2801">
        <v>1200</v>
      </c>
      <c r="BC2801">
        <v>1</v>
      </c>
      <c r="BD2801" t="str">
        <f t="shared" si="1425"/>
        <v xml:space="preserve">N46PD   </v>
      </c>
      <c r="BE2801">
        <v>1</v>
      </c>
      <c r="BG2801">
        <v>0</v>
      </c>
      <c r="BH2801">
        <v>0</v>
      </c>
      <c r="BI2801">
        <v>0</v>
      </c>
      <c r="BJ2801">
        <v>1050</v>
      </c>
      <c r="BK2801">
        <v>-100</v>
      </c>
      <c r="BL2801" t="s">
        <v>206</v>
      </c>
      <c r="BM2801">
        <v>1</v>
      </c>
      <c r="BN2801">
        <v>1</v>
      </c>
      <c r="BO2801">
        <v>1</v>
      </c>
      <c r="BP2801">
        <v>0</v>
      </c>
      <c r="BS2801">
        <v>0</v>
      </c>
      <c r="BT2801">
        <v>0</v>
      </c>
      <c r="BU2801">
        <v>0</v>
      </c>
      <c r="CE2801" t="str">
        <f t="shared" ref="CE2801:CE2807" si="1427">"16:28:07.172"</f>
        <v>16:28:07.172</v>
      </c>
      <c r="CF2801">
        <v>171624852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3</v>
      </c>
      <c r="CY2801">
        <v>7</v>
      </c>
      <c r="CZ2801" t="s">
        <v>131</v>
      </c>
      <c r="DA2801">
        <v>306</v>
      </c>
      <c r="DB2801">
        <v>1</v>
      </c>
      <c r="DC2801" t="s">
        <v>844</v>
      </c>
      <c r="DD2801" t="s">
        <v>845</v>
      </c>
      <c r="DG2801">
        <v>8740272</v>
      </c>
      <c r="DI2801">
        <v>1</v>
      </c>
      <c r="DJ2801">
        <v>0</v>
      </c>
      <c r="DK2801">
        <v>0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3">
      <c r="A2802" t="str">
        <f>"10/06/2022 16:28:07.351"</f>
        <v>10/06/2022 16:28:07.351</v>
      </c>
      <c r="C2802" t="str">
        <f t="shared" si="1424"/>
        <v>FFDFD3C0</v>
      </c>
      <c r="D2802" t="s">
        <v>139</v>
      </c>
      <c r="E2802">
        <v>2</v>
      </c>
      <c r="F2802">
        <v>1002</v>
      </c>
      <c r="G2802" t="s">
        <v>124</v>
      </c>
      <c r="J2802" t="s">
        <v>141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1426"/>
        <v>16:28:07.164</v>
      </c>
      <c r="T2802" t="str">
        <f>"16:28:05.164"</f>
        <v>16:28:05.164</v>
      </c>
      <c r="U2802" t="str">
        <f t="shared" si="1412"/>
        <v>A5988B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9</v>
      </c>
      <c r="AC2802">
        <v>3</v>
      </c>
      <c r="AD2802">
        <v>0</v>
      </c>
      <c r="AE2802">
        <v>10</v>
      </c>
      <c r="AF2802" t="s">
        <v>136</v>
      </c>
      <c r="AG2802">
        <v>0</v>
      </c>
      <c r="AH2802">
        <v>3</v>
      </c>
      <c r="AI2802">
        <v>2</v>
      </c>
      <c r="AJ2802">
        <v>1</v>
      </c>
      <c r="AK2802" t="s">
        <v>920</v>
      </c>
      <c r="AL2802">
        <v>40.997672000000001</v>
      </c>
      <c r="AM2802" t="s">
        <v>921</v>
      </c>
      <c r="AN2802">
        <v>-72.178737999999996</v>
      </c>
      <c r="AO2802">
        <v>25</v>
      </c>
      <c r="AP2802">
        <v>1150</v>
      </c>
      <c r="AQ2802" t="s">
        <v>129</v>
      </c>
      <c r="AR2802">
        <v>-26</v>
      </c>
      <c r="AS2802">
        <v>55</v>
      </c>
      <c r="AT2802">
        <v>-128</v>
      </c>
      <c r="BB2802">
        <v>1200</v>
      </c>
      <c r="BC2802">
        <v>1</v>
      </c>
      <c r="BD2802" t="str">
        <f t="shared" si="1425"/>
        <v xml:space="preserve">N46PD   </v>
      </c>
      <c r="BE2802">
        <v>1</v>
      </c>
      <c r="BG2802">
        <v>0</v>
      </c>
      <c r="BH2802">
        <v>0</v>
      </c>
      <c r="BI2802">
        <v>0</v>
      </c>
      <c r="BJ2802">
        <v>1050</v>
      </c>
      <c r="BK2802">
        <v>-100</v>
      </c>
      <c r="BL2802" t="s">
        <v>206</v>
      </c>
      <c r="BM2802">
        <v>1</v>
      </c>
      <c r="BN2802">
        <v>1</v>
      </c>
      <c r="BO2802">
        <v>1</v>
      </c>
      <c r="BP2802">
        <v>0</v>
      </c>
      <c r="BS2802">
        <v>0</v>
      </c>
      <c r="BT2802">
        <v>0</v>
      </c>
      <c r="BU2802">
        <v>0</v>
      </c>
      <c r="CE2802" t="str">
        <f t="shared" si="1427"/>
        <v>16:28:07.172</v>
      </c>
      <c r="CF2802">
        <v>171624852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3</v>
      </c>
      <c r="CY2802">
        <v>7</v>
      </c>
      <c r="CZ2802" t="s">
        <v>131</v>
      </c>
      <c r="DA2802">
        <v>306</v>
      </c>
      <c r="DB2802">
        <v>1</v>
      </c>
      <c r="DC2802" t="s">
        <v>844</v>
      </c>
      <c r="DD2802" t="s">
        <v>845</v>
      </c>
      <c r="DG2802">
        <v>8740272</v>
      </c>
      <c r="DI2802">
        <v>1</v>
      </c>
      <c r="DJ2802">
        <v>0</v>
      </c>
      <c r="DK2802">
        <v>1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3">
      <c r="A2803" t="str">
        <f>"10/06/2022 16:28:07.351"</f>
        <v>10/06/2022 16:28:07.351</v>
      </c>
      <c r="C2803" t="str">
        <f t="shared" si="1424"/>
        <v>FFDFD3C0</v>
      </c>
      <c r="D2803" t="s">
        <v>123</v>
      </c>
      <c r="E2803">
        <v>1</v>
      </c>
      <c r="H2803">
        <v>157</v>
      </c>
      <c r="I2803" t="s">
        <v>124</v>
      </c>
      <c r="J2803" t="s">
        <v>125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 t="shared" si="1426"/>
        <v>16:28:07.164</v>
      </c>
      <c r="T2803" t="str">
        <f>"16:28:06.664"</f>
        <v>16:28:06.664</v>
      </c>
      <c r="U2803" t="str">
        <f t="shared" si="1412"/>
        <v>A5988B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9</v>
      </c>
      <c r="AC2803">
        <v>3</v>
      </c>
      <c r="AD2803">
        <v>0</v>
      </c>
      <c r="AE2803">
        <v>10</v>
      </c>
      <c r="AF2803" t="s">
        <v>136</v>
      </c>
      <c r="AG2803">
        <v>0</v>
      </c>
      <c r="AH2803">
        <v>3</v>
      </c>
      <c r="AI2803">
        <v>2</v>
      </c>
      <c r="AJ2803">
        <v>1</v>
      </c>
      <c r="AK2803" t="s">
        <v>920</v>
      </c>
      <c r="AL2803">
        <v>40.997672000000001</v>
      </c>
      <c r="AM2803" t="s">
        <v>921</v>
      </c>
      <c r="AN2803">
        <v>-72.178737999999996</v>
      </c>
      <c r="AO2803">
        <v>25</v>
      </c>
      <c r="AP2803">
        <v>1150</v>
      </c>
      <c r="AQ2803" t="s">
        <v>129</v>
      </c>
      <c r="AR2803">
        <v>-26</v>
      </c>
      <c r="AS2803">
        <v>55</v>
      </c>
      <c r="AT2803">
        <v>192</v>
      </c>
      <c r="BB2803">
        <v>1200</v>
      </c>
      <c r="BC2803">
        <v>1</v>
      </c>
      <c r="BD2803" t="str">
        <f t="shared" si="1425"/>
        <v xml:space="preserve">N46PD   </v>
      </c>
      <c r="BE2803">
        <v>1</v>
      </c>
      <c r="BG2803">
        <v>0</v>
      </c>
      <c r="BH2803">
        <v>0</v>
      </c>
      <c r="BI2803">
        <v>0</v>
      </c>
      <c r="BJ2803">
        <v>1050</v>
      </c>
      <c r="BK2803">
        <v>-100</v>
      </c>
      <c r="BL2803" t="s">
        <v>206</v>
      </c>
      <c r="BM2803">
        <v>1</v>
      </c>
      <c r="BN2803">
        <v>1</v>
      </c>
      <c r="BO2803">
        <v>1</v>
      </c>
      <c r="BP2803">
        <v>0</v>
      </c>
      <c r="BS2803">
        <v>0</v>
      </c>
      <c r="BT2803">
        <v>0</v>
      </c>
      <c r="BU2803">
        <v>0</v>
      </c>
      <c r="CE2803" t="str">
        <f t="shared" si="1427"/>
        <v>16:28:07.172</v>
      </c>
      <c r="CF2803">
        <v>171533946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2</v>
      </c>
      <c r="CY2803">
        <v>7</v>
      </c>
      <c r="CZ2803" t="s">
        <v>131</v>
      </c>
      <c r="DA2803">
        <v>94</v>
      </c>
      <c r="DB2803">
        <v>2</v>
      </c>
      <c r="DC2803" t="s">
        <v>190</v>
      </c>
      <c r="DD2803" t="s">
        <v>191</v>
      </c>
      <c r="DG2803">
        <v>14202433</v>
      </c>
      <c r="DI2803">
        <v>1</v>
      </c>
      <c r="DJ2803">
        <v>0</v>
      </c>
      <c r="DK2803">
        <v>1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3">
      <c r="A2804" t="str">
        <f>"10/06/2022 16:28:07.398"</f>
        <v>10/06/2022 16:28:07.398</v>
      </c>
      <c r="C2804" t="str">
        <f t="shared" si="1424"/>
        <v>FFDFD3C0</v>
      </c>
      <c r="D2804" t="s">
        <v>143</v>
      </c>
      <c r="E2804">
        <v>1</v>
      </c>
      <c r="F2804">
        <v>2001</v>
      </c>
      <c r="G2804" t="s">
        <v>147</v>
      </c>
      <c r="J2804" t="s">
        <v>145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 t="shared" si="1426"/>
        <v>16:28:07.164</v>
      </c>
      <c r="T2804" t="str">
        <f>"16:28:05.164"</f>
        <v>16:28:05.164</v>
      </c>
      <c r="U2804" t="str">
        <f t="shared" si="1412"/>
        <v>A5988B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9</v>
      </c>
      <c r="AC2804">
        <v>3</v>
      </c>
      <c r="AD2804">
        <v>0</v>
      </c>
      <c r="AE2804">
        <v>10</v>
      </c>
      <c r="AF2804" t="s">
        <v>136</v>
      </c>
      <c r="AG2804">
        <v>0</v>
      </c>
      <c r="AH2804">
        <v>3</v>
      </c>
      <c r="AI2804">
        <v>2</v>
      </c>
      <c r="AJ2804">
        <v>1</v>
      </c>
      <c r="AK2804" t="s">
        <v>920</v>
      </c>
      <c r="AL2804">
        <v>40.997672000000001</v>
      </c>
      <c r="AM2804" t="s">
        <v>921</v>
      </c>
      <c r="AN2804">
        <v>-72.178737999999996</v>
      </c>
      <c r="AO2804">
        <v>25</v>
      </c>
      <c r="AP2804">
        <v>1150</v>
      </c>
      <c r="AQ2804" t="s">
        <v>129</v>
      </c>
      <c r="AR2804">
        <v>-26</v>
      </c>
      <c r="AS2804">
        <v>55</v>
      </c>
      <c r="AT2804">
        <v>-128</v>
      </c>
      <c r="BB2804">
        <v>1200</v>
      </c>
      <c r="BC2804">
        <v>1</v>
      </c>
      <c r="BD2804" t="str">
        <f t="shared" si="1425"/>
        <v xml:space="preserve">N46PD   </v>
      </c>
      <c r="BE2804">
        <v>1</v>
      </c>
      <c r="BG2804">
        <v>0</v>
      </c>
      <c r="BH2804">
        <v>0</v>
      </c>
      <c r="BI2804">
        <v>0</v>
      </c>
      <c r="BJ2804">
        <v>1050</v>
      </c>
      <c r="BK2804">
        <v>-100</v>
      </c>
      <c r="BL2804" t="s">
        <v>206</v>
      </c>
      <c r="BM2804">
        <v>1</v>
      </c>
      <c r="BN2804">
        <v>1</v>
      </c>
      <c r="BO2804">
        <v>1</v>
      </c>
      <c r="BP2804">
        <v>0</v>
      </c>
      <c r="BS2804">
        <v>0</v>
      </c>
      <c r="BT2804">
        <v>0</v>
      </c>
      <c r="BU2804">
        <v>0</v>
      </c>
      <c r="CE2804" t="str">
        <f t="shared" si="1427"/>
        <v>16:28:07.172</v>
      </c>
      <c r="CF2804">
        <v>171624852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3</v>
      </c>
      <c r="CY2804">
        <v>7</v>
      </c>
      <c r="CZ2804" t="s">
        <v>131</v>
      </c>
      <c r="DA2804">
        <v>306</v>
      </c>
      <c r="DB2804">
        <v>1</v>
      </c>
      <c r="DC2804" t="s">
        <v>844</v>
      </c>
      <c r="DD2804" t="s">
        <v>845</v>
      </c>
      <c r="DG2804">
        <v>8740272</v>
      </c>
      <c r="DI2804">
        <v>1</v>
      </c>
      <c r="DJ2804">
        <v>0</v>
      </c>
      <c r="DK2804">
        <v>1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3">
      <c r="A2805" t="str">
        <f>"10/06/2022 16:28:07.398"</f>
        <v>10/06/2022 16:28:07.398</v>
      </c>
      <c r="C2805" t="str">
        <f t="shared" si="1424"/>
        <v>FFDFD3C0</v>
      </c>
      <c r="D2805" t="s">
        <v>143</v>
      </c>
      <c r="E2805">
        <v>15</v>
      </c>
      <c r="F2805">
        <v>2015</v>
      </c>
      <c r="G2805" t="s">
        <v>144</v>
      </c>
      <c r="J2805" t="s">
        <v>145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 t="shared" si="1426"/>
        <v>16:28:07.164</v>
      </c>
      <c r="T2805" t="str">
        <f>"16:28:05.164"</f>
        <v>16:28:05.164</v>
      </c>
      <c r="U2805" t="str">
        <f t="shared" si="1412"/>
        <v>A5988B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9</v>
      </c>
      <c r="AC2805">
        <v>3</v>
      </c>
      <c r="AD2805">
        <v>0</v>
      </c>
      <c r="AE2805">
        <v>10</v>
      </c>
      <c r="AF2805" t="s">
        <v>136</v>
      </c>
      <c r="AG2805">
        <v>0</v>
      </c>
      <c r="AH2805">
        <v>3</v>
      </c>
      <c r="AI2805">
        <v>2</v>
      </c>
      <c r="AJ2805">
        <v>1</v>
      </c>
      <c r="AK2805" t="s">
        <v>920</v>
      </c>
      <c r="AL2805">
        <v>40.997672000000001</v>
      </c>
      <c r="AM2805" t="s">
        <v>921</v>
      </c>
      <c r="AN2805">
        <v>-72.178737999999996</v>
      </c>
      <c r="AO2805">
        <v>25</v>
      </c>
      <c r="AP2805">
        <v>1150</v>
      </c>
      <c r="AQ2805" t="s">
        <v>129</v>
      </c>
      <c r="AR2805">
        <v>-26</v>
      </c>
      <c r="AS2805">
        <v>55</v>
      </c>
      <c r="AT2805">
        <v>-128</v>
      </c>
      <c r="BB2805">
        <v>1200</v>
      </c>
      <c r="BC2805">
        <v>1</v>
      </c>
      <c r="BD2805" t="str">
        <f t="shared" si="1425"/>
        <v xml:space="preserve">N46PD   </v>
      </c>
      <c r="BE2805">
        <v>1</v>
      </c>
      <c r="BG2805">
        <v>0</v>
      </c>
      <c r="BH2805">
        <v>0</v>
      </c>
      <c r="BI2805">
        <v>0</v>
      </c>
      <c r="BJ2805">
        <v>1050</v>
      </c>
      <c r="BK2805">
        <v>-100</v>
      </c>
      <c r="BL2805" t="s">
        <v>206</v>
      </c>
      <c r="BM2805">
        <v>1</v>
      </c>
      <c r="BN2805">
        <v>1</v>
      </c>
      <c r="BO2805">
        <v>1</v>
      </c>
      <c r="BP2805">
        <v>0</v>
      </c>
      <c r="BS2805">
        <v>0</v>
      </c>
      <c r="BT2805">
        <v>0</v>
      </c>
      <c r="BU2805">
        <v>0</v>
      </c>
      <c r="CE2805" t="str">
        <f t="shared" si="1427"/>
        <v>16:28:07.172</v>
      </c>
      <c r="CF2805">
        <v>171624852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3</v>
      </c>
      <c r="CY2805">
        <v>7</v>
      </c>
      <c r="CZ2805" t="s">
        <v>131</v>
      </c>
      <c r="DA2805">
        <v>306</v>
      </c>
      <c r="DB2805">
        <v>1</v>
      </c>
      <c r="DC2805" t="s">
        <v>844</v>
      </c>
      <c r="DD2805" t="s">
        <v>845</v>
      </c>
      <c r="DG2805">
        <v>8740272</v>
      </c>
      <c r="DI2805">
        <v>1</v>
      </c>
      <c r="DJ2805">
        <v>0</v>
      </c>
      <c r="DK2805">
        <v>1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3">
      <c r="A2806" t="str">
        <f>"10/06/2022 16:28:07.398"</f>
        <v>10/06/2022 16:28:07.398</v>
      </c>
      <c r="C2806" t="str">
        <f t="shared" si="1424"/>
        <v>FFDFD3C0</v>
      </c>
      <c r="D2806" t="s">
        <v>134</v>
      </c>
      <c r="E2806">
        <v>38</v>
      </c>
      <c r="H2806">
        <v>125</v>
      </c>
      <c r="I2806" t="s">
        <v>142</v>
      </c>
      <c r="J2806" t="s">
        <v>136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 t="shared" si="1426"/>
        <v>16:28:07.164</v>
      </c>
      <c r="T2806" t="str">
        <f>"16:28:06.664"</f>
        <v>16:28:06.664</v>
      </c>
      <c r="U2806" t="str">
        <f t="shared" si="1412"/>
        <v>A5988B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9</v>
      </c>
      <c r="AC2806">
        <v>3</v>
      </c>
      <c r="AD2806">
        <v>0</v>
      </c>
      <c r="AE2806">
        <v>10</v>
      </c>
      <c r="AF2806" t="s">
        <v>136</v>
      </c>
      <c r="AG2806">
        <v>0</v>
      </c>
      <c r="AH2806">
        <v>3</v>
      </c>
      <c r="AI2806">
        <v>2</v>
      </c>
      <c r="AJ2806">
        <v>1</v>
      </c>
      <c r="AK2806" t="s">
        <v>920</v>
      </c>
      <c r="AL2806">
        <v>40.997672000000001</v>
      </c>
      <c r="AM2806" t="s">
        <v>921</v>
      </c>
      <c r="AN2806">
        <v>-72.178737999999996</v>
      </c>
      <c r="AO2806">
        <v>25</v>
      </c>
      <c r="AP2806">
        <v>1150</v>
      </c>
      <c r="AQ2806" t="s">
        <v>129</v>
      </c>
      <c r="AR2806">
        <v>-26</v>
      </c>
      <c r="AS2806">
        <v>55</v>
      </c>
      <c r="AT2806">
        <v>192</v>
      </c>
      <c r="BB2806">
        <v>1200</v>
      </c>
      <c r="BC2806">
        <v>1</v>
      </c>
      <c r="BD2806" t="str">
        <f t="shared" si="1425"/>
        <v xml:space="preserve">N46PD   </v>
      </c>
      <c r="BE2806">
        <v>1</v>
      </c>
      <c r="BG2806">
        <v>0</v>
      </c>
      <c r="BH2806">
        <v>0</v>
      </c>
      <c r="BI2806">
        <v>0</v>
      </c>
      <c r="BJ2806">
        <v>1050</v>
      </c>
      <c r="BK2806">
        <v>-100</v>
      </c>
      <c r="BL2806" t="s">
        <v>206</v>
      </c>
      <c r="BM2806">
        <v>1</v>
      </c>
      <c r="BN2806">
        <v>1</v>
      </c>
      <c r="BO2806">
        <v>1</v>
      </c>
      <c r="BP2806">
        <v>0</v>
      </c>
      <c r="BS2806">
        <v>0</v>
      </c>
      <c r="BT2806">
        <v>0</v>
      </c>
      <c r="BU2806">
        <v>0</v>
      </c>
      <c r="CE2806" t="str">
        <f t="shared" si="1427"/>
        <v>16:28:07.172</v>
      </c>
      <c r="CF2806">
        <v>171533946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2</v>
      </c>
      <c r="CY2806">
        <v>7</v>
      </c>
      <c r="CZ2806" t="s">
        <v>131</v>
      </c>
      <c r="DA2806">
        <v>94</v>
      </c>
      <c r="DB2806">
        <v>2</v>
      </c>
      <c r="DC2806" t="s">
        <v>190</v>
      </c>
      <c r="DD2806" t="s">
        <v>191</v>
      </c>
      <c r="DG2806">
        <v>14202433</v>
      </c>
      <c r="DI2806">
        <v>1</v>
      </c>
      <c r="DJ2806">
        <v>0</v>
      </c>
      <c r="DK2806">
        <v>1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3">
      <c r="A2807" t="str">
        <f>"10/06/2022 16:28:07.398"</f>
        <v>10/06/2022 16:28:07.398</v>
      </c>
      <c r="C2807" t="str">
        <f t="shared" si="1424"/>
        <v>FFDFD3C0</v>
      </c>
      <c r="D2807" t="s">
        <v>134</v>
      </c>
      <c r="E2807">
        <v>33</v>
      </c>
      <c r="H2807">
        <v>112</v>
      </c>
      <c r="I2807" t="s">
        <v>135</v>
      </c>
      <c r="J2807" t="s">
        <v>136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 t="shared" si="1426"/>
        <v>16:28:07.164</v>
      </c>
      <c r="T2807" t="str">
        <f>"16:28:05.164"</f>
        <v>16:28:05.164</v>
      </c>
      <c r="U2807" t="str">
        <f t="shared" si="1412"/>
        <v>A5988B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9</v>
      </c>
      <c r="AC2807">
        <v>3</v>
      </c>
      <c r="AD2807">
        <v>0</v>
      </c>
      <c r="AE2807">
        <v>10</v>
      </c>
      <c r="AF2807" t="s">
        <v>136</v>
      </c>
      <c r="AG2807">
        <v>0</v>
      </c>
      <c r="AH2807">
        <v>3</v>
      </c>
      <c r="AI2807">
        <v>2</v>
      </c>
      <c r="AJ2807">
        <v>1</v>
      </c>
      <c r="AK2807" t="s">
        <v>920</v>
      </c>
      <c r="AL2807">
        <v>40.997672000000001</v>
      </c>
      <c r="AM2807" t="s">
        <v>921</v>
      </c>
      <c r="AN2807">
        <v>-72.178737999999996</v>
      </c>
      <c r="AO2807">
        <v>25</v>
      </c>
      <c r="AP2807">
        <v>1150</v>
      </c>
      <c r="AQ2807" t="s">
        <v>129</v>
      </c>
      <c r="AR2807">
        <v>-26</v>
      </c>
      <c r="AS2807">
        <v>55</v>
      </c>
      <c r="AT2807">
        <v>-128</v>
      </c>
      <c r="BB2807">
        <v>1200</v>
      </c>
      <c r="BC2807">
        <v>1</v>
      </c>
      <c r="BD2807" t="str">
        <f t="shared" si="1425"/>
        <v xml:space="preserve">N46PD   </v>
      </c>
      <c r="BE2807">
        <v>1</v>
      </c>
      <c r="BG2807">
        <v>0</v>
      </c>
      <c r="BH2807">
        <v>0</v>
      </c>
      <c r="BI2807">
        <v>0</v>
      </c>
      <c r="BJ2807">
        <v>1050</v>
      </c>
      <c r="BK2807">
        <v>-100</v>
      </c>
      <c r="BL2807" t="s">
        <v>206</v>
      </c>
      <c r="BM2807">
        <v>1</v>
      </c>
      <c r="BN2807">
        <v>1</v>
      </c>
      <c r="BO2807">
        <v>1</v>
      </c>
      <c r="BP2807">
        <v>0</v>
      </c>
      <c r="BS2807">
        <v>0</v>
      </c>
      <c r="BT2807">
        <v>0</v>
      </c>
      <c r="BU2807">
        <v>0</v>
      </c>
      <c r="CE2807" t="str">
        <f t="shared" si="1427"/>
        <v>16:28:07.172</v>
      </c>
      <c r="CF2807">
        <v>171624852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3</v>
      </c>
      <c r="CY2807">
        <v>7</v>
      </c>
      <c r="CZ2807" t="s">
        <v>131</v>
      </c>
      <c r="DA2807">
        <v>306</v>
      </c>
      <c r="DB2807">
        <v>1</v>
      </c>
      <c r="DC2807" t="s">
        <v>844</v>
      </c>
      <c r="DD2807" t="s">
        <v>845</v>
      </c>
      <c r="DG2807">
        <v>8740272</v>
      </c>
      <c r="DI2807">
        <v>1</v>
      </c>
      <c r="DJ2807">
        <v>0</v>
      </c>
      <c r="DK2807">
        <v>1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3">
      <c r="A2808" t="str">
        <f>"10/06/2022 16:28:08.523"</f>
        <v>10/06/2022 16:28:08.523</v>
      </c>
      <c r="C2808" t="str">
        <f t="shared" si="1424"/>
        <v>FFDFD3C0</v>
      </c>
      <c r="D2808" t="s">
        <v>134</v>
      </c>
      <c r="E2808">
        <v>33</v>
      </c>
      <c r="H2808">
        <v>112</v>
      </c>
      <c r="I2808" t="s">
        <v>135</v>
      </c>
      <c r="J2808" t="s">
        <v>136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 t="shared" ref="S2808:S2814" si="1428">"16:28:08.219"</f>
        <v>16:28:08.219</v>
      </c>
      <c r="T2808" t="str">
        <f>"16:28:07.819"</f>
        <v>16:28:07.819</v>
      </c>
      <c r="U2808" t="str">
        <f t="shared" si="1412"/>
        <v>A5988B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9</v>
      </c>
      <c r="AC2808">
        <v>3</v>
      </c>
      <c r="AD2808">
        <v>0</v>
      </c>
      <c r="AE2808">
        <v>10</v>
      </c>
      <c r="AF2808" t="s">
        <v>136</v>
      </c>
      <c r="AG2808">
        <v>0</v>
      </c>
      <c r="AH2808">
        <v>3</v>
      </c>
      <c r="AI2808">
        <v>2</v>
      </c>
      <c r="AJ2808">
        <v>1</v>
      </c>
      <c r="AK2808" t="s">
        <v>922</v>
      </c>
      <c r="AL2808">
        <v>40.997908000000002</v>
      </c>
      <c r="AM2808" t="s">
        <v>923</v>
      </c>
      <c r="AN2808">
        <v>-72.178866999999997</v>
      </c>
      <c r="AO2808">
        <v>25</v>
      </c>
      <c r="AP2808">
        <v>1175</v>
      </c>
      <c r="AQ2808" t="s">
        <v>129</v>
      </c>
      <c r="AR2808">
        <v>-26</v>
      </c>
      <c r="AS2808">
        <v>55</v>
      </c>
      <c r="AT2808">
        <v>256</v>
      </c>
      <c r="BB2808">
        <v>1200</v>
      </c>
      <c r="BC2808">
        <v>1</v>
      </c>
      <c r="BD2808" t="str">
        <f t="shared" si="1425"/>
        <v xml:space="preserve">N46PD   </v>
      </c>
      <c r="BE2808">
        <v>1</v>
      </c>
      <c r="BG2808">
        <v>0</v>
      </c>
      <c r="BH2808">
        <v>0</v>
      </c>
      <c r="BI2808">
        <v>0</v>
      </c>
      <c r="BJ2808">
        <v>1050</v>
      </c>
      <c r="BK2808">
        <v>-125</v>
      </c>
      <c r="BL2808" t="s">
        <v>206</v>
      </c>
      <c r="BM2808">
        <v>1</v>
      </c>
      <c r="BN2808">
        <v>1</v>
      </c>
      <c r="BO2808">
        <v>1</v>
      </c>
      <c r="BP2808">
        <v>0</v>
      </c>
      <c r="BS2808">
        <v>0</v>
      </c>
      <c r="BT2808">
        <v>0</v>
      </c>
      <c r="BU2808">
        <v>0</v>
      </c>
      <c r="CE2808" t="str">
        <f t="shared" ref="CE2808:CE2814" si="1429">"16:28:08.225"</f>
        <v>16:28:08.225</v>
      </c>
      <c r="CF2808">
        <v>225135622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2</v>
      </c>
      <c r="CY2808">
        <v>7</v>
      </c>
      <c r="CZ2808" t="s">
        <v>131</v>
      </c>
      <c r="DA2808">
        <v>306</v>
      </c>
      <c r="DB2808">
        <v>1</v>
      </c>
      <c r="DC2808" t="s">
        <v>844</v>
      </c>
      <c r="DD2808" t="s">
        <v>845</v>
      </c>
      <c r="DG2808">
        <v>8741873</v>
      </c>
      <c r="DI2808">
        <v>1</v>
      </c>
      <c r="DJ2808">
        <v>0</v>
      </c>
      <c r="DK2808">
        <v>0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3">
      <c r="A2809" t="str">
        <f>"10/06/2022 16:28:08.523"</f>
        <v>10/06/2022 16:28:08.523</v>
      </c>
      <c r="C2809" t="str">
        <f t="shared" si="1424"/>
        <v>FFDFD3C0</v>
      </c>
      <c r="D2809" t="s">
        <v>139</v>
      </c>
      <c r="E2809">
        <v>3</v>
      </c>
      <c r="F2809">
        <v>1003</v>
      </c>
      <c r="G2809" t="s">
        <v>146</v>
      </c>
      <c r="J2809" t="s">
        <v>141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 t="shared" si="1428"/>
        <v>16:28:08.219</v>
      </c>
      <c r="T2809" t="str">
        <f>"16:28:07.819"</f>
        <v>16:28:07.819</v>
      </c>
      <c r="U2809" t="str">
        <f t="shared" si="1412"/>
        <v>A5988B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9</v>
      </c>
      <c r="AC2809">
        <v>3</v>
      </c>
      <c r="AD2809">
        <v>0</v>
      </c>
      <c r="AE2809">
        <v>10</v>
      </c>
      <c r="AF2809" t="s">
        <v>136</v>
      </c>
      <c r="AG2809">
        <v>0</v>
      </c>
      <c r="AH2809">
        <v>3</v>
      </c>
      <c r="AI2809">
        <v>2</v>
      </c>
      <c r="AJ2809">
        <v>1</v>
      </c>
      <c r="AK2809" t="s">
        <v>922</v>
      </c>
      <c r="AL2809">
        <v>40.997908000000002</v>
      </c>
      <c r="AM2809" t="s">
        <v>923</v>
      </c>
      <c r="AN2809">
        <v>-72.178866999999997</v>
      </c>
      <c r="AO2809">
        <v>25</v>
      </c>
      <c r="AP2809">
        <v>1175</v>
      </c>
      <c r="AQ2809" t="s">
        <v>129</v>
      </c>
      <c r="AR2809">
        <v>-26</v>
      </c>
      <c r="AS2809">
        <v>55</v>
      </c>
      <c r="AT2809">
        <v>256</v>
      </c>
      <c r="BB2809">
        <v>1200</v>
      </c>
      <c r="BC2809">
        <v>1</v>
      </c>
      <c r="BD2809" t="str">
        <f t="shared" si="1425"/>
        <v xml:space="preserve">N46PD   </v>
      </c>
      <c r="BE2809">
        <v>1</v>
      </c>
      <c r="BG2809">
        <v>0</v>
      </c>
      <c r="BH2809">
        <v>0</v>
      </c>
      <c r="BI2809">
        <v>0</v>
      </c>
      <c r="BJ2809">
        <v>1050</v>
      </c>
      <c r="BK2809">
        <v>-125</v>
      </c>
      <c r="BL2809" t="s">
        <v>206</v>
      </c>
      <c r="BM2809">
        <v>1</v>
      </c>
      <c r="BN2809">
        <v>1</v>
      </c>
      <c r="BO2809">
        <v>1</v>
      </c>
      <c r="BP2809">
        <v>0</v>
      </c>
      <c r="BS2809">
        <v>0</v>
      </c>
      <c r="BT2809">
        <v>0</v>
      </c>
      <c r="BU2809">
        <v>0</v>
      </c>
      <c r="CE2809" t="str">
        <f t="shared" si="1429"/>
        <v>16:28:08.225</v>
      </c>
      <c r="CF2809">
        <v>225135622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2</v>
      </c>
      <c r="CY2809">
        <v>7</v>
      </c>
      <c r="CZ2809" t="s">
        <v>131</v>
      </c>
      <c r="DA2809">
        <v>306</v>
      </c>
      <c r="DB2809">
        <v>1</v>
      </c>
      <c r="DC2809" t="s">
        <v>844</v>
      </c>
      <c r="DD2809" t="s">
        <v>845</v>
      </c>
      <c r="DG2809">
        <v>8741873</v>
      </c>
      <c r="DI2809">
        <v>1</v>
      </c>
      <c r="DJ2809">
        <v>0</v>
      </c>
      <c r="DK2809">
        <v>1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3">
      <c r="A2810" t="str">
        <f>"10/06/2022 16:28:08.586"</f>
        <v>10/06/2022 16:28:08.586</v>
      </c>
      <c r="C2810" t="str">
        <f t="shared" si="1424"/>
        <v>FFDFD3C0</v>
      </c>
      <c r="D2810" t="s">
        <v>139</v>
      </c>
      <c r="E2810">
        <v>2</v>
      </c>
      <c r="F2810">
        <v>1002</v>
      </c>
      <c r="G2810" t="s">
        <v>124</v>
      </c>
      <c r="J2810" t="s">
        <v>141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 t="shared" si="1428"/>
        <v>16:28:08.219</v>
      </c>
      <c r="T2810" t="str">
        <f>"16:28:07.819"</f>
        <v>16:28:07.819</v>
      </c>
      <c r="U2810" t="str">
        <f t="shared" si="1412"/>
        <v>A5988B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9</v>
      </c>
      <c r="AC2810">
        <v>3</v>
      </c>
      <c r="AD2810">
        <v>0</v>
      </c>
      <c r="AE2810">
        <v>10</v>
      </c>
      <c r="AF2810" t="s">
        <v>136</v>
      </c>
      <c r="AG2810">
        <v>0</v>
      </c>
      <c r="AH2810">
        <v>3</v>
      </c>
      <c r="AI2810">
        <v>2</v>
      </c>
      <c r="AJ2810">
        <v>1</v>
      </c>
      <c r="AK2810" t="s">
        <v>922</v>
      </c>
      <c r="AL2810">
        <v>40.997908000000002</v>
      </c>
      <c r="AM2810" t="s">
        <v>923</v>
      </c>
      <c r="AN2810">
        <v>-72.178866999999997</v>
      </c>
      <c r="AO2810">
        <v>25</v>
      </c>
      <c r="AP2810">
        <v>1175</v>
      </c>
      <c r="AQ2810" t="s">
        <v>129</v>
      </c>
      <c r="AR2810">
        <v>-26</v>
      </c>
      <c r="AS2810">
        <v>55</v>
      </c>
      <c r="AT2810">
        <v>256</v>
      </c>
      <c r="BB2810">
        <v>1200</v>
      </c>
      <c r="BC2810">
        <v>1</v>
      </c>
      <c r="BD2810" t="str">
        <f t="shared" si="1425"/>
        <v xml:space="preserve">N46PD   </v>
      </c>
      <c r="BE2810">
        <v>1</v>
      </c>
      <c r="BG2810">
        <v>0</v>
      </c>
      <c r="BH2810">
        <v>0</v>
      </c>
      <c r="BI2810">
        <v>0</v>
      </c>
      <c r="BJ2810">
        <v>1050</v>
      </c>
      <c r="BK2810">
        <v>-125</v>
      </c>
      <c r="BL2810" t="s">
        <v>206</v>
      </c>
      <c r="BM2810">
        <v>1</v>
      </c>
      <c r="BN2810">
        <v>1</v>
      </c>
      <c r="BO2810">
        <v>1</v>
      </c>
      <c r="BP2810">
        <v>0</v>
      </c>
      <c r="BS2810">
        <v>0</v>
      </c>
      <c r="BT2810">
        <v>0</v>
      </c>
      <c r="BU2810">
        <v>0</v>
      </c>
      <c r="CE2810" t="str">
        <f t="shared" si="1429"/>
        <v>16:28:08.225</v>
      </c>
      <c r="CF2810">
        <v>225135622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2</v>
      </c>
      <c r="CY2810">
        <v>7</v>
      </c>
      <c r="CZ2810" t="s">
        <v>131</v>
      </c>
      <c r="DA2810">
        <v>306</v>
      </c>
      <c r="DB2810">
        <v>1</v>
      </c>
      <c r="DC2810" t="s">
        <v>844</v>
      </c>
      <c r="DD2810" t="s">
        <v>845</v>
      </c>
      <c r="DG2810">
        <v>8741873</v>
      </c>
      <c r="DI2810">
        <v>1</v>
      </c>
      <c r="DJ2810">
        <v>0</v>
      </c>
      <c r="DK2810">
        <v>1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3">
      <c r="A2811" t="str">
        <f>"10/06/2022 16:28:08.586"</f>
        <v>10/06/2022 16:28:08.586</v>
      </c>
      <c r="C2811" t="str">
        <f t="shared" si="1424"/>
        <v>FFDFD3C0</v>
      </c>
      <c r="D2811" t="s">
        <v>123</v>
      </c>
      <c r="E2811">
        <v>1</v>
      </c>
      <c r="H2811">
        <v>157</v>
      </c>
      <c r="I2811" t="s">
        <v>124</v>
      </c>
      <c r="J2811" t="s">
        <v>125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 t="shared" si="1428"/>
        <v>16:28:08.219</v>
      </c>
      <c r="T2811" t="str">
        <f>"16:28:07.219"</f>
        <v>16:28:07.219</v>
      </c>
      <c r="U2811" t="str">
        <f t="shared" si="1412"/>
        <v>A5988B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9</v>
      </c>
      <c r="AC2811">
        <v>3</v>
      </c>
      <c r="AD2811">
        <v>0</v>
      </c>
      <c r="AE2811">
        <v>10</v>
      </c>
      <c r="AF2811" t="s">
        <v>136</v>
      </c>
      <c r="AG2811">
        <v>0</v>
      </c>
      <c r="AH2811">
        <v>3</v>
      </c>
      <c r="AI2811">
        <v>2</v>
      </c>
      <c r="AJ2811">
        <v>1</v>
      </c>
      <c r="AK2811" t="s">
        <v>922</v>
      </c>
      <c r="AL2811">
        <v>40.997908000000002</v>
      </c>
      <c r="AM2811" t="s">
        <v>923</v>
      </c>
      <c r="AN2811">
        <v>-72.178866999999997</v>
      </c>
      <c r="AO2811">
        <v>25</v>
      </c>
      <c r="AP2811">
        <v>1175</v>
      </c>
      <c r="AQ2811" t="s">
        <v>129</v>
      </c>
      <c r="AR2811">
        <v>-26</v>
      </c>
      <c r="AS2811">
        <v>55</v>
      </c>
      <c r="AT2811">
        <v>192</v>
      </c>
      <c r="BB2811">
        <v>1200</v>
      </c>
      <c r="BC2811">
        <v>1</v>
      </c>
      <c r="BD2811" t="str">
        <f t="shared" si="1425"/>
        <v xml:space="preserve">N46PD   </v>
      </c>
      <c r="BE2811">
        <v>1</v>
      </c>
      <c r="BG2811">
        <v>0</v>
      </c>
      <c r="BH2811">
        <v>0</v>
      </c>
      <c r="BI2811">
        <v>0</v>
      </c>
      <c r="BJ2811">
        <v>1050</v>
      </c>
      <c r="BK2811">
        <v>-125</v>
      </c>
      <c r="BL2811" t="s">
        <v>206</v>
      </c>
      <c r="BM2811">
        <v>1</v>
      </c>
      <c r="BN2811">
        <v>1</v>
      </c>
      <c r="BO2811">
        <v>1</v>
      </c>
      <c r="BP2811">
        <v>0</v>
      </c>
      <c r="BS2811">
        <v>0</v>
      </c>
      <c r="BT2811">
        <v>0</v>
      </c>
      <c r="BU2811">
        <v>0</v>
      </c>
      <c r="CE2811" t="str">
        <f t="shared" si="1429"/>
        <v>16:28:08.225</v>
      </c>
      <c r="CF2811">
        <v>225044709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2</v>
      </c>
      <c r="CY2811">
        <v>7</v>
      </c>
      <c r="CZ2811" t="s">
        <v>131</v>
      </c>
      <c r="DA2811">
        <v>94</v>
      </c>
      <c r="DB2811">
        <v>2</v>
      </c>
      <c r="DC2811" t="s">
        <v>190</v>
      </c>
      <c r="DD2811" t="s">
        <v>191</v>
      </c>
      <c r="DG2811">
        <v>14204138</v>
      </c>
      <c r="DI2811">
        <v>1</v>
      </c>
      <c r="DJ2811">
        <v>0</v>
      </c>
      <c r="DK2811">
        <v>1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3">
      <c r="A2812" t="str">
        <f>"10/06/2022 16:28:08.586"</f>
        <v>10/06/2022 16:28:08.586</v>
      </c>
      <c r="C2812" t="str">
        <f t="shared" si="1424"/>
        <v>FFDFD3C0</v>
      </c>
      <c r="D2812" t="s">
        <v>143</v>
      </c>
      <c r="E2812">
        <v>1</v>
      </c>
      <c r="F2812">
        <v>2001</v>
      </c>
      <c r="G2812" t="s">
        <v>147</v>
      </c>
      <c r="J2812" t="s">
        <v>145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 t="shared" si="1428"/>
        <v>16:28:08.219</v>
      </c>
      <c r="T2812" t="str">
        <f>"16:28:07.819"</f>
        <v>16:28:07.819</v>
      </c>
      <c r="U2812" t="str">
        <f t="shared" si="1412"/>
        <v>A5988B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9</v>
      </c>
      <c r="AC2812">
        <v>3</v>
      </c>
      <c r="AD2812">
        <v>0</v>
      </c>
      <c r="AE2812">
        <v>10</v>
      </c>
      <c r="AF2812" t="s">
        <v>136</v>
      </c>
      <c r="AG2812">
        <v>0</v>
      </c>
      <c r="AH2812">
        <v>3</v>
      </c>
      <c r="AI2812">
        <v>2</v>
      </c>
      <c r="AJ2812">
        <v>1</v>
      </c>
      <c r="AK2812" t="s">
        <v>922</v>
      </c>
      <c r="AL2812">
        <v>40.997908000000002</v>
      </c>
      <c r="AM2812" t="s">
        <v>923</v>
      </c>
      <c r="AN2812">
        <v>-72.178866999999997</v>
      </c>
      <c r="AO2812">
        <v>25</v>
      </c>
      <c r="AP2812">
        <v>1175</v>
      </c>
      <c r="AQ2812" t="s">
        <v>129</v>
      </c>
      <c r="AR2812">
        <v>-26</v>
      </c>
      <c r="AS2812">
        <v>55</v>
      </c>
      <c r="AT2812">
        <v>256</v>
      </c>
      <c r="BB2812">
        <v>1200</v>
      </c>
      <c r="BC2812">
        <v>1</v>
      </c>
      <c r="BD2812" t="str">
        <f t="shared" si="1425"/>
        <v xml:space="preserve">N46PD   </v>
      </c>
      <c r="BE2812">
        <v>1</v>
      </c>
      <c r="BG2812">
        <v>0</v>
      </c>
      <c r="BH2812">
        <v>0</v>
      </c>
      <c r="BI2812">
        <v>0</v>
      </c>
      <c r="BJ2812">
        <v>1050</v>
      </c>
      <c r="BK2812">
        <v>-125</v>
      </c>
      <c r="BL2812" t="s">
        <v>206</v>
      </c>
      <c r="BM2812">
        <v>1</v>
      </c>
      <c r="BN2812">
        <v>1</v>
      </c>
      <c r="BO2812">
        <v>1</v>
      </c>
      <c r="BP2812">
        <v>0</v>
      </c>
      <c r="BS2812">
        <v>0</v>
      </c>
      <c r="BT2812">
        <v>0</v>
      </c>
      <c r="BU2812">
        <v>0</v>
      </c>
      <c r="CE2812" t="str">
        <f t="shared" si="1429"/>
        <v>16:28:08.225</v>
      </c>
      <c r="CF2812">
        <v>225135622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2</v>
      </c>
      <c r="CY2812">
        <v>7</v>
      </c>
      <c r="CZ2812" t="s">
        <v>131</v>
      </c>
      <c r="DA2812">
        <v>306</v>
      </c>
      <c r="DB2812">
        <v>1</v>
      </c>
      <c r="DC2812" t="s">
        <v>844</v>
      </c>
      <c r="DD2812" t="s">
        <v>845</v>
      </c>
      <c r="DG2812">
        <v>8741873</v>
      </c>
      <c r="DI2812">
        <v>1</v>
      </c>
      <c r="DJ2812">
        <v>0</v>
      </c>
      <c r="DK2812">
        <v>1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3">
      <c r="A2813" t="str">
        <f>"10/06/2022 16:28:08.586"</f>
        <v>10/06/2022 16:28:08.586</v>
      </c>
      <c r="C2813" t="str">
        <f t="shared" si="1424"/>
        <v>FFDFD3C0</v>
      </c>
      <c r="D2813" t="s">
        <v>143</v>
      </c>
      <c r="E2813">
        <v>15</v>
      </c>
      <c r="F2813">
        <v>2015</v>
      </c>
      <c r="G2813" t="s">
        <v>144</v>
      </c>
      <c r="J2813" t="s">
        <v>145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 t="shared" si="1428"/>
        <v>16:28:08.219</v>
      </c>
      <c r="T2813" t="str">
        <f>"16:28:07.819"</f>
        <v>16:28:07.819</v>
      </c>
      <c r="U2813" t="str">
        <f t="shared" si="1412"/>
        <v>A5988B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9</v>
      </c>
      <c r="AC2813">
        <v>3</v>
      </c>
      <c r="AD2813">
        <v>0</v>
      </c>
      <c r="AE2813">
        <v>10</v>
      </c>
      <c r="AF2813" t="s">
        <v>136</v>
      </c>
      <c r="AG2813">
        <v>0</v>
      </c>
      <c r="AH2813">
        <v>3</v>
      </c>
      <c r="AI2813">
        <v>2</v>
      </c>
      <c r="AJ2813">
        <v>1</v>
      </c>
      <c r="AK2813" t="s">
        <v>922</v>
      </c>
      <c r="AL2813">
        <v>40.997908000000002</v>
      </c>
      <c r="AM2813" t="s">
        <v>923</v>
      </c>
      <c r="AN2813">
        <v>-72.178866999999997</v>
      </c>
      <c r="AO2813">
        <v>25</v>
      </c>
      <c r="AP2813">
        <v>1175</v>
      </c>
      <c r="AQ2813" t="s">
        <v>129</v>
      </c>
      <c r="AR2813">
        <v>-26</v>
      </c>
      <c r="AS2813">
        <v>55</v>
      </c>
      <c r="AT2813">
        <v>256</v>
      </c>
      <c r="BB2813">
        <v>1200</v>
      </c>
      <c r="BC2813">
        <v>1</v>
      </c>
      <c r="BD2813" t="str">
        <f t="shared" si="1425"/>
        <v xml:space="preserve">N46PD   </v>
      </c>
      <c r="BE2813">
        <v>1</v>
      </c>
      <c r="BG2813">
        <v>0</v>
      </c>
      <c r="BH2813">
        <v>0</v>
      </c>
      <c r="BI2813">
        <v>0</v>
      </c>
      <c r="BJ2813">
        <v>1050</v>
      </c>
      <c r="BK2813">
        <v>-125</v>
      </c>
      <c r="BL2813" t="s">
        <v>206</v>
      </c>
      <c r="BM2813">
        <v>1</v>
      </c>
      <c r="BN2813">
        <v>1</v>
      </c>
      <c r="BO2813">
        <v>1</v>
      </c>
      <c r="BP2813">
        <v>0</v>
      </c>
      <c r="BS2813">
        <v>0</v>
      </c>
      <c r="BT2813">
        <v>0</v>
      </c>
      <c r="BU2813">
        <v>0</v>
      </c>
      <c r="CE2813" t="str">
        <f t="shared" si="1429"/>
        <v>16:28:08.225</v>
      </c>
      <c r="CF2813">
        <v>225135622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2</v>
      </c>
      <c r="CY2813">
        <v>7</v>
      </c>
      <c r="CZ2813" t="s">
        <v>131</v>
      </c>
      <c r="DA2813">
        <v>306</v>
      </c>
      <c r="DB2813">
        <v>1</v>
      </c>
      <c r="DC2813" t="s">
        <v>844</v>
      </c>
      <c r="DD2813" t="s">
        <v>845</v>
      </c>
      <c r="DG2813">
        <v>8741873</v>
      </c>
      <c r="DI2813">
        <v>1</v>
      </c>
      <c r="DJ2813">
        <v>0</v>
      </c>
      <c r="DK2813">
        <v>1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3">
      <c r="A2814" t="str">
        <f>"10/06/2022 16:28:08.586"</f>
        <v>10/06/2022 16:28:08.586</v>
      </c>
      <c r="C2814" t="str">
        <f t="shared" si="1424"/>
        <v>FFDFD3C0</v>
      </c>
      <c r="D2814" t="s">
        <v>134</v>
      </c>
      <c r="E2814">
        <v>38</v>
      </c>
      <c r="H2814">
        <v>125</v>
      </c>
      <c r="I2814" t="s">
        <v>142</v>
      </c>
      <c r="J2814" t="s">
        <v>136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 t="shared" si="1428"/>
        <v>16:28:08.219</v>
      </c>
      <c r="T2814" t="str">
        <f>"16:28:07.219"</f>
        <v>16:28:07.219</v>
      </c>
      <c r="U2814" t="str">
        <f t="shared" si="1412"/>
        <v>A5988B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9</v>
      </c>
      <c r="AC2814">
        <v>3</v>
      </c>
      <c r="AD2814">
        <v>0</v>
      </c>
      <c r="AE2814">
        <v>10</v>
      </c>
      <c r="AF2814" t="s">
        <v>136</v>
      </c>
      <c r="AG2814">
        <v>0</v>
      </c>
      <c r="AH2814">
        <v>3</v>
      </c>
      <c r="AI2814">
        <v>2</v>
      </c>
      <c r="AJ2814">
        <v>1</v>
      </c>
      <c r="AK2814" t="s">
        <v>922</v>
      </c>
      <c r="AL2814">
        <v>40.997908000000002</v>
      </c>
      <c r="AM2814" t="s">
        <v>923</v>
      </c>
      <c r="AN2814">
        <v>-72.178866999999997</v>
      </c>
      <c r="AO2814">
        <v>25</v>
      </c>
      <c r="AP2814">
        <v>1175</v>
      </c>
      <c r="AQ2814" t="s">
        <v>129</v>
      </c>
      <c r="AR2814">
        <v>-26</v>
      </c>
      <c r="AS2814">
        <v>55</v>
      </c>
      <c r="AT2814">
        <v>192</v>
      </c>
      <c r="BB2814">
        <v>1200</v>
      </c>
      <c r="BC2814">
        <v>1</v>
      </c>
      <c r="BD2814" t="str">
        <f t="shared" si="1425"/>
        <v xml:space="preserve">N46PD   </v>
      </c>
      <c r="BE2814">
        <v>1</v>
      </c>
      <c r="BG2814">
        <v>0</v>
      </c>
      <c r="BH2814">
        <v>0</v>
      </c>
      <c r="BI2814">
        <v>0</v>
      </c>
      <c r="BJ2814">
        <v>1050</v>
      </c>
      <c r="BK2814">
        <v>-125</v>
      </c>
      <c r="BL2814" t="s">
        <v>206</v>
      </c>
      <c r="BM2814">
        <v>1</v>
      </c>
      <c r="BN2814">
        <v>1</v>
      </c>
      <c r="BO2814">
        <v>1</v>
      </c>
      <c r="BP2814">
        <v>0</v>
      </c>
      <c r="BS2814">
        <v>0</v>
      </c>
      <c r="BT2814">
        <v>0</v>
      </c>
      <c r="BU2814">
        <v>0</v>
      </c>
      <c r="CE2814" t="str">
        <f t="shared" si="1429"/>
        <v>16:28:08.225</v>
      </c>
      <c r="CF2814">
        <v>225044709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2</v>
      </c>
      <c r="CY2814">
        <v>7</v>
      </c>
      <c r="CZ2814" t="s">
        <v>131</v>
      </c>
      <c r="DA2814">
        <v>94</v>
      </c>
      <c r="DB2814">
        <v>2</v>
      </c>
      <c r="DC2814" t="s">
        <v>190</v>
      </c>
      <c r="DD2814" t="s">
        <v>191</v>
      </c>
      <c r="DG2814">
        <v>14204138</v>
      </c>
      <c r="DI2814">
        <v>1</v>
      </c>
      <c r="DJ2814">
        <v>0</v>
      </c>
      <c r="DK2814">
        <v>1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3">
      <c r="A2815" t="str">
        <f>"10/06/2022 16:28:09.931"</f>
        <v>10/06/2022 16:28:09.931</v>
      </c>
      <c r="C2815" t="str">
        <f t="shared" si="1424"/>
        <v>FFDFD3C0</v>
      </c>
      <c r="D2815" t="s">
        <v>139</v>
      </c>
      <c r="E2815">
        <v>3</v>
      </c>
      <c r="F2815">
        <v>1003</v>
      </c>
      <c r="G2815" t="s">
        <v>146</v>
      </c>
      <c r="J2815" t="s">
        <v>141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"16:28:09.180"</f>
        <v>16:28:09.180</v>
      </c>
      <c r="T2815" t="str">
        <f>"16:28:08.780"</f>
        <v>16:28:08.780</v>
      </c>
      <c r="U2815" t="str">
        <f t="shared" si="1412"/>
        <v>A5988B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9</v>
      </c>
      <c r="AC2815">
        <v>3</v>
      </c>
      <c r="AD2815">
        <v>0</v>
      </c>
      <c r="AE2815">
        <v>10</v>
      </c>
      <c r="AF2815" t="s">
        <v>136</v>
      </c>
      <c r="AG2815">
        <v>0</v>
      </c>
      <c r="AH2815">
        <v>3</v>
      </c>
      <c r="AI2815">
        <v>2</v>
      </c>
      <c r="AJ2815">
        <v>1</v>
      </c>
      <c r="AK2815" t="s">
        <v>924</v>
      </c>
      <c r="AL2815">
        <v>40.998187000000001</v>
      </c>
      <c r="AM2815" t="s">
        <v>925</v>
      </c>
      <c r="AN2815">
        <v>-72.179060000000007</v>
      </c>
      <c r="AO2815">
        <v>25</v>
      </c>
      <c r="AP2815">
        <v>1150</v>
      </c>
      <c r="AQ2815" t="s">
        <v>129</v>
      </c>
      <c r="AR2815">
        <v>-27</v>
      </c>
      <c r="AS2815">
        <v>54</v>
      </c>
      <c r="AT2815">
        <v>-192</v>
      </c>
      <c r="BB2815">
        <v>1200</v>
      </c>
      <c r="BC2815">
        <v>1</v>
      </c>
      <c r="BD2815" t="str">
        <f t="shared" si="1425"/>
        <v xml:space="preserve">N46PD   </v>
      </c>
      <c r="BE2815">
        <v>1</v>
      </c>
      <c r="BG2815">
        <v>0</v>
      </c>
      <c r="BH2815">
        <v>0</v>
      </c>
      <c r="BI2815">
        <v>0</v>
      </c>
      <c r="BJ2815">
        <v>1075</v>
      </c>
      <c r="BK2815">
        <v>-75</v>
      </c>
      <c r="BL2815" t="s">
        <v>206</v>
      </c>
      <c r="BM2815">
        <v>1</v>
      </c>
      <c r="BN2815">
        <v>1</v>
      </c>
      <c r="BO2815">
        <v>1</v>
      </c>
      <c r="BP2815">
        <v>0</v>
      </c>
      <c r="BS2815">
        <v>0</v>
      </c>
      <c r="BT2815">
        <v>0</v>
      </c>
      <c r="BU2815">
        <v>0</v>
      </c>
      <c r="CE2815" t="str">
        <f>"16:28:09.185"</f>
        <v>16:28:09.185</v>
      </c>
      <c r="CF2815">
        <v>185165027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2</v>
      </c>
      <c r="CY2815">
        <v>7</v>
      </c>
      <c r="CZ2815" t="s">
        <v>131</v>
      </c>
      <c r="DA2815">
        <v>94</v>
      </c>
      <c r="DB2815">
        <v>2</v>
      </c>
      <c r="DC2815" t="s">
        <v>190</v>
      </c>
      <c r="DD2815" t="s">
        <v>191</v>
      </c>
      <c r="DG2815">
        <v>14205497</v>
      </c>
      <c r="DI2815">
        <v>0</v>
      </c>
      <c r="DJ2815">
        <v>0</v>
      </c>
      <c r="DK2815">
        <v>0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3">
      <c r="A2816" t="str">
        <f>"10/06/2022 16:28:09.977"</f>
        <v>10/06/2022 16:28:09.977</v>
      </c>
      <c r="C2816" t="str">
        <f t="shared" si="1424"/>
        <v>FFDFD3C0</v>
      </c>
      <c r="D2816" t="s">
        <v>139</v>
      </c>
      <c r="E2816">
        <v>2</v>
      </c>
      <c r="F2816">
        <v>1002</v>
      </c>
      <c r="G2816" t="s">
        <v>124</v>
      </c>
      <c r="J2816" t="s">
        <v>141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"16:28:09.180"</f>
        <v>16:28:09.180</v>
      </c>
      <c r="T2816" t="str">
        <f>"16:28:08.780"</f>
        <v>16:28:08.780</v>
      </c>
      <c r="U2816" t="str">
        <f t="shared" si="1412"/>
        <v>A5988B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9</v>
      </c>
      <c r="AC2816">
        <v>3</v>
      </c>
      <c r="AD2816">
        <v>0</v>
      </c>
      <c r="AE2816">
        <v>10</v>
      </c>
      <c r="AF2816" t="s">
        <v>136</v>
      </c>
      <c r="AG2816">
        <v>0</v>
      </c>
      <c r="AH2816">
        <v>3</v>
      </c>
      <c r="AI2816">
        <v>2</v>
      </c>
      <c r="AJ2816">
        <v>1</v>
      </c>
      <c r="AK2816" t="s">
        <v>924</v>
      </c>
      <c r="AL2816">
        <v>40.998187000000001</v>
      </c>
      <c r="AM2816" t="s">
        <v>925</v>
      </c>
      <c r="AN2816">
        <v>-72.179060000000007</v>
      </c>
      <c r="AO2816">
        <v>25</v>
      </c>
      <c r="AP2816">
        <v>1150</v>
      </c>
      <c r="AQ2816" t="s">
        <v>129</v>
      </c>
      <c r="AR2816">
        <v>-27</v>
      </c>
      <c r="AS2816">
        <v>54</v>
      </c>
      <c r="AT2816">
        <v>-192</v>
      </c>
      <c r="BB2816">
        <v>1200</v>
      </c>
      <c r="BC2816">
        <v>1</v>
      </c>
      <c r="BD2816" t="str">
        <f t="shared" si="1425"/>
        <v xml:space="preserve">N46PD   </v>
      </c>
      <c r="BE2816">
        <v>1</v>
      </c>
      <c r="BG2816">
        <v>0</v>
      </c>
      <c r="BH2816">
        <v>0</v>
      </c>
      <c r="BI2816">
        <v>0</v>
      </c>
      <c r="BJ2816">
        <v>1075</v>
      </c>
      <c r="BK2816">
        <v>-75</v>
      </c>
      <c r="BL2816" t="s">
        <v>206</v>
      </c>
      <c r="BM2816">
        <v>1</v>
      </c>
      <c r="BN2816">
        <v>1</v>
      </c>
      <c r="BO2816">
        <v>1</v>
      </c>
      <c r="BP2816">
        <v>0</v>
      </c>
      <c r="BS2816">
        <v>0</v>
      </c>
      <c r="BT2816">
        <v>0</v>
      </c>
      <c r="BU2816">
        <v>0</v>
      </c>
      <c r="CE2816" t="str">
        <f>"16:28:09.185"</f>
        <v>16:28:09.185</v>
      </c>
      <c r="CF2816">
        <v>185165027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2</v>
      </c>
      <c r="CY2816">
        <v>7</v>
      </c>
      <c r="CZ2816" t="s">
        <v>131</v>
      </c>
      <c r="DA2816">
        <v>94</v>
      </c>
      <c r="DB2816">
        <v>2</v>
      </c>
      <c r="DC2816" t="s">
        <v>190</v>
      </c>
      <c r="DD2816" t="s">
        <v>191</v>
      </c>
      <c r="DG2816">
        <v>14205497</v>
      </c>
      <c r="DI2816">
        <v>0</v>
      </c>
      <c r="DJ2816">
        <v>0</v>
      </c>
      <c r="DK2816">
        <v>1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3">
      <c r="A2817" t="str">
        <f>"10/06/2022 16:28:09.977"</f>
        <v>10/06/2022 16:28:09.977</v>
      </c>
      <c r="C2817" t="str">
        <f t="shared" si="1424"/>
        <v>FFDFD3C0</v>
      </c>
      <c r="D2817" t="s">
        <v>123</v>
      </c>
      <c r="E2817">
        <v>1</v>
      </c>
      <c r="H2817">
        <v>157</v>
      </c>
      <c r="I2817" t="s">
        <v>124</v>
      </c>
      <c r="J2817" t="s">
        <v>125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"16:28:09.180"</f>
        <v>16:28:09.180</v>
      </c>
      <c r="T2817" t="str">
        <f>"16:28:08.780"</f>
        <v>16:28:08.780</v>
      </c>
      <c r="U2817" t="str">
        <f t="shared" si="1412"/>
        <v>A5988B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9</v>
      </c>
      <c r="AC2817">
        <v>3</v>
      </c>
      <c r="AD2817">
        <v>0</v>
      </c>
      <c r="AE2817">
        <v>10</v>
      </c>
      <c r="AF2817" t="s">
        <v>136</v>
      </c>
      <c r="AG2817">
        <v>0</v>
      </c>
      <c r="AH2817">
        <v>3</v>
      </c>
      <c r="AI2817">
        <v>2</v>
      </c>
      <c r="AJ2817">
        <v>1</v>
      </c>
      <c r="AK2817" t="s">
        <v>924</v>
      </c>
      <c r="AL2817">
        <v>40.998187000000001</v>
      </c>
      <c r="AM2817" t="s">
        <v>925</v>
      </c>
      <c r="AN2817">
        <v>-72.179060000000007</v>
      </c>
      <c r="AO2817">
        <v>25</v>
      </c>
      <c r="AP2817">
        <v>1150</v>
      </c>
      <c r="AQ2817" t="s">
        <v>129</v>
      </c>
      <c r="AR2817">
        <v>-27</v>
      </c>
      <c r="AS2817">
        <v>54</v>
      </c>
      <c r="AT2817">
        <v>-192</v>
      </c>
      <c r="BB2817">
        <v>1200</v>
      </c>
      <c r="BC2817">
        <v>1</v>
      </c>
      <c r="BD2817" t="str">
        <f t="shared" si="1425"/>
        <v xml:space="preserve">N46PD   </v>
      </c>
      <c r="BE2817">
        <v>1</v>
      </c>
      <c r="BG2817">
        <v>0</v>
      </c>
      <c r="BH2817">
        <v>0</v>
      </c>
      <c r="BI2817">
        <v>0</v>
      </c>
      <c r="BJ2817">
        <v>1075</v>
      </c>
      <c r="BK2817">
        <v>-75</v>
      </c>
      <c r="BL2817" t="s">
        <v>206</v>
      </c>
      <c r="BM2817">
        <v>1</v>
      </c>
      <c r="BN2817">
        <v>1</v>
      </c>
      <c r="BO2817">
        <v>1</v>
      </c>
      <c r="BP2817">
        <v>0</v>
      </c>
      <c r="BS2817">
        <v>0</v>
      </c>
      <c r="BT2817">
        <v>0</v>
      </c>
      <c r="BU2817">
        <v>0</v>
      </c>
      <c r="CE2817" t="str">
        <f>"16:28:09.185"</f>
        <v>16:28:09.185</v>
      </c>
      <c r="CF2817">
        <v>185165027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2</v>
      </c>
      <c r="CY2817">
        <v>7</v>
      </c>
      <c r="CZ2817" t="s">
        <v>131</v>
      </c>
      <c r="DA2817">
        <v>94</v>
      </c>
      <c r="DB2817">
        <v>2</v>
      </c>
      <c r="DC2817" t="s">
        <v>190</v>
      </c>
      <c r="DD2817" t="s">
        <v>191</v>
      </c>
      <c r="DG2817">
        <v>14205497</v>
      </c>
      <c r="DI2817">
        <v>0</v>
      </c>
      <c r="DJ2817">
        <v>0</v>
      </c>
      <c r="DK2817">
        <v>1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3">
      <c r="A2818" t="str">
        <f>"10/06/2022 16:28:09.977"</f>
        <v>10/06/2022 16:28:09.977</v>
      </c>
      <c r="C2818" t="str">
        <f t="shared" si="1424"/>
        <v>FFDFD3C0</v>
      </c>
      <c r="D2818" t="s">
        <v>143</v>
      </c>
      <c r="E2818">
        <v>15</v>
      </c>
      <c r="F2818">
        <v>2015</v>
      </c>
      <c r="G2818" t="s">
        <v>144</v>
      </c>
      <c r="J2818" t="s">
        <v>145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"16:28:09.180"</f>
        <v>16:28:09.180</v>
      </c>
      <c r="T2818" t="str">
        <f>"16:28:08.780"</f>
        <v>16:28:08.780</v>
      </c>
      <c r="U2818" t="str">
        <f t="shared" ref="U2818:U2881" si="1430">"A5988B"</f>
        <v>A5988B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9</v>
      </c>
      <c r="AC2818">
        <v>3</v>
      </c>
      <c r="AD2818">
        <v>0</v>
      </c>
      <c r="AE2818">
        <v>10</v>
      </c>
      <c r="AF2818" t="s">
        <v>136</v>
      </c>
      <c r="AG2818">
        <v>0</v>
      </c>
      <c r="AH2818">
        <v>3</v>
      </c>
      <c r="AI2818">
        <v>2</v>
      </c>
      <c r="AJ2818">
        <v>1</v>
      </c>
      <c r="AK2818" t="s">
        <v>924</v>
      </c>
      <c r="AL2818">
        <v>40.998187000000001</v>
      </c>
      <c r="AM2818" t="s">
        <v>925</v>
      </c>
      <c r="AN2818">
        <v>-72.179060000000007</v>
      </c>
      <c r="AO2818">
        <v>25</v>
      </c>
      <c r="AP2818">
        <v>1150</v>
      </c>
      <c r="AQ2818" t="s">
        <v>129</v>
      </c>
      <c r="AR2818">
        <v>-27</v>
      </c>
      <c r="AS2818">
        <v>54</v>
      </c>
      <c r="AT2818">
        <v>-192</v>
      </c>
      <c r="BB2818">
        <v>1200</v>
      </c>
      <c r="BC2818">
        <v>1</v>
      </c>
      <c r="BD2818" t="str">
        <f t="shared" si="1425"/>
        <v xml:space="preserve">N46PD   </v>
      </c>
      <c r="BE2818">
        <v>1</v>
      </c>
      <c r="BG2818">
        <v>0</v>
      </c>
      <c r="BH2818">
        <v>0</v>
      </c>
      <c r="BI2818">
        <v>0</v>
      </c>
      <c r="BJ2818">
        <v>1075</v>
      </c>
      <c r="BK2818">
        <v>-75</v>
      </c>
      <c r="BL2818" t="s">
        <v>206</v>
      </c>
      <c r="BM2818">
        <v>1</v>
      </c>
      <c r="BN2818">
        <v>1</v>
      </c>
      <c r="BO2818">
        <v>1</v>
      </c>
      <c r="BP2818">
        <v>0</v>
      </c>
      <c r="BS2818">
        <v>0</v>
      </c>
      <c r="BT2818">
        <v>0</v>
      </c>
      <c r="BU2818">
        <v>0</v>
      </c>
      <c r="CE2818" t="str">
        <f>"16:28:09.185"</f>
        <v>16:28:09.185</v>
      </c>
      <c r="CF2818">
        <v>185165027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2</v>
      </c>
      <c r="CY2818">
        <v>7</v>
      </c>
      <c r="CZ2818" t="s">
        <v>131</v>
      </c>
      <c r="DA2818">
        <v>94</v>
      </c>
      <c r="DB2818">
        <v>2</v>
      </c>
      <c r="DC2818" t="s">
        <v>190</v>
      </c>
      <c r="DD2818" t="s">
        <v>191</v>
      </c>
      <c r="DG2818">
        <v>14205497</v>
      </c>
      <c r="DI2818">
        <v>0</v>
      </c>
      <c r="DJ2818">
        <v>0</v>
      </c>
      <c r="DK2818">
        <v>1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3">
      <c r="A2819" t="str">
        <f>"10/06/2022 16:28:09.977"</f>
        <v>10/06/2022 16:28:09.977</v>
      </c>
      <c r="C2819" t="str">
        <f t="shared" si="1424"/>
        <v>FFDFD3C0</v>
      </c>
      <c r="D2819" t="s">
        <v>134</v>
      </c>
      <c r="E2819">
        <v>38</v>
      </c>
      <c r="H2819">
        <v>125</v>
      </c>
      <c r="I2819" t="s">
        <v>142</v>
      </c>
      <c r="J2819" t="s">
        <v>136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>"16:28:09.180"</f>
        <v>16:28:09.180</v>
      </c>
      <c r="T2819" t="str">
        <f>"16:28:08.780"</f>
        <v>16:28:08.780</v>
      </c>
      <c r="U2819" t="str">
        <f t="shared" si="1430"/>
        <v>A5988B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9</v>
      </c>
      <c r="AC2819">
        <v>3</v>
      </c>
      <c r="AD2819">
        <v>0</v>
      </c>
      <c r="AE2819">
        <v>10</v>
      </c>
      <c r="AF2819" t="s">
        <v>136</v>
      </c>
      <c r="AG2819">
        <v>0</v>
      </c>
      <c r="AH2819">
        <v>3</v>
      </c>
      <c r="AI2819">
        <v>2</v>
      </c>
      <c r="AJ2819">
        <v>1</v>
      </c>
      <c r="AK2819" t="s">
        <v>924</v>
      </c>
      <c r="AL2819">
        <v>40.998187000000001</v>
      </c>
      <c r="AM2819" t="s">
        <v>925</v>
      </c>
      <c r="AN2819">
        <v>-72.179060000000007</v>
      </c>
      <c r="AO2819">
        <v>25</v>
      </c>
      <c r="AP2819">
        <v>1150</v>
      </c>
      <c r="AQ2819" t="s">
        <v>129</v>
      </c>
      <c r="AR2819">
        <v>-27</v>
      </c>
      <c r="AS2819">
        <v>54</v>
      </c>
      <c r="AT2819">
        <v>-192</v>
      </c>
      <c r="BB2819">
        <v>1200</v>
      </c>
      <c r="BC2819">
        <v>1</v>
      </c>
      <c r="BD2819" t="str">
        <f t="shared" si="1425"/>
        <v xml:space="preserve">N46PD   </v>
      </c>
      <c r="BE2819">
        <v>1</v>
      </c>
      <c r="BG2819">
        <v>0</v>
      </c>
      <c r="BH2819">
        <v>0</v>
      </c>
      <c r="BI2819">
        <v>0</v>
      </c>
      <c r="BJ2819">
        <v>1075</v>
      </c>
      <c r="BK2819">
        <v>-75</v>
      </c>
      <c r="BL2819" t="s">
        <v>206</v>
      </c>
      <c r="BM2819">
        <v>1</v>
      </c>
      <c r="BN2819">
        <v>1</v>
      </c>
      <c r="BO2819">
        <v>1</v>
      </c>
      <c r="BP2819">
        <v>0</v>
      </c>
      <c r="BS2819">
        <v>0</v>
      </c>
      <c r="BT2819">
        <v>0</v>
      </c>
      <c r="BU2819">
        <v>0</v>
      </c>
      <c r="CE2819" t="str">
        <f>"16:28:09.185"</f>
        <v>16:28:09.185</v>
      </c>
      <c r="CF2819">
        <v>185165027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2</v>
      </c>
      <c r="CY2819">
        <v>7</v>
      </c>
      <c r="CZ2819" t="s">
        <v>131</v>
      </c>
      <c r="DA2819">
        <v>94</v>
      </c>
      <c r="DB2819">
        <v>2</v>
      </c>
      <c r="DC2819" t="s">
        <v>190</v>
      </c>
      <c r="DD2819" t="s">
        <v>191</v>
      </c>
      <c r="DG2819">
        <v>14205497</v>
      </c>
      <c r="DI2819">
        <v>0</v>
      </c>
      <c r="DJ2819">
        <v>0</v>
      </c>
      <c r="DK2819">
        <v>1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3">
      <c r="A2820" t="str">
        <f t="shared" ref="A2820:A2826" si="1431">"10/06/2022 16:28:10.540"</f>
        <v>10/06/2022 16:28:10.540</v>
      </c>
      <c r="C2820" t="str">
        <f t="shared" si="1424"/>
        <v>FFDFD3C0</v>
      </c>
      <c r="D2820" t="s">
        <v>139</v>
      </c>
      <c r="E2820">
        <v>2</v>
      </c>
      <c r="F2820">
        <v>1002</v>
      </c>
      <c r="G2820" t="s">
        <v>124</v>
      </c>
      <c r="J2820" t="s">
        <v>141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ref="S2820:S2826" si="1432">"16:28:10.227"</f>
        <v>16:28:10.227</v>
      </c>
      <c r="T2820" t="str">
        <f t="shared" ref="T2820:T2826" si="1433">"16:28:09.727"</f>
        <v>16:28:09.727</v>
      </c>
      <c r="U2820" t="str">
        <f t="shared" si="1430"/>
        <v>A5988B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9</v>
      </c>
      <c r="AC2820">
        <v>3</v>
      </c>
      <c r="AD2820">
        <v>0</v>
      </c>
      <c r="AE2820">
        <v>10</v>
      </c>
      <c r="AF2820" t="s">
        <v>136</v>
      </c>
      <c r="AG2820">
        <v>0</v>
      </c>
      <c r="AH2820">
        <v>3</v>
      </c>
      <c r="AI2820">
        <v>2</v>
      </c>
      <c r="AJ2820">
        <v>1</v>
      </c>
      <c r="AK2820" t="s">
        <v>926</v>
      </c>
      <c r="AL2820">
        <v>40.998423000000003</v>
      </c>
      <c r="AM2820" t="s">
        <v>927</v>
      </c>
      <c r="AN2820">
        <v>-72.179231999999999</v>
      </c>
      <c r="AO2820">
        <v>25</v>
      </c>
      <c r="AP2820">
        <v>1150</v>
      </c>
      <c r="AQ2820" t="s">
        <v>129</v>
      </c>
      <c r="AR2820">
        <v>-28</v>
      </c>
      <c r="AS2820">
        <v>55</v>
      </c>
      <c r="AT2820">
        <v>-128</v>
      </c>
      <c r="BB2820">
        <v>1200</v>
      </c>
      <c r="BC2820">
        <v>1</v>
      </c>
      <c r="BD2820" t="str">
        <f t="shared" si="1425"/>
        <v xml:space="preserve">N46PD   </v>
      </c>
      <c r="BE2820">
        <v>1</v>
      </c>
      <c r="BG2820">
        <v>0</v>
      </c>
      <c r="BH2820">
        <v>0</v>
      </c>
      <c r="BI2820">
        <v>0</v>
      </c>
      <c r="BJ2820">
        <v>1050</v>
      </c>
      <c r="BK2820">
        <v>-100</v>
      </c>
      <c r="BL2820" t="s">
        <v>206</v>
      </c>
      <c r="BM2820">
        <v>1</v>
      </c>
      <c r="BN2820">
        <v>1</v>
      </c>
      <c r="BO2820">
        <v>1</v>
      </c>
      <c r="BP2820">
        <v>0</v>
      </c>
      <c r="BS2820">
        <v>0</v>
      </c>
      <c r="BT2820">
        <v>0</v>
      </c>
      <c r="BU2820">
        <v>0</v>
      </c>
      <c r="CE2820" t="str">
        <f t="shared" ref="CE2820:CE2826" si="1434">"16:28:10.227"</f>
        <v>16:28:10.227</v>
      </c>
      <c r="CF2820">
        <v>227042191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6</v>
      </c>
      <c r="CY2820">
        <v>7</v>
      </c>
      <c r="CZ2820" t="s">
        <v>131</v>
      </c>
      <c r="DA2820">
        <v>80</v>
      </c>
      <c r="DB2820">
        <v>1</v>
      </c>
      <c r="DC2820" t="s">
        <v>132</v>
      </c>
      <c r="DD2820" t="s">
        <v>133</v>
      </c>
      <c r="DG2820">
        <v>15625363</v>
      </c>
      <c r="DI2820">
        <v>0</v>
      </c>
      <c r="DJ2820">
        <v>0</v>
      </c>
      <c r="DK2820">
        <v>0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3">
      <c r="A2821" t="str">
        <f t="shared" si="1431"/>
        <v>10/06/2022 16:28:10.540</v>
      </c>
      <c r="C2821" t="str">
        <f t="shared" si="1424"/>
        <v>FFDFD3C0</v>
      </c>
      <c r="D2821" t="s">
        <v>123</v>
      </c>
      <c r="E2821">
        <v>1</v>
      </c>
      <c r="H2821">
        <v>157</v>
      </c>
      <c r="I2821" t="s">
        <v>124</v>
      </c>
      <c r="J2821" t="s">
        <v>125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 t="shared" si="1432"/>
        <v>16:28:10.227</v>
      </c>
      <c r="T2821" t="str">
        <f t="shared" si="1433"/>
        <v>16:28:09.727</v>
      </c>
      <c r="U2821" t="str">
        <f t="shared" si="1430"/>
        <v>A5988B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9</v>
      </c>
      <c r="AC2821">
        <v>3</v>
      </c>
      <c r="AD2821">
        <v>0</v>
      </c>
      <c r="AE2821">
        <v>10</v>
      </c>
      <c r="AF2821" t="s">
        <v>136</v>
      </c>
      <c r="AG2821">
        <v>0</v>
      </c>
      <c r="AH2821">
        <v>3</v>
      </c>
      <c r="AI2821">
        <v>2</v>
      </c>
      <c r="AJ2821">
        <v>1</v>
      </c>
      <c r="AK2821" t="s">
        <v>926</v>
      </c>
      <c r="AL2821">
        <v>40.998423000000003</v>
      </c>
      <c r="AM2821" t="s">
        <v>927</v>
      </c>
      <c r="AN2821">
        <v>-72.179231999999999</v>
      </c>
      <c r="AO2821">
        <v>25</v>
      </c>
      <c r="AP2821">
        <v>1150</v>
      </c>
      <c r="AQ2821" t="s">
        <v>129</v>
      </c>
      <c r="AR2821">
        <v>-28</v>
      </c>
      <c r="AS2821">
        <v>55</v>
      </c>
      <c r="AT2821">
        <v>-128</v>
      </c>
      <c r="BB2821">
        <v>1200</v>
      </c>
      <c r="BC2821">
        <v>1</v>
      </c>
      <c r="BD2821" t="str">
        <f t="shared" si="1425"/>
        <v xml:space="preserve">N46PD   </v>
      </c>
      <c r="BE2821">
        <v>1</v>
      </c>
      <c r="BG2821">
        <v>0</v>
      </c>
      <c r="BH2821">
        <v>0</v>
      </c>
      <c r="BI2821">
        <v>0</v>
      </c>
      <c r="BJ2821">
        <v>1050</v>
      </c>
      <c r="BK2821">
        <v>-100</v>
      </c>
      <c r="BL2821" t="s">
        <v>206</v>
      </c>
      <c r="BM2821">
        <v>1</v>
      </c>
      <c r="BN2821">
        <v>1</v>
      </c>
      <c r="BO2821">
        <v>1</v>
      </c>
      <c r="BP2821">
        <v>0</v>
      </c>
      <c r="BS2821">
        <v>0</v>
      </c>
      <c r="BT2821">
        <v>0</v>
      </c>
      <c r="BU2821">
        <v>0</v>
      </c>
      <c r="CE2821" t="str">
        <f t="shared" si="1434"/>
        <v>16:28:10.227</v>
      </c>
      <c r="CF2821">
        <v>227042191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6</v>
      </c>
      <c r="CY2821">
        <v>7</v>
      </c>
      <c r="CZ2821" t="s">
        <v>131</v>
      </c>
      <c r="DA2821">
        <v>80</v>
      </c>
      <c r="DB2821">
        <v>1</v>
      </c>
      <c r="DC2821" t="s">
        <v>132</v>
      </c>
      <c r="DD2821" t="s">
        <v>133</v>
      </c>
      <c r="DG2821">
        <v>15625363</v>
      </c>
      <c r="DI2821">
        <v>0</v>
      </c>
      <c r="DJ2821">
        <v>0</v>
      </c>
      <c r="DK2821">
        <v>0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3">
      <c r="A2822" t="str">
        <f t="shared" si="1431"/>
        <v>10/06/2022 16:28:10.540</v>
      </c>
      <c r="C2822" t="str">
        <f t="shared" si="1424"/>
        <v>FFDFD3C0</v>
      </c>
      <c r="D2822" t="s">
        <v>143</v>
      </c>
      <c r="E2822">
        <v>15</v>
      </c>
      <c r="F2822">
        <v>2015</v>
      </c>
      <c r="G2822" t="s">
        <v>144</v>
      </c>
      <c r="J2822" t="s">
        <v>145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si="1432"/>
        <v>16:28:10.227</v>
      </c>
      <c r="T2822" t="str">
        <f t="shared" si="1433"/>
        <v>16:28:09.727</v>
      </c>
      <c r="U2822" t="str">
        <f t="shared" si="1430"/>
        <v>A5988B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9</v>
      </c>
      <c r="AC2822">
        <v>3</v>
      </c>
      <c r="AD2822">
        <v>0</v>
      </c>
      <c r="AE2822">
        <v>10</v>
      </c>
      <c r="AF2822" t="s">
        <v>136</v>
      </c>
      <c r="AG2822">
        <v>0</v>
      </c>
      <c r="AH2822">
        <v>3</v>
      </c>
      <c r="AI2822">
        <v>2</v>
      </c>
      <c r="AJ2822">
        <v>1</v>
      </c>
      <c r="AK2822" t="s">
        <v>926</v>
      </c>
      <c r="AL2822">
        <v>40.998423000000003</v>
      </c>
      <c r="AM2822" t="s">
        <v>927</v>
      </c>
      <c r="AN2822">
        <v>-72.179231999999999</v>
      </c>
      <c r="AO2822">
        <v>25</v>
      </c>
      <c r="AP2822">
        <v>1150</v>
      </c>
      <c r="AQ2822" t="s">
        <v>129</v>
      </c>
      <c r="AR2822">
        <v>-28</v>
      </c>
      <c r="AS2822">
        <v>55</v>
      </c>
      <c r="AT2822">
        <v>-128</v>
      </c>
      <c r="BB2822">
        <v>1200</v>
      </c>
      <c r="BC2822">
        <v>1</v>
      </c>
      <c r="BD2822" t="str">
        <f t="shared" si="1425"/>
        <v xml:space="preserve">N46PD   </v>
      </c>
      <c r="BE2822">
        <v>1</v>
      </c>
      <c r="BG2822">
        <v>0</v>
      </c>
      <c r="BH2822">
        <v>0</v>
      </c>
      <c r="BI2822">
        <v>0</v>
      </c>
      <c r="BJ2822">
        <v>1050</v>
      </c>
      <c r="BK2822">
        <v>-100</v>
      </c>
      <c r="BL2822" t="s">
        <v>206</v>
      </c>
      <c r="BM2822">
        <v>1</v>
      </c>
      <c r="BN2822">
        <v>1</v>
      </c>
      <c r="BO2822">
        <v>1</v>
      </c>
      <c r="BP2822">
        <v>0</v>
      </c>
      <c r="BS2822">
        <v>0</v>
      </c>
      <c r="BT2822">
        <v>0</v>
      </c>
      <c r="BU2822">
        <v>0</v>
      </c>
      <c r="CE2822" t="str">
        <f t="shared" si="1434"/>
        <v>16:28:10.227</v>
      </c>
      <c r="CF2822">
        <v>227042191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6</v>
      </c>
      <c r="CY2822">
        <v>7</v>
      </c>
      <c r="CZ2822" t="s">
        <v>131</v>
      </c>
      <c r="DA2822">
        <v>80</v>
      </c>
      <c r="DB2822">
        <v>1</v>
      </c>
      <c r="DC2822" t="s">
        <v>132</v>
      </c>
      <c r="DD2822" t="s">
        <v>133</v>
      </c>
      <c r="DG2822">
        <v>15625363</v>
      </c>
      <c r="DI2822">
        <v>0</v>
      </c>
      <c r="DJ2822">
        <v>0</v>
      </c>
      <c r="DK2822">
        <v>1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3">
      <c r="A2823" t="str">
        <f t="shared" si="1431"/>
        <v>10/06/2022 16:28:10.540</v>
      </c>
      <c r="C2823" t="str">
        <f t="shared" si="1424"/>
        <v>FFDFD3C0</v>
      </c>
      <c r="D2823" t="s">
        <v>143</v>
      </c>
      <c r="E2823">
        <v>1</v>
      </c>
      <c r="F2823">
        <v>2001</v>
      </c>
      <c r="G2823" t="s">
        <v>147</v>
      </c>
      <c r="J2823" t="s">
        <v>145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si="1432"/>
        <v>16:28:10.227</v>
      </c>
      <c r="T2823" t="str">
        <f t="shared" si="1433"/>
        <v>16:28:09.727</v>
      </c>
      <c r="U2823" t="str">
        <f t="shared" si="1430"/>
        <v>A5988B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9</v>
      </c>
      <c r="AC2823">
        <v>3</v>
      </c>
      <c r="AD2823">
        <v>0</v>
      </c>
      <c r="AE2823">
        <v>10</v>
      </c>
      <c r="AF2823" t="s">
        <v>136</v>
      </c>
      <c r="AG2823">
        <v>0</v>
      </c>
      <c r="AH2823">
        <v>3</v>
      </c>
      <c r="AI2823">
        <v>2</v>
      </c>
      <c r="AJ2823">
        <v>1</v>
      </c>
      <c r="AK2823" t="s">
        <v>926</v>
      </c>
      <c r="AL2823">
        <v>40.998423000000003</v>
      </c>
      <c r="AM2823" t="s">
        <v>927</v>
      </c>
      <c r="AN2823">
        <v>-72.179231999999999</v>
      </c>
      <c r="AO2823">
        <v>25</v>
      </c>
      <c r="AP2823">
        <v>1150</v>
      </c>
      <c r="AQ2823" t="s">
        <v>129</v>
      </c>
      <c r="AR2823">
        <v>-28</v>
      </c>
      <c r="AS2823">
        <v>55</v>
      </c>
      <c r="AT2823">
        <v>-128</v>
      </c>
      <c r="BB2823">
        <v>1200</v>
      </c>
      <c r="BC2823">
        <v>1</v>
      </c>
      <c r="BD2823" t="str">
        <f t="shared" si="1425"/>
        <v xml:space="preserve">N46PD   </v>
      </c>
      <c r="BE2823">
        <v>1</v>
      </c>
      <c r="BG2823">
        <v>0</v>
      </c>
      <c r="BH2823">
        <v>0</v>
      </c>
      <c r="BI2823">
        <v>0</v>
      </c>
      <c r="BJ2823">
        <v>1050</v>
      </c>
      <c r="BK2823">
        <v>-100</v>
      </c>
      <c r="BL2823" t="s">
        <v>206</v>
      </c>
      <c r="BM2823">
        <v>1</v>
      </c>
      <c r="BN2823">
        <v>1</v>
      </c>
      <c r="BO2823">
        <v>1</v>
      </c>
      <c r="BP2823">
        <v>0</v>
      </c>
      <c r="BS2823">
        <v>0</v>
      </c>
      <c r="BT2823">
        <v>0</v>
      </c>
      <c r="BU2823">
        <v>0</v>
      </c>
      <c r="CE2823" t="str">
        <f t="shared" si="1434"/>
        <v>16:28:10.227</v>
      </c>
      <c r="CF2823">
        <v>227042191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6</v>
      </c>
      <c r="CY2823">
        <v>7</v>
      </c>
      <c r="CZ2823" t="s">
        <v>131</v>
      </c>
      <c r="DA2823">
        <v>80</v>
      </c>
      <c r="DB2823">
        <v>1</v>
      </c>
      <c r="DC2823" t="s">
        <v>132</v>
      </c>
      <c r="DD2823" t="s">
        <v>133</v>
      </c>
      <c r="DG2823">
        <v>15625363</v>
      </c>
      <c r="DI2823">
        <v>0</v>
      </c>
      <c r="DJ2823">
        <v>0</v>
      </c>
      <c r="DK2823">
        <v>1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3">
      <c r="A2824" t="str">
        <f t="shared" si="1431"/>
        <v>10/06/2022 16:28:10.540</v>
      </c>
      <c r="C2824" t="str">
        <f t="shared" si="1424"/>
        <v>FFDFD3C0</v>
      </c>
      <c r="D2824" t="s">
        <v>134</v>
      </c>
      <c r="E2824">
        <v>38</v>
      </c>
      <c r="H2824">
        <v>125</v>
      </c>
      <c r="I2824" t="s">
        <v>142</v>
      </c>
      <c r="J2824" t="s">
        <v>136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si="1432"/>
        <v>16:28:10.227</v>
      </c>
      <c r="T2824" t="str">
        <f t="shared" si="1433"/>
        <v>16:28:09.727</v>
      </c>
      <c r="U2824" t="str">
        <f t="shared" si="1430"/>
        <v>A5988B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9</v>
      </c>
      <c r="AC2824">
        <v>3</v>
      </c>
      <c r="AD2824">
        <v>0</v>
      </c>
      <c r="AE2824">
        <v>10</v>
      </c>
      <c r="AF2824" t="s">
        <v>136</v>
      </c>
      <c r="AG2824">
        <v>0</v>
      </c>
      <c r="AH2824">
        <v>3</v>
      </c>
      <c r="AI2824">
        <v>2</v>
      </c>
      <c r="AJ2824">
        <v>1</v>
      </c>
      <c r="AK2824" t="s">
        <v>926</v>
      </c>
      <c r="AL2824">
        <v>40.998423000000003</v>
      </c>
      <c r="AM2824" t="s">
        <v>927</v>
      </c>
      <c r="AN2824">
        <v>-72.179231999999999</v>
      </c>
      <c r="AO2824">
        <v>25</v>
      </c>
      <c r="AP2824">
        <v>1150</v>
      </c>
      <c r="AQ2824" t="s">
        <v>129</v>
      </c>
      <c r="AR2824">
        <v>-28</v>
      </c>
      <c r="AS2824">
        <v>55</v>
      </c>
      <c r="AT2824">
        <v>-128</v>
      </c>
      <c r="BB2824">
        <v>1200</v>
      </c>
      <c r="BC2824">
        <v>1</v>
      </c>
      <c r="BD2824" t="str">
        <f t="shared" si="1425"/>
        <v xml:space="preserve">N46PD   </v>
      </c>
      <c r="BE2824">
        <v>1</v>
      </c>
      <c r="BG2824">
        <v>0</v>
      </c>
      <c r="BH2824">
        <v>0</v>
      </c>
      <c r="BI2824">
        <v>0</v>
      </c>
      <c r="BJ2824">
        <v>1050</v>
      </c>
      <c r="BK2824">
        <v>-100</v>
      </c>
      <c r="BL2824" t="s">
        <v>206</v>
      </c>
      <c r="BM2824">
        <v>1</v>
      </c>
      <c r="BN2824">
        <v>1</v>
      </c>
      <c r="BO2824">
        <v>1</v>
      </c>
      <c r="BP2824">
        <v>0</v>
      </c>
      <c r="BS2824">
        <v>0</v>
      </c>
      <c r="BT2824">
        <v>0</v>
      </c>
      <c r="BU2824">
        <v>0</v>
      </c>
      <c r="CE2824" t="str">
        <f t="shared" si="1434"/>
        <v>16:28:10.227</v>
      </c>
      <c r="CF2824">
        <v>227042191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6</v>
      </c>
      <c r="CY2824">
        <v>7</v>
      </c>
      <c r="CZ2824" t="s">
        <v>131</v>
      </c>
      <c r="DA2824">
        <v>80</v>
      </c>
      <c r="DB2824">
        <v>1</v>
      </c>
      <c r="DC2824" t="s">
        <v>132</v>
      </c>
      <c r="DD2824" t="s">
        <v>133</v>
      </c>
      <c r="DG2824">
        <v>15625363</v>
      </c>
      <c r="DI2824">
        <v>0</v>
      </c>
      <c r="DJ2824">
        <v>0</v>
      </c>
      <c r="DK2824">
        <v>1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3">
      <c r="A2825" t="str">
        <f t="shared" si="1431"/>
        <v>10/06/2022 16:28:10.540</v>
      </c>
      <c r="C2825" t="str">
        <f t="shared" si="1424"/>
        <v>FFDFD3C0</v>
      </c>
      <c r="D2825" t="s">
        <v>134</v>
      </c>
      <c r="E2825">
        <v>33</v>
      </c>
      <c r="H2825">
        <v>112</v>
      </c>
      <c r="I2825" t="s">
        <v>135</v>
      </c>
      <c r="J2825" t="s">
        <v>136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432"/>
        <v>16:28:10.227</v>
      </c>
      <c r="T2825" t="str">
        <f t="shared" si="1433"/>
        <v>16:28:09.727</v>
      </c>
      <c r="U2825" t="str">
        <f t="shared" si="1430"/>
        <v>A5988B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9</v>
      </c>
      <c r="AC2825">
        <v>3</v>
      </c>
      <c r="AD2825">
        <v>0</v>
      </c>
      <c r="AE2825">
        <v>10</v>
      </c>
      <c r="AF2825" t="s">
        <v>136</v>
      </c>
      <c r="AG2825">
        <v>0</v>
      </c>
      <c r="AH2825">
        <v>3</v>
      </c>
      <c r="AI2825">
        <v>2</v>
      </c>
      <c r="AJ2825">
        <v>1</v>
      </c>
      <c r="AK2825" t="s">
        <v>926</v>
      </c>
      <c r="AL2825">
        <v>40.998423000000003</v>
      </c>
      <c r="AM2825" t="s">
        <v>927</v>
      </c>
      <c r="AN2825">
        <v>-72.179231999999999</v>
      </c>
      <c r="AO2825">
        <v>25</v>
      </c>
      <c r="AP2825">
        <v>1150</v>
      </c>
      <c r="AQ2825" t="s">
        <v>129</v>
      </c>
      <c r="AR2825">
        <v>-28</v>
      </c>
      <c r="AS2825">
        <v>55</v>
      </c>
      <c r="AT2825">
        <v>-128</v>
      </c>
      <c r="BB2825">
        <v>1200</v>
      </c>
      <c r="BC2825">
        <v>1</v>
      </c>
      <c r="BD2825" t="str">
        <f t="shared" si="1425"/>
        <v xml:space="preserve">N46PD   </v>
      </c>
      <c r="BE2825">
        <v>1</v>
      </c>
      <c r="BG2825">
        <v>0</v>
      </c>
      <c r="BH2825">
        <v>0</v>
      </c>
      <c r="BI2825">
        <v>0</v>
      </c>
      <c r="BJ2825">
        <v>1050</v>
      </c>
      <c r="BK2825">
        <v>-100</v>
      </c>
      <c r="BL2825" t="s">
        <v>206</v>
      </c>
      <c r="BM2825">
        <v>1</v>
      </c>
      <c r="BN2825">
        <v>1</v>
      </c>
      <c r="BO2825">
        <v>1</v>
      </c>
      <c r="BP2825">
        <v>0</v>
      </c>
      <c r="BS2825">
        <v>0</v>
      </c>
      <c r="BT2825">
        <v>0</v>
      </c>
      <c r="BU2825">
        <v>0</v>
      </c>
      <c r="CE2825" t="str">
        <f t="shared" si="1434"/>
        <v>16:28:10.227</v>
      </c>
      <c r="CF2825">
        <v>227042191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6</v>
      </c>
      <c r="CY2825">
        <v>7</v>
      </c>
      <c r="CZ2825" t="s">
        <v>131</v>
      </c>
      <c r="DA2825">
        <v>80</v>
      </c>
      <c r="DB2825">
        <v>1</v>
      </c>
      <c r="DC2825" t="s">
        <v>132</v>
      </c>
      <c r="DD2825" t="s">
        <v>133</v>
      </c>
      <c r="DG2825">
        <v>15625363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3">
      <c r="A2826" t="str">
        <f t="shared" si="1431"/>
        <v>10/06/2022 16:28:10.540</v>
      </c>
      <c r="C2826" t="str">
        <f t="shared" si="1424"/>
        <v>FFDFD3C0</v>
      </c>
      <c r="D2826" t="s">
        <v>139</v>
      </c>
      <c r="E2826">
        <v>3</v>
      </c>
      <c r="F2826">
        <v>1003</v>
      </c>
      <c r="G2826" t="s">
        <v>146</v>
      </c>
      <c r="J2826" t="s">
        <v>141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si="1432"/>
        <v>16:28:10.227</v>
      </c>
      <c r="T2826" t="str">
        <f t="shared" si="1433"/>
        <v>16:28:09.727</v>
      </c>
      <c r="U2826" t="str">
        <f t="shared" si="1430"/>
        <v>A5988B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9</v>
      </c>
      <c r="AC2826">
        <v>3</v>
      </c>
      <c r="AD2826">
        <v>0</v>
      </c>
      <c r="AE2826">
        <v>10</v>
      </c>
      <c r="AF2826" t="s">
        <v>136</v>
      </c>
      <c r="AG2826">
        <v>0</v>
      </c>
      <c r="AH2826">
        <v>3</v>
      </c>
      <c r="AI2826">
        <v>2</v>
      </c>
      <c r="AJ2826">
        <v>1</v>
      </c>
      <c r="AK2826" t="s">
        <v>926</v>
      </c>
      <c r="AL2826">
        <v>40.998423000000003</v>
      </c>
      <c r="AM2826" t="s">
        <v>927</v>
      </c>
      <c r="AN2826">
        <v>-72.179231999999999</v>
      </c>
      <c r="AO2826">
        <v>25</v>
      </c>
      <c r="AP2826">
        <v>1150</v>
      </c>
      <c r="AQ2826" t="s">
        <v>129</v>
      </c>
      <c r="AR2826">
        <v>-28</v>
      </c>
      <c r="AS2826">
        <v>55</v>
      </c>
      <c r="AT2826">
        <v>-128</v>
      </c>
      <c r="BB2826">
        <v>1200</v>
      </c>
      <c r="BC2826">
        <v>1</v>
      </c>
      <c r="BD2826" t="str">
        <f t="shared" si="1425"/>
        <v xml:space="preserve">N46PD   </v>
      </c>
      <c r="BE2826">
        <v>1</v>
      </c>
      <c r="BG2826">
        <v>0</v>
      </c>
      <c r="BH2826">
        <v>0</v>
      </c>
      <c r="BI2826">
        <v>0</v>
      </c>
      <c r="BJ2826">
        <v>1050</v>
      </c>
      <c r="BK2826">
        <v>-100</v>
      </c>
      <c r="BL2826" t="s">
        <v>206</v>
      </c>
      <c r="BM2826">
        <v>1</v>
      </c>
      <c r="BN2826">
        <v>1</v>
      </c>
      <c r="BO2826">
        <v>1</v>
      </c>
      <c r="BP2826">
        <v>0</v>
      </c>
      <c r="BS2826">
        <v>0</v>
      </c>
      <c r="BT2826">
        <v>0</v>
      </c>
      <c r="BU2826">
        <v>0</v>
      </c>
      <c r="CE2826" t="str">
        <f t="shared" si="1434"/>
        <v>16:28:10.227</v>
      </c>
      <c r="CF2826">
        <v>227042191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6</v>
      </c>
      <c r="CY2826">
        <v>7</v>
      </c>
      <c r="CZ2826" t="s">
        <v>131</v>
      </c>
      <c r="DA2826">
        <v>80</v>
      </c>
      <c r="DB2826">
        <v>1</v>
      </c>
      <c r="DC2826" t="s">
        <v>132</v>
      </c>
      <c r="DD2826" t="s">
        <v>133</v>
      </c>
      <c r="DG2826">
        <v>15625363</v>
      </c>
      <c r="DI2826">
        <v>0</v>
      </c>
      <c r="DJ2826">
        <v>0</v>
      </c>
      <c r="DK2826">
        <v>1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3">
      <c r="A2827" t="str">
        <f>"10/06/2022 16:28:11.368"</f>
        <v>10/06/2022 16:28:11.368</v>
      </c>
      <c r="C2827" t="str">
        <f t="shared" si="1424"/>
        <v>FFDFD3C0</v>
      </c>
      <c r="D2827" t="s">
        <v>134</v>
      </c>
      <c r="E2827">
        <v>33</v>
      </c>
      <c r="H2827">
        <v>112</v>
      </c>
      <c r="I2827" t="s">
        <v>135</v>
      </c>
      <c r="J2827" t="s">
        <v>136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ref="S2827:S2833" si="1435">"16:28:11.141"</f>
        <v>16:28:11.141</v>
      </c>
      <c r="T2827" t="str">
        <f t="shared" ref="T2827:T2833" si="1436">"16:28:10.741"</f>
        <v>16:28:10.741</v>
      </c>
      <c r="U2827" t="str">
        <f t="shared" si="1430"/>
        <v>A5988B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9</v>
      </c>
      <c r="AC2827">
        <v>3</v>
      </c>
      <c r="AD2827">
        <v>0</v>
      </c>
      <c r="AE2827">
        <v>10</v>
      </c>
      <c r="AF2827" t="s">
        <v>136</v>
      </c>
      <c r="AG2827">
        <v>0</v>
      </c>
      <c r="AH2827">
        <v>3</v>
      </c>
      <c r="AI2827">
        <v>2</v>
      </c>
      <c r="AJ2827">
        <v>1</v>
      </c>
      <c r="AK2827" t="s">
        <v>928</v>
      </c>
      <c r="AL2827">
        <v>40.998638</v>
      </c>
      <c r="AM2827" t="s">
        <v>929</v>
      </c>
      <c r="AN2827">
        <v>-72.179382000000004</v>
      </c>
      <c r="AO2827">
        <v>25</v>
      </c>
      <c r="AP2827">
        <v>1175</v>
      </c>
      <c r="AQ2827" t="s">
        <v>129</v>
      </c>
      <c r="AR2827">
        <v>-28</v>
      </c>
      <c r="AS2827">
        <v>55</v>
      </c>
      <c r="AT2827">
        <v>256</v>
      </c>
      <c r="BB2827">
        <v>1200</v>
      </c>
      <c r="BC2827">
        <v>1</v>
      </c>
      <c r="BD2827" t="str">
        <f t="shared" si="1425"/>
        <v xml:space="preserve">N46PD   </v>
      </c>
      <c r="BE2827">
        <v>1</v>
      </c>
      <c r="BG2827">
        <v>0</v>
      </c>
      <c r="BH2827">
        <v>0</v>
      </c>
      <c r="BI2827">
        <v>0</v>
      </c>
      <c r="BJ2827">
        <v>1050</v>
      </c>
      <c r="BK2827">
        <v>-125</v>
      </c>
      <c r="BL2827" t="s">
        <v>206</v>
      </c>
      <c r="BM2827">
        <v>1</v>
      </c>
      <c r="BN2827">
        <v>1</v>
      </c>
      <c r="BO2827">
        <v>1</v>
      </c>
      <c r="BP2827">
        <v>0</v>
      </c>
      <c r="BS2827">
        <v>0</v>
      </c>
      <c r="BT2827">
        <v>0</v>
      </c>
      <c r="BU2827">
        <v>0</v>
      </c>
      <c r="CE2827" t="str">
        <f t="shared" ref="CE2827:CE2833" si="1437">"16:28:11.143"</f>
        <v>16:28:11.143</v>
      </c>
      <c r="CF2827">
        <v>142924906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6</v>
      </c>
      <c r="CY2827">
        <v>7</v>
      </c>
      <c r="CZ2827" t="s">
        <v>131</v>
      </c>
      <c r="DA2827">
        <v>80</v>
      </c>
      <c r="DB2827">
        <v>0</v>
      </c>
      <c r="DC2827" t="s">
        <v>132</v>
      </c>
      <c r="DD2827" t="s">
        <v>133</v>
      </c>
      <c r="DG2827">
        <v>15735899</v>
      </c>
      <c r="DI2827">
        <v>0</v>
      </c>
      <c r="DJ2827">
        <v>0</v>
      </c>
      <c r="DK2827">
        <v>0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3">
      <c r="A2828" t="str">
        <f>"10/06/2022 16:28:11.384"</f>
        <v>10/06/2022 16:28:11.384</v>
      </c>
      <c r="C2828" t="str">
        <f t="shared" si="1424"/>
        <v>FFDFD3C0</v>
      </c>
      <c r="D2828" t="s">
        <v>139</v>
      </c>
      <c r="E2828">
        <v>3</v>
      </c>
      <c r="F2828">
        <v>1003</v>
      </c>
      <c r="G2828" t="s">
        <v>146</v>
      </c>
      <c r="J2828" t="s">
        <v>141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 t="shared" si="1435"/>
        <v>16:28:11.141</v>
      </c>
      <c r="T2828" t="str">
        <f t="shared" si="1436"/>
        <v>16:28:10.741</v>
      </c>
      <c r="U2828" t="str">
        <f t="shared" si="1430"/>
        <v>A5988B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9</v>
      </c>
      <c r="AC2828">
        <v>3</v>
      </c>
      <c r="AD2828">
        <v>0</v>
      </c>
      <c r="AE2828">
        <v>10</v>
      </c>
      <c r="AF2828" t="s">
        <v>136</v>
      </c>
      <c r="AG2828">
        <v>0</v>
      </c>
      <c r="AH2828">
        <v>3</v>
      </c>
      <c r="AI2828">
        <v>2</v>
      </c>
      <c r="AJ2828">
        <v>1</v>
      </c>
      <c r="AK2828" t="s">
        <v>928</v>
      </c>
      <c r="AL2828">
        <v>40.998638</v>
      </c>
      <c r="AM2828" t="s">
        <v>929</v>
      </c>
      <c r="AN2828">
        <v>-72.179382000000004</v>
      </c>
      <c r="AO2828">
        <v>25</v>
      </c>
      <c r="AP2828">
        <v>1175</v>
      </c>
      <c r="AQ2828" t="s">
        <v>129</v>
      </c>
      <c r="AR2828">
        <v>-28</v>
      </c>
      <c r="AS2828">
        <v>55</v>
      </c>
      <c r="AT2828">
        <v>256</v>
      </c>
      <c r="BB2828">
        <v>1200</v>
      </c>
      <c r="BC2828">
        <v>1</v>
      </c>
      <c r="BD2828" t="str">
        <f t="shared" si="1425"/>
        <v xml:space="preserve">N46PD   </v>
      </c>
      <c r="BE2828">
        <v>1</v>
      </c>
      <c r="BG2828">
        <v>0</v>
      </c>
      <c r="BH2828">
        <v>0</v>
      </c>
      <c r="BI2828">
        <v>0</v>
      </c>
      <c r="BJ2828">
        <v>1050</v>
      </c>
      <c r="BK2828">
        <v>-125</v>
      </c>
      <c r="BL2828" t="s">
        <v>206</v>
      </c>
      <c r="BM2828">
        <v>1</v>
      </c>
      <c r="BN2828">
        <v>1</v>
      </c>
      <c r="BO2828">
        <v>1</v>
      </c>
      <c r="BP2828">
        <v>0</v>
      </c>
      <c r="BS2828">
        <v>0</v>
      </c>
      <c r="BT2828">
        <v>0</v>
      </c>
      <c r="BU2828">
        <v>0</v>
      </c>
      <c r="CE2828" t="str">
        <f t="shared" si="1437"/>
        <v>16:28:11.143</v>
      </c>
      <c r="CF2828">
        <v>142924906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6</v>
      </c>
      <c r="CY2828">
        <v>7</v>
      </c>
      <c r="CZ2828" t="s">
        <v>131</v>
      </c>
      <c r="DA2828">
        <v>80</v>
      </c>
      <c r="DB2828">
        <v>0</v>
      </c>
      <c r="DC2828" t="s">
        <v>132</v>
      </c>
      <c r="DD2828" t="s">
        <v>133</v>
      </c>
      <c r="DG2828">
        <v>15735899</v>
      </c>
      <c r="DI2828">
        <v>0</v>
      </c>
      <c r="DJ2828">
        <v>0</v>
      </c>
      <c r="DK2828">
        <v>1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3">
      <c r="A2829" t="str">
        <f>"10/06/2022 16:28:11.384"</f>
        <v>10/06/2022 16:28:11.384</v>
      </c>
      <c r="C2829" t="str">
        <f t="shared" si="1424"/>
        <v>FFDFD3C0</v>
      </c>
      <c r="D2829" t="s">
        <v>139</v>
      </c>
      <c r="E2829">
        <v>2</v>
      </c>
      <c r="F2829">
        <v>1002</v>
      </c>
      <c r="G2829" t="s">
        <v>124</v>
      </c>
      <c r="J2829" t="s">
        <v>141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 t="shared" si="1435"/>
        <v>16:28:11.141</v>
      </c>
      <c r="T2829" t="str">
        <f t="shared" si="1436"/>
        <v>16:28:10.741</v>
      </c>
      <c r="U2829" t="str">
        <f t="shared" si="1430"/>
        <v>A5988B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9</v>
      </c>
      <c r="AC2829">
        <v>3</v>
      </c>
      <c r="AD2829">
        <v>0</v>
      </c>
      <c r="AE2829">
        <v>10</v>
      </c>
      <c r="AF2829" t="s">
        <v>136</v>
      </c>
      <c r="AG2829">
        <v>0</v>
      </c>
      <c r="AH2829">
        <v>3</v>
      </c>
      <c r="AI2829">
        <v>2</v>
      </c>
      <c r="AJ2829">
        <v>1</v>
      </c>
      <c r="AK2829" t="s">
        <v>928</v>
      </c>
      <c r="AL2829">
        <v>40.998638</v>
      </c>
      <c r="AM2829" t="s">
        <v>929</v>
      </c>
      <c r="AN2829">
        <v>-72.179382000000004</v>
      </c>
      <c r="AO2829">
        <v>25</v>
      </c>
      <c r="AP2829">
        <v>1175</v>
      </c>
      <c r="AQ2829" t="s">
        <v>129</v>
      </c>
      <c r="AR2829">
        <v>-28</v>
      </c>
      <c r="AS2829">
        <v>55</v>
      </c>
      <c r="AT2829">
        <v>256</v>
      </c>
      <c r="BB2829">
        <v>1200</v>
      </c>
      <c r="BC2829">
        <v>1</v>
      </c>
      <c r="BD2829" t="str">
        <f t="shared" si="1425"/>
        <v xml:space="preserve">N46PD   </v>
      </c>
      <c r="BE2829">
        <v>1</v>
      </c>
      <c r="BG2829">
        <v>0</v>
      </c>
      <c r="BH2829">
        <v>0</v>
      </c>
      <c r="BI2829">
        <v>0</v>
      </c>
      <c r="BJ2829">
        <v>1050</v>
      </c>
      <c r="BK2829">
        <v>-125</v>
      </c>
      <c r="BL2829" t="s">
        <v>206</v>
      </c>
      <c r="BM2829">
        <v>1</v>
      </c>
      <c r="BN2829">
        <v>1</v>
      </c>
      <c r="BO2829">
        <v>1</v>
      </c>
      <c r="BP2829">
        <v>0</v>
      </c>
      <c r="BS2829">
        <v>0</v>
      </c>
      <c r="BT2829">
        <v>0</v>
      </c>
      <c r="BU2829">
        <v>0</v>
      </c>
      <c r="CE2829" t="str">
        <f t="shared" si="1437"/>
        <v>16:28:11.143</v>
      </c>
      <c r="CF2829">
        <v>142924906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6</v>
      </c>
      <c r="CY2829">
        <v>7</v>
      </c>
      <c r="CZ2829" t="s">
        <v>131</v>
      </c>
      <c r="DA2829">
        <v>80</v>
      </c>
      <c r="DB2829">
        <v>0</v>
      </c>
      <c r="DC2829" t="s">
        <v>132</v>
      </c>
      <c r="DD2829" t="s">
        <v>133</v>
      </c>
      <c r="DG2829">
        <v>15735899</v>
      </c>
      <c r="DI2829">
        <v>0</v>
      </c>
      <c r="DJ2829">
        <v>0</v>
      </c>
      <c r="DK2829">
        <v>1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3">
      <c r="A2830" t="str">
        <f>"10/06/2022 16:28:11.384"</f>
        <v>10/06/2022 16:28:11.384</v>
      </c>
      <c r="C2830" t="str">
        <f t="shared" si="1424"/>
        <v>FFDFD3C0</v>
      </c>
      <c r="D2830" t="s">
        <v>143</v>
      </c>
      <c r="E2830">
        <v>1</v>
      </c>
      <c r="F2830">
        <v>2001</v>
      </c>
      <c r="G2830" t="s">
        <v>147</v>
      </c>
      <c r="J2830" t="s">
        <v>145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 t="shared" si="1435"/>
        <v>16:28:11.141</v>
      </c>
      <c r="T2830" t="str">
        <f t="shared" si="1436"/>
        <v>16:28:10.741</v>
      </c>
      <c r="U2830" t="str">
        <f t="shared" si="1430"/>
        <v>A5988B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9</v>
      </c>
      <c r="AC2830">
        <v>3</v>
      </c>
      <c r="AD2830">
        <v>0</v>
      </c>
      <c r="AE2830">
        <v>10</v>
      </c>
      <c r="AF2830" t="s">
        <v>136</v>
      </c>
      <c r="AG2830">
        <v>0</v>
      </c>
      <c r="AH2830">
        <v>3</v>
      </c>
      <c r="AI2830">
        <v>2</v>
      </c>
      <c r="AJ2830">
        <v>1</v>
      </c>
      <c r="AK2830" t="s">
        <v>928</v>
      </c>
      <c r="AL2830">
        <v>40.998638</v>
      </c>
      <c r="AM2830" t="s">
        <v>929</v>
      </c>
      <c r="AN2830">
        <v>-72.179382000000004</v>
      </c>
      <c r="AO2830">
        <v>25</v>
      </c>
      <c r="AP2830">
        <v>1175</v>
      </c>
      <c r="AQ2830" t="s">
        <v>129</v>
      </c>
      <c r="AR2830">
        <v>-28</v>
      </c>
      <c r="AS2830">
        <v>55</v>
      </c>
      <c r="AT2830">
        <v>256</v>
      </c>
      <c r="BB2830">
        <v>1200</v>
      </c>
      <c r="BC2830">
        <v>1</v>
      </c>
      <c r="BD2830" t="str">
        <f t="shared" si="1425"/>
        <v xml:space="preserve">N46PD   </v>
      </c>
      <c r="BE2830">
        <v>1</v>
      </c>
      <c r="BG2830">
        <v>0</v>
      </c>
      <c r="BH2830">
        <v>0</v>
      </c>
      <c r="BI2830">
        <v>0</v>
      </c>
      <c r="BJ2830">
        <v>1050</v>
      </c>
      <c r="BK2830">
        <v>-125</v>
      </c>
      <c r="BL2830" t="s">
        <v>206</v>
      </c>
      <c r="BM2830">
        <v>1</v>
      </c>
      <c r="BN2830">
        <v>1</v>
      </c>
      <c r="BO2830">
        <v>1</v>
      </c>
      <c r="BP2830">
        <v>0</v>
      </c>
      <c r="BS2830">
        <v>0</v>
      </c>
      <c r="BT2830">
        <v>0</v>
      </c>
      <c r="BU2830">
        <v>0</v>
      </c>
      <c r="CE2830" t="str">
        <f t="shared" si="1437"/>
        <v>16:28:11.143</v>
      </c>
      <c r="CF2830">
        <v>142924906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6</v>
      </c>
      <c r="CY2830">
        <v>7</v>
      </c>
      <c r="CZ2830" t="s">
        <v>131</v>
      </c>
      <c r="DA2830">
        <v>80</v>
      </c>
      <c r="DB2830">
        <v>0</v>
      </c>
      <c r="DC2830" t="s">
        <v>132</v>
      </c>
      <c r="DD2830" t="s">
        <v>133</v>
      </c>
      <c r="DG2830">
        <v>15735899</v>
      </c>
      <c r="DI2830">
        <v>0</v>
      </c>
      <c r="DJ2830">
        <v>0</v>
      </c>
      <c r="DK2830">
        <v>1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3">
      <c r="A2831" t="str">
        <f>"10/06/2022 16:28:11.384"</f>
        <v>10/06/2022 16:28:11.384</v>
      </c>
      <c r="C2831" t="str">
        <f t="shared" si="1424"/>
        <v>FFDFD3C0</v>
      </c>
      <c r="D2831" t="s">
        <v>123</v>
      </c>
      <c r="E2831">
        <v>1</v>
      </c>
      <c r="H2831">
        <v>157</v>
      </c>
      <c r="I2831" t="s">
        <v>124</v>
      </c>
      <c r="J2831" t="s">
        <v>125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 t="shared" si="1435"/>
        <v>16:28:11.141</v>
      </c>
      <c r="T2831" t="str">
        <f t="shared" si="1436"/>
        <v>16:28:10.741</v>
      </c>
      <c r="U2831" t="str">
        <f t="shared" si="1430"/>
        <v>A5988B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9</v>
      </c>
      <c r="AC2831">
        <v>3</v>
      </c>
      <c r="AD2831">
        <v>0</v>
      </c>
      <c r="AE2831">
        <v>10</v>
      </c>
      <c r="AF2831" t="s">
        <v>136</v>
      </c>
      <c r="AG2831">
        <v>0</v>
      </c>
      <c r="AH2831">
        <v>3</v>
      </c>
      <c r="AI2831">
        <v>2</v>
      </c>
      <c r="AJ2831">
        <v>1</v>
      </c>
      <c r="AK2831" t="s">
        <v>928</v>
      </c>
      <c r="AL2831">
        <v>40.998638</v>
      </c>
      <c r="AM2831" t="s">
        <v>929</v>
      </c>
      <c r="AN2831">
        <v>-72.179382000000004</v>
      </c>
      <c r="AO2831">
        <v>25</v>
      </c>
      <c r="AP2831">
        <v>1175</v>
      </c>
      <c r="AQ2831" t="s">
        <v>129</v>
      </c>
      <c r="AR2831">
        <v>-28</v>
      </c>
      <c r="AS2831">
        <v>55</v>
      </c>
      <c r="AT2831">
        <v>256</v>
      </c>
      <c r="BB2831">
        <v>1200</v>
      </c>
      <c r="BC2831">
        <v>1</v>
      </c>
      <c r="BD2831" t="str">
        <f t="shared" si="1425"/>
        <v xml:space="preserve">N46PD   </v>
      </c>
      <c r="BE2831">
        <v>1</v>
      </c>
      <c r="BG2831">
        <v>0</v>
      </c>
      <c r="BH2831">
        <v>0</v>
      </c>
      <c r="BI2831">
        <v>0</v>
      </c>
      <c r="BJ2831">
        <v>1050</v>
      </c>
      <c r="BK2831">
        <v>-125</v>
      </c>
      <c r="BL2831" t="s">
        <v>206</v>
      </c>
      <c r="BM2831">
        <v>1</v>
      </c>
      <c r="BN2831">
        <v>1</v>
      </c>
      <c r="BO2831">
        <v>1</v>
      </c>
      <c r="BP2831">
        <v>0</v>
      </c>
      <c r="BS2831">
        <v>0</v>
      </c>
      <c r="BT2831">
        <v>0</v>
      </c>
      <c r="BU2831">
        <v>0</v>
      </c>
      <c r="CE2831" t="str">
        <f t="shared" si="1437"/>
        <v>16:28:11.143</v>
      </c>
      <c r="CF2831">
        <v>142924906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6</v>
      </c>
      <c r="CY2831">
        <v>7</v>
      </c>
      <c r="CZ2831" t="s">
        <v>131</v>
      </c>
      <c r="DA2831">
        <v>80</v>
      </c>
      <c r="DB2831">
        <v>0</v>
      </c>
      <c r="DC2831" t="s">
        <v>132</v>
      </c>
      <c r="DD2831" t="s">
        <v>133</v>
      </c>
      <c r="DG2831">
        <v>15735899</v>
      </c>
      <c r="DI2831">
        <v>0</v>
      </c>
      <c r="DJ2831">
        <v>0</v>
      </c>
      <c r="DK2831">
        <v>1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3">
      <c r="A2832" t="str">
        <f>"10/06/2022 16:28:11.384"</f>
        <v>10/06/2022 16:28:11.384</v>
      </c>
      <c r="C2832" t="str">
        <f t="shared" si="1424"/>
        <v>FFDFD3C0</v>
      </c>
      <c r="D2832" t="s">
        <v>143</v>
      </c>
      <c r="E2832">
        <v>15</v>
      </c>
      <c r="F2832">
        <v>2015</v>
      </c>
      <c r="G2832" t="s">
        <v>144</v>
      </c>
      <c r="J2832" t="s">
        <v>145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si="1435"/>
        <v>16:28:11.141</v>
      </c>
      <c r="T2832" t="str">
        <f t="shared" si="1436"/>
        <v>16:28:10.741</v>
      </c>
      <c r="U2832" t="str">
        <f t="shared" si="1430"/>
        <v>A5988B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9</v>
      </c>
      <c r="AC2832">
        <v>3</v>
      </c>
      <c r="AD2832">
        <v>0</v>
      </c>
      <c r="AE2832">
        <v>10</v>
      </c>
      <c r="AF2832" t="s">
        <v>136</v>
      </c>
      <c r="AG2832">
        <v>0</v>
      </c>
      <c r="AH2832">
        <v>3</v>
      </c>
      <c r="AI2832">
        <v>2</v>
      </c>
      <c r="AJ2832">
        <v>1</v>
      </c>
      <c r="AK2832" t="s">
        <v>928</v>
      </c>
      <c r="AL2832">
        <v>40.998638</v>
      </c>
      <c r="AM2832" t="s">
        <v>929</v>
      </c>
      <c r="AN2832">
        <v>-72.179382000000004</v>
      </c>
      <c r="AO2832">
        <v>25</v>
      </c>
      <c r="AP2832">
        <v>1175</v>
      </c>
      <c r="AQ2832" t="s">
        <v>129</v>
      </c>
      <c r="AR2832">
        <v>-28</v>
      </c>
      <c r="AS2832">
        <v>55</v>
      </c>
      <c r="AT2832">
        <v>256</v>
      </c>
      <c r="BB2832">
        <v>1200</v>
      </c>
      <c r="BC2832">
        <v>1</v>
      </c>
      <c r="BD2832" t="str">
        <f t="shared" si="1425"/>
        <v xml:space="preserve">N46PD   </v>
      </c>
      <c r="BE2832">
        <v>1</v>
      </c>
      <c r="BG2832">
        <v>0</v>
      </c>
      <c r="BH2832">
        <v>0</v>
      </c>
      <c r="BI2832">
        <v>0</v>
      </c>
      <c r="BJ2832">
        <v>1050</v>
      </c>
      <c r="BK2832">
        <v>-125</v>
      </c>
      <c r="BL2832" t="s">
        <v>206</v>
      </c>
      <c r="BM2832">
        <v>1</v>
      </c>
      <c r="BN2832">
        <v>1</v>
      </c>
      <c r="BO2832">
        <v>1</v>
      </c>
      <c r="BP2832">
        <v>0</v>
      </c>
      <c r="BS2832">
        <v>0</v>
      </c>
      <c r="BT2832">
        <v>0</v>
      </c>
      <c r="BU2832">
        <v>0</v>
      </c>
      <c r="CE2832" t="str">
        <f t="shared" si="1437"/>
        <v>16:28:11.143</v>
      </c>
      <c r="CF2832">
        <v>142924906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6</v>
      </c>
      <c r="CY2832">
        <v>7</v>
      </c>
      <c r="CZ2832" t="s">
        <v>131</v>
      </c>
      <c r="DA2832">
        <v>80</v>
      </c>
      <c r="DB2832">
        <v>0</v>
      </c>
      <c r="DC2832" t="s">
        <v>132</v>
      </c>
      <c r="DD2832" t="s">
        <v>133</v>
      </c>
      <c r="DG2832">
        <v>15735899</v>
      </c>
      <c r="DI2832">
        <v>0</v>
      </c>
      <c r="DJ2832">
        <v>0</v>
      </c>
      <c r="DK2832">
        <v>1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3">
      <c r="A2833" t="str">
        <f>"10/06/2022 16:28:11.399"</f>
        <v>10/06/2022 16:28:11.399</v>
      </c>
      <c r="C2833" t="str">
        <f t="shared" si="1424"/>
        <v>FFDFD3C0</v>
      </c>
      <c r="D2833" t="s">
        <v>134</v>
      </c>
      <c r="E2833">
        <v>38</v>
      </c>
      <c r="H2833">
        <v>125</v>
      </c>
      <c r="I2833" t="s">
        <v>142</v>
      </c>
      <c r="J2833" t="s">
        <v>136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si="1435"/>
        <v>16:28:11.141</v>
      </c>
      <c r="T2833" t="str">
        <f t="shared" si="1436"/>
        <v>16:28:10.741</v>
      </c>
      <c r="U2833" t="str">
        <f t="shared" si="1430"/>
        <v>A5988B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9</v>
      </c>
      <c r="AC2833">
        <v>3</v>
      </c>
      <c r="AD2833">
        <v>0</v>
      </c>
      <c r="AE2833">
        <v>10</v>
      </c>
      <c r="AF2833" t="s">
        <v>136</v>
      </c>
      <c r="AG2833">
        <v>0</v>
      </c>
      <c r="AH2833">
        <v>3</v>
      </c>
      <c r="AI2833">
        <v>2</v>
      </c>
      <c r="AJ2833">
        <v>1</v>
      </c>
      <c r="AK2833" t="s">
        <v>928</v>
      </c>
      <c r="AL2833">
        <v>40.998638</v>
      </c>
      <c r="AM2833" t="s">
        <v>929</v>
      </c>
      <c r="AN2833">
        <v>-72.179382000000004</v>
      </c>
      <c r="AO2833">
        <v>25</v>
      </c>
      <c r="AP2833">
        <v>1175</v>
      </c>
      <c r="AQ2833" t="s">
        <v>129</v>
      </c>
      <c r="AR2833">
        <v>-28</v>
      </c>
      <c r="AS2833">
        <v>55</v>
      </c>
      <c r="AT2833">
        <v>256</v>
      </c>
      <c r="BB2833">
        <v>1200</v>
      </c>
      <c r="BC2833">
        <v>1</v>
      </c>
      <c r="BD2833" t="str">
        <f t="shared" si="1425"/>
        <v xml:space="preserve">N46PD   </v>
      </c>
      <c r="BE2833">
        <v>1</v>
      </c>
      <c r="BG2833">
        <v>0</v>
      </c>
      <c r="BH2833">
        <v>0</v>
      </c>
      <c r="BI2833">
        <v>0</v>
      </c>
      <c r="BJ2833">
        <v>1050</v>
      </c>
      <c r="BK2833">
        <v>-125</v>
      </c>
      <c r="BL2833" t="s">
        <v>206</v>
      </c>
      <c r="BM2833">
        <v>1</v>
      </c>
      <c r="BN2833">
        <v>1</v>
      </c>
      <c r="BO2833">
        <v>1</v>
      </c>
      <c r="BP2833">
        <v>0</v>
      </c>
      <c r="BS2833">
        <v>0</v>
      </c>
      <c r="BT2833">
        <v>0</v>
      </c>
      <c r="BU2833">
        <v>0</v>
      </c>
      <c r="CE2833" t="str">
        <f t="shared" si="1437"/>
        <v>16:28:11.143</v>
      </c>
      <c r="CF2833">
        <v>142924906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6</v>
      </c>
      <c r="CY2833">
        <v>7</v>
      </c>
      <c r="CZ2833" t="s">
        <v>131</v>
      </c>
      <c r="DA2833">
        <v>80</v>
      </c>
      <c r="DB2833">
        <v>0</v>
      </c>
      <c r="DC2833" t="s">
        <v>132</v>
      </c>
      <c r="DD2833" t="s">
        <v>133</v>
      </c>
      <c r="DG2833">
        <v>15735899</v>
      </c>
      <c r="DI2833">
        <v>0</v>
      </c>
      <c r="DJ2833">
        <v>0</v>
      </c>
      <c r="DK2833">
        <v>1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3">
      <c r="A2834" t="str">
        <f>"10/06/2022 16:28:12.430"</f>
        <v>10/06/2022 16:28:12.430</v>
      </c>
      <c r="C2834" t="str">
        <f t="shared" si="1424"/>
        <v>FFDFD3C0</v>
      </c>
      <c r="D2834" t="s">
        <v>139</v>
      </c>
      <c r="E2834">
        <v>3</v>
      </c>
      <c r="F2834">
        <v>1003</v>
      </c>
      <c r="G2834" t="s">
        <v>146</v>
      </c>
      <c r="J2834" t="s">
        <v>141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 t="shared" ref="S2834:S2840" si="1438">"16:28:11.570"</f>
        <v>16:28:11.570</v>
      </c>
      <c r="T2834" t="str">
        <f>"16:28:11.170"</f>
        <v>16:28:11.170</v>
      </c>
      <c r="U2834" t="str">
        <f t="shared" si="1430"/>
        <v>A5988B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9</v>
      </c>
      <c r="AC2834">
        <v>3</v>
      </c>
      <c r="AD2834">
        <v>0</v>
      </c>
      <c r="AE2834">
        <v>10</v>
      </c>
      <c r="AF2834" t="s">
        <v>136</v>
      </c>
      <c r="AG2834">
        <v>0</v>
      </c>
      <c r="AH2834">
        <v>3</v>
      </c>
      <c r="AI2834">
        <v>2</v>
      </c>
      <c r="AJ2834">
        <v>1</v>
      </c>
      <c r="AK2834" t="s">
        <v>930</v>
      </c>
      <c r="AL2834">
        <v>40.998787999999998</v>
      </c>
      <c r="AM2834" t="s">
        <v>931</v>
      </c>
      <c r="AN2834">
        <v>-72.179489000000004</v>
      </c>
      <c r="AO2834">
        <v>25</v>
      </c>
      <c r="AP2834">
        <v>1175</v>
      </c>
      <c r="AQ2834" t="s">
        <v>129</v>
      </c>
      <c r="AR2834">
        <v>-28</v>
      </c>
      <c r="AS2834">
        <v>55</v>
      </c>
      <c r="AT2834">
        <v>192</v>
      </c>
      <c r="BB2834">
        <v>1200</v>
      </c>
      <c r="BC2834">
        <v>1</v>
      </c>
      <c r="BD2834" t="str">
        <f t="shared" si="1425"/>
        <v xml:space="preserve">N46PD   </v>
      </c>
      <c r="BE2834">
        <v>1</v>
      </c>
      <c r="BG2834">
        <v>0</v>
      </c>
      <c r="BH2834">
        <v>0</v>
      </c>
      <c r="BI2834">
        <v>0</v>
      </c>
      <c r="BJ2834">
        <v>1050</v>
      </c>
      <c r="BK2834">
        <v>-125</v>
      </c>
      <c r="BL2834" t="s">
        <v>206</v>
      </c>
      <c r="BM2834">
        <v>1</v>
      </c>
      <c r="BN2834">
        <v>1</v>
      </c>
      <c r="BO2834">
        <v>1</v>
      </c>
      <c r="BP2834">
        <v>0</v>
      </c>
      <c r="BS2834">
        <v>0</v>
      </c>
      <c r="BT2834">
        <v>0</v>
      </c>
      <c r="BU2834">
        <v>0</v>
      </c>
      <c r="CE2834" t="str">
        <f t="shared" ref="CE2834:CE2840" si="1439">"16:28:11.576"</f>
        <v>16:28:11.576</v>
      </c>
      <c r="CF2834">
        <v>575635204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2</v>
      </c>
      <c r="CY2834">
        <v>7</v>
      </c>
      <c r="CZ2834" t="s">
        <v>131</v>
      </c>
      <c r="DA2834">
        <v>94</v>
      </c>
      <c r="DB2834">
        <v>2</v>
      </c>
      <c r="DC2834" t="s">
        <v>190</v>
      </c>
      <c r="DD2834" t="s">
        <v>191</v>
      </c>
      <c r="DG2834">
        <v>14209191</v>
      </c>
      <c r="DI2834">
        <v>0</v>
      </c>
      <c r="DJ2834">
        <v>0</v>
      </c>
      <c r="DK2834">
        <v>0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3">
      <c r="A2835" t="str">
        <f>"10/06/2022 16:28:12.445"</f>
        <v>10/06/2022 16:28:12.445</v>
      </c>
      <c r="C2835" t="str">
        <f t="shared" si="1424"/>
        <v>FFDFD3C0</v>
      </c>
      <c r="D2835" t="s">
        <v>139</v>
      </c>
      <c r="E2835">
        <v>2</v>
      </c>
      <c r="F2835">
        <v>1002</v>
      </c>
      <c r="G2835" t="s">
        <v>124</v>
      </c>
      <c r="J2835" t="s">
        <v>141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 t="shared" si="1438"/>
        <v>16:28:11.570</v>
      </c>
      <c r="T2835" t="str">
        <f>"16:28:11.170"</f>
        <v>16:28:11.170</v>
      </c>
      <c r="U2835" t="str">
        <f t="shared" si="1430"/>
        <v>A5988B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9</v>
      </c>
      <c r="AC2835">
        <v>3</v>
      </c>
      <c r="AD2835">
        <v>0</v>
      </c>
      <c r="AE2835">
        <v>10</v>
      </c>
      <c r="AF2835" t="s">
        <v>136</v>
      </c>
      <c r="AG2835">
        <v>0</v>
      </c>
      <c r="AH2835">
        <v>3</v>
      </c>
      <c r="AI2835">
        <v>2</v>
      </c>
      <c r="AJ2835">
        <v>1</v>
      </c>
      <c r="AK2835" t="s">
        <v>930</v>
      </c>
      <c r="AL2835">
        <v>40.998787999999998</v>
      </c>
      <c r="AM2835" t="s">
        <v>931</v>
      </c>
      <c r="AN2835">
        <v>-72.179489000000004</v>
      </c>
      <c r="AO2835">
        <v>25</v>
      </c>
      <c r="AP2835">
        <v>1175</v>
      </c>
      <c r="AQ2835" t="s">
        <v>129</v>
      </c>
      <c r="AR2835">
        <v>-28</v>
      </c>
      <c r="AS2835">
        <v>55</v>
      </c>
      <c r="AT2835">
        <v>192</v>
      </c>
      <c r="BB2835">
        <v>1200</v>
      </c>
      <c r="BC2835">
        <v>1</v>
      </c>
      <c r="BD2835" t="str">
        <f t="shared" si="1425"/>
        <v xml:space="preserve">N46PD   </v>
      </c>
      <c r="BE2835">
        <v>1</v>
      </c>
      <c r="BG2835">
        <v>0</v>
      </c>
      <c r="BH2835">
        <v>0</v>
      </c>
      <c r="BI2835">
        <v>0</v>
      </c>
      <c r="BJ2835">
        <v>1050</v>
      </c>
      <c r="BK2835">
        <v>-125</v>
      </c>
      <c r="BL2835" t="s">
        <v>206</v>
      </c>
      <c r="BM2835">
        <v>1</v>
      </c>
      <c r="BN2835">
        <v>1</v>
      </c>
      <c r="BO2835">
        <v>1</v>
      </c>
      <c r="BP2835">
        <v>0</v>
      </c>
      <c r="BS2835">
        <v>0</v>
      </c>
      <c r="BT2835">
        <v>0</v>
      </c>
      <c r="BU2835">
        <v>0</v>
      </c>
      <c r="CE2835" t="str">
        <f t="shared" si="1439"/>
        <v>16:28:11.576</v>
      </c>
      <c r="CF2835">
        <v>575635204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2</v>
      </c>
      <c r="CY2835">
        <v>7</v>
      </c>
      <c r="CZ2835" t="s">
        <v>131</v>
      </c>
      <c r="DA2835">
        <v>94</v>
      </c>
      <c r="DB2835">
        <v>2</v>
      </c>
      <c r="DC2835" t="s">
        <v>190</v>
      </c>
      <c r="DD2835" t="s">
        <v>191</v>
      </c>
      <c r="DG2835">
        <v>14209191</v>
      </c>
      <c r="DI2835">
        <v>0</v>
      </c>
      <c r="DJ2835">
        <v>0</v>
      </c>
      <c r="DK2835">
        <v>1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3">
      <c r="A2836" t="str">
        <f>"10/06/2022 16:28:12.445"</f>
        <v>10/06/2022 16:28:12.445</v>
      </c>
      <c r="C2836" t="str">
        <f t="shared" si="1424"/>
        <v>FFDFD3C0</v>
      </c>
      <c r="D2836" t="s">
        <v>143</v>
      </c>
      <c r="E2836">
        <v>1</v>
      </c>
      <c r="F2836">
        <v>2001</v>
      </c>
      <c r="G2836" t="s">
        <v>147</v>
      </c>
      <c r="J2836" t="s">
        <v>145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 t="shared" si="1438"/>
        <v>16:28:11.570</v>
      </c>
      <c r="T2836" t="str">
        <f>"16:28:10.770"</f>
        <v>16:28:10.770</v>
      </c>
      <c r="U2836" t="str">
        <f t="shared" si="1430"/>
        <v>A5988B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9</v>
      </c>
      <c r="AC2836">
        <v>3</v>
      </c>
      <c r="AD2836">
        <v>0</v>
      </c>
      <c r="AE2836">
        <v>10</v>
      </c>
      <c r="AF2836" t="s">
        <v>136</v>
      </c>
      <c r="AG2836">
        <v>0</v>
      </c>
      <c r="AH2836">
        <v>3</v>
      </c>
      <c r="AI2836">
        <v>2</v>
      </c>
      <c r="AJ2836">
        <v>1</v>
      </c>
      <c r="AK2836" t="s">
        <v>930</v>
      </c>
      <c r="AL2836">
        <v>40.998787999999998</v>
      </c>
      <c r="AM2836" t="s">
        <v>931</v>
      </c>
      <c r="AN2836">
        <v>-72.179489000000004</v>
      </c>
      <c r="AO2836">
        <v>25</v>
      </c>
      <c r="AP2836">
        <v>1175</v>
      </c>
      <c r="AQ2836" t="s">
        <v>129</v>
      </c>
      <c r="AR2836">
        <v>-28</v>
      </c>
      <c r="AS2836">
        <v>55</v>
      </c>
      <c r="AT2836">
        <v>256</v>
      </c>
      <c r="BB2836">
        <v>1200</v>
      </c>
      <c r="BC2836">
        <v>1</v>
      </c>
      <c r="BD2836" t="str">
        <f t="shared" si="1425"/>
        <v xml:space="preserve">N46PD   </v>
      </c>
      <c r="BE2836">
        <v>1</v>
      </c>
      <c r="BG2836">
        <v>0</v>
      </c>
      <c r="BH2836">
        <v>0</v>
      </c>
      <c r="BI2836">
        <v>0</v>
      </c>
      <c r="BJ2836">
        <v>1050</v>
      </c>
      <c r="BK2836">
        <v>-125</v>
      </c>
      <c r="BL2836" t="s">
        <v>206</v>
      </c>
      <c r="BM2836">
        <v>1</v>
      </c>
      <c r="BN2836">
        <v>1</v>
      </c>
      <c r="BO2836">
        <v>1</v>
      </c>
      <c r="BP2836">
        <v>0</v>
      </c>
      <c r="BS2836">
        <v>0</v>
      </c>
      <c r="BT2836">
        <v>0</v>
      </c>
      <c r="BU2836">
        <v>0</v>
      </c>
      <c r="CE2836" t="str">
        <f t="shared" si="1439"/>
        <v>16:28:11.576</v>
      </c>
      <c r="CF2836">
        <v>575726104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3</v>
      </c>
      <c r="CY2836">
        <v>7</v>
      </c>
      <c r="CZ2836" t="s">
        <v>131</v>
      </c>
      <c r="DA2836">
        <v>306</v>
      </c>
      <c r="DB2836">
        <v>1</v>
      </c>
      <c r="DC2836" t="s">
        <v>844</v>
      </c>
      <c r="DD2836" t="s">
        <v>845</v>
      </c>
      <c r="DG2836">
        <v>8746652</v>
      </c>
      <c r="DI2836">
        <v>0</v>
      </c>
      <c r="DJ2836">
        <v>0</v>
      </c>
      <c r="DK2836">
        <v>0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3">
      <c r="A2837" t="str">
        <f>"10/06/2022 16:28:12.445"</f>
        <v>10/06/2022 16:28:12.445</v>
      </c>
      <c r="C2837" t="str">
        <f t="shared" si="1424"/>
        <v>FFDFD3C0</v>
      </c>
      <c r="D2837" t="s">
        <v>134</v>
      </c>
      <c r="E2837">
        <v>38</v>
      </c>
      <c r="H2837">
        <v>125</v>
      </c>
      <c r="I2837" t="s">
        <v>142</v>
      </c>
      <c r="J2837" t="s">
        <v>136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 t="shared" si="1438"/>
        <v>16:28:11.570</v>
      </c>
      <c r="T2837" t="str">
        <f>"16:28:11.170"</f>
        <v>16:28:11.170</v>
      </c>
      <c r="U2837" t="str">
        <f t="shared" si="1430"/>
        <v>A5988B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9</v>
      </c>
      <c r="AC2837">
        <v>3</v>
      </c>
      <c r="AD2837">
        <v>0</v>
      </c>
      <c r="AE2837">
        <v>10</v>
      </c>
      <c r="AF2837" t="s">
        <v>136</v>
      </c>
      <c r="AG2837">
        <v>0</v>
      </c>
      <c r="AH2837">
        <v>3</v>
      </c>
      <c r="AI2837">
        <v>2</v>
      </c>
      <c r="AJ2837">
        <v>1</v>
      </c>
      <c r="AK2837" t="s">
        <v>930</v>
      </c>
      <c r="AL2837">
        <v>40.998787999999998</v>
      </c>
      <c r="AM2837" t="s">
        <v>931</v>
      </c>
      <c r="AN2837">
        <v>-72.179489000000004</v>
      </c>
      <c r="AO2837">
        <v>25</v>
      </c>
      <c r="AP2837">
        <v>1175</v>
      </c>
      <c r="AQ2837" t="s">
        <v>129</v>
      </c>
      <c r="AR2837">
        <v>-28</v>
      </c>
      <c r="AS2837">
        <v>55</v>
      </c>
      <c r="AT2837">
        <v>192</v>
      </c>
      <c r="BB2837">
        <v>1200</v>
      </c>
      <c r="BC2837">
        <v>1</v>
      </c>
      <c r="BD2837" t="str">
        <f t="shared" si="1425"/>
        <v xml:space="preserve">N46PD   </v>
      </c>
      <c r="BE2837">
        <v>1</v>
      </c>
      <c r="BG2837">
        <v>0</v>
      </c>
      <c r="BH2837">
        <v>0</v>
      </c>
      <c r="BI2837">
        <v>0</v>
      </c>
      <c r="BJ2837">
        <v>1050</v>
      </c>
      <c r="BK2837">
        <v>-125</v>
      </c>
      <c r="BL2837" t="s">
        <v>206</v>
      </c>
      <c r="BM2837">
        <v>1</v>
      </c>
      <c r="BN2837">
        <v>1</v>
      </c>
      <c r="BO2837">
        <v>1</v>
      </c>
      <c r="BP2837">
        <v>0</v>
      </c>
      <c r="BS2837">
        <v>0</v>
      </c>
      <c r="BT2837">
        <v>0</v>
      </c>
      <c r="BU2837">
        <v>0</v>
      </c>
      <c r="CE2837" t="str">
        <f t="shared" si="1439"/>
        <v>16:28:11.576</v>
      </c>
      <c r="CF2837">
        <v>575635204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2</v>
      </c>
      <c r="CY2837">
        <v>7</v>
      </c>
      <c r="CZ2837" t="s">
        <v>131</v>
      </c>
      <c r="DA2837">
        <v>94</v>
      </c>
      <c r="DB2837">
        <v>2</v>
      </c>
      <c r="DC2837" t="s">
        <v>190</v>
      </c>
      <c r="DD2837" t="s">
        <v>191</v>
      </c>
      <c r="DG2837">
        <v>14209191</v>
      </c>
      <c r="DI2837">
        <v>0</v>
      </c>
      <c r="DJ2837">
        <v>0</v>
      </c>
      <c r="DK2837">
        <v>1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3">
      <c r="A2838" t="str">
        <f>"10/06/2022 16:28:12.445"</f>
        <v>10/06/2022 16:28:12.445</v>
      </c>
      <c r="C2838" t="str">
        <f t="shared" si="1424"/>
        <v>FFDFD3C0</v>
      </c>
      <c r="D2838" t="s">
        <v>123</v>
      </c>
      <c r="E2838">
        <v>1</v>
      </c>
      <c r="H2838">
        <v>157</v>
      </c>
      <c r="I2838" t="s">
        <v>124</v>
      </c>
      <c r="J2838" t="s">
        <v>125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 t="shared" si="1438"/>
        <v>16:28:11.570</v>
      </c>
      <c r="T2838" t="str">
        <f>"16:28:11.170"</f>
        <v>16:28:11.170</v>
      </c>
      <c r="U2838" t="str">
        <f t="shared" si="1430"/>
        <v>A5988B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9</v>
      </c>
      <c r="AC2838">
        <v>3</v>
      </c>
      <c r="AD2838">
        <v>0</v>
      </c>
      <c r="AE2838">
        <v>10</v>
      </c>
      <c r="AF2838" t="s">
        <v>136</v>
      </c>
      <c r="AG2838">
        <v>0</v>
      </c>
      <c r="AH2838">
        <v>3</v>
      </c>
      <c r="AI2838">
        <v>2</v>
      </c>
      <c r="AJ2838">
        <v>1</v>
      </c>
      <c r="AK2838" t="s">
        <v>930</v>
      </c>
      <c r="AL2838">
        <v>40.998787999999998</v>
      </c>
      <c r="AM2838" t="s">
        <v>931</v>
      </c>
      <c r="AN2838">
        <v>-72.179489000000004</v>
      </c>
      <c r="AO2838">
        <v>25</v>
      </c>
      <c r="AP2838">
        <v>1175</v>
      </c>
      <c r="AQ2838" t="s">
        <v>129</v>
      </c>
      <c r="AR2838">
        <v>-28</v>
      </c>
      <c r="AS2838">
        <v>55</v>
      </c>
      <c r="AT2838">
        <v>192</v>
      </c>
      <c r="BB2838">
        <v>1200</v>
      </c>
      <c r="BC2838">
        <v>1</v>
      </c>
      <c r="BD2838" t="str">
        <f t="shared" si="1425"/>
        <v xml:space="preserve">N46PD   </v>
      </c>
      <c r="BE2838">
        <v>1</v>
      </c>
      <c r="BG2838">
        <v>0</v>
      </c>
      <c r="BH2838">
        <v>0</v>
      </c>
      <c r="BI2838">
        <v>0</v>
      </c>
      <c r="BJ2838">
        <v>1050</v>
      </c>
      <c r="BK2838">
        <v>-125</v>
      </c>
      <c r="BL2838" t="s">
        <v>206</v>
      </c>
      <c r="BM2838">
        <v>1</v>
      </c>
      <c r="BN2838">
        <v>1</v>
      </c>
      <c r="BO2838">
        <v>1</v>
      </c>
      <c r="BP2838">
        <v>0</v>
      </c>
      <c r="BS2838">
        <v>0</v>
      </c>
      <c r="BT2838">
        <v>0</v>
      </c>
      <c r="BU2838">
        <v>0</v>
      </c>
      <c r="CE2838" t="str">
        <f t="shared" si="1439"/>
        <v>16:28:11.576</v>
      </c>
      <c r="CF2838">
        <v>575635204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2</v>
      </c>
      <c r="CY2838">
        <v>7</v>
      </c>
      <c r="CZ2838" t="s">
        <v>131</v>
      </c>
      <c r="DA2838">
        <v>94</v>
      </c>
      <c r="DB2838">
        <v>2</v>
      </c>
      <c r="DC2838" t="s">
        <v>190</v>
      </c>
      <c r="DD2838" t="s">
        <v>191</v>
      </c>
      <c r="DG2838">
        <v>14209191</v>
      </c>
      <c r="DI2838">
        <v>0</v>
      </c>
      <c r="DJ2838">
        <v>0</v>
      </c>
      <c r="DK2838">
        <v>1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3">
      <c r="A2839" t="str">
        <f>"10/06/2022 16:28:12.461"</f>
        <v>10/06/2022 16:28:12.461</v>
      </c>
      <c r="C2839" t="str">
        <f t="shared" si="1424"/>
        <v>FFDFD3C0</v>
      </c>
      <c r="D2839" t="s">
        <v>134</v>
      </c>
      <c r="E2839">
        <v>33</v>
      </c>
      <c r="H2839">
        <v>112</v>
      </c>
      <c r="I2839" t="s">
        <v>135</v>
      </c>
      <c r="J2839" t="s">
        <v>136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 t="shared" si="1438"/>
        <v>16:28:11.570</v>
      </c>
      <c r="T2839" t="str">
        <f>"16:28:10.770"</f>
        <v>16:28:10.770</v>
      </c>
      <c r="U2839" t="str">
        <f t="shared" si="1430"/>
        <v>A5988B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9</v>
      </c>
      <c r="AC2839">
        <v>3</v>
      </c>
      <c r="AD2839">
        <v>0</v>
      </c>
      <c r="AE2839">
        <v>10</v>
      </c>
      <c r="AF2839" t="s">
        <v>136</v>
      </c>
      <c r="AG2839">
        <v>0</v>
      </c>
      <c r="AH2839">
        <v>3</v>
      </c>
      <c r="AI2839">
        <v>2</v>
      </c>
      <c r="AJ2839">
        <v>1</v>
      </c>
      <c r="AK2839" t="s">
        <v>930</v>
      </c>
      <c r="AL2839">
        <v>40.998787999999998</v>
      </c>
      <c r="AM2839" t="s">
        <v>931</v>
      </c>
      <c r="AN2839">
        <v>-72.179489000000004</v>
      </c>
      <c r="AO2839">
        <v>25</v>
      </c>
      <c r="AP2839">
        <v>1175</v>
      </c>
      <c r="AQ2839" t="s">
        <v>129</v>
      </c>
      <c r="AR2839">
        <v>-28</v>
      </c>
      <c r="AS2839">
        <v>55</v>
      </c>
      <c r="AT2839">
        <v>256</v>
      </c>
      <c r="BB2839">
        <v>1200</v>
      </c>
      <c r="BC2839">
        <v>1</v>
      </c>
      <c r="BD2839" t="str">
        <f t="shared" si="1425"/>
        <v xml:space="preserve">N46PD   </v>
      </c>
      <c r="BE2839">
        <v>1</v>
      </c>
      <c r="BG2839">
        <v>0</v>
      </c>
      <c r="BH2839">
        <v>0</v>
      </c>
      <c r="BI2839">
        <v>0</v>
      </c>
      <c r="BJ2839">
        <v>1050</v>
      </c>
      <c r="BK2839">
        <v>-125</v>
      </c>
      <c r="BL2839" t="s">
        <v>206</v>
      </c>
      <c r="BM2839">
        <v>1</v>
      </c>
      <c r="BN2839">
        <v>1</v>
      </c>
      <c r="BO2839">
        <v>1</v>
      </c>
      <c r="BP2839">
        <v>0</v>
      </c>
      <c r="BS2839">
        <v>0</v>
      </c>
      <c r="BT2839">
        <v>0</v>
      </c>
      <c r="BU2839">
        <v>0</v>
      </c>
      <c r="CE2839" t="str">
        <f t="shared" si="1439"/>
        <v>16:28:11.576</v>
      </c>
      <c r="CF2839">
        <v>575726104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3</v>
      </c>
      <c r="CY2839">
        <v>7</v>
      </c>
      <c r="CZ2839" t="s">
        <v>131</v>
      </c>
      <c r="DA2839">
        <v>306</v>
      </c>
      <c r="DB2839">
        <v>1</v>
      </c>
      <c r="DC2839" t="s">
        <v>844</v>
      </c>
      <c r="DD2839" t="s">
        <v>845</v>
      </c>
      <c r="DG2839">
        <v>8746652</v>
      </c>
      <c r="DI2839">
        <v>0</v>
      </c>
      <c r="DJ2839">
        <v>0</v>
      </c>
      <c r="DK2839">
        <v>1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3">
      <c r="A2840" t="str">
        <f>"10/06/2022 16:28:12.445"</f>
        <v>10/06/2022 16:28:12.445</v>
      </c>
      <c r="C2840" t="str">
        <f t="shared" si="1424"/>
        <v>FFDFD3C0</v>
      </c>
      <c r="D2840" t="s">
        <v>143</v>
      </c>
      <c r="E2840">
        <v>15</v>
      </c>
      <c r="F2840">
        <v>2015</v>
      </c>
      <c r="G2840" t="s">
        <v>144</v>
      </c>
      <c r="J2840" t="s">
        <v>145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 t="shared" si="1438"/>
        <v>16:28:11.570</v>
      </c>
      <c r="T2840" t="str">
        <f>"16:28:11.170"</f>
        <v>16:28:11.170</v>
      </c>
      <c r="U2840" t="str">
        <f t="shared" si="1430"/>
        <v>A5988B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9</v>
      </c>
      <c r="AC2840">
        <v>3</v>
      </c>
      <c r="AD2840">
        <v>0</v>
      </c>
      <c r="AE2840">
        <v>10</v>
      </c>
      <c r="AF2840" t="s">
        <v>136</v>
      </c>
      <c r="AG2840">
        <v>0</v>
      </c>
      <c r="AH2840">
        <v>3</v>
      </c>
      <c r="AI2840">
        <v>2</v>
      </c>
      <c r="AJ2840">
        <v>1</v>
      </c>
      <c r="AK2840" t="s">
        <v>930</v>
      </c>
      <c r="AL2840">
        <v>40.998787999999998</v>
      </c>
      <c r="AM2840" t="s">
        <v>931</v>
      </c>
      <c r="AN2840">
        <v>-72.179489000000004</v>
      </c>
      <c r="AO2840">
        <v>25</v>
      </c>
      <c r="AP2840">
        <v>1175</v>
      </c>
      <c r="AQ2840" t="s">
        <v>129</v>
      </c>
      <c r="AR2840">
        <v>-28</v>
      </c>
      <c r="AS2840">
        <v>55</v>
      </c>
      <c r="AT2840">
        <v>192</v>
      </c>
      <c r="BB2840">
        <v>1200</v>
      </c>
      <c r="BC2840">
        <v>1</v>
      </c>
      <c r="BD2840" t="str">
        <f t="shared" si="1425"/>
        <v xml:space="preserve">N46PD   </v>
      </c>
      <c r="BE2840">
        <v>1</v>
      </c>
      <c r="BG2840">
        <v>0</v>
      </c>
      <c r="BH2840">
        <v>0</v>
      </c>
      <c r="BI2840">
        <v>0</v>
      </c>
      <c r="BJ2840">
        <v>1050</v>
      </c>
      <c r="BK2840">
        <v>-125</v>
      </c>
      <c r="BL2840" t="s">
        <v>206</v>
      </c>
      <c r="BM2840">
        <v>1</v>
      </c>
      <c r="BN2840">
        <v>1</v>
      </c>
      <c r="BO2840">
        <v>1</v>
      </c>
      <c r="BP2840">
        <v>0</v>
      </c>
      <c r="BS2840">
        <v>0</v>
      </c>
      <c r="BT2840">
        <v>0</v>
      </c>
      <c r="BU2840">
        <v>0</v>
      </c>
      <c r="CE2840" t="str">
        <f t="shared" si="1439"/>
        <v>16:28:11.576</v>
      </c>
      <c r="CF2840">
        <v>575635204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2</v>
      </c>
      <c r="CY2840">
        <v>7</v>
      </c>
      <c r="CZ2840" t="s">
        <v>131</v>
      </c>
      <c r="DA2840">
        <v>94</v>
      </c>
      <c r="DB2840">
        <v>2</v>
      </c>
      <c r="DC2840" t="s">
        <v>190</v>
      </c>
      <c r="DD2840" t="s">
        <v>191</v>
      </c>
      <c r="DG2840">
        <v>14209191</v>
      </c>
      <c r="DI2840">
        <v>0</v>
      </c>
      <c r="DJ2840">
        <v>0</v>
      </c>
      <c r="DK2840">
        <v>1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3">
      <c r="A2841" t="str">
        <f t="shared" ref="A2841:A2847" si="1440">"10/06/2022 16:28:13.383"</f>
        <v>10/06/2022 16:28:13.383</v>
      </c>
      <c r="C2841" t="str">
        <f t="shared" si="1424"/>
        <v>FFDFD3C0</v>
      </c>
      <c r="D2841" t="s">
        <v>134</v>
      </c>
      <c r="E2841">
        <v>38</v>
      </c>
      <c r="H2841">
        <v>125</v>
      </c>
      <c r="I2841" t="s">
        <v>142</v>
      </c>
      <c r="J2841" t="s">
        <v>136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 t="shared" ref="S2841:S2847" si="1441">"16:28:13.164"</f>
        <v>16:28:13.164</v>
      </c>
      <c r="T2841" t="str">
        <f t="shared" ref="T2841:T2847" si="1442">"16:28:12.664"</f>
        <v>16:28:12.664</v>
      </c>
      <c r="U2841" t="str">
        <f t="shared" si="1430"/>
        <v>A5988B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9</v>
      </c>
      <c r="AC2841">
        <v>3</v>
      </c>
      <c r="AD2841">
        <v>0</v>
      </c>
      <c r="AE2841">
        <v>10</v>
      </c>
      <c r="AF2841" t="s">
        <v>136</v>
      </c>
      <c r="AG2841">
        <v>0</v>
      </c>
      <c r="AH2841">
        <v>3</v>
      </c>
      <c r="AI2841">
        <v>2</v>
      </c>
      <c r="AJ2841">
        <v>1</v>
      </c>
      <c r="AK2841" t="s">
        <v>932</v>
      </c>
      <c r="AL2841">
        <v>40.999153</v>
      </c>
      <c r="AM2841" t="s">
        <v>933</v>
      </c>
      <c r="AN2841">
        <v>-72.179747000000006</v>
      </c>
      <c r="AO2841">
        <v>25</v>
      </c>
      <c r="AP2841">
        <v>1150</v>
      </c>
      <c r="AQ2841" t="s">
        <v>129</v>
      </c>
      <c r="AR2841">
        <v>-28</v>
      </c>
      <c r="AS2841">
        <v>55</v>
      </c>
      <c r="AT2841">
        <v>-128</v>
      </c>
      <c r="BB2841">
        <v>1200</v>
      </c>
      <c r="BC2841">
        <v>1</v>
      </c>
      <c r="BD2841" t="str">
        <f t="shared" si="1425"/>
        <v xml:space="preserve">N46PD   </v>
      </c>
      <c r="BE2841">
        <v>1</v>
      </c>
      <c r="BG2841">
        <v>0</v>
      </c>
      <c r="BH2841">
        <v>0</v>
      </c>
      <c r="BI2841">
        <v>0</v>
      </c>
      <c r="BJ2841">
        <v>1050</v>
      </c>
      <c r="BK2841">
        <v>-100</v>
      </c>
      <c r="BL2841" t="s">
        <v>206</v>
      </c>
      <c r="BM2841">
        <v>1</v>
      </c>
      <c r="BN2841">
        <v>1</v>
      </c>
      <c r="BO2841">
        <v>1</v>
      </c>
      <c r="BP2841">
        <v>0</v>
      </c>
      <c r="BS2841">
        <v>0</v>
      </c>
      <c r="BT2841">
        <v>0</v>
      </c>
      <c r="BU2841">
        <v>0</v>
      </c>
      <c r="CE2841" t="str">
        <f t="shared" ref="CE2841:CE2847" si="1443">"16:28:13.171"</f>
        <v>16:28:13.171</v>
      </c>
      <c r="CF2841">
        <v>171302022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6</v>
      </c>
      <c r="CY2841">
        <v>7</v>
      </c>
      <c r="CZ2841" t="s">
        <v>131</v>
      </c>
      <c r="DA2841">
        <v>80</v>
      </c>
      <c r="DB2841">
        <v>1</v>
      </c>
      <c r="DC2841" t="s">
        <v>132</v>
      </c>
      <c r="DD2841" t="s">
        <v>133</v>
      </c>
      <c r="DG2841">
        <v>15628264</v>
      </c>
      <c r="DI2841">
        <v>0</v>
      </c>
      <c r="DJ2841">
        <v>0</v>
      </c>
      <c r="DK2841">
        <v>0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3">
      <c r="A2842" t="str">
        <f t="shared" si="1440"/>
        <v>10/06/2022 16:28:13.383</v>
      </c>
      <c r="C2842" t="str">
        <f t="shared" si="1424"/>
        <v>FFDFD3C0</v>
      </c>
      <c r="D2842" t="s">
        <v>134</v>
      </c>
      <c r="E2842">
        <v>33</v>
      </c>
      <c r="H2842">
        <v>112</v>
      </c>
      <c r="I2842" t="s">
        <v>135</v>
      </c>
      <c r="J2842" t="s">
        <v>136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 t="shared" si="1441"/>
        <v>16:28:13.164</v>
      </c>
      <c r="T2842" t="str">
        <f t="shared" si="1442"/>
        <v>16:28:12.664</v>
      </c>
      <c r="U2842" t="str">
        <f t="shared" si="1430"/>
        <v>A5988B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9</v>
      </c>
      <c r="AC2842">
        <v>3</v>
      </c>
      <c r="AD2842">
        <v>0</v>
      </c>
      <c r="AE2842">
        <v>10</v>
      </c>
      <c r="AF2842" t="s">
        <v>136</v>
      </c>
      <c r="AG2842">
        <v>0</v>
      </c>
      <c r="AH2842">
        <v>3</v>
      </c>
      <c r="AI2842">
        <v>2</v>
      </c>
      <c r="AJ2842">
        <v>1</v>
      </c>
      <c r="AK2842" t="s">
        <v>932</v>
      </c>
      <c r="AL2842">
        <v>40.999153</v>
      </c>
      <c r="AM2842" t="s">
        <v>933</v>
      </c>
      <c r="AN2842">
        <v>-72.179747000000006</v>
      </c>
      <c r="AO2842">
        <v>25</v>
      </c>
      <c r="AP2842">
        <v>1150</v>
      </c>
      <c r="AQ2842" t="s">
        <v>129</v>
      </c>
      <c r="AR2842">
        <v>-28</v>
      </c>
      <c r="AS2842">
        <v>55</v>
      </c>
      <c r="AT2842">
        <v>-128</v>
      </c>
      <c r="BB2842">
        <v>1200</v>
      </c>
      <c r="BC2842">
        <v>1</v>
      </c>
      <c r="BD2842" t="str">
        <f t="shared" si="1425"/>
        <v xml:space="preserve">N46PD   </v>
      </c>
      <c r="BE2842">
        <v>1</v>
      </c>
      <c r="BG2842">
        <v>0</v>
      </c>
      <c r="BH2842">
        <v>0</v>
      </c>
      <c r="BI2842">
        <v>0</v>
      </c>
      <c r="BJ2842">
        <v>1050</v>
      </c>
      <c r="BK2842">
        <v>-100</v>
      </c>
      <c r="BL2842" t="s">
        <v>206</v>
      </c>
      <c r="BM2842">
        <v>1</v>
      </c>
      <c r="BN2842">
        <v>1</v>
      </c>
      <c r="BO2842">
        <v>1</v>
      </c>
      <c r="BP2842">
        <v>0</v>
      </c>
      <c r="BS2842">
        <v>0</v>
      </c>
      <c r="BT2842">
        <v>0</v>
      </c>
      <c r="BU2842">
        <v>0</v>
      </c>
      <c r="CE2842" t="str">
        <f t="shared" si="1443"/>
        <v>16:28:13.171</v>
      </c>
      <c r="CF2842">
        <v>171302022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6</v>
      </c>
      <c r="CY2842">
        <v>7</v>
      </c>
      <c r="CZ2842" t="s">
        <v>131</v>
      </c>
      <c r="DA2842">
        <v>80</v>
      </c>
      <c r="DB2842">
        <v>1</v>
      </c>
      <c r="DC2842" t="s">
        <v>132</v>
      </c>
      <c r="DD2842" t="s">
        <v>133</v>
      </c>
      <c r="DG2842">
        <v>15628264</v>
      </c>
      <c r="DI2842">
        <v>0</v>
      </c>
      <c r="DJ2842">
        <v>0</v>
      </c>
      <c r="DK2842">
        <v>1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3">
      <c r="A2843" t="str">
        <f t="shared" si="1440"/>
        <v>10/06/2022 16:28:13.383</v>
      </c>
      <c r="C2843" t="str">
        <f t="shared" si="1424"/>
        <v>FFDFD3C0</v>
      </c>
      <c r="D2843" t="s">
        <v>139</v>
      </c>
      <c r="E2843">
        <v>3</v>
      </c>
      <c r="F2843">
        <v>1003</v>
      </c>
      <c r="G2843" t="s">
        <v>146</v>
      </c>
      <c r="J2843" t="s">
        <v>141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 t="shared" si="1441"/>
        <v>16:28:13.164</v>
      </c>
      <c r="T2843" t="str">
        <f t="shared" si="1442"/>
        <v>16:28:12.664</v>
      </c>
      <c r="U2843" t="str">
        <f t="shared" si="1430"/>
        <v>A5988B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9</v>
      </c>
      <c r="AC2843">
        <v>3</v>
      </c>
      <c r="AD2843">
        <v>0</v>
      </c>
      <c r="AE2843">
        <v>10</v>
      </c>
      <c r="AF2843" t="s">
        <v>136</v>
      </c>
      <c r="AG2843">
        <v>0</v>
      </c>
      <c r="AH2843">
        <v>3</v>
      </c>
      <c r="AI2843">
        <v>2</v>
      </c>
      <c r="AJ2843">
        <v>1</v>
      </c>
      <c r="AK2843" t="s">
        <v>932</v>
      </c>
      <c r="AL2843">
        <v>40.999153</v>
      </c>
      <c r="AM2843" t="s">
        <v>933</v>
      </c>
      <c r="AN2843">
        <v>-72.179747000000006</v>
      </c>
      <c r="AO2843">
        <v>25</v>
      </c>
      <c r="AP2843">
        <v>1150</v>
      </c>
      <c r="AQ2843" t="s">
        <v>129</v>
      </c>
      <c r="AR2843">
        <v>-28</v>
      </c>
      <c r="AS2843">
        <v>55</v>
      </c>
      <c r="AT2843">
        <v>-128</v>
      </c>
      <c r="BB2843">
        <v>1200</v>
      </c>
      <c r="BC2843">
        <v>1</v>
      </c>
      <c r="BD2843" t="str">
        <f t="shared" si="1425"/>
        <v xml:space="preserve">N46PD   </v>
      </c>
      <c r="BE2843">
        <v>1</v>
      </c>
      <c r="BG2843">
        <v>0</v>
      </c>
      <c r="BH2843">
        <v>0</v>
      </c>
      <c r="BI2843">
        <v>0</v>
      </c>
      <c r="BJ2843">
        <v>1050</v>
      </c>
      <c r="BK2843">
        <v>-100</v>
      </c>
      <c r="BL2843" t="s">
        <v>206</v>
      </c>
      <c r="BM2843">
        <v>1</v>
      </c>
      <c r="BN2843">
        <v>1</v>
      </c>
      <c r="BO2843">
        <v>1</v>
      </c>
      <c r="BP2843">
        <v>0</v>
      </c>
      <c r="BS2843">
        <v>0</v>
      </c>
      <c r="BT2843">
        <v>0</v>
      </c>
      <c r="BU2843">
        <v>0</v>
      </c>
      <c r="CE2843" t="str">
        <f t="shared" si="1443"/>
        <v>16:28:13.171</v>
      </c>
      <c r="CF2843">
        <v>171302022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6</v>
      </c>
      <c r="CY2843">
        <v>7</v>
      </c>
      <c r="CZ2843" t="s">
        <v>131</v>
      </c>
      <c r="DA2843">
        <v>80</v>
      </c>
      <c r="DB2843">
        <v>1</v>
      </c>
      <c r="DC2843" t="s">
        <v>132</v>
      </c>
      <c r="DD2843" t="s">
        <v>133</v>
      </c>
      <c r="DG2843">
        <v>15628264</v>
      </c>
      <c r="DI2843">
        <v>0</v>
      </c>
      <c r="DJ2843">
        <v>0</v>
      </c>
      <c r="DK2843">
        <v>1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3">
      <c r="A2844" t="str">
        <f t="shared" si="1440"/>
        <v>10/06/2022 16:28:13.383</v>
      </c>
      <c r="C2844" t="str">
        <f t="shared" si="1424"/>
        <v>FFDFD3C0</v>
      </c>
      <c r="D2844" t="s">
        <v>139</v>
      </c>
      <c r="E2844">
        <v>2</v>
      </c>
      <c r="F2844">
        <v>1002</v>
      </c>
      <c r="G2844" t="s">
        <v>124</v>
      </c>
      <c r="J2844" t="s">
        <v>141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 t="shared" si="1441"/>
        <v>16:28:13.164</v>
      </c>
      <c r="T2844" t="str">
        <f t="shared" si="1442"/>
        <v>16:28:12.664</v>
      </c>
      <c r="U2844" t="str">
        <f t="shared" si="1430"/>
        <v>A5988B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9</v>
      </c>
      <c r="AC2844">
        <v>3</v>
      </c>
      <c r="AD2844">
        <v>0</v>
      </c>
      <c r="AE2844">
        <v>10</v>
      </c>
      <c r="AF2844" t="s">
        <v>136</v>
      </c>
      <c r="AG2844">
        <v>0</v>
      </c>
      <c r="AH2844">
        <v>3</v>
      </c>
      <c r="AI2844">
        <v>2</v>
      </c>
      <c r="AJ2844">
        <v>1</v>
      </c>
      <c r="AK2844" t="s">
        <v>932</v>
      </c>
      <c r="AL2844">
        <v>40.999153</v>
      </c>
      <c r="AM2844" t="s">
        <v>933</v>
      </c>
      <c r="AN2844">
        <v>-72.179747000000006</v>
      </c>
      <c r="AO2844">
        <v>25</v>
      </c>
      <c r="AP2844">
        <v>1150</v>
      </c>
      <c r="AQ2844" t="s">
        <v>129</v>
      </c>
      <c r="AR2844">
        <v>-28</v>
      </c>
      <c r="AS2844">
        <v>55</v>
      </c>
      <c r="AT2844">
        <v>-128</v>
      </c>
      <c r="BB2844">
        <v>1200</v>
      </c>
      <c r="BC2844">
        <v>1</v>
      </c>
      <c r="BD2844" t="str">
        <f t="shared" si="1425"/>
        <v xml:space="preserve">N46PD   </v>
      </c>
      <c r="BE2844">
        <v>1</v>
      </c>
      <c r="BG2844">
        <v>0</v>
      </c>
      <c r="BH2844">
        <v>0</v>
      </c>
      <c r="BI2844">
        <v>0</v>
      </c>
      <c r="BJ2844">
        <v>1050</v>
      </c>
      <c r="BK2844">
        <v>-100</v>
      </c>
      <c r="BL2844" t="s">
        <v>206</v>
      </c>
      <c r="BM2844">
        <v>1</v>
      </c>
      <c r="BN2844">
        <v>1</v>
      </c>
      <c r="BO2844">
        <v>1</v>
      </c>
      <c r="BP2844">
        <v>0</v>
      </c>
      <c r="BS2844">
        <v>0</v>
      </c>
      <c r="BT2844">
        <v>0</v>
      </c>
      <c r="BU2844">
        <v>0</v>
      </c>
      <c r="CE2844" t="str">
        <f t="shared" si="1443"/>
        <v>16:28:13.171</v>
      </c>
      <c r="CF2844">
        <v>171302022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6</v>
      </c>
      <c r="CY2844">
        <v>7</v>
      </c>
      <c r="CZ2844" t="s">
        <v>131</v>
      </c>
      <c r="DA2844">
        <v>80</v>
      </c>
      <c r="DB2844">
        <v>1</v>
      </c>
      <c r="DC2844" t="s">
        <v>132</v>
      </c>
      <c r="DD2844" t="s">
        <v>133</v>
      </c>
      <c r="DG2844">
        <v>15628264</v>
      </c>
      <c r="DI2844">
        <v>0</v>
      </c>
      <c r="DJ2844">
        <v>0</v>
      </c>
      <c r="DK2844">
        <v>1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3">
      <c r="A2845" t="str">
        <f t="shared" si="1440"/>
        <v>10/06/2022 16:28:13.383</v>
      </c>
      <c r="C2845" t="str">
        <f t="shared" si="1424"/>
        <v>FFDFD3C0</v>
      </c>
      <c r="D2845" t="s">
        <v>143</v>
      </c>
      <c r="E2845">
        <v>1</v>
      </c>
      <c r="F2845">
        <v>2001</v>
      </c>
      <c r="G2845" t="s">
        <v>147</v>
      </c>
      <c r="J2845" t="s">
        <v>145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 t="shared" si="1441"/>
        <v>16:28:13.164</v>
      </c>
      <c r="T2845" t="str">
        <f t="shared" si="1442"/>
        <v>16:28:12.664</v>
      </c>
      <c r="U2845" t="str">
        <f t="shared" si="1430"/>
        <v>A5988B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9</v>
      </c>
      <c r="AC2845">
        <v>3</v>
      </c>
      <c r="AD2845">
        <v>0</v>
      </c>
      <c r="AE2845">
        <v>10</v>
      </c>
      <c r="AF2845" t="s">
        <v>136</v>
      </c>
      <c r="AG2845">
        <v>0</v>
      </c>
      <c r="AH2845">
        <v>3</v>
      </c>
      <c r="AI2845">
        <v>2</v>
      </c>
      <c r="AJ2845">
        <v>1</v>
      </c>
      <c r="AK2845" t="s">
        <v>932</v>
      </c>
      <c r="AL2845">
        <v>40.999153</v>
      </c>
      <c r="AM2845" t="s">
        <v>933</v>
      </c>
      <c r="AN2845">
        <v>-72.179747000000006</v>
      </c>
      <c r="AO2845">
        <v>25</v>
      </c>
      <c r="AP2845">
        <v>1150</v>
      </c>
      <c r="AQ2845" t="s">
        <v>129</v>
      </c>
      <c r="AR2845">
        <v>-28</v>
      </c>
      <c r="AS2845">
        <v>55</v>
      </c>
      <c r="AT2845">
        <v>-128</v>
      </c>
      <c r="BB2845">
        <v>1200</v>
      </c>
      <c r="BC2845">
        <v>1</v>
      </c>
      <c r="BD2845" t="str">
        <f t="shared" si="1425"/>
        <v xml:space="preserve">N46PD   </v>
      </c>
      <c r="BE2845">
        <v>1</v>
      </c>
      <c r="BG2845">
        <v>0</v>
      </c>
      <c r="BH2845">
        <v>0</v>
      </c>
      <c r="BI2845">
        <v>0</v>
      </c>
      <c r="BJ2845">
        <v>1050</v>
      </c>
      <c r="BK2845">
        <v>-100</v>
      </c>
      <c r="BL2845" t="s">
        <v>206</v>
      </c>
      <c r="BM2845">
        <v>1</v>
      </c>
      <c r="BN2845">
        <v>1</v>
      </c>
      <c r="BO2845">
        <v>1</v>
      </c>
      <c r="BP2845">
        <v>0</v>
      </c>
      <c r="BS2845">
        <v>0</v>
      </c>
      <c r="BT2845">
        <v>0</v>
      </c>
      <c r="BU2845">
        <v>0</v>
      </c>
      <c r="CE2845" t="str">
        <f t="shared" si="1443"/>
        <v>16:28:13.171</v>
      </c>
      <c r="CF2845">
        <v>171302022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6</v>
      </c>
      <c r="CY2845">
        <v>7</v>
      </c>
      <c r="CZ2845" t="s">
        <v>131</v>
      </c>
      <c r="DA2845">
        <v>80</v>
      </c>
      <c r="DB2845">
        <v>1</v>
      </c>
      <c r="DC2845" t="s">
        <v>132</v>
      </c>
      <c r="DD2845" t="s">
        <v>133</v>
      </c>
      <c r="DG2845">
        <v>15628264</v>
      </c>
      <c r="DI2845">
        <v>0</v>
      </c>
      <c r="DJ2845">
        <v>0</v>
      </c>
      <c r="DK2845">
        <v>1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3">
      <c r="A2846" t="str">
        <f t="shared" si="1440"/>
        <v>10/06/2022 16:28:13.383</v>
      </c>
      <c r="C2846" t="str">
        <f t="shared" si="1424"/>
        <v>FFDFD3C0</v>
      </c>
      <c r="D2846" t="s">
        <v>143</v>
      </c>
      <c r="E2846">
        <v>15</v>
      </c>
      <c r="F2846">
        <v>2015</v>
      </c>
      <c r="G2846" t="s">
        <v>144</v>
      </c>
      <c r="J2846" t="s">
        <v>145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 t="shared" si="1441"/>
        <v>16:28:13.164</v>
      </c>
      <c r="T2846" t="str">
        <f t="shared" si="1442"/>
        <v>16:28:12.664</v>
      </c>
      <c r="U2846" t="str">
        <f t="shared" si="1430"/>
        <v>A5988B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9</v>
      </c>
      <c r="AC2846">
        <v>3</v>
      </c>
      <c r="AD2846">
        <v>0</v>
      </c>
      <c r="AE2846">
        <v>10</v>
      </c>
      <c r="AF2846" t="s">
        <v>136</v>
      </c>
      <c r="AG2846">
        <v>0</v>
      </c>
      <c r="AH2846">
        <v>3</v>
      </c>
      <c r="AI2846">
        <v>2</v>
      </c>
      <c r="AJ2846">
        <v>1</v>
      </c>
      <c r="AK2846" t="s">
        <v>932</v>
      </c>
      <c r="AL2846">
        <v>40.999153</v>
      </c>
      <c r="AM2846" t="s">
        <v>933</v>
      </c>
      <c r="AN2846">
        <v>-72.179747000000006</v>
      </c>
      <c r="AO2846">
        <v>25</v>
      </c>
      <c r="AP2846">
        <v>1150</v>
      </c>
      <c r="AQ2846" t="s">
        <v>129</v>
      </c>
      <c r="AR2846">
        <v>-28</v>
      </c>
      <c r="AS2846">
        <v>55</v>
      </c>
      <c r="AT2846">
        <v>-128</v>
      </c>
      <c r="BB2846">
        <v>1200</v>
      </c>
      <c r="BC2846">
        <v>1</v>
      </c>
      <c r="BD2846" t="str">
        <f t="shared" si="1425"/>
        <v xml:space="preserve">N46PD   </v>
      </c>
      <c r="BE2846">
        <v>1</v>
      </c>
      <c r="BG2846">
        <v>0</v>
      </c>
      <c r="BH2846">
        <v>0</v>
      </c>
      <c r="BI2846">
        <v>0</v>
      </c>
      <c r="BJ2846">
        <v>1050</v>
      </c>
      <c r="BK2846">
        <v>-100</v>
      </c>
      <c r="BL2846" t="s">
        <v>206</v>
      </c>
      <c r="BM2846">
        <v>1</v>
      </c>
      <c r="BN2846">
        <v>1</v>
      </c>
      <c r="BO2846">
        <v>1</v>
      </c>
      <c r="BP2846">
        <v>0</v>
      </c>
      <c r="BS2846">
        <v>0</v>
      </c>
      <c r="BT2846">
        <v>0</v>
      </c>
      <c r="BU2846">
        <v>0</v>
      </c>
      <c r="CE2846" t="str">
        <f t="shared" si="1443"/>
        <v>16:28:13.171</v>
      </c>
      <c r="CF2846">
        <v>171302022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6</v>
      </c>
      <c r="CY2846">
        <v>7</v>
      </c>
      <c r="CZ2846" t="s">
        <v>131</v>
      </c>
      <c r="DA2846">
        <v>80</v>
      </c>
      <c r="DB2846">
        <v>1</v>
      </c>
      <c r="DC2846" t="s">
        <v>132</v>
      </c>
      <c r="DD2846" t="s">
        <v>133</v>
      </c>
      <c r="DG2846">
        <v>15628264</v>
      </c>
      <c r="DI2846">
        <v>0</v>
      </c>
      <c r="DJ2846">
        <v>0</v>
      </c>
      <c r="DK2846">
        <v>1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3">
      <c r="A2847" t="str">
        <f t="shared" si="1440"/>
        <v>10/06/2022 16:28:13.383</v>
      </c>
      <c r="C2847" t="str">
        <f t="shared" si="1424"/>
        <v>FFDFD3C0</v>
      </c>
      <c r="D2847" t="s">
        <v>123</v>
      </c>
      <c r="E2847">
        <v>1</v>
      </c>
      <c r="H2847">
        <v>157</v>
      </c>
      <c r="I2847" t="s">
        <v>124</v>
      </c>
      <c r="J2847" t="s">
        <v>125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 t="shared" si="1441"/>
        <v>16:28:13.164</v>
      </c>
      <c r="T2847" t="str">
        <f t="shared" si="1442"/>
        <v>16:28:12.664</v>
      </c>
      <c r="U2847" t="str">
        <f t="shared" si="1430"/>
        <v>A5988B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9</v>
      </c>
      <c r="AC2847">
        <v>3</v>
      </c>
      <c r="AD2847">
        <v>0</v>
      </c>
      <c r="AE2847">
        <v>10</v>
      </c>
      <c r="AF2847" t="s">
        <v>136</v>
      </c>
      <c r="AG2847">
        <v>0</v>
      </c>
      <c r="AH2847">
        <v>3</v>
      </c>
      <c r="AI2847">
        <v>2</v>
      </c>
      <c r="AJ2847">
        <v>1</v>
      </c>
      <c r="AK2847" t="s">
        <v>932</v>
      </c>
      <c r="AL2847">
        <v>40.999153</v>
      </c>
      <c r="AM2847" t="s">
        <v>933</v>
      </c>
      <c r="AN2847">
        <v>-72.179747000000006</v>
      </c>
      <c r="AO2847">
        <v>25</v>
      </c>
      <c r="AP2847">
        <v>1150</v>
      </c>
      <c r="AQ2847" t="s">
        <v>129</v>
      </c>
      <c r="AR2847">
        <v>-28</v>
      </c>
      <c r="AS2847">
        <v>55</v>
      </c>
      <c r="AT2847">
        <v>-128</v>
      </c>
      <c r="BB2847">
        <v>1200</v>
      </c>
      <c r="BC2847">
        <v>1</v>
      </c>
      <c r="BD2847" t="str">
        <f t="shared" si="1425"/>
        <v xml:space="preserve">N46PD   </v>
      </c>
      <c r="BE2847">
        <v>1</v>
      </c>
      <c r="BG2847">
        <v>0</v>
      </c>
      <c r="BH2847">
        <v>0</v>
      </c>
      <c r="BI2847">
        <v>0</v>
      </c>
      <c r="BJ2847">
        <v>1050</v>
      </c>
      <c r="BK2847">
        <v>-100</v>
      </c>
      <c r="BL2847" t="s">
        <v>206</v>
      </c>
      <c r="BM2847">
        <v>1</v>
      </c>
      <c r="BN2847">
        <v>1</v>
      </c>
      <c r="BO2847">
        <v>1</v>
      </c>
      <c r="BP2847">
        <v>0</v>
      </c>
      <c r="BS2847">
        <v>0</v>
      </c>
      <c r="BT2847">
        <v>0</v>
      </c>
      <c r="BU2847">
        <v>0</v>
      </c>
      <c r="CE2847" t="str">
        <f t="shared" si="1443"/>
        <v>16:28:13.171</v>
      </c>
      <c r="CF2847">
        <v>171302022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6</v>
      </c>
      <c r="CY2847">
        <v>7</v>
      </c>
      <c r="CZ2847" t="s">
        <v>131</v>
      </c>
      <c r="DA2847">
        <v>80</v>
      </c>
      <c r="DB2847">
        <v>1</v>
      </c>
      <c r="DC2847" t="s">
        <v>132</v>
      </c>
      <c r="DD2847" t="s">
        <v>133</v>
      </c>
      <c r="DG2847">
        <v>15628264</v>
      </c>
      <c r="DI2847">
        <v>0</v>
      </c>
      <c r="DJ2847">
        <v>0</v>
      </c>
      <c r="DK2847">
        <v>1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3">
      <c r="A2848" t="str">
        <f>"10/06/2022 16:28:14.383"</f>
        <v>10/06/2022 16:28:14.383</v>
      </c>
      <c r="C2848" t="str">
        <f t="shared" si="1424"/>
        <v>FFDFD3C0</v>
      </c>
      <c r="D2848" t="s">
        <v>139</v>
      </c>
      <c r="E2848">
        <v>2</v>
      </c>
      <c r="F2848">
        <v>1002</v>
      </c>
      <c r="G2848" t="s">
        <v>124</v>
      </c>
      <c r="J2848" t="s">
        <v>141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"16:28:14.148"</f>
        <v>16:28:14.148</v>
      </c>
      <c r="T2848" t="str">
        <f>"16:28:13.648"</f>
        <v>16:28:13.648</v>
      </c>
      <c r="U2848" t="str">
        <f t="shared" si="1430"/>
        <v>A5988B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9</v>
      </c>
      <c r="AC2848">
        <v>3</v>
      </c>
      <c r="AD2848">
        <v>0</v>
      </c>
      <c r="AE2848">
        <v>10</v>
      </c>
      <c r="AF2848" t="s">
        <v>136</v>
      </c>
      <c r="AG2848">
        <v>0</v>
      </c>
      <c r="AH2848">
        <v>3</v>
      </c>
      <c r="AI2848">
        <v>2</v>
      </c>
      <c r="AJ2848">
        <v>1</v>
      </c>
      <c r="AK2848" t="s">
        <v>934</v>
      </c>
      <c r="AL2848">
        <v>40.999431999999999</v>
      </c>
      <c r="AM2848" t="s">
        <v>935</v>
      </c>
      <c r="AN2848">
        <v>-72.179918000000001</v>
      </c>
      <c r="AO2848">
        <v>25</v>
      </c>
      <c r="AP2848">
        <v>1150</v>
      </c>
      <c r="AQ2848" t="s">
        <v>129</v>
      </c>
      <c r="AR2848">
        <v>-28</v>
      </c>
      <c r="AS2848">
        <v>56</v>
      </c>
      <c r="AT2848">
        <v>0</v>
      </c>
      <c r="BB2848">
        <v>1200</v>
      </c>
      <c r="BC2848">
        <v>1</v>
      </c>
      <c r="BD2848" t="str">
        <f t="shared" si="1425"/>
        <v xml:space="preserve">N46PD   </v>
      </c>
      <c r="BE2848">
        <v>1</v>
      </c>
      <c r="BG2848">
        <v>0</v>
      </c>
      <c r="BH2848">
        <v>0</v>
      </c>
      <c r="BI2848">
        <v>0</v>
      </c>
      <c r="BJ2848">
        <v>1050</v>
      </c>
      <c r="BK2848">
        <v>-100</v>
      </c>
      <c r="BL2848" t="s">
        <v>206</v>
      </c>
      <c r="BM2848">
        <v>1</v>
      </c>
      <c r="BN2848">
        <v>1</v>
      </c>
      <c r="BO2848">
        <v>1</v>
      </c>
      <c r="BP2848">
        <v>0</v>
      </c>
      <c r="BS2848">
        <v>0</v>
      </c>
      <c r="BT2848">
        <v>0</v>
      </c>
      <c r="BU2848">
        <v>0</v>
      </c>
      <c r="CE2848" t="str">
        <f>"16:28:14.153"</f>
        <v>16:28:14.153</v>
      </c>
      <c r="CF2848">
        <v>152886474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2</v>
      </c>
      <c r="CY2848">
        <v>7</v>
      </c>
      <c r="CZ2848" t="s">
        <v>131</v>
      </c>
      <c r="DA2848">
        <v>94</v>
      </c>
      <c r="DB2848">
        <v>2</v>
      </c>
      <c r="DC2848" t="s">
        <v>190</v>
      </c>
      <c r="DD2848" t="s">
        <v>191</v>
      </c>
      <c r="DG2848">
        <v>14212971</v>
      </c>
      <c r="DI2848">
        <v>0</v>
      </c>
      <c r="DJ2848">
        <v>0</v>
      </c>
      <c r="DK2848">
        <v>0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3">
      <c r="A2849" t="str">
        <f>"10/06/2022 16:28:14.399"</f>
        <v>10/06/2022 16:28:14.399</v>
      </c>
      <c r="C2849" t="str">
        <f t="shared" si="1424"/>
        <v>FFDFD3C0</v>
      </c>
      <c r="D2849" t="s">
        <v>143</v>
      </c>
      <c r="E2849">
        <v>15</v>
      </c>
      <c r="F2849">
        <v>2015</v>
      </c>
      <c r="G2849" t="s">
        <v>144</v>
      </c>
      <c r="J2849" t="s">
        <v>145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"16:28:14.148"</f>
        <v>16:28:14.148</v>
      </c>
      <c r="T2849" t="str">
        <f>"16:28:13.648"</f>
        <v>16:28:13.648</v>
      </c>
      <c r="U2849" t="str">
        <f t="shared" si="1430"/>
        <v>A5988B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9</v>
      </c>
      <c r="AC2849">
        <v>3</v>
      </c>
      <c r="AD2849">
        <v>0</v>
      </c>
      <c r="AE2849">
        <v>10</v>
      </c>
      <c r="AF2849" t="s">
        <v>136</v>
      </c>
      <c r="AG2849">
        <v>0</v>
      </c>
      <c r="AH2849">
        <v>3</v>
      </c>
      <c r="AI2849">
        <v>2</v>
      </c>
      <c r="AJ2849">
        <v>1</v>
      </c>
      <c r="AK2849" t="s">
        <v>934</v>
      </c>
      <c r="AL2849">
        <v>40.999431999999999</v>
      </c>
      <c r="AM2849" t="s">
        <v>935</v>
      </c>
      <c r="AN2849">
        <v>-72.179918000000001</v>
      </c>
      <c r="AO2849">
        <v>25</v>
      </c>
      <c r="AP2849">
        <v>1150</v>
      </c>
      <c r="AQ2849" t="s">
        <v>129</v>
      </c>
      <c r="AR2849">
        <v>-28</v>
      </c>
      <c r="AS2849">
        <v>56</v>
      </c>
      <c r="AT2849">
        <v>0</v>
      </c>
      <c r="BB2849">
        <v>1200</v>
      </c>
      <c r="BC2849">
        <v>1</v>
      </c>
      <c r="BD2849" t="str">
        <f t="shared" si="1425"/>
        <v xml:space="preserve">N46PD   </v>
      </c>
      <c r="BE2849">
        <v>1</v>
      </c>
      <c r="BG2849">
        <v>0</v>
      </c>
      <c r="BH2849">
        <v>0</v>
      </c>
      <c r="BI2849">
        <v>0</v>
      </c>
      <c r="BJ2849">
        <v>1050</v>
      </c>
      <c r="BK2849">
        <v>-100</v>
      </c>
      <c r="BL2849" t="s">
        <v>206</v>
      </c>
      <c r="BM2849">
        <v>1</v>
      </c>
      <c r="BN2849">
        <v>1</v>
      </c>
      <c r="BO2849">
        <v>1</v>
      </c>
      <c r="BP2849">
        <v>0</v>
      </c>
      <c r="BS2849">
        <v>0</v>
      </c>
      <c r="BT2849">
        <v>0</v>
      </c>
      <c r="BU2849">
        <v>0</v>
      </c>
      <c r="CE2849" t="str">
        <f>"16:28:14.153"</f>
        <v>16:28:14.153</v>
      </c>
      <c r="CF2849">
        <v>152886474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2</v>
      </c>
      <c r="CY2849">
        <v>7</v>
      </c>
      <c r="CZ2849" t="s">
        <v>131</v>
      </c>
      <c r="DA2849">
        <v>94</v>
      </c>
      <c r="DB2849">
        <v>2</v>
      </c>
      <c r="DC2849" t="s">
        <v>190</v>
      </c>
      <c r="DD2849" t="s">
        <v>191</v>
      </c>
      <c r="DG2849">
        <v>14212971</v>
      </c>
      <c r="DI2849">
        <v>0</v>
      </c>
      <c r="DJ2849">
        <v>0</v>
      </c>
      <c r="DK2849">
        <v>1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3">
      <c r="A2850" t="str">
        <f>"10/06/2022 16:28:14.399"</f>
        <v>10/06/2022 16:28:14.399</v>
      </c>
      <c r="C2850" t="str">
        <f t="shared" si="1424"/>
        <v>FFDFD3C0</v>
      </c>
      <c r="D2850" t="s">
        <v>123</v>
      </c>
      <c r="E2850">
        <v>1</v>
      </c>
      <c r="H2850">
        <v>157</v>
      </c>
      <c r="I2850" t="s">
        <v>124</v>
      </c>
      <c r="J2850" t="s">
        <v>125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>"16:28:14.148"</f>
        <v>16:28:14.148</v>
      </c>
      <c r="T2850" t="str">
        <f>"16:28:13.648"</f>
        <v>16:28:13.648</v>
      </c>
      <c r="U2850" t="str">
        <f t="shared" si="1430"/>
        <v>A5988B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9</v>
      </c>
      <c r="AC2850">
        <v>3</v>
      </c>
      <c r="AD2850">
        <v>0</v>
      </c>
      <c r="AE2850">
        <v>10</v>
      </c>
      <c r="AF2850" t="s">
        <v>136</v>
      </c>
      <c r="AG2850">
        <v>0</v>
      </c>
      <c r="AH2850">
        <v>3</v>
      </c>
      <c r="AI2850">
        <v>2</v>
      </c>
      <c r="AJ2850">
        <v>1</v>
      </c>
      <c r="AK2850" t="s">
        <v>934</v>
      </c>
      <c r="AL2850">
        <v>40.999431999999999</v>
      </c>
      <c r="AM2850" t="s">
        <v>935</v>
      </c>
      <c r="AN2850">
        <v>-72.179918000000001</v>
      </c>
      <c r="AO2850">
        <v>25</v>
      </c>
      <c r="AP2850">
        <v>1150</v>
      </c>
      <c r="AQ2850" t="s">
        <v>129</v>
      </c>
      <c r="AR2850">
        <v>-28</v>
      </c>
      <c r="AS2850">
        <v>56</v>
      </c>
      <c r="AT2850">
        <v>0</v>
      </c>
      <c r="BB2850">
        <v>1200</v>
      </c>
      <c r="BC2850">
        <v>1</v>
      </c>
      <c r="BD2850" t="str">
        <f t="shared" si="1425"/>
        <v xml:space="preserve">N46PD   </v>
      </c>
      <c r="BE2850">
        <v>1</v>
      </c>
      <c r="BG2850">
        <v>0</v>
      </c>
      <c r="BH2850">
        <v>0</v>
      </c>
      <c r="BI2850">
        <v>0</v>
      </c>
      <c r="BJ2850">
        <v>1050</v>
      </c>
      <c r="BK2850">
        <v>-100</v>
      </c>
      <c r="BL2850" t="s">
        <v>206</v>
      </c>
      <c r="BM2850">
        <v>1</v>
      </c>
      <c r="BN2850">
        <v>1</v>
      </c>
      <c r="BO2850">
        <v>1</v>
      </c>
      <c r="BP2850">
        <v>0</v>
      </c>
      <c r="BS2850">
        <v>0</v>
      </c>
      <c r="BT2850">
        <v>0</v>
      </c>
      <c r="BU2850">
        <v>0</v>
      </c>
      <c r="CE2850" t="str">
        <f>"16:28:14.153"</f>
        <v>16:28:14.153</v>
      </c>
      <c r="CF2850">
        <v>152886474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2</v>
      </c>
      <c r="CY2850">
        <v>7</v>
      </c>
      <c r="CZ2850" t="s">
        <v>131</v>
      </c>
      <c r="DA2850">
        <v>94</v>
      </c>
      <c r="DB2850">
        <v>2</v>
      </c>
      <c r="DC2850" t="s">
        <v>190</v>
      </c>
      <c r="DD2850" t="s">
        <v>191</v>
      </c>
      <c r="DG2850">
        <v>14212971</v>
      </c>
      <c r="DI2850">
        <v>0</v>
      </c>
      <c r="DJ2850">
        <v>0</v>
      </c>
      <c r="DK2850">
        <v>1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3">
      <c r="A2851" t="str">
        <f>"10/06/2022 16:28:14.399"</f>
        <v>10/06/2022 16:28:14.399</v>
      </c>
      <c r="C2851" t="str">
        <f t="shared" si="1424"/>
        <v>FFDFD3C0</v>
      </c>
      <c r="D2851" t="s">
        <v>134</v>
      </c>
      <c r="E2851">
        <v>38</v>
      </c>
      <c r="H2851">
        <v>125</v>
      </c>
      <c r="I2851" t="s">
        <v>142</v>
      </c>
      <c r="J2851" t="s">
        <v>136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>"16:28:14.148"</f>
        <v>16:28:14.148</v>
      </c>
      <c r="T2851" t="str">
        <f>"16:28:13.648"</f>
        <v>16:28:13.648</v>
      </c>
      <c r="U2851" t="str">
        <f t="shared" si="1430"/>
        <v>A5988B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9</v>
      </c>
      <c r="AC2851">
        <v>3</v>
      </c>
      <c r="AD2851">
        <v>0</v>
      </c>
      <c r="AE2851">
        <v>10</v>
      </c>
      <c r="AF2851" t="s">
        <v>136</v>
      </c>
      <c r="AG2851">
        <v>0</v>
      </c>
      <c r="AH2851">
        <v>3</v>
      </c>
      <c r="AI2851">
        <v>2</v>
      </c>
      <c r="AJ2851">
        <v>1</v>
      </c>
      <c r="AK2851" t="s">
        <v>934</v>
      </c>
      <c r="AL2851">
        <v>40.999431999999999</v>
      </c>
      <c r="AM2851" t="s">
        <v>935</v>
      </c>
      <c r="AN2851">
        <v>-72.179918000000001</v>
      </c>
      <c r="AO2851">
        <v>25</v>
      </c>
      <c r="AP2851">
        <v>1150</v>
      </c>
      <c r="AQ2851" t="s">
        <v>129</v>
      </c>
      <c r="AR2851">
        <v>-28</v>
      </c>
      <c r="AS2851">
        <v>56</v>
      </c>
      <c r="AT2851">
        <v>0</v>
      </c>
      <c r="BB2851">
        <v>1200</v>
      </c>
      <c r="BC2851">
        <v>1</v>
      </c>
      <c r="BD2851" t="str">
        <f t="shared" si="1425"/>
        <v xml:space="preserve">N46PD   </v>
      </c>
      <c r="BE2851">
        <v>1</v>
      </c>
      <c r="BG2851">
        <v>0</v>
      </c>
      <c r="BH2851">
        <v>0</v>
      </c>
      <c r="BI2851">
        <v>0</v>
      </c>
      <c r="BJ2851">
        <v>1050</v>
      </c>
      <c r="BK2851">
        <v>-100</v>
      </c>
      <c r="BL2851" t="s">
        <v>206</v>
      </c>
      <c r="BM2851">
        <v>1</v>
      </c>
      <c r="BN2851">
        <v>1</v>
      </c>
      <c r="BO2851">
        <v>1</v>
      </c>
      <c r="BP2851">
        <v>0</v>
      </c>
      <c r="BS2851">
        <v>0</v>
      </c>
      <c r="BT2851">
        <v>0</v>
      </c>
      <c r="BU2851">
        <v>0</v>
      </c>
      <c r="CE2851" t="str">
        <f>"16:28:14.153"</f>
        <v>16:28:14.153</v>
      </c>
      <c r="CF2851">
        <v>152886474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2</v>
      </c>
      <c r="CY2851">
        <v>7</v>
      </c>
      <c r="CZ2851" t="s">
        <v>131</v>
      </c>
      <c r="DA2851">
        <v>94</v>
      </c>
      <c r="DB2851">
        <v>2</v>
      </c>
      <c r="DC2851" t="s">
        <v>190</v>
      </c>
      <c r="DD2851" t="s">
        <v>191</v>
      </c>
      <c r="DG2851">
        <v>14212971</v>
      </c>
      <c r="DI2851">
        <v>0</v>
      </c>
      <c r="DJ2851">
        <v>0</v>
      </c>
      <c r="DK2851">
        <v>1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3">
      <c r="A2852" t="str">
        <f>"10/06/2022 16:28:14.399"</f>
        <v>10/06/2022 16:28:14.399</v>
      </c>
      <c r="C2852" t="str">
        <f t="shared" si="1424"/>
        <v>FFDFD3C0</v>
      </c>
      <c r="D2852" t="s">
        <v>139</v>
      </c>
      <c r="E2852">
        <v>3</v>
      </c>
      <c r="F2852">
        <v>1003</v>
      </c>
      <c r="G2852" t="s">
        <v>146</v>
      </c>
      <c r="J2852" t="s">
        <v>141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"16:28:14.148"</f>
        <v>16:28:14.148</v>
      </c>
      <c r="T2852" t="str">
        <f>"16:28:13.648"</f>
        <v>16:28:13.648</v>
      </c>
      <c r="U2852" t="str">
        <f t="shared" si="1430"/>
        <v>A5988B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9</v>
      </c>
      <c r="AC2852">
        <v>3</v>
      </c>
      <c r="AD2852">
        <v>0</v>
      </c>
      <c r="AE2852">
        <v>10</v>
      </c>
      <c r="AF2852" t="s">
        <v>136</v>
      </c>
      <c r="AG2852">
        <v>0</v>
      </c>
      <c r="AH2852">
        <v>3</v>
      </c>
      <c r="AI2852">
        <v>2</v>
      </c>
      <c r="AJ2852">
        <v>1</v>
      </c>
      <c r="AK2852" t="s">
        <v>934</v>
      </c>
      <c r="AL2852">
        <v>40.999431999999999</v>
      </c>
      <c r="AM2852" t="s">
        <v>935</v>
      </c>
      <c r="AN2852">
        <v>-72.179918000000001</v>
      </c>
      <c r="AO2852">
        <v>25</v>
      </c>
      <c r="AP2852">
        <v>1150</v>
      </c>
      <c r="AQ2852" t="s">
        <v>129</v>
      </c>
      <c r="AR2852">
        <v>-28</v>
      </c>
      <c r="AS2852">
        <v>56</v>
      </c>
      <c r="AT2852">
        <v>0</v>
      </c>
      <c r="BB2852">
        <v>1200</v>
      </c>
      <c r="BC2852">
        <v>1</v>
      </c>
      <c r="BD2852" t="str">
        <f t="shared" si="1425"/>
        <v xml:space="preserve">N46PD   </v>
      </c>
      <c r="BE2852">
        <v>1</v>
      </c>
      <c r="BG2852">
        <v>0</v>
      </c>
      <c r="BH2852">
        <v>0</v>
      </c>
      <c r="BI2852">
        <v>0</v>
      </c>
      <c r="BJ2852">
        <v>1050</v>
      </c>
      <c r="BK2852">
        <v>-100</v>
      </c>
      <c r="BL2852" t="s">
        <v>206</v>
      </c>
      <c r="BM2852">
        <v>1</v>
      </c>
      <c r="BN2852">
        <v>1</v>
      </c>
      <c r="BO2852">
        <v>1</v>
      </c>
      <c r="BP2852">
        <v>0</v>
      </c>
      <c r="BS2852">
        <v>0</v>
      </c>
      <c r="BT2852">
        <v>0</v>
      </c>
      <c r="BU2852">
        <v>0</v>
      </c>
      <c r="CE2852" t="str">
        <f>"16:28:14.153"</f>
        <v>16:28:14.153</v>
      </c>
      <c r="CF2852">
        <v>152886474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2</v>
      </c>
      <c r="CY2852">
        <v>7</v>
      </c>
      <c r="CZ2852" t="s">
        <v>131</v>
      </c>
      <c r="DA2852">
        <v>94</v>
      </c>
      <c r="DB2852">
        <v>2</v>
      </c>
      <c r="DC2852" t="s">
        <v>190</v>
      </c>
      <c r="DD2852" t="s">
        <v>191</v>
      </c>
      <c r="DG2852">
        <v>14212971</v>
      </c>
      <c r="DI2852">
        <v>0</v>
      </c>
      <c r="DJ2852">
        <v>0</v>
      </c>
      <c r="DK2852">
        <v>0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3">
      <c r="A2853" t="str">
        <f>"10/06/2022 16:28:15.462"</f>
        <v>10/06/2022 16:28:15.462</v>
      </c>
      <c r="C2853" t="str">
        <f t="shared" si="1424"/>
        <v>FFDFD3C0</v>
      </c>
      <c r="D2853" t="s">
        <v>139</v>
      </c>
      <c r="E2853">
        <v>3</v>
      </c>
      <c r="F2853">
        <v>1003</v>
      </c>
      <c r="G2853" t="s">
        <v>146</v>
      </c>
      <c r="J2853" t="s">
        <v>141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"16:28:15.227"</f>
        <v>16:28:15.227</v>
      </c>
      <c r="T2853" t="str">
        <f>"16:28:14.827"</f>
        <v>16:28:14.827</v>
      </c>
      <c r="U2853" t="str">
        <f t="shared" si="1430"/>
        <v>A5988B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9</v>
      </c>
      <c r="AC2853">
        <v>3</v>
      </c>
      <c r="AD2853">
        <v>0</v>
      </c>
      <c r="AE2853">
        <v>10</v>
      </c>
      <c r="AF2853" t="s">
        <v>136</v>
      </c>
      <c r="AG2853">
        <v>0</v>
      </c>
      <c r="AH2853">
        <v>3</v>
      </c>
      <c r="AI2853">
        <v>2</v>
      </c>
      <c r="AJ2853">
        <v>1</v>
      </c>
      <c r="AK2853" t="s">
        <v>936</v>
      </c>
      <c r="AL2853">
        <v>40.999668</v>
      </c>
      <c r="AM2853" t="s">
        <v>937</v>
      </c>
      <c r="AN2853">
        <v>-72.180047000000002</v>
      </c>
      <c r="AO2853">
        <v>25</v>
      </c>
      <c r="AP2853">
        <v>1175</v>
      </c>
      <c r="AQ2853" t="s">
        <v>129</v>
      </c>
      <c r="AR2853">
        <v>-28</v>
      </c>
      <c r="AS2853">
        <v>55</v>
      </c>
      <c r="AT2853">
        <v>256</v>
      </c>
      <c r="BB2853">
        <v>1200</v>
      </c>
      <c r="BC2853">
        <v>1</v>
      </c>
      <c r="BD2853" t="str">
        <f t="shared" si="1425"/>
        <v xml:space="preserve">N46PD   </v>
      </c>
      <c r="BE2853">
        <v>1</v>
      </c>
      <c r="BG2853">
        <v>0</v>
      </c>
      <c r="BH2853">
        <v>0</v>
      </c>
      <c r="BI2853">
        <v>0</v>
      </c>
      <c r="BJ2853">
        <v>1050</v>
      </c>
      <c r="BK2853">
        <v>-125</v>
      </c>
      <c r="BL2853" t="s">
        <v>206</v>
      </c>
      <c r="BM2853">
        <v>1</v>
      </c>
      <c r="BN2853">
        <v>1</v>
      </c>
      <c r="BO2853">
        <v>1</v>
      </c>
      <c r="BP2853">
        <v>0</v>
      </c>
      <c r="BS2853">
        <v>0</v>
      </c>
      <c r="BT2853">
        <v>0</v>
      </c>
      <c r="BU2853">
        <v>0</v>
      </c>
      <c r="CE2853" t="str">
        <f>"16:28:15.229"</f>
        <v>16:28:15.229</v>
      </c>
      <c r="CF2853">
        <v>229426350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3</v>
      </c>
      <c r="CY2853">
        <v>7</v>
      </c>
      <c r="CZ2853" t="s">
        <v>131</v>
      </c>
      <c r="DA2853">
        <v>306</v>
      </c>
      <c r="DB2853">
        <v>1</v>
      </c>
      <c r="DC2853" t="s">
        <v>844</v>
      </c>
      <c r="DD2853" t="s">
        <v>845</v>
      </c>
      <c r="DG2853">
        <v>8752009</v>
      </c>
      <c r="DI2853">
        <v>0</v>
      </c>
      <c r="DJ2853">
        <v>0</v>
      </c>
      <c r="DK2853">
        <v>0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3">
      <c r="A2854" t="str">
        <f>"10/06/2022 16:28:15.478"</f>
        <v>10/06/2022 16:28:15.478</v>
      </c>
      <c r="C2854" t="str">
        <f t="shared" si="1424"/>
        <v>FFDFD3C0</v>
      </c>
      <c r="D2854" t="s">
        <v>139</v>
      </c>
      <c r="E2854">
        <v>2</v>
      </c>
      <c r="F2854">
        <v>1002</v>
      </c>
      <c r="G2854" t="s">
        <v>124</v>
      </c>
      <c r="J2854" t="s">
        <v>141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"16:28:15.227"</f>
        <v>16:28:15.227</v>
      </c>
      <c r="T2854" t="str">
        <f>"16:28:14.827"</f>
        <v>16:28:14.827</v>
      </c>
      <c r="U2854" t="str">
        <f t="shared" si="1430"/>
        <v>A5988B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9</v>
      </c>
      <c r="AC2854">
        <v>3</v>
      </c>
      <c r="AD2854">
        <v>0</v>
      </c>
      <c r="AE2854">
        <v>10</v>
      </c>
      <c r="AF2854" t="s">
        <v>136</v>
      </c>
      <c r="AG2854">
        <v>0</v>
      </c>
      <c r="AH2854">
        <v>3</v>
      </c>
      <c r="AI2854">
        <v>2</v>
      </c>
      <c r="AJ2854">
        <v>1</v>
      </c>
      <c r="AK2854" t="s">
        <v>936</v>
      </c>
      <c r="AL2854">
        <v>40.999668</v>
      </c>
      <c r="AM2854" t="s">
        <v>937</v>
      </c>
      <c r="AN2854">
        <v>-72.180047000000002</v>
      </c>
      <c r="AO2854">
        <v>25</v>
      </c>
      <c r="AP2854">
        <v>1175</v>
      </c>
      <c r="AQ2854" t="s">
        <v>129</v>
      </c>
      <c r="AR2854">
        <v>-28</v>
      </c>
      <c r="AS2854">
        <v>55</v>
      </c>
      <c r="AT2854">
        <v>256</v>
      </c>
      <c r="BB2854">
        <v>1200</v>
      </c>
      <c r="BC2854">
        <v>1</v>
      </c>
      <c r="BD2854" t="str">
        <f t="shared" si="1425"/>
        <v xml:space="preserve">N46PD   </v>
      </c>
      <c r="BE2854">
        <v>1</v>
      </c>
      <c r="BG2854">
        <v>0</v>
      </c>
      <c r="BH2854">
        <v>0</v>
      </c>
      <c r="BI2854">
        <v>0</v>
      </c>
      <c r="BJ2854">
        <v>1050</v>
      </c>
      <c r="BK2854">
        <v>-125</v>
      </c>
      <c r="BL2854" t="s">
        <v>206</v>
      </c>
      <c r="BM2854">
        <v>1</v>
      </c>
      <c r="BN2854">
        <v>1</v>
      </c>
      <c r="BO2854">
        <v>1</v>
      </c>
      <c r="BP2854">
        <v>0</v>
      </c>
      <c r="BS2854">
        <v>0</v>
      </c>
      <c r="BT2854">
        <v>0</v>
      </c>
      <c r="BU2854">
        <v>0</v>
      </c>
      <c r="CE2854" t="str">
        <f>"16:28:15.229"</f>
        <v>16:28:15.229</v>
      </c>
      <c r="CF2854">
        <v>229426350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3</v>
      </c>
      <c r="CY2854">
        <v>7</v>
      </c>
      <c r="CZ2854" t="s">
        <v>131</v>
      </c>
      <c r="DA2854">
        <v>306</v>
      </c>
      <c r="DB2854">
        <v>1</v>
      </c>
      <c r="DC2854" t="s">
        <v>844</v>
      </c>
      <c r="DD2854" t="s">
        <v>845</v>
      </c>
      <c r="DG2854">
        <v>8752009</v>
      </c>
      <c r="DI2854">
        <v>0</v>
      </c>
      <c r="DJ2854">
        <v>0</v>
      </c>
      <c r="DK2854">
        <v>1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3">
      <c r="A2855" t="str">
        <f>"10/06/2022 16:28:15.478"</f>
        <v>10/06/2022 16:28:15.478</v>
      </c>
      <c r="C2855" t="str">
        <f t="shared" si="1424"/>
        <v>FFDFD3C0</v>
      </c>
      <c r="D2855" t="s">
        <v>143</v>
      </c>
      <c r="E2855">
        <v>1</v>
      </c>
      <c r="F2855">
        <v>2001</v>
      </c>
      <c r="G2855" t="s">
        <v>147</v>
      </c>
      <c r="J2855" t="s">
        <v>145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"16:28:15.227"</f>
        <v>16:28:15.227</v>
      </c>
      <c r="T2855" t="str">
        <f>"16:28:14.827"</f>
        <v>16:28:14.827</v>
      </c>
      <c r="U2855" t="str">
        <f t="shared" si="1430"/>
        <v>A5988B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9</v>
      </c>
      <c r="AC2855">
        <v>3</v>
      </c>
      <c r="AD2855">
        <v>0</v>
      </c>
      <c r="AE2855">
        <v>10</v>
      </c>
      <c r="AF2855" t="s">
        <v>136</v>
      </c>
      <c r="AG2855">
        <v>0</v>
      </c>
      <c r="AH2855">
        <v>3</v>
      </c>
      <c r="AI2855">
        <v>2</v>
      </c>
      <c r="AJ2855">
        <v>1</v>
      </c>
      <c r="AK2855" t="s">
        <v>936</v>
      </c>
      <c r="AL2855">
        <v>40.999668</v>
      </c>
      <c r="AM2855" t="s">
        <v>937</v>
      </c>
      <c r="AN2855">
        <v>-72.180047000000002</v>
      </c>
      <c r="AO2855">
        <v>25</v>
      </c>
      <c r="AP2855">
        <v>1175</v>
      </c>
      <c r="AQ2855" t="s">
        <v>129</v>
      </c>
      <c r="AR2855">
        <v>-28</v>
      </c>
      <c r="AS2855">
        <v>55</v>
      </c>
      <c r="AT2855">
        <v>256</v>
      </c>
      <c r="BB2855">
        <v>1200</v>
      </c>
      <c r="BC2855">
        <v>1</v>
      </c>
      <c r="BD2855" t="str">
        <f t="shared" si="1425"/>
        <v xml:space="preserve">N46PD   </v>
      </c>
      <c r="BE2855">
        <v>1</v>
      </c>
      <c r="BG2855">
        <v>0</v>
      </c>
      <c r="BH2855">
        <v>0</v>
      </c>
      <c r="BI2855">
        <v>0</v>
      </c>
      <c r="BJ2855">
        <v>1050</v>
      </c>
      <c r="BK2855">
        <v>-125</v>
      </c>
      <c r="BL2855" t="s">
        <v>206</v>
      </c>
      <c r="BM2855">
        <v>1</v>
      </c>
      <c r="BN2855">
        <v>1</v>
      </c>
      <c r="BO2855">
        <v>1</v>
      </c>
      <c r="BP2855">
        <v>0</v>
      </c>
      <c r="BS2855">
        <v>0</v>
      </c>
      <c r="BT2855">
        <v>0</v>
      </c>
      <c r="BU2855">
        <v>0</v>
      </c>
      <c r="CE2855" t="str">
        <f>"16:28:15.229"</f>
        <v>16:28:15.229</v>
      </c>
      <c r="CF2855">
        <v>229426350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3</v>
      </c>
      <c r="CY2855">
        <v>7</v>
      </c>
      <c r="CZ2855" t="s">
        <v>131</v>
      </c>
      <c r="DA2855">
        <v>306</v>
      </c>
      <c r="DB2855">
        <v>1</v>
      </c>
      <c r="DC2855" t="s">
        <v>844</v>
      </c>
      <c r="DD2855" t="s">
        <v>845</v>
      </c>
      <c r="DG2855">
        <v>8752009</v>
      </c>
      <c r="DI2855">
        <v>0</v>
      </c>
      <c r="DJ2855">
        <v>0</v>
      </c>
      <c r="DK2855">
        <v>1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3">
      <c r="A2856" t="str">
        <f>"10/06/2022 16:28:15.478"</f>
        <v>10/06/2022 16:28:15.478</v>
      </c>
      <c r="C2856" t="str">
        <f t="shared" si="1424"/>
        <v>FFDFD3C0</v>
      </c>
      <c r="D2856" t="s">
        <v>143</v>
      </c>
      <c r="E2856">
        <v>15</v>
      </c>
      <c r="F2856">
        <v>2015</v>
      </c>
      <c r="G2856" t="s">
        <v>144</v>
      </c>
      <c r="J2856" t="s">
        <v>145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"16:28:15.227"</f>
        <v>16:28:15.227</v>
      </c>
      <c r="T2856" t="str">
        <f>"16:28:14.827"</f>
        <v>16:28:14.827</v>
      </c>
      <c r="U2856" t="str">
        <f t="shared" si="1430"/>
        <v>A5988B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9</v>
      </c>
      <c r="AC2856">
        <v>3</v>
      </c>
      <c r="AD2856">
        <v>0</v>
      </c>
      <c r="AE2856">
        <v>10</v>
      </c>
      <c r="AF2856" t="s">
        <v>136</v>
      </c>
      <c r="AG2856">
        <v>0</v>
      </c>
      <c r="AH2856">
        <v>3</v>
      </c>
      <c r="AI2856">
        <v>2</v>
      </c>
      <c r="AJ2856">
        <v>1</v>
      </c>
      <c r="AK2856" t="s">
        <v>936</v>
      </c>
      <c r="AL2856">
        <v>40.999668</v>
      </c>
      <c r="AM2856" t="s">
        <v>937</v>
      </c>
      <c r="AN2856">
        <v>-72.180047000000002</v>
      </c>
      <c r="AO2856">
        <v>25</v>
      </c>
      <c r="AP2856">
        <v>1175</v>
      </c>
      <c r="AQ2856" t="s">
        <v>129</v>
      </c>
      <c r="AR2856">
        <v>-28</v>
      </c>
      <c r="AS2856">
        <v>55</v>
      </c>
      <c r="AT2856">
        <v>256</v>
      </c>
      <c r="BB2856">
        <v>1200</v>
      </c>
      <c r="BC2856">
        <v>1</v>
      </c>
      <c r="BD2856" t="str">
        <f t="shared" si="1425"/>
        <v xml:space="preserve">N46PD   </v>
      </c>
      <c r="BE2856">
        <v>1</v>
      </c>
      <c r="BG2856">
        <v>0</v>
      </c>
      <c r="BH2856">
        <v>0</v>
      </c>
      <c r="BI2856">
        <v>0</v>
      </c>
      <c r="BJ2856">
        <v>1050</v>
      </c>
      <c r="BK2856">
        <v>-125</v>
      </c>
      <c r="BL2856" t="s">
        <v>206</v>
      </c>
      <c r="BM2856">
        <v>1</v>
      </c>
      <c r="BN2856">
        <v>1</v>
      </c>
      <c r="BO2856">
        <v>1</v>
      </c>
      <c r="BP2856">
        <v>0</v>
      </c>
      <c r="BS2856">
        <v>0</v>
      </c>
      <c r="BT2856">
        <v>0</v>
      </c>
      <c r="BU2856">
        <v>0</v>
      </c>
      <c r="CE2856" t="str">
        <f>"16:28:15.229"</f>
        <v>16:28:15.229</v>
      </c>
      <c r="CF2856">
        <v>229426350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3</v>
      </c>
      <c r="CY2856">
        <v>7</v>
      </c>
      <c r="CZ2856" t="s">
        <v>131</v>
      </c>
      <c r="DA2856">
        <v>306</v>
      </c>
      <c r="DB2856">
        <v>1</v>
      </c>
      <c r="DC2856" t="s">
        <v>844</v>
      </c>
      <c r="DD2856" t="s">
        <v>845</v>
      </c>
      <c r="DG2856">
        <v>8752009</v>
      </c>
      <c r="DI2856">
        <v>0</v>
      </c>
      <c r="DJ2856">
        <v>0</v>
      </c>
      <c r="DK2856">
        <v>1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3">
      <c r="A2857" t="str">
        <f>"10/06/2022 16:28:15.556"</f>
        <v>10/06/2022 16:28:15.556</v>
      </c>
      <c r="C2857" t="str">
        <f t="shared" si="1424"/>
        <v>FFDFD3C0</v>
      </c>
      <c r="D2857" t="s">
        <v>134</v>
      </c>
      <c r="E2857">
        <v>33</v>
      </c>
      <c r="H2857">
        <v>112</v>
      </c>
      <c r="I2857" t="s">
        <v>135</v>
      </c>
      <c r="J2857" t="s">
        <v>136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"16:28:15.227"</f>
        <v>16:28:15.227</v>
      </c>
      <c r="T2857" t="str">
        <f>"16:28:14.827"</f>
        <v>16:28:14.827</v>
      </c>
      <c r="U2857" t="str">
        <f t="shared" si="1430"/>
        <v>A5988B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9</v>
      </c>
      <c r="AC2857">
        <v>3</v>
      </c>
      <c r="AD2857">
        <v>0</v>
      </c>
      <c r="AE2857">
        <v>10</v>
      </c>
      <c r="AF2857" t="s">
        <v>136</v>
      </c>
      <c r="AG2857">
        <v>0</v>
      </c>
      <c r="AH2857">
        <v>3</v>
      </c>
      <c r="AI2857">
        <v>2</v>
      </c>
      <c r="AJ2857">
        <v>1</v>
      </c>
      <c r="AK2857" t="s">
        <v>936</v>
      </c>
      <c r="AL2857">
        <v>40.999668</v>
      </c>
      <c r="AM2857" t="s">
        <v>937</v>
      </c>
      <c r="AN2857">
        <v>-72.180047000000002</v>
      </c>
      <c r="AO2857">
        <v>25</v>
      </c>
      <c r="AP2857">
        <v>1175</v>
      </c>
      <c r="AQ2857" t="s">
        <v>129</v>
      </c>
      <c r="AR2857">
        <v>-28</v>
      </c>
      <c r="AS2857">
        <v>55</v>
      </c>
      <c r="AT2857">
        <v>256</v>
      </c>
      <c r="BB2857">
        <v>1200</v>
      </c>
      <c r="BC2857">
        <v>1</v>
      </c>
      <c r="BD2857" t="str">
        <f t="shared" si="1425"/>
        <v xml:space="preserve">N46PD   </v>
      </c>
      <c r="BE2857">
        <v>1</v>
      </c>
      <c r="BG2857">
        <v>0</v>
      </c>
      <c r="BH2857">
        <v>0</v>
      </c>
      <c r="BI2857">
        <v>0</v>
      </c>
      <c r="BJ2857">
        <v>1050</v>
      </c>
      <c r="BK2857">
        <v>-125</v>
      </c>
      <c r="BL2857" t="s">
        <v>206</v>
      </c>
      <c r="BM2857">
        <v>1</v>
      </c>
      <c r="BN2857">
        <v>1</v>
      </c>
      <c r="BO2857">
        <v>1</v>
      </c>
      <c r="BP2857">
        <v>0</v>
      </c>
      <c r="BS2857">
        <v>0</v>
      </c>
      <c r="BT2857">
        <v>0</v>
      </c>
      <c r="BU2857">
        <v>0</v>
      </c>
      <c r="CE2857" t="str">
        <f>"16:28:15.229"</f>
        <v>16:28:15.229</v>
      </c>
      <c r="CF2857">
        <v>229426350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3</v>
      </c>
      <c r="CY2857">
        <v>7</v>
      </c>
      <c r="CZ2857" t="s">
        <v>131</v>
      </c>
      <c r="DA2857">
        <v>306</v>
      </c>
      <c r="DB2857">
        <v>1</v>
      </c>
      <c r="DC2857" t="s">
        <v>844</v>
      </c>
      <c r="DD2857" t="s">
        <v>845</v>
      </c>
      <c r="DG2857">
        <v>8752009</v>
      </c>
      <c r="DI2857">
        <v>0</v>
      </c>
      <c r="DJ2857">
        <v>0</v>
      </c>
      <c r="DK2857">
        <v>1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3">
      <c r="A2858" t="str">
        <f>"10/06/2022 16:28:16.509"</f>
        <v>10/06/2022 16:28:16.509</v>
      </c>
      <c r="C2858" t="str">
        <f t="shared" si="1424"/>
        <v>FFDFD3C0</v>
      </c>
      <c r="D2858" t="s">
        <v>139</v>
      </c>
      <c r="E2858">
        <v>2</v>
      </c>
      <c r="F2858">
        <v>1002</v>
      </c>
      <c r="G2858" t="s">
        <v>124</v>
      </c>
      <c r="J2858" t="s">
        <v>141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 t="shared" ref="S2858:S2863" si="1444">"16:28:16.188"</f>
        <v>16:28:16.188</v>
      </c>
      <c r="T2858" t="str">
        <f>"16:28:14.188"</f>
        <v>16:28:14.188</v>
      </c>
      <c r="U2858" t="str">
        <f t="shared" si="1430"/>
        <v>A5988B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9</v>
      </c>
      <c r="AC2858">
        <v>3</v>
      </c>
      <c r="AD2858">
        <v>0</v>
      </c>
      <c r="AE2858">
        <v>10</v>
      </c>
      <c r="AF2858" t="s">
        <v>136</v>
      </c>
      <c r="AG2858">
        <v>0</v>
      </c>
      <c r="AH2858">
        <v>3</v>
      </c>
      <c r="AI2858">
        <v>2</v>
      </c>
      <c r="AJ2858">
        <v>1</v>
      </c>
      <c r="AK2858" t="s">
        <v>938</v>
      </c>
      <c r="AL2858">
        <v>40.999946999999999</v>
      </c>
      <c r="AM2858" t="s">
        <v>551</v>
      </c>
      <c r="AN2858">
        <v>-72.180239999999998</v>
      </c>
      <c r="AO2858">
        <v>25</v>
      </c>
      <c r="AP2858">
        <v>1175</v>
      </c>
      <c r="AQ2858" t="s">
        <v>129</v>
      </c>
      <c r="AR2858">
        <v>-28</v>
      </c>
      <c r="AS2858">
        <v>56</v>
      </c>
      <c r="AT2858">
        <v>64</v>
      </c>
      <c r="BB2858">
        <v>1200</v>
      </c>
      <c r="BC2858">
        <v>1</v>
      </c>
      <c r="BD2858" t="str">
        <f t="shared" si="1425"/>
        <v xml:space="preserve">N46PD   </v>
      </c>
      <c r="BE2858">
        <v>1</v>
      </c>
      <c r="BG2858">
        <v>0</v>
      </c>
      <c r="BH2858">
        <v>0</v>
      </c>
      <c r="BI2858">
        <v>0</v>
      </c>
      <c r="BJ2858">
        <v>1050</v>
      </c>
      <c r="BK2858">
        <v>-125</v>
      </c>
      <c r="BL2858" t="s">
        <v>206</v>
      </c>
      <c r="BM2858">
        <v>1</v>
      </c>
      <c r="BN2858">
        <v>1</v>
      </c>
      <c r="BO2858">
        <v>1</v>
      </c>
      <c r="BP2858">
        <v>0</v>
      </c>
      <c r="BS2858">
        <v>0</v>
      </c>
      <c r="BT2858">
        <v>0</v>
      </c>
      <c r="BU2858">
        <v>0</v>
      </c>
      <c r="CE2858" t="str">
        <f t="shared" ref="CE2858:CE2863" si="1445">"16:28:16.191"</f>
        <v>16:28:16.191</v>
      </c>
      <c r="CF2858">
        <v>191185135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2</v>
      </c>
      <c r="CY2858">
        <v>7</v>
      </c>
      <c r="CZ2858" t="s">
        <v>131</v>
      </c>
      <c r="DA2858">
        <v>306</v>
      </c>
      <c r="DB2858">
        <v>0</v>
      </c>
      <c r="DC2858" t="s">
        <v>844</v>
      </c>
      <c r="DD2858" t="s">
        <v>845</v>
      </c>
      <c r="DG2858">
        <v>6025626</v>
      </c>
      <c r="DI2858">
        <v>1</v>
      </c>
      <c r="DJ2858">
        <v>0</v>
      </c>
      <c r="DK2858">
        <v>0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3">
      <c r="A2859" t="str">
        <f>"10/06/2022 16:28:16.697"</f>
        <v>10/06/2022 16:28:16.697</v>
      </c>
      <c r="C2859" t="str">
        <f t="shared" si="1424"/>
        <v>FFDFD3C0</v>
      </c>
      <c r="D2859" t="s">
        <v>143</v>
      </c>
      <c r="E2859">
        <v>15</v>
      </c>
      <c r="F2859">
        <v>2015</v>
      </c>
      <c r="G2859" t="s">
        <v>144</v>
      </c>
      <c r="J2859" t="s">
        <v>145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 t="shared" si="1444"/>
        <v>16:28:16.188</v>
      </c>
      <c r="T2859" t="str">
        <f>"16:28:14.188"</f>
        <v>16:28:14.188</v>
      </c>
      <c r="U2859" t="str">
        <f t="shared" si="1430"/>
        <v>A5988B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9</v>
      </c>
      <c r="AC2859">
        <v>3</v>
      </c>
      <c r="AD2859">
        <v>0</v>
      </c>
      <c r="AE2859">
        <v>10</v>
      </c>
      <c r="AF2859" t="s">
        <v>136</v>
      </c>
      <c r="AG2859">
        <v>0</v>
      </c>
      <c r="AH2859">
        <v>3</v>
      </c>
      <c r="AI2859">
        <v>2</v>
      </c>
      <c r="AJ2859">
        <v>1</v>
      </c>
      <c r="AK2859" t="s">
        <v>938</v>
      </c>
      <c r="AL2859">
        <v>40.999946999999999</v>
      </c>
      <c r="AM2859" t="s">
        <v>551</v>
      </c>
      <c r="AN2859">
        <v>-72.180239999999998</v>
      </c>
      <c r="AO2859">
        <v>25</v>
      </c>
      <c r="AP2859">
        <v>1175</v>
      </c>
      <c r="AQ2859" t="s">
        <v>129</v>
      </c>
      <c r="AR2859">
        <v>-28</v>
      </c>
      <c r="AS2859">
        <v>56</v>
      </c>
      <c r="AT2859">
        <v>64</v>
      </c>
      <c r="BB2859">
        <v>1200</v>
      </c>
      <c r="BC2859">
        <v>1</v>
      </c>
      <c r="BD2859" t="str">
        <f t="shared" si="1425"/>
        <v xml:space="preserve">N46PD   </v>
      </c>
      <c r="BE2859">
        <v>1</v>
      </c>
      <c r="BG2859">
        <v>0</v>
      </c>
      <c r="BH2859">
        <v>0</v>
      </c>
      <c r="BI2859">
        <v>0</v>
      </c>
      <c r="BJ2859">
        <v>1050</v>
      </c>
      <c r="BK2859">
        <v>-125</v>
      </c>
      <c r="BL2859" t="s">
        <v>206</v>
      </c>
      <c r="BM2859">
        <v>1</v>
      </c>
      <c r="BN2859">
        <v>1</v>
      </c>
      <c r="BO2859">
        <v>1</v>
      </c>
      <c r="BP2859">
        <v>0</v>
      </c>
      <c r="BS2859">
        <v>0</v>
      </c>
      <c r="BT2859">
        <v>0</v>
      </c>
      <c r="BU2859">
        <v>0</v>
      </c>
      <c r="CE2859" t="str">
        <f t="shared" si="1445"/>
        <v>16:28:16.191</v>
      </c>
      <c r="CF2859">
        <v>191185135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2</v>
      </c>
      <c r="CY2859">
        <v>7</v>
      </c>
      <c r="CZ2859" t="s">
        <v>131</v>
      </c>
      <c r="DA2859">
        <v>306</v>
      </c>
      <c r="DB2859">
        <v>0</v>
      </c>
      <c r="DC2859" t="s">
        <v>844</v>
      </c>
      <c r="DD2859" t="s">
        <v>845</v>
      </c>
      <c r="DG2859">
        <v>6025626</v>
      </c>
      <c r="DI2859">
        <v>1</v>
      </c>
      <c r="DJ2859">
        <v>0</v>
      </c>
      <c r="DK2859">
        <v>1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3">
      <c r="A2860" t="str">
        <f>"10/06/2022 16:28:16.697"</f>
        <v>10/06/2022 16:28:16.697</v>
      </c>
      <c r="C2860" t="str">
        <f t="shared" ref="C2860:C2923" si="1446">"FFDFD3C0"</f>
        <v>FFDFD3C0</v>
      </c>
      <c r="D2860" t="s">
        <v>123</v>
      </c>
      <c r="E2860">
        <v>1</v>
      </c>
      <c r="H2860">
        <v>157</v>
      </c>
      <c r="I2860" t="s">
        <v>124</v>
      </c>
      <c r="J2860" t="s">
        <v>125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 t="shared" si="1444"/>
        <v>16:28:16.188</v>
      </c>
      <c r="T2860" t="str">
        <f>"16:28:13.688"</f>
        <v>16:28:13.688</v>
      </c>
      <c r="U2860" t="str">
        <f t="shared" si="1430"/>
        <v>A5988B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9</v>
      </c>
      <c r="AC2860">
        <v>3</v>
      </c>
      <c r="AD2860">
        <v>0</v>
      </c>
      <c r="AE2860">
        <v>10</v>
      </c>
      <c r="AF2860" t="s">
        <v>136</v>
      </c>
      <c r="AG2860">
        <v>0</v>
      </c>
      <c r="AH2860">
        <v>3</v>
      </c>
      <c r="AI2860">
        <v>2</v>
      </c>
      <c r="AJ2860">
        <v>1</v>
      </c>
      <c r="AK2860" t="s">
        <v>938</v>
      </c>
      <c r="AL2860">
        <v>40.999946999999999</v>
      </c>
      <c r="AM2860" t="s">
        <v>551</v>
      </c>
      <c r="AN2860">
        <v>-72.180239999999998</v>
      </c>
      <c r="AO2860">
        <v>25</v>
      </c>
      <c r="AP2860">
        <v>1175</v>
      </c>
      <c r="AQ2860" t="s">
        <v>129</v>
      </c>
      <c r="AR2860">
        <v>-28</v>
      </c>
      <c r="AS2860">
        <v>56</v>
      </c>
      <c r="AT2860">
        <v>0</v>
      </c>
      <c r="BB2860">
        <v>1200</v>
      </c>
      <c r="BC2860">
        <v>1</v>
      </c>
      <c r="BD2860" t="str">
        <f t="shared" ref="BD2860:BD2923" si="1447">"N46PD   "</f>
        <v xml:space="preserve">N46PD   </v>
      </c>
      <c r="BE2860">
        <v>1</v>
      </c>
      <c r="BG2860">
        <v>0</v>
      </c>
      <c r="BH2860">
        <v>0</v>
      </c>
      <c r="BI2860">
        <v>0</v>
      </c>
      <c r="BJ2860">
        <v>1050</v>
      </c>
      <c r="BK2860">
        <v>-125</v>
      </c>
      <c r="BL2860" t="s">
        <v>206</v>
      </c>
      <c r="BM2860">
        <v>1</v>
      </c>
      <c r="BN2860">
        <v>1</v>
      </c>
      <c r="BO2860">
        <v>1</v>
      </c>
      <c r="BP2860">
        <v>0</v>
      </c>
      <c r="BS2860">
        <v>0</v>
      </c>
      <c r="BT2860">
        <v>0</v>
      </c>
      <c r="BU2860">
        <v>0</v>
      </c>
      <c r="CE2860" t="str">
        <f t="shared" si="1445"/>
        <v>16:28:16.191</v>
      </c>
      <c r="CF2860">
        <v>191094162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1</v>
      </c>
      <c r="CY2860">
        <v>7</v>
      </c>
      <c r="CZ2860" t="s">
        <v>131</v>
      </c>
      <c r="DA2860">
        <v>94</v>
      </c>
      <c r="DB2860">
        <v>2</v>
      </c>
      <c r="DC2860" t="s">
        <v>190</v>
      </c>
      <c r="DD2860" t="s">
        <v>191</v>
      </c>
      <c r="DG2860">
        <v>14216146</v>
      </c>
      <c r="DI2860">
        <v>1</v>
      </c>
      <c r="DJ2860">
        <v>0</v>
      </c>
      <c r="DK2860">
        <v>1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3">
      <c r="A2861" t="str">
        <f>"10/06/2022 16:28:16.697"</f>
        <v>10/06/2022 16:28:16.697</v>
      </c>
      <c r="C2861" t="str">
        <f t="shared" si="1446"/>
        <v>FFDFD3C0</v>
      </c>
      <c r="D2861" t="s">
        <v>134</v>
      </c>
      <c r="E2861">
        <v>38</v>
      </c>
      <c r="H2861">
        <v>125</v>
      </c>
      <c r="I2861" t="s">
        <v>142</v>
      </c>
      <c r="J2861" t="s">
        <v>136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 t="shared" si="1444"/>
        <v>16:28:16.188</v>
      </c>
      <c r="T2861" t="str">
        <f>"16:28:13.688"</f>
        <v>16:28:13.688</v>
      </c>
      <c r="U2861" t="str">
        <f t="shared" si="1430"/>
        <v>A5988B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9</v>
      </c>
      <c r="AC2861">
        <v>3</v>
      </c>
      <c r="AD2861">
        <v>0</v>
      </c>
      <c r="AE2861">
        <v>10</v>
      </c>
      <c r="AF2861" t="s">
        <v>136</v>
      </c>
      <c r="AG2861">
        <v>0</v>
      </c>
      <c r="AH2861">
        <v>3</v>
      </c>
      <c r="AI2861">
        <v>2</v>
      </c>
      <c r="AJ2861">
        <v>1</v>
      </c>
      <c r="AK2861" t="s">
        <v>938</v>
      </c>
      <c r="AL2861">
        <v>40.999946999999999</v>
      </c>
      <c r="AM2861" t="s">
        <v>551</v>
      </c>
      <c r="AN2861">
        <v>-72.180239999999998</v>
      </c>
      <c r="AO2861">
        <v>25</v>
      </c>
      <c r="AP2861">
        <v>1175</v>
      </c>
      <c r="AQ2861" t="s">
        <v>129</v>
      </c>
      <c r="AR2861">
        <v>-28</v>
      </c>
      <c r="AS2861">
        <v>56</v>
      </c>
      <c r="AT2861">
        <v>0</v>
      </c>
      <c r="BB2861">
        <v>1200</v>
      </c>
      <c r="BC2861">
        <v>1</v>
      </c>
      <c r="BD2861" t="str">
        <f t="shared" si="1447"/>
        <v xml:space="preserve">N46PD   </v>
      </c>
      <c r="BE2861">
        <v>1</v>
      </c>
      <c r="BG2861">
        <v>0</v>
      </c>
      <c r="BH2861">
        <v>0</v>
      </c>
      <c r="BI2861">
        <v>0</v>
      </c>
      <c r="BJ2861">
        <v>1050</v>
      </c>
      <c r="BK2861">
        <v>-125</v>
      </c>
      <c r="BL2861" t="s">
        <v>206</v>
      </c>
      <c r="BM2861">
        <v>1</v>
      </c>
      <c r="BN2861">
        <v>1</v>
      </c>
      <c r="BO2861">
        <v>1</v>
      </c>
      <c r="BP2861">
        <v>0</v>
      </c>
      <c r="BS2861">
        <v>0</v>
      </c>
      <c r="BT2861">
        <v>0</v>
      </c>
      <c r="BU2861">
        <v>0</v>
      </c>
      <c r="CE2861" t="str">
        <f t="shared" si="1445"/>
        <v>16:28:16.191</v>
      </c>
      <c r="CF2861">
        <v>191094162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1</v>
      </c>
      <c r="CY2861">
        <v>7</v>
      </c>
      <c r="CZ2861" t="s">
        <v>131</v>
      </c>
      <c r="DA2861">
        <v>94</v>
      </c>
      <c r="DB2861">
        <v>2</v>
      </c>
      <c r="DC2861" t="s">
        <v>190</v>
      </c>
      <c r="DD2861" t="s">
        <v>191</v>
      </c>
      <c r="DG2861">
        <v>14216146</v>
      </c>
      <c r="DI2861">
        <v>1</v>
      </c>
      <c r="DJ2861">
        <v>0</v>
      </c>
      <c r="DK2861">
        <v>1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3">
      <c r="A2862" t="str">
        <f>"10/06/2022 16:28:16.697"</f>
        <v>10/06/2022 16:28:16.697</v>
      </c>
      <c r="C2862" t="str">
        <f t="shared" si="1446"/>
        <v>FFDFD3C0</v>
      </c>
      <c r="D2862" t="s">
        <v>139</v>
      </c>
      <c r="E2862">
        <v>3</v>
      </c>
      <c r="F2862">
        <v>1003</v>
      </c>
      <c r="G2862" t="s">
        <v>146</v>
      </c>
      <c r="J2862" t="s">
        <v>141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 t="shared" si="1444"/>
        <v>16:28:16.188</v>
      </c>
      <c r="T2862" t="str">
        <f>"16:28:14.188"</f>
        <v>16:28:14.188</v>
      </c>
      <c r="U2862" t="str">
        <f t="shared" si="1430"/>
        <v>A5988B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9</v>
      </c>
      <c r="AC2862">
        <v>3</v>
      </c>
      <c r="AD2862">
        <v>0</v>
      </c>
      <c r="AE2862">
        <v>10</v>
      </c>
      <c r="AF2862" t="s">
        <v>136</v>
      </c>
      <c r="AG2862">
        <v>0</v>
      </c>
      <c r="AH2862">
        <v>3</v>
      </c>
      <c r="AI2862">
        <v>2</v>
      </c>
      <c r="AJ2862">
        <v>1</v>
      </c>
      <c r="AK2862" t="s">
        <v>938</v>
      </c>
      <c r="AL2862">
        <v>40.999946999999999</v>
      </c>
      <c r="AM2862" t="s">
        <v>551</v>
      </c>
      <c r="AN2862">
        <v>-72.180239999999998</v>
      </c>
      <c r="AO2862">
        <v>25</v>
      </c>
      <c r="AP2862">
        <v>1175</v>
      </c>
      <c r="AQ2862" t="s">
        <v>129</v>
      </c>
      <c r="AR2862">
        <v>-28</v>
      </c>
      <c r="AS2862">
        <v>56</v>
      </c>
      <c r="AT2862">
        <v>64</v>
      </c>
      <c r="BB2862">
        <v>1200</v>
      </c>
      <c r="BC2862">
        <v>1</v>
      </c>
      <c r="BD2862" t="str">
        <f t="shared" si="1447"/>
        <v xml:space="preserve">N46PD   </v>
      </c>
      <c r="BE2862">
        <v>1</v>
      </c>
      <c r="BG2862">
        <v>0</v>
      </c>
      <c r="BH2862">
        <v>0</v>
      </c>
      <c r="BI2862">
        <v>0</v>
      </c>
      <c r="BJ2862">
        <v>1050</v>
      </c>
      <c r="BK2862">
        <v>-125</v>
      </c>
      <c r="BL2862" t="s">
        <v>206</v>
      </c>
      <c r="BM2862">
        <v>1</v>
      </c>
      <c r="BN2862">
        <v>1</v>
      </c>
      <c r="BO2862">
        <v>1</v>
      </c>
      <c r="BP2862">
        <v>0</v>
      </c>
      <c r="BS2862">
        <v>0</v>
      </c>
      <c r="BT2862">
        <v>0</v>
      </c>
      <c r="BU2862">
        <v>0</v>
      </c>
      <c r="CE2862" t="str">
        <f t="shared" si="1445"/>
        <v>16:28:16.191</v>
      </c>
      <c r="CF2862">
        <v>191185135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2</v>
      </c>
      <c r="CY2862">
        <v>7</v>
      </c>
      <c r="CZ2862" t="s">
        <v>131</v>
      </c>
      <c r="DA2862">
        <v>306</v>
      </c>
      <c r="DB2862">
        <v>0</v>
      </c>
      <c r="DC2862" t="s">
        <v>844</v>
      </c>
      <c r="DD2862" t="s">
        <v>845</v>
      </c>
      <c r="DG2862">
        <v>6025626</v>
      </c>
      <c r="DI2862">
        <v>1</v>
      </c>
      <c r="DJ2862">
        <v>0</v>
      </c>
      <c r="DK2862">
        <v>1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3">
      <c r="A2863" t="str">
        <f>"10/06/2022 16:28:16.697"</f>
        <v>10/06/2022 16:28:16.697</v>
      </c>
      <c r="C2863" t="str">
        <f t="shared" si="1446"/>
        <v>FFDFD3C0</v>
      </c>
      <c r="D2863" t="s">
        <v>134</v>
      </c>
      <c r="E2863">
        <v>33</v>
      </c>
      <c r="H2863">
        <v>112</v>
      </c>
      <c r="I2863" t="s">
        <v>135</v>
      </c>
      <c r="J2863" t="s">
        <v>136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 t="shared" si="1444"/>
        <v>16:28:16.188</v>
      </c>
      <c r="T2863" t="str">
        <f>"16:28:14.188"</f>
        <v>16:28:14.188</v>
      </c>
      <c r="U2863" t="str">
        <f t="shared" si="1430"/>
        <v>A5988B</v>
      </c>
      <c r="V2863">
        <v>0</v>
      </c>
      <c r="W2863">
        <v>0</v>
      </c>
      <c r="X2863">
        <v>2</v>
      </c>
      <c r="Y2863">
        <v>0</v>
      </c>
      <c r="AA2863">
        <v>0</v>
      </c>
      <c r="AB2863">
        <v>9</v>
      </c>
      <c r="AC2863">
        <v>3</v>
      </c>
      <c r="AD2863">
        <v>0</v>
      </c>
      <c r="AE2863">
        <v>10</v>
      </c>
      <c r="AF2863" t="s">
        <v>136</v>
      </c>
      <c r="AG2863">
        <v>0</v>
      </c>
      <c r="AH2863">
        <v>3</v>
      </c>
      <c r="AI2863">
        <v>2</v>
      </c>
      <c r="AJ2863">
        <v>1</v>
      </c>
      <c r="AK2863" t="s">
        <v>938</v>
      </c>
      <c r="AL2863">
        <v>40.999946999999999</v>
      </c>
      <c r="AM2863" t="s">
        <v>551</v>
      </c>
      <c r="AN2863">
        <v>-72.180239999999998</v>
      </c>
      <c r="AO2863">
        <v>25</v>
      </c>
      <c r="AP2863">
        <v>1175</v>
      </c>
      <c r="AQ2863" t="s">
        <v>129</v>
      </c>
      <c r="AR2863">
        <v>-28</v>
      </c>
      <c r="AS2863">
        <v>56</v>
      </c>
      <c r="AT2863">
        <v>64</v>
      </c>
      <c r="BB2863">
        <v>1200</v>
      </c>
      <c r="BC2863">
        <v>1</v>
      </c>
      <c r="BD2863" t="str">
        <f t="shared" si="1447"/>
        <v xml:space="preserve">N46PD   </v>
      </c>
      <c r="BE2863">
        <v>1</v>
      </c>
      <c r="BG2863">
        <v>0</v>
      </c>
      <c r="BH2863">
        <v>0</v>
      </c>
      <c r="BI2863">
        <v>0</v>
      </c>
      <c r="BJ2863">
        <v>1050</v>
      </c>
      <c r="BK2863">
        <v>-125</v>
      </c>
      <c r="BL2863" t="s">
        <v>206</v>
      </c>
      <c r="BM2863">
        <v>1</v>
      </c>
      <c r="BN2863">
        <v>1</v>
      </c>
      <c r="BO2863">
        <v>1</v>
      </c>
      <c r="BP2863">
        <v>0</v>
      </c>
      <c r="BS2863">
        <v>0</v>
      </c>
      <c r="BT2863">
        <v>0</v>
      </c>
      <c r="BU2863">
        <v>0</v>
      </c>
      <c r="CE2863" t="str">
        <f t="shared" si="1445"/>
        <v>16:28:16.191</v>
      </c>
      <c r="CF2863">
        <v>191185135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2</v>
      </c>
      <c r="CY2863">
        <v>7</v>
      </c>
      <c r="CZ2863" t="s">
        <v>131</v>
      </c>
      <c r="DA2863">
        <v>306</v>
      </c>
      <c r="DB2863">
        <v>0</v>
      </c>
      <c r="DC2863" t="s">
        <v>844</v>
      </c>
      <c r="DD2863" t="s">
        <v>845</v>
      </c>
      <c r="DG2863">
        <v>6025626</v>
      </c>
      <c r="DI2863">
        <v>1</v>
      </c>
      <c r="DJ2863">
        <v>0</v>
      </c>
      <c r="DK2863">
        <v>1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3">
      <c r="A2864" t="str">
        <f t="shared" ref="A2864:A2870" si="1448">"10/06/2022 16:28:17.913"</f>
        <v>10/06/2022 16:28:17.913</v>
      </c>
      <c r="C2864" t="str">
        <f t="shared" si="1446"/>
        <v>FFDFD3C0</v>
      </c>
      <c r="D2864" t="s">
        <v>143</v>
      </c>
      <c r="E2864">
        <v>1</v>
      </c>
      <c r="F2864">
        <v>2001</v>
      </c>
      <c r="G2864" t="s">
        <v>147</v>
      </c>
      <c r="J2864" t="s">
        <v>145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ref="S2864:S2870" si="1449">"16:28:17.602"</f>
        <v>16:28:17.602</v>
      </c>
      <c r="T2864" t="str">
        <f t="shared" ref="T2864:T2870" si="1450">"16:28:17.202"</f>
        <v>16:28:17.202</v>
      </c>
      <c r="U2864" t="str">
        <f t="shared" si="1430"/>
        <v>A5988B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9</v>
      </c>
      <c r="AC2864">
        <v>3</v>
      </c>
      <c r="AD2864">
        <v>0</v>
      </c>
      <c r="AE2864">
        <v>10</v>
      </c>
      <c r="AF2864" t="s">
        <v>136</v>
      </c>
      <c r="AG2864">
        <v>0</v>
      </c>
      <c r="AH2864">
        <v>3</v>
      </c>
      <c r="AI2864">
        <v>2</v>
      </c>
      <c r="AJ2864">
        <v>1</v>
      </c>
      <c r="AK2864" t="s">
        <v>939</v>
      </c>
      <c r="AL2864">
        <v>41.000267999999998</v>
      </c>
      <c r="AM2864" t="s">
        <v>940</v>
      </c>
      <c r="AN2864">
        <v>-72.180498</v>
      </c>
      <c r="AO2864">
        <v>25</v>
      </c>
      <c r="AP2864">
        <v>1175</v>
      </c>
      <c r="AQ2864" t="s">
        <v>129</v>
      </c>
      <c r="AR2864">
        <v>-30</v>
      </c>
      <c r="AS2864">
        <v>53</v>
      </c>
      <c r="AT2864">
        <v>256</v>
      </c>
      <c r="BB2864">
        <v>1200</v>
      </c>
      <c r="BC2864">
        <v>1</v>
      </c>
      <c r="BD2864" t="str">
        <f t="shared" si="1447"/>
        <v xml:space="preserve">N46PD   </v>
      </c>
      <c r="BE2864">
        <v>1</v>
      </c>
      <c r="BG2864">
        <v>0</v>
      </c>
      <c r="BH2864">
        <v>0</v>
      </c>
      <c r="BI2864">
        <v>0</v>
      </c>
      <c r="BJ2864">
        <v>1075</v>
      </c>
      <c r="BK2864">
        <v>-100</v>
      </c>
      <c r="BL2864" t="s">
        <v>206</v>
      </c>
      <c r="BM2864">
        <v>1</v>
      </c>
      <c r="BN2864">
        <v>1</v>
      </c>
      <c r="BO2864">
        <v>1</v>
      </c>
      <c r="BP2864">
        <v>0</v>
      </c>
      <c r="BS2864">
        <v>0</v>
      </c>
      <c r="BT2864">
        <v>0</v>
      </c>
      <c r="BU2864">
        <v>0</v>
      </c>
      <c r="CE2864" t="str">
        <f t="shared" ref="CE2864:CE2870" si="1451">"16:28:17.603"</f>
        <v>16:28:17.603</v>
      </c>
      <c r="CF2864">
        <v>603256728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6</v>
      </c>
      <c r="CY2864">
        <v>7</v>
      </c>
      <c r="CZ2864" t="s">
        <v>131</v>
      </c>
      <c r="DA2864">
        <v>80</v>
      </c>
      <c r="DB2864">
        <v>1</v>
      </c>
      <c r="DC2864" t="s">
        <v>132</v>
      </c>
      <c r="DD2864" t="s">
        <v>133</v>
      </c>
      <c r="DG2864">
        <v>15632453</v>
      </c>
      <c r="DI2864">
        <v>1</v>
      </c>
      <c r="DJ2864">
        <v>0</v>
      </c>
      <c r="DK2864">
        <v>0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3">
      <c r="A2865" t="str">
        <f t="shared" si="1448"/>
        <v>10/06/2022 16:28:17.913</v>
      </c>
      <c r="C2865" t="str">
        <f t="shared" si="1446"/>
        <v>FFDFD3C0</v>
      </c>
      <c r="D2865" t="s">
        <v>143</v>
      </c>
      <c r="E2865">
        <v>15</v>
      </c>
      <c r="F2865">
        <v>2015</v>
      </c>
      <c r="G2865" t="s">
        <v>144</v>
      </c>
      <c r="J2865" t="s">
        <v>145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si="1449"/>
        <v>16:28:17.602</v>
      </c>
      <c r="T2865" t="str">
        <f t="shared" si="1450"/>
        <v>16:28:17.202</v>
      </c>
      <c r="U2865" t="str">
        <f t="shared" si="1430"/>
        <v>A5988B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9</v>
      </c>
      <c r="AC2865">
        <v>3</v>
      </c>
      <c r="AD2865">
        <v>0</v>
      </c>
      <c r="AE2865">
        <v>10</v>
      </c>
      <c r="AF2865" t="s">
        <v>136</v>
      </c>
      <c r="AG2865">
        <v>0</v>
      </c>
      <c r="AH2865">
        <v>3</v>
      </c>
      <c r="AI2865">
        <v>2</v>
      </c>
      <c r="AJ2865">
        <v>1</v>
      </c>
      <c r="AK2865" t="s">
        <v>939</v>
      </c>
      <c r="AL2865">
        <v>41.000267999999998</v>
      </c>
      <c r="AM2865" t="s">
        <v>940</v>
      </c>
      <c r="AN2865">
        <v>-72.180498</v>
      </c>
      <c r="AO2865">
        <v>25</v>
      </c>
      <c r="AP2865">
        <v>1175</v>
      </c>
      <c r="AQ2865" t="s">
        <v>129</v>
      </c>
      <c r="AR2865">
        <v>-30</v>
      </c>
      <c r="AS2865">
        <v>53</v>
      </c>
      <c r="AT2865">
        <v>256</v>
      </c>
      <c r="BB2865">
        <v>1200</v>
      </c>
      <c r="BC2865">
        <v>1</v>
      </c>
      <c r="BD2865" t="str">
        <f t="shared" si="1447"/>
        <v xml:space="preserve">N46PD   </v>
      </c>
      <c r="BE2865">
        <v>1</v>
      </c>
      <c r="BG2865">
        <v>0</v>
      </c>
      <c r="BH2865">
        <v>0</v>
      </c>
      <c r="BI2865">
        <v>0</v>
      </c>
      <c r="BJ2865">
        <v>1075</v>
      </c>
      <c r="BK2865">
        <v>-100</v>
      </c>
      <c r="BL2865" t="s">
        <v>206</v>
      </c>
      <c r="BM2865">
        <v>1</v>
      </c>
      <c r="BN2865">
        <v>1</v>
      </c>
      <c r="BO2865">
        <v>1</v>
      </c>
      <c r="BP2865">
        <v>0</v>
      </c>
      <c r="BS2865">
        <v>0</v>
      </c>
      <c r="BT2865">
        <v>0</v>
      </c>
      <c r="BU2865">
        <v>0</v>
      </c>
      <c r="CE2865" t="str">
        <f t="shared" si="1451"/>
        <v>16:28:17.603</v>
      </c>
      <c r="CF2865">
        <v>603256728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6</v>
      </c>
      <c r="CY2865">
        <v>7</v>
      </c>
      <c r="CZ2865" t="s">
        <v>131</v>
      </c>
      <c r="DA2865">
        <v>80</v>
      </c>
      <c r="DB2865">
        <v>1</v>
      </c>
      <c r="DC2865" t="s">
        <v>132</v>
      </c>
      <c r="DD2865" t="s">
        <v>133</v>
      </c>
      <c r="DG2865">
        <v>15632453</v>
      </c>
      <c r="DI2865">
        <v>1</v>
      </c>
      <c r="DJ2865">
        <v>0</v>
      </c>
      <c r="DK2865">
        <v>0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3">
      <c r="A2866" t="str">
        <f t="shared" si="1448"/>
        <v>10/06/2022 16:28:17.913</v>
      </c>
      <c r="C2866" t="str">
        <f t="shared" si="1446"/>
        <v>FFDFD3C0</v>
      </c>
      <c r="D2866" t="s">
        <v>123</v>
      </c>
      <c r="E2866">
        <v>1</v>
      </c>
      <c r="H2866">
        <v>157</v>
      </c>
      <c r="I2866" t="s">
        <v>124</v>
      </c>
      <c r="J2866" t="s">
        <v>125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 t="shared" si="1449"/>
        <v>16:28:17.602</v>
      </c>
      <c r="T2866" t="str">
        <f t="shared" si="1450"/>
        <v>16:28:17.202</v>
      </c>
      <c r="U2866" t="str">
        <f t="shared" si="1430"/>
        <v>A5988B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9</v>
      </c>
      <c r="AC2866">
        <v>3</v>
      </c>
      <c r="AD2866">
        <v>0</v>
      </c>
      <c r="AE2866">
        <v>10</v>
      </c>
      <c r="AF2866" t="s">
        <v>136</v>
      </c>
      <c r="AG2866">
        <v>0</v>
      </c>
      <c r="AH2866">
        <v>3</v>
      </c>
      <c r="AI2866">
        <v>2</v>
      </c>
      <c r="AJ2866">
        <v>1</v>
      </c>
      <c r="AK2866" t="s">
        <v>939</v>
      </c>
      <c r="AL2866">
        <v>41.000267999999998</v>
      </c>
      <c r="AM2866" t="s">
        <v>940</v>
      </c>
      <c r="AN2866">
        <v>-72.180498</v>
      </c>
      <c r="AO2866">
        <v>25</v>
      </c>
      <c r="AP2866">
        <v>1175</v>
      </c>
      <c r="AQ2866" t="s">
        <v>129</v>
      </c>
      <c r="AR2866">
        <v>-30</v>
      </c>
      <c r="AS2866">
        <v>53</v>
      </c>
      <c r="AT2866">
        <v>256</v>
      </c>
      <c r="BB2866">
        <v>1200</v>
      </c>
      <c r="BC2866">
        <v>1</v>
      </c>
      <c r="BD2866" t="str">
        <f t="shared" si="1447"/>
        <v xml:space="preserve">N46PD   </v>
      </c>
      <c r="BE2866">
        <v>1</v>
      </c>
      <c r="BG2866">
        <v>0</v>
      </c>
      <c r="BH2866">
        <v>0</v>
      </c>
      <c r="BI2866">
        <v>0</v>
      </c>
      <c r="BJ2866">
        <v>1075</v>
      </c>
      <c r="BK2866">
        <v>-100</v>
      </c>
      <c r="BL2866" t="s">
        <v>206</v>
      </c>
      <c r="BM2866">
        <v>1</v>
      </c>
      <c r="BN2866">
        <v>1</v>
      </c>
      <c r="BO2866">
        <v>1</v>
      </c>
      <c r="BP2866">
        <v>0</v>
      </c>
      <c r="BS2866">
        <v>0</v>
      </c>
      <c r="BT2866">
        <v>0</v>
      </c>
      <c r="BU2866">
        <v>0</v>
      </c>
      <c r="CE2866" t="str">
        <f t="shared" si="1451"/>
        <v>16:28:17.603</v>
      </c>
      <c r="CF2866">
        <v>603256728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6</v>
      </c>
      <c r="CY2866">
        <v>7</v>
      </c>
      <c r="CZ2866" t="s">
        <v>131</v>
      </c>
      <c r="DA2866">
        <v>80</v>
      </c>
      <c r="DB2866">
        <v>1</v>
      </c>
      <c r="DC2866" t="s">
        <v>132</v>
      </c>
      <c r="DD2866" t="s">
        <v>133</v>
      </c>
      <c r="DG2866">
        <v>15632453</v>
      </c>
      <c r="DI2866">
        <v>1</v>
      </c>
      <c r="DJ2866">
        <v>0</v>
      </c>
      <c r="DK2866">
        <v>1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3">
      <c r="A2867" t="str">
        <f t="shared" si="1448"/>
        <v>10/06/2022 16:28:17.913</v>
      </c>
      <c r="C2867" t="str">
        <f t="shared" si="1446"/>
        <v>FFDFD3C0</v>
      </c>
      <c r="D2867" t="s">
        <v>134</v>
      </c>
      <c r="E2867">
        <v>38</v>
      </c>
      <c r="H2867">
        <v>125</v>
      </c>
      <c r="I2867" t="s">
        <v>142</v>
      </c>
      <c r="J2867" t="s">
        <v>136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 t="shared" si="1449"/>
        <v>16:28:17.602</v>
      </c>
      <c r="T2867" t="str">
        <f t="shared" si="1450"/>
        <v>16:28:17.202</v>
      </c>
      <c r="U2867" t="str">
        <f t="shared" si="1430"/>
        <v>A5988B</v>
      </c>
      <c r="V2867">
        <v>0</v>
      </c>
      <c r="W2867">
        <v>0</v>
      </c>
      <c r="X2867">
        <v>2</v>
      </c>
      <c r="Y2867">
        <v>0</v>
      </c>
      <c r="AA2867">
        <v>0</v>
      </c>
      <c r="AB2867">
        <v>9</v>
      </c>
      <c r="AC2867">
        <v>3</v>
      </c>
      <c r="AD2867">
        <v>0</v>
      </c>
      <c r="AE2867">
        <v>10</v>
      </c>
      <c r="AF2867" t="s">
        <v>136</v>
      </c>
      <c r="AG2867">
        <v>0</v>
      </c>
      <c r="AH2867">
        <v>3</v>
      </c>
      <c r="AI2867">
        <v>2</v>
      </c>
      <c r="AJ2867">
        <v>1</v>
      </c>
      <c r="AK2867" t="s">
        <v>939</v>
      </c>
      <c r="AL2867">
        <v>41.000267999999998</v>
      </c>
      <c r="AM2867" t="s">
        <v>940</v>
      </c>
      <c r="AN2867">
        <v>-72.180498</v>
      </c>
      <c r="AO2867">
        <v>25</v>
      </c>
      <c r="AP2867">
        <v>1175</v>
      </c>
      <c r="AQ2867" t="s">
        <v>129</v>
      </c>
      <c r="AR2867">
        <v>-30</v>
      </c>
      <c r="AS2867">
        <v>53</v>
      </c>
      <c r="AT2867">
        <v>256</v>
      </c>
      <c r="BB2867">
        <v>1200</v>
      </c>
      <c r="BC2867">
        <v>1</v>
      </c>
      <c r="BD2867" t="str">
        <f t="shared" si="1447"/>
        <v xml:space="preserve">N46PD   </v>
      </c>
      <c r="BE2867">
        <v>1</v>
      </c>
      <c r="BG2867">
        <v>0</v>
      </c>
      <c r="BH2867">
        <v>0</v>
      </c>
      <c r="BI2867">
        <v>0</v>
      </c>
      <c r="BJ2867">
        <v>1075</v>
      </c>
      <c r="BK2867">
        <v>-100</v>
      </c>
      <c r="BL2867" t="s">
        <v>206</v>
      </c>
      <c r="BM2867">
        <v>1</v>
      </c>
      <c r="BN2867">
        <v>1</v>
      </c>
      <c r="BO2867">
        <v>1</v>
      </c>
      <c r="BP2867">
        <v>0</v>
      </c>
      <c r="BS2867">
        <v>0</v>
      </c>
      <c r="BT2867">
        <v>0</v>
      </c>
      <c r="BU2867">
        <v>0</v>
      </c>
      <c r="CE2867" t="str">
        <f t="shared" si="1451"/>
        <v>16:28:17.603</v>
      </c>
      <c r="CF2867">
        <v>603256728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6</v>
      </c>
      <c r="CY2867">
        <v>7</v>
      </c>
      <c r="CZ2867" t="s">
        <v>131</v>
      </c>
      <c r="DA2867">
        <v>80</v>
      </c>
      <c r="DB2867">
        <v>1</v>
      </c>
      <c r="DC2867" t="s">
        <v>132</v>
      </c>
      <c r="DD2867" t="s">
        <v>133</v>
      </c>
      <c r="DG2867">
        <v>15632453</v>
      </c>
      <c r="DI2867">
        <v>1</v>
      </c>
      <c r="DJ2867">
        <v>0</v>
      </c>
      <c r="DK2867">
        <v>1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3">
      <c r="A2868" t="str">
        <f t="shared" si="1448"/>
        <v>10/06/2022 16:28:17.913</v>
      </c>
      <c r="C2868" t="str">
        <f t="shared" si="1446"/>
        <v>FFDFD3C0</v>
      </c>
      <c r="D2868" t="s">
        <v>134</v>
      </c>
      <c r="E2868">
        <v>33</v>
      </c>
      <c r="H2868">
        <v>112</v>
      </c>
      <c r="I2868" t="s">
        <v>135</v>
      </c>
      <c r="J2868" t="s">
        <v>136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 t="shared" si="1449"/>
        <v>16:28:17.602</v>
      </c>
      <c r="T2868" t="str">
        <f t="shared" si="1450"/>
        <v>16:28:17.202</v>
      </c>
      <c r="U2868" t="str">
        <f t="shared" si="1430"/>
        <v>A5988B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9</v>
      </c>
      <c r="AC2868">
        <v>3</v>
      </c>
      <c r="AD2868">
        <v>0</v>
      </c>
      <c r="AE2868">
        <v>10</v>
      </c>
      <c r="AF2868" t="s">
        <v>136</v>
      </c>
      <c r="AG2868">
        <v>0</v>
      </c>
      <c r="AH2868">
        <v>3</v>
      </c>
      <c r="AI2868">
        <v>2</v>
      </c>
      <c r="AJ2868">
        <v>1</v>
      </c>
      <c r="AK2868" t="s">
        <v>939</v>
      </c>
      <c r="AL2868">
        <v>41.000267999999998</v>
      </c>
      <c r="AM2868" t="s">
        <v>940</v>
      </c>
      <c r="AN2868">
        <v>-72.180498</v>
      </c>
      <c r="AO2868">
        <v>25</v>
      </c>
      <c r="AP2868">
        <v>1175</v>
      </c>
      <c r="AQ2868" t="s">
        <v>129</v>
      </c>
      <c r="AR2868">
        <v>-30</v>
      </c>
      <c r="AS2868">
        <v>53</v>
      </c>
      <c r="AT2868">
        <v>256</v>
      </c>
      <c r="BB2868">
        <v>1200</v>
      </c>
      <c r="BC2868">
        <v>1</v>
      </c>
      <c r="BD2868" t="str">
        <f t="shared" si="1447"/>
        <v xml:space="preserve">N46PD   </v>
      </c>
      <c r="BE2868">
        <v>1</v>
      </c>
      <c r="BG2868">
        <v>0</v>
      </c>
      <c r="BH2868">
        <v>0</v>
      </c>
      <c r="BI2868">
        <v>0</v>
      </c>
      <c r="BJ2868">
        <v>1075</v>
      </c>
      <c r="BK2868">
        <v>-100</v>
      </c>
      <c r="BL2868" t="s">
        <v>206</v>
      </c>
      <c r="BM2868">
        <v>1</v>
      </c>
      <c r="BN2868">
        <v>1</v>
      </c>
      <c r="BO2868">
        <v>1</v>
      </c>
      <c r="BP2868">
        <v>0</v>
      </c>
      <c r="BS2868">
        <v>0</v>
      </c>
      <c r="BT2868">
        <v>0</v>
      </c>
      <c r="BU2868">
        <v>0</v>
      </c>
      <c r="CE2868" t="str">
        <f t="shared" si="1451"/>
        <v>16:28:17.603</v>
      </c>
      <c r="CF2868">
        <v>603256728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6</v>
      </c>
      <c r="CY2868">
        <v>7</v>
      </c>
      <c r="CZ2868" t="s">
        <v>131</v>
      </c>
      <c r="DA2868">
        <v>80</v>
      </c>
      <c r="DB2868">
        <v>1</v>
      </c>
      <c r="DC2868" t="s">
        <v>132</v>
      </c>
      <c r="DD2868" t="s">
        <v>133</v>
      </c>
      <c r="DG2868">
        <v>15632453</v>
      </c>
      <c r="DI2868">
        <v>1</v>
      </c>
      <c r="DJ2868">
        <v>0</v>
      </c>
      <c r="DK2868">
        <v>1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3">
      <c r="A2869" t="str">
        <f t="shared" si="1448"/>
        <v>10/06/2022 16:28:17.913</v>
      </c>
      <c r="C2869" t="str">
        <f t="shared" si="1446"/>
        <v>FFDFD3C0</v>
      </c>
      <c r="D2869" t="s">
        <v>139</v>
      </c>
      <c r="E2869">
        <v>3</v>
      </c>
      <c r="F2869">
        <v>1003</v>
      </c>
      <c r="G2869" t="s">
        <v>146</v>
      </c>
      <c r="J2869" t="s">
        <v>141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 t="shared" si="1449"/>
        <v>16:28:17.602</v>
      </c>
      <c r="T2869" t="str">
        <f t="shared" si="1450"/>
        <v>16:28:17.202</v>
      </c>
      <c r="U2869" t="str">
        <f t="shared" si="1430"/>
        <v>A5988B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9</v>
      </c>
      <c r="AC2869">
        <v>3</v>
      </c>
      <c r="AD2869">
        <v>0</v>
      </c>
      <c r="AE2869">
        <v>10</v>
      </c>
      <c r="AF2869" t="s">
        <v>136</v>
      </c>
      <c r="AG2869">
        <v>0</v>
      </c>
      <c r="AH2869">
        <v>3</v>
      </c>
      <c r="AI2869">
        <v>2</v>
      </c>
      <c r="AJ2869">
        <v>1</v>
      </c>
      <c r="AK2869" t="s">
        <v>939</v>
      </c>
      <c r="AL2869">
        <v>41.000267999999998</v>
      </c>
      <c r="AM2869" t="s">
        <v>940</v>
      </c>
      <c r="AN2869">
        <v>-72.180498</v>
      </c>
      <c r="AO2869">
        <v>25</v>
      </c>
      <c r="AP2869">
        <v>1175</v>
      </c>
      <c r="AQ2869" t="s">
        <v>129</v>
      </c>
      <c r="AR2869">
        <v>-30</v>
      </c>
      <c r="AS2869">
        <v>53</v>
      </c>
      <c r="AT2869">
        <v>256</v>
      </c>
      <c r="BB2869">
        <v>1200</v>
      </c>
      <c r="BC2869">
        <v>1</v>
      </c>
      <c r="BD2869" t="str">
        <f t="shared" si="1447"/>
        <v xml:space="preserve">N46PD   </v>
      </c>
      <c r="BE2869">
        <v>1</v>
      </c>
      <c r="BG2869">
        <v>0</v>
      </c>
      <c r="BH2869">
        <v>0</v>
      </c>
      <c r="BI2869">
        <v>0</v>
      </c>
      <c r="BJ2869">
        <v>1075</v>
      </c>
      <c r="BK2869">
        <v>-100</v>
      </c>
      <c r="BL2869" t="s">
        <v>206</v>
      </c>
      <c r="BM2869">
        <v>1</v>
      </c>
      <c r="BN2869">
        <v>1</v>
      </c>
      <c r="BO2869">
        <v>1</v>
      </c>
      <c r="BP2869">
        <v>0</v>
      </c>
      <c r="BS2869">
        <v>0</v>
      </c>
      <c r="BT2869">
        <v>0</v>
      </c>
      <c r="BU2869">
        <v>0</v>
      </c>
      <c r="CE2869" t="str">
        <f t="shared" si="1451"/>
        <v>16:28:17.603</v>
      </c>
      <c r="CF2869">
        <v>603256728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6</v>
      </c>
      <c r="CY2869">
        <v>7</v>
      </c>
      <c r="CZ2869" t="s">
        <v>131</v>
      </c>
      <c r="DA2869">
        <v>80</v>
      </c>
      <c r="DB2869">
        <v>1</v>
      </c>
      <c r="DC2869" t="s">
        <v>132</v>
      </c>
      <c r="DD2869" t="s">
        <v>133</v>
      </c>
      <c r="DG2869">
        <v>15632453</v>
      </c>
      <c r="DI2869">
        <v>1</v>
      </c>
      <c r="DJ2869">
        <v>0</v>
      </c>
      <c r="DK2869">
        <v>1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3">
      <c r="A2870" t="str">
        <f t="shared" si="1448"/>
        <v>10/06/2022 16:28:17.913</v>
      </c>
      <c r="C2870" t="str">
        <f t="shared" si="1446"/>
        <v>FFDFD3C0</v>
      </c>
      <c r="D2870" t="s">
        <v>139</v>
      </c>
      <c r="E2870">
        <v>2</v>
      </c>
      <c r="F2870">
        <v>1002</v>
      </c>
      <c r="G2870" t="s">
        <v>124</v>
      </c>
      <c r="J2870" t="s">
        <v>141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 t="shared" si="1449"/>
        <v>16:28:17.602</v>
      </c>
      <c r="T2870" t="str">
        <f t="shared" si="1450"/>
        <v>16:28:17.202</v>
      </c>
      <c r="U2870" t="str">
        <f t="shared" si="1430"/>
        <v>A5988B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9</v>
      </c>
      <c r="AC2870">
        <v>3</v>
      </c>
      <c r="AD2870">
        <v>0</v>
      </c>
      <c r="AE2870">
        <v>10</v>
      </c>
      <c r="AF2870" t="s">
        <v>136</v>
      </c>
      <c r="AG2870">
        <v>0</v>
      </c>
      <c r="AH2870">
        <v>3</v>
      </c>
      <c r="AI2870">
        <v>2</v>
      </c>
      <c r="AJ2870">
        <v>1</v>
      </c>
      <c r="AK2870" t="s">
        <v>939</v>
      </c>
      <c r="AL2870">
        <v>41.000267999999998</v>
      </c>
      <c r="AM2870" t="s">
        <v>940</v>
      </c>
      <c r="AN2870">
        <v>-72.180498</v>
      </c>
      <c r="AO2870">
        <v>25</v>
      </c>
      <c r="AP2870">
        <v>1175</v>
      </c>
      <c r="AQ2870" t="s">
        <v>129</v>
      </c>
      <c r="AR2870">
        <v>-30</v>
      </c>
      <c r="AS2870">
        <v>53</v>
      </c>
      <c r="AT2870">
        <v>256</v>
      </c>
      <c r="BB2870">
        <v>1200</v>
      </c>
      <c r="BC2870">
        <v>1</v>
      </c>
      <c r="BD2870" t="str">
        <f t="shared" si="1447"/>
        <v xml:space="preserve">N46PD   </v>
      </c>
      <c r="BE2870">
        <v>1</v>
      </c>
      <c r="BG2870">
        <v>0</v>
      </c>
      <c r="BH2870">
        <v>0</v>
      </c>
      <c r="BI2870">
        <v>0</v>
      </c>
      <c r="BJ2870">
        <v>1075</v>
      </c>
      <c r="BK2870">
        <v>-100</v>
      </c>
      <c r="BL2870" t="s">
        <v>206</v>
      </c>
      <c r="BM2870">
        <v>1</v>
      </c>
      <c r="BN2870">
        <v>1</v>
      </c>
      <c r="BO2870">
        <v>1</v>
      </c>
      <c r="BP2870">
        <v>0</v>
      </c>
      <c r="BS2870">
        <v>0</v>
      </c>
      <c r="BT2870">
        <v>0</v>
      </c>
      <c r="BU2870">
        <v>0</v>
      </c>
      <c r="CE2870" t="str">
        <f t="shared" si="1451"/>
        <v>16:28:17.603</v>
      </c>
      <c r="CF2870">
        <v>603256728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6</v>
      </c>
      <c r="CY2870">
        <v>7</v>
      </c>
      <c r="CZ2870" t="s">
        <v>131</v>
      </c>
      <c r="DA2870">
        <v>80</v>
      </c>
      <c r="DB2870">
        <v>1</v>
      </c>
      <c r="DC2870" t="s">
        <v>132</v>
      </c>
      <c r="DD2870" t="s">
        <v>133</v>
      </c>
      <c r="DG2870">
        <v>15632453</v>
      </c>
      <c r="DI2870">
        <v>1</v>
      </c>
      <c r="DJ2870">
        <v>0</v>
      </c>
      <c r="DK2870">
        <v>1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3">
      <c r="A2871" t="str">
        <f>"10/06/2022 16:28:19.163"</f>
        <v>10/06/2022 16:28:19.163</v>
      </c>
      <c r="C2871" t="str">
        <f t="shared" si="1446"/>
        <v>FFDFD3C0</v>
      </c>
      <c r="D2871" t="s">
        <v>139</v>
      </c>
      <c r="E2871">
        <v>3</v>
      </c>
      <c r="F2871">
        <v>1003</v>
      </c>
      <c r="G2871" t="s">
        <v>146</v>
      </c>
      <c r="J2871" t="s">
        <v>141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 t="shared" ref="S2871:S2877" si="1452">"16:28:18.734"</f>
        <v>16:28:18.734</v>
      </c>
      <c r="T2871" t="str">
        <f t="shared" ref="T2871:T2877" si="1453">"16:28:18.234"</f>
        <v>16:28:18.234</v>
      </c>
      <c r="U2871" t="str">
        <f t="shared" si="1430"/>
        <v>A5988B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9</v>
      </c>
      <c r="AC2871">
        <v>3</v>
      </c>
      <c r="AD2871">
        <v>0</v>
      </c>
      <c r="AE2871">
        <v>10</v>
      </c>
      <c r="AF2871" t="s">
        <v>136</v>
      </c>
      <c r="AG2871">
        <v>0</v>
      </c>
      <c r="AH2871">
        <v>3</v>
      </c>
      <c r="AI2871">
        <v>2</v>
      </c>
      <c r="AJ2871">
        <v>1</v>
      </c>
      <c r="AK2871" t="s">
        <v>941</v>
      </c>
      <c r="AL2871">
        <v>41.000568999999999</v>
      </c>
      <c r="AM2871" t="s">
        <v>942</v>
      </c>
      <c r="AN2871">
        <v>-72.180734000000001</v>
      </c>
      <c r="AO2871">
        <v>25</v>
      </c>
      <c r="AP2871">
        <v>1175</v>
      </c>
      <c r="AQ2871" t="s">
        <v>129</v>
      </c>
      <c r="AR2871">
        <v>-30</v>
      </c>
      <c r="AS2871">
        <v>53</v>
      </c>
      <c r="AT2871">
        <v>-256</v>
      </c>
      <c r="BB2871">
        <v>1200</v>
      </c>
      <c r="BC2871">
        <v>1</v>
      </c>
      <c r="BD2871" t="str">
        <f t="shared" si="1447"/>
        <v xml:space="preserve">N46PD   </v>
      </c>
      <c r="BE2871">
        <v>1</v>
      </c>
      <c r="BG2871">
        <v>0</v>
      </c>
      <c r="BH2871">
        <v>0</v>
      </c>
      <c r="BI2871">
        <v>0</v>
      </c>
      <c r="BJ2871">
        <v>1075</v>
      </c>
      <c r="BK2871">
        <v>-100</v>
      </c>
      <c r="BL2871" t="s">
        <v>206</v>
      </c>
      <c r="BM2871">
        <v>1</v>
      </c>
      <c r="BN2871">
        <v>1</v>
      </c>
      <c r="BO2871">
        <v>1</v>
      </c>
      <c r="BP2871">
        <v>0</v>
      </c>
      <c r="BS2871">
        <v>0</v>
      </c>
      <c r="BT2871">
        <v>0</v>
      </c>
      <c r="BU2871">
        <v>0</v>
      </c>
      <c r="CE2871" t="str">
        <f t="shared" ref="CE2871:CE2877" si="1454">"16:28:18.742"</f>
        <v>16:28:18.742</v>
      </c>
      <c r="CF2871">
        <v>741965995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6</v>
      </c>
      <c r="CY2871">
        <v>7</v>
      </c>
      <c r="CZ2871" t="s">
        <v>131</v>
      </c>
      <c r="DA2871">
        <v>80</v>
      </c>
      <c r="DB2871">
        <v>1</v>
      </c>
      <c r="DC2871" t="s">
        <v>132</v>
      </c>
      <c r="DD2871" t="s">
        <v>133</v>
      </c>
      <c r="DG2871">
        <v>15633430</v>
      </c>
      <c r="DI2871">
        <v>1</v>
      </c>
      <c r="DJ2871">
        <v>0</v>
      </c>
      <c r="DK2871">
        <v>0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3">
      <c r="A2872" t="str">
        <f>"10/06/2022 16:28:19.163"</f>
        <v>10/06/2022 16:28:19.163</v>
      </c>
      <c r="C2872" t="str">
        <f t="shared" si="1446"/>
        <v>FFDFD3C0</v>
      </c>
      <c r="D2872" t="s">
        <v>139</v>
      </c>
      <c r="E2872">
        <v>2</v>
      </c>
      <c r="F2872">
        <v>1002</v>
      </c>
      <c r="G2872" t="s">
        <v>124</v>
      </c>
      <c r="J2872" t="s">
        <v>141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 t="shared" si="1452"/>
        <v>16:28:18.734</v>
      </c>
      <c r="T2872" t="str">
        <f t="shared" si="1453"/>
        <v>16:28:18.234</v>
      </c>
      <c r="U2872" t="str">
        <f t="shared" si="1430"/>
        <v>A5988B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9</v>
      </c>
      <c r="AC2872">
        <v>3</v>
      </c>
      <c r="AD2872">
        <v>0</v>
      </c>
      <c r="AE2872">
        <v>10</v>
      </c>
      <c r="AF2872" t="s">
        <v>136</v>
      </c>
      <c r="AG2872">
        <v>0</v>
      </c>
      <c r="AH2872">
        <v>3</v>
      </c>
      <c r="AI2872">
        <v>2</v>
      </c>
      <c r="AJ2872">
        <v>1</v>
      </c>
      <c r="AK2872" t="s">
        <v>941</v>
      </c>
      <c r="AL2872">
        <v>41.000568999999999</v>
      </c>
      <c r="AM2872" t="s">
        <v>942</v>
      </c>
      <c r="AN2872">
        <v>-72.180734000000001</v>
      </c>
      <c r="AO2872">
        <v>25</v>
      </c>
      <c r="AP2872">
        <v>1175</v>
      </c>
      <c r="AQ2872" t="s">
        <v>129</v>
      </c>
      <c r="AR2872">
        <v>-30</v>
      </c>
      <c r="AS2872">
        <v>53</v>
      </c>
      <c r="AT2872">
        <v>-256</v>
      </c>
      <c r="BB2872">
        <v>1200</v>
      </c>
      <c r="BC2872">
        <v>1</v>
      </c>
      <c r="BD2872" t="str">
        <f t="shared" si="1447"/>
        <v xml:space="preserve">N46PD   </v>
      </c>
      <c r="BE2872">
        <v>1</v>
      </c>
      <c r="BG2872">
        <v>0</v>
      </c>
      <c r="BH2872">
        <v>0</v>
      </c>
      <c r="BI2872">
        <v>0</v>
      </c>
      <c r="BJ2872">
        <v>1075</v>
      </c>
      <c r="BK2872">
        <v>-100</v>
      </c>
      <c r="BL2872" t="s">
        <v>206</v>
      </c>
      <c r="BM2872">
        <v>1</v>
      </c>
      <c r="BN2872">
        <v>1</v>
      </c>
      <c r="BO2872">
        <v>1</v>
      </c>
      <c r="BP2872">
        <v>0</v>
      </c>
      <c r="BS2872">
        <v>0</v>
      </c>
      <c r="BT2872">
        <v>0</v>
      </c>
      <c r="BU2872">
        <v>0</v>
      </c>
      <c r="CE2872" t="str">
        <f t="shared" si="1454"/>
        <v>16:28:18.742</v>
      </c>
      <c r="CF2872">
        <v>741965995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6</v>
      </c>
      <c r="CY2872">
        <v>7</v>
      </c>
      <c r="CZ2872" t="s">
        <v>131</v>
      </c>
      <c r="DA2872">
        <v>80</v>
      </c>
      <c r="DB2872">
        <v>1</v>
      </c>
      <c r="DC2872" t="s">
        <v>132</v>
      </c>
      <c r="DD2872" t="s">
        <v>133</v>
      </c>
      <c r="DG2872">
        <v>15633430</v>
      </c>
      <c r="DI2872">
        <v>1</v>
      </c>
      <c r="DJ2872">
        <v>0</v>
      </c>
      <c r="DK2872">
        <v>1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3">
      <c r="A2873" t="str">
        <f>"10/06/2022 16:28:19.226"</f>
        <v>10/06/2022 16:28:19.226</v>
      </c>
      <c r="C2873" t="str">
        <f t="shared" si="1446"/>
        <v>FFDFD3C0</v>
      </c>
      <c r="D2873" t="s">
        <v>143</v>
      </c>
      <c r="E2873">
        <v>1</v>
      </c>
      <c r="F2873">
        <v>2001</v>
      </c>
      <c r="G2873" t="s">
        <v>147</v>
      </c>
      <c r="J2873" t="s">
        <v>145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 t="shared" si="1452"/>
        <v>16:28:18.734</v>
      </c>
      <c r="T2873" t="str">
        <f t="shared" si="1453"/>
        <v>16:28:18.234</v>
      </c>
      <c r="U2873" t="str">
        <f t="shared" si="1430"/>
        <v>A5988B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9</v>
      </c>
      <c r="AC2873">
        <v>3</v>
      </c>
      <c r="AD2873">
        <v>0</v>
      </c>
      <c r="AE2873">
        <v>10</v>
      </c>
      <c r="AF2873" t="s">
        <v>136</v>
      </c>
      <c r="AG2873">
        <v>0</v>
      </c>
      <c r="AH2873">
        <v>3</v>
      </c>
      <c r="AI2873">
        <v>2</v>
      </c>
      <c r="AJ2873">
        <v>1</v>
      </c>
      <c r="AK2873" t="s">
        <v>941</v>
      </c>
      <c r="AL2873">
        <v>41.000568999999999</v>
      </c>
      <c r="AM2873" t="s">
        <v>942</v>
      </c>
      <c r="AN2873">
        <v>-72.180734000000001</v>
      </c>
      <c r="AO2873">
        <v>25</v>
      </c>
      <c r="AP2873">
        <v>1175</v>
      </c>
      <c r="AQ2873" t="s">
        <v>129</v>
      </c>
      <c r="AR2873">
        <v>-30</v>
      </c>
      <c r="AS2873">
        <v>53</v>
      </c>
      <c r="AT2873">
        <v>-256</v>
      </c>
      <c r="BB2873">
        <v>1200</v>
      </c>
      <c r="BC2873">
        <v>1</v>
      </c>
      <c r="BD2873" t="str">
        <f t="shared" si="1447"/>
        <v xml:space="preserve">N46PD   </v>
      </c>
      <c r="BE2873">
        <v>1</v>
      </c>
      <c r="BG2873">
        <v>0</v>
      </c>
      <c r="BH2873">
        <v>0</v>
      </c>
      <c r="BI2873">
        <v>0</v>
      </c>
      <c r="BJ2873">
        <v>1075</v>
      </c>
      <c r="BK2873">
        <v>-100</v>
      </c>
      <c r="BL2873" t="s">
        <v>206</v>
      </c>
      <c r="BM2873">
        <v>1</v>
      </c>
      <c r="BN2873">
        <v>1</v>
      </c>
      <c r="BO2873">
        <v>1</v>
      </c>
      <c r="BP2873">
        <v>0</v>
      </c>
      <c r="BS2873">
        <v>0</v>
      </c>
      <c r="BT2873">
        <v>0</v>
      </c>
      <c r="BU2873">
        <v>0</v>
      </c>
      <c r="CE2873" t="str">
        <f t="shared" si="1454"/>
        <v>16:28:18.742</v>
      </c>
      <c r="CF2873">
        <v>741965995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6</v>
      </c>
      <c r="CY2873">
        <v>7</v>
      </c>
      <c r="CZ2873" t="s">
        <v>131</v>
      </c>
      <c r="DA2873">
        <v>80</v>
      </c>
      <c r="DB2873">
        <v>1</v>
      </c>
      <c r="DC2873" t="s">
        <v>132</v>
      </c>
      <c r="DD2873" t="s">
        <v>133</v>
      </c>
      <c r="DG2873">
        <v>15633430</v>
      </c>
      <c r="DI2873">
        <v>1</v>
      </c>
      <c r="DJ2873">
        <v>0</v>
      </c>
      <c r="DK2873">
        <v>1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3">
      <c r="A2874" t="str">
        <f>"10/06/2022 16:28:19.226"</f>
        <v>10/06/2022 16:28:19.226</v>
      </c>
      <c r="C2874" t="str">
        <f t="shared" si="1446"/>
        <v>FFDFD3C0</v>
      </c>
      <c r="D2874" t="s">
        <v>143</v>
      </c>
      <c r="E2874">
        <v>15</v>
      </c>
      <c r="F2874">
        <v>2015</v>
      </c>
      <c r="G2874" t="s">
        <v>144</v>
      </c>
      <c r="J2874" t="s">
        <v>145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 t="shared" si="1452"/>
        <v>16:28:18.734</v>
      </c>
      <c r="T2874" t="str">
        <f t="shared" si="1453"/>
        <v>16:28:18.234</v>
      </c>
      <c r="U2874" t="str">
        <f t="shared" si="1430"/>
        <v>A5988B</v>
      </c>
      <c r="V2874">
        <v>0</v>
      </c>
      <c r="W2874">
        <v>0</v>
      </c>
      <c r="X2874">
        <v>2</v>
      </c>
      <c r="Y2874">
        <v>0</v>
      </c>
      <c r="AA2874">
        <v>0</v>
      </c>
      <c r="AB2874">
        <v>9</v>
      </c>
      <c r="AC2874">
        <v>3</v>
      </c>
      <c r="AD2874">
        <v>0</v>
      </c>
      <c r="AE2874">
        <v>10</v>
      </c>
      <c r="AF2874" t="s">
        <v>136</v>
      </c>
      <c r="AG2874">
        <v>0</v>
      </c>
      <c r="AH2874">
        <v>3</v>
      </c>
      <c r="AI2874">
        <v>2</v>
      </c>
      <c r="AJ2874">
        <v>1</v>
      </c>
      <c r="AK2874" t="s">
        <v>941</v>
      </c>
      <c r="AL2874">
        <v>41.000568999999999</v>
      </c>
      <c r="AM2874" t="s">
        <v>942</v>
      </c>
      <c r="AN2874">
        <v>-72.180734000000001</v>
      </c>
      <c r="AO2874">
        <v>25</v>
      </c>
      <c r="AP2874">
        <v>1175</v>
      </c>
      <c r="AQ2874" t="s">
        <v>129</v>
      </c>
      <c r="AR2874">
        <v>-30</v>
      </c>
      <c r="AS2874">
        <v>53</v>
      </c>
      <c r="AT2874">
        <v>-256</v>
      </c>
      <c r="BB2874">
        <v>1200</v>
      </c>
      <c r="BC2874">
        <v>1</v>
      </c>
      <c r="BD2874" t="str">
        <f t="shared" si="1447"/>
        <v xml:space="preserve">N46PD   </v>
      </c>
      <c r="BE2874">
        <v>1</v>
      </c>
      <c r="BG2874">
        <v>0</v>
      </c>
      <c r="BH2874">
        <v>0</v>
      </c>
      <c r="BI2874">
        <v>0</v>
      </c>
      <c r="BJ2874">
        <v>1075</v>
      </c>
      <c r="BK2874">
        <v>-100</v>
      </c>
      <c r="BL2874" t="s">
        <v>206</v>
      </c>
      <c r="BM2874">
        <v>1</v>
      </c>
      <c r="BN2874">
        <v>1</v>
      </c>
      <c r="BO2874">
        <v>1</v>
      </c>
      <c r="BP2874">
        <v>0</v>
      </c>
      <c r="BS2874">
        <v>0</v>
      </c>
      <c r="BT2874">
        <v>0</v>
      </c>
      <c r="BU2874">
        <v>0</v>
      </c>
      <c r="CE2874" t="str">
        <f t="shared" si="1454"/>
        <v>16:28:18.742</v>
      </c>
      <c r="CF2874">
        <v>741965995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6</v>
      </c>
      <c r="CY2874">
        <v>7</v>
      </c>
      <c r="CZ2874" t="s">
        <v>131</v>
      </c>
      <c r="DA2874">
        <v>80</v>
      </c>
      <c r="DB2874">
        <v>1</v>
      </c>
      <c r="DC2874" t="s">
        <v>132</v>
      </c>
      <c r="DD2874" t="s">
        <v>133</v>
      </c>
      <c r="DG2874">
        <v>15633430</v>
      </c>
      <c r="DI2874">
        <v>1</v>
      </c>
      <c r="DJ2874">
        <v>0</v>
      </c>
      <c r="DK2874">
        <v>1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3">
      <c r="A2875" t="str">
        <f>"10/06/2022 16:28:19.226"</f>
        <v>10/06/2022 16:28:19.226</v>
      </c>
      <c r="C2875" t="str">
        <f t="shared" si="1446"/>
        <v>FFDFD3C0</v>
      </c>
      <c r="D2875" t="s">
        <v>134</v>
      </c>
      <c r="E2875">
        <v>38</v>
      </c>
      <c r="H2875">
        <v>125</v>
      </c>
      <c r="I2875" t="s">
        <v>142</v>
      </c>
      <c r="J2875" t="s">
        <v>136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si="1452"/>
        <v>16:28:18.734</v>
      </c>
      <c r="T2875" t="str">
        <f t="shared" si="1453"/>
        <v>16:28:18.234</v>
      </c>
      <c r="U2875" t="str">
        <f t="shared" si="1430"/>
        <v>A5988B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9</v>
      </c>
      <c r="AC2875">
        <v>3</v>
      </c>
      <c r="AD2875">
        <v>0</v>
      </c>
      <c r="AE2875">
        <v>10</v>
      </c>
      <c r="AF2875" t="s">
        <v>136</v>
      </c>
      <c r="AG2875">
        <v>0</v>
      </c>
      <c r="AH2875">
        <v>3</v>
      </c>
      <c r="AI2875">
        <v>2</v>
      </c>
      <c r="AJ2875">
        <v>1</v>
      </c>
      <c r="AK2875" t="s">
        <v>941</v>
      </c>
      <c r="AL2875">
        <v>41.000568999999999</v>
      </c>
      <c r="AM2875" t="s">
        <v>942</v>
      </c>
      <c r="AN2875">
        <v>-72.180734000000001</v>
      </c>
      <c r="AO2875">
        <v>25</v>
      </c>
      <c r="AP2875">
        <v>1175</v>
      </c>
      <c r="AQ2875" t="s">
        <v>129</v>
      </c>
      <c r="AR2875">
        <v>-30</v>
      </c>
      <c r="AS2875">
        <v>53</v>
      </c>
      <c r="AT2875">
        <v>-256</v>
      </c>
      <c r="BB2875">
        <v>1200</v>
      </c>
      <c r="BC2875">
        <v>1</v>
      </c>
      <c r="BD2875" t="str">
        <f t="shared" si="1447"/>
        <v xml:space="preserve">N46PD   </v>
      </c>
      <c r="BE2875">
        <v>1</v>
      </c>
      <c r="BG2875">
        <v>0</v>
      </c>
      <c r="BH2875">
        <v>0</v>
      </c>
      <c r="BI2875">
        <v>0</v>
      </c>
      <c r="BJ2875">
        <v>1075</v>
      </c>
      <c r="BK2875">
        <v>-100</v>
      </c>
      <c r="BL2875" t="s">
        <v>206</v>
      </c>
      <c r="BM2875">
        <v>1</v>
      </c>
      <c r="BN2875">
        <v>1</v>
      </c>
      <c r="BO2875">
        <v>1</v>
      </c>
      <c r="BP2875">
        <v>0</v>
      </c>
      <c r="BS2875">
        <v>0</v>
      </c>
      <c r="BT2875">
        <v>0</v>
      </c>
      <c r="BU2875">
        <v>0</v>
      </c>
      <c r="CE2875" t="str">
        <f t="shared" si="1454"/>
        <v>16:28:18.742</v>
      </c>
      <c r="CF2875">
        <v>741965995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6</v>
      </c>
      <c r="CY2875">
        <v>7</v>
      </c>
      <c r="CZ2875" t="s">
        <v>131</v>
      </c>
      <c r="DA2875">
        <v>80</v>
      </c>
      <c r="DB2875">
        <v>1</v>
      </c>
      <c r="DC2875" t="s">
        <v>132</v>
      </c>
      <c r="DD2875" t="s">
        <v>133</v>
      </c>
      <c r="DG2875">
        <v>15633430</v>
      </c>
      <c r="DI2875">
        <v>1</v>
      </c>
      <c r="DJ2875">
        <v>0</v>
      </c>
      <c r="DK2875">
        <v>1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3">
      <c r="A2876" t="str">
        <f>"10/06/2022 16:28:19.226"</f>
        <v>10/06/2022 16:28:19.226</v>
      </c>
      <c r="C2876" t="str">
        <f t="shared" si="1446"/>
        <v>FFDFD3C0</v>
      </c>
      <c r="D2876" t="s">
        <v>123</v>
      </c>
      <c r="E2876">
        <v>1</v>
      </c>
      <c r="H2876">
        <v>157</v>
      </c>
      <c r="I2876" t="s">
        <v>124</v>
      </c>
      <c r="J2876" t="s">
        <v>125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si="1452"/>
        <v>16:28:18.734</v>
      </c>
      <c r="T2876" t="str">
        <f t="shared" si="1453"/>
        <v>16:28:18.234</v>
      </c>
      <c r="U2876" t="str">
        <f t="shared" si="1430"/>
        <v>A5988B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9</v>
      </c>
      <c r="AC2876">
        <v>3</v>
      </c>
      <c r="AD2876">
        <v>0</v>
      </c>
      <c r="AE2876">
        <v>10</v>
      </c>
      <c r="AF2876" t="s">
        <v>136</v>
      </c>
      <c r="AG2876">
        <v>0</v>
      </c>
      <c r="AH2876">
        <v>3</v>
      </c>
      <c r="AI2876">
        <v>2</v>
      </c>
      <c r="AJ2876">
        <v>1</v>
      </c>
      <c r="AK2876" t="s">
        <v>941</v>
      </c>
      <c r="AL2876">
        <v>41.000568999999999</v>
      </c>
      <c r="AM2876" t="s">
        <v>942</v>
      </c>
      <c r="AN2876">
        <v>-72.180734000000001</v>
      </c>
      <c r="AO2876">
        <v>25</v>
      </c>
      <c r="AP2876">
        <v>1175</v>
      </c>
      <c r="AQ2876" t="s">
        <v>129</v>
      </c>
      <c r="AR2876">
        <v>-30</v>
      </c>
      <c r="AS2876">
        <v>53</v>
      </c>
      <c r="AT2876">
        <v>-256</v>
      </c>
      <c r="BB2876">
        <v>1200</v>
      </c>
      <c r="BC2876">
        <v>1</v>
      </c>
      <c r="BD2876" t="str">
        <f t="shared" si="1447"/>
        <v xml:space="preserve">N46PD   </v>
      </c>
      <c r="BE2876">
        <v>1</v>
      </c>
      <c r="BG2876">
        <v>0</v>
      </c>
      <c r="BH2876">
        <v>0</v>
      </c>
      <c r="BI2876">
        <v>0</v>
      </c>
      <c r="BJ2876">
        <v>1075</v>
      </c>
      <c r="BK2876">
        <v>-100</v>
      </c>
      <c r="BL2876" t="s">
        <v>206</v>
      </c>
      <c r="BM2876">
        <v>1</v>
      </c>
      <c r="BN2876">
        <v>1</v>
      </c>
      <c r="BO2876">
        <v>1</v>
      </c>
      <c r="BP2876">
        <v>0</v>
      </c>
      <c r="BS2876">
        <v>0</v>
      </c>
      <c r="BT2876">
        <v>0</v>
      </c>
      <c r="BU2876">
        <v>0</v>
      </c>
      <c r="CE2876" t="str">
        <f t="shared" si="1454"/>
        <v>16:28:18.742</v>
      </c>
      <c r="CF2876">
        <v>741965995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6</v>
      </c>
      <c r="CY2876">
        <v>7</v>
      </c>
      <c r="CZ2876" t="s">
        <v>131</v>
      </c>
      <c r="DA2876">
        <v>80</v>
      </c>
      <c r="DB2876">
        <v>1</v>
      </c>
      <c r="DC2876" t="s">
        <v>132</v>
      </c>
      <c r="DD2876" t="s">
        <v>133</v>
      </c>
      <c r="DG2876">
        <v>15633430</v>
      </c>
      <c r="DI2876">
        <v>1</v>
      </c>
      <c r="DJ2876">
        <v>0</v>
      </c>
      <c r="DK2876">
        <v>1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3">
      <c r="A2877" t="str">
        <f>"10/06/2022 16:28:19.226"</f>
        <v>10/06/2022 16:28:19.226</v>
      </c>
      <c r="C2877" t="str">
        <f t="shared" si="1446"/>
        <v>FFDFD3C0</v>
      </c>
      <c r="D2877" t="s">
        <v>134</v>
      </c>
      <c r="E2877">
        <v>33</v>
      </c>
      <c r="H2877">
        <v>112</v>
      </c>
      <c r="I2877" t="s">
        <v>135</v>
      </c>
      <c r="J2877" t="s">
        <v>136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si="1452"/>
        <v>16:28:18.734</v>
      </c>
      <c r="T2877" t="str">
        <f t="shared" si="1453"/>
        <v>16:28:18.234</v>
      </c>
      <c r="U2877" t="str">
        <f t="shared" si="1430"/>
        <v>A5988B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9</v>
      </c>
      <c r="AC2877">
        <v>3</v>
      </c>
      <c r="AD2877">
        <v>0</v>
      </c>
      <c r="AE2877">
        <v>10</v>
      </c>
      <c r="AF2877" t="s">
        <v>136</v>
      </c>
      <c r="AG2877">
        <v>0</v>
      </c>
      <c r="AH2877">
        <v>3</v>
      </c>
      <c r="AI2877">
        <v>2</v>
      </c>
      <c r="AJ2877">
        <v>1</v>
      </c>
      <c r="AK2877" t="s">
        <v>941</v>
      </c>
      <c r="AL2877">
        <v>41.000568999999999</v>
      </c>
      <c r="AM2877" t="s">
        <v>942</v>
      </c>
      <c r="AN2877">
        <v>-72.180734000000001</v>
      </c>
      <c r="AO2877">
        <v>25</v>
      </c>
      <c r="AP2877">
        <v>1175</v>
      </c>
      <c r="AQ2877" t="s">
        <v>129</v>
      </c>
      <c r="AR2877">
        <v>-30</v>
      </c>
      <c r="AS2877">
        <v>53</v>
      </c>
      <c r="AT2877">
        <v>-256</v>
      </c>
      <c r="BB2877">
        <v>1200</v>
      </c>
      <c r="BC2877">
        <v>1</v>
      </c>
      <c r="BD2877" t="str">
        <f t="shared" si="1447"/>
        <v xml:space="preserve">N46PD   </v>
      </c>
      <c r="BE2877">
        <v>1</v>
      </c>
      <c r="BG2877">
        <v>0</v>
      </c>
      <c r="BH2877">
        <v>0</v>
      </c>
      <c r="BI2877">
        <v>0</v>
      </c>
      <c r="BJ2877">
        <v>1075</v>
      </c>
      <c r="BK2877">
        <v>-100</v>
      </c>
      <c r="BL2877" t="s">
        <v>206</v>
      </c>
      <c r="BM2877">
        <v>1</v>
      </c>
      <c r="BN2877">
        <v>1</v>
      </c>
      <c r="BO2877">
        <v>1</v>
      </c>
      <c r="BP2877">
        <v>0</v>
      </c>
      <c r="BS2877">
        <v>0</v>
      </c>
      <c r="BT2877">
        <v>0</v>
      </c>
      <c r="BU2877">
        <v>0</v>
      </c>
      <c r="CE2877" t="str">
        <f t="shared" si="1454"/>
        <v>16:28:18.742</v>
      </c>
      <c r="CF2877">
        <v>741965995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6</v>
      </c>
      <c r="CY2877">
        <v>7</v>
      </c>
      <c r="CZ2877" t="s">
        <v>131</v>
      </c>
      <c r="DA2877">
        <v>80</v>
      </c>
      <c r="DB2877">
        <v>1</v>
      </c>
      <c r="DC2877" t="s">
        <v>132</v>
      </c>
      <c r="DD2877" t="s">
        <v>133</v>
      </c>
      <c r="DG2877">
        <v>15633430</v>
      </c>
      <c r="DI2877">
        <v>1</v>
      </c>
      <c r="DJ2877">
        <v>0</v>
      </c>
      <c r="DK2877">
        <v>1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3">
      <c r="A2878" t="str">
        <f t="shared" ref="A2878:A2884" si="1455">"10/06/2022 16:28:20.805"</f>
        <v>10/06/2022 16:28:20.805</v>
      </c>
      <c r="C2878" t="str">
        <f t="shared" si="1446"/>
        <v>FFDFD3C0</v>
      </c>
      <c r="D2878" t="s">
        <v>139</v>
      </c>
      <c r="E2878">
        <v>2</v>
      </c>
      <c r="F2878">
        <v>1002</v>
      </c>
      <c r="G2878" t="s">
        <v>124</v>
      </c>
      <c r="J2878" t="s">
        <v>141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ref="S2878:S2884" si="1456">"16:28:20.414"</f>
        <v>16:28:20.414</v>
      </c>
      <c r="T2878" t="str">
        <f t="shared" ref="T2878:T2884" si="1457">"16:28:19.914"</f>
        <v>16:28:19.914</v>
      </c>
      <c r="U2878" t="str">
        <f t="shared" si="1430"/>
        <v>A5988B</v>
      </c>
      <c r="V2878">
        <v>0</v>
      </c>
      <c r="W2878">
        <v>0</v>
      </c>
      <c r="X2878">
        <v>2</v>
      </c>
      <c r="Y2878">
        <v>0</v>
      </c>
      <c r="AA2878">
        <v>0</v>
      </c>
      <c r="AB2878">
        <v>9</v>
      </c>
      <c r="AC2878">
        <v>3</v>
      </c>
      <c r="AD2878">
        <v>0</v>
      </c>
      <c r="AE2878">
        <v>10</v>
      </c>
      <c r="AF2878" t="s">
        <v>136</v>
      </c>
      <c r="AG2878">
        <v>0</v>
      </c>
      <c r="AH2878">
        <v>3</v>
      </c>
      <c r="AI2878">
        <v>2</v>
      </c>
      <c r="AJ2878">
        <v>1</v>
      </c>
      <c r="AK2878" t="s">
        <v>943</v>
      </c>
      <c r="AL2878">
        <v>41.000976999999999</v>
      </c>
      <c r="AM2878" t="s">
        <v>944</v>
      </c>
      <c r="AN2878">
        <v>-72.181055999999998</v>
      </c>
      <c r="AO2878">
        <v>25</v>
      </c>
      <c r="AP2878">
        <v>1175</v>
      </c>
      <c r="AQ2878" t="s">
        <v>129</v>
      </c>
      <c r="AR2878">
        <v>-33</v>
      </c>
      <c r="AS2878">
        <v>53</v>
      </c>
      <c r="AT2878">
        <v>-128</v>
      </c>
      <c r="BB2878">
        <v>1200</v>
      </c>
      <c r="BC2878">
        <v>1</v>
      </c>
      <c r="BD2878" t="str">
        <f t="shared" si="1447"/>
        <v xml:space="preserve">N46PD   </v>
      </c>
      <c r="BE2878">
        <v>1</v>
      </c>
      <c r="BG2878">
        <v>0</v>
      </c>
      <c r="BH2878">
        <v>0</v>
      </c>
      <c r="BI2878">
        <v>0</v>
      </c>
      <c r="BJ2878">
        <v>1075</v>
      </c>
      <c r="BK2878">
        <v>-100</v>
      </c>
      <c r="BL2878" t="s">
        <v>206</v>
      </c>
      <c r="BM2878">
        <v>1</v>
      </c>
      <c r="BN2878">
        <v>1</v>
      </c>
      <c r="BO2878">
        <v>1</v>
      </c>
      <c r="BP2878">
        <v>0</v>
      </c>
      <c r="BS2878">
        <v>0</v>
      </c>
      <c r="BT2878">
        <v>0</v>
      </c>
      <c r="BU2878">
        <v>0</v>
      </c>
      <c r="CE2878" t="str">
        <f t="shared" ref="CE2878:CE2884" si="1458">"16:28:20.421"</f>
        <v>16:28:20.421</v>
      </c>
      <c r="CF2878">
        <v>421357341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6</v>
      </c>
      <c r="CY2878">
        <v>7</v>
      </c>
      <c r="CZ2878" t="s">
        <v>131</v>
      </c>
      <c r="DA2878">
        <v>80</v>
      </c>
      <c r="DB2878">
        <v>1</v>
      </c>
      <c r="DC2878" t="s">
        <v>132</v>
      </c>
      <c r="DD2878" t="s">
        <v>133</v>
      </c>
      <c r="DG2878">
        <v>15635131</v>
      </c>
      <c r="DI2878">
        <v>1</v>
      </c>
      <c r="DJ2878">
        <v>0</v>
      </c>
      <c r="DK2878">
        <v>0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3">
      <c r="A2879" t="str">
        <f t="shared" si="1455"/>
        <v>10/06/2022 16:28:20.805</v>
      </c>
      <c r="C2879" t="str">
        <f t="shared" si="1446"/>
        <v>FFDFD3C0</v>
      </c>
      <c r="D2879" t="s">
        <v>143</v>
      </c>
      <c r="E2879">
        <v>1</v>
      </c>
      <c r="F2879">
        <v>2001</v>
      </c>
      <c r="G2879" t="s">
        <v>147</v>
      </c>
      <c r="J2879" t="s">
        <v>145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 t="shared" si="1456"/>
        <v>16:28:20.414</v>
      </c>
      <c r="T2879" t="str">
        <f t="shared" si="1457"/>
        <v>16:28:19.914</v>
      </c>
      <c r="U2879" t="str">
        <f t="shared" si="1430"/>
        <v>A5988B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9</v>
      </c>
      <c r="AC2879">
        <v>3</v>
      </c>
      <c r="AD2879">
        <v>0</v>
      </c>
      <c r="AE2879">
        <v>10</v>
      </c>
      <c r="AF2879" t="s">
        <v>136</v>
      </c>
      <c r="AG2879">
        <v>0</v>
      </c>
      <c r="AH2879">
        <v>3</v>
      </c>
      <c r="AI2879">
        <v>2</v>
      </c>
      <c r="AJ2879">
        <v>1</v>
      </c>
      <c r="AK2879" t="s">
        <v>943</v>
      </c>
      <c r="AL2879">
        <v>41.000976999999999</v>
      </c>
      <c r="AM2879" t="s">
        <v>944</v>
      </c>
      <c r="AN2879">
        <v>-72.181055999999998</v>
      </c>
      <c r="AO2879">
        <v>25</v>
      </c>
      <c r="AP2879">
        <v>1175</v>
      </c>
      <c r="AQ2879" t="s">
        <v>129</v>
      </c>
      <c r="AR2879">
        <v>-33</v>
      </c>
      <c r="AS2879">
        <v>53</v>
      </c>
      <c r="AT2879">
        <v>-128</v>
      </c>
      <c r="BB2879">
        <v>1200</v>
      </c>
      <c r="BC2879">
        <v>1</v>
      </c>
      <c r="BD2879" t="str">
        <f t="shared" si="1447"/>
        <v xml:space="preserve">N46PD   </v>
      </c>
      <c r="BE2879">
        <v>1</v>
      </c>
      <c r="BG2879">
        <v>0</v>
      </c>
      <c r="BH2879">
        <v>0</v>
      </c>
      <c r="BI2879">
        <v>0</v>
      </c>
      <c r="BJ2879">
        <v>1075</v>
      </c>
      <c r="BK2879">
        <v>-100</v>
      </c>
      <c r="BL2879" t="s">
        <v>206</v>
      </c>
      <c r="BM2879">
        <v>1</v>
      </c>
      <c r="BN2879">
        <v>1</v>
      </c>
      <c r="BO2879">
        <v>1</v>
      </c>
      <c r="BP2879">
        <v>0</v>
      </c>
      <c r="BS2879">
        <v>0</v>
      </c>
      <c r="BT2879">
        <v>0</v>
      </c>
      <c r="BU2879">
        <v>0</v>
      </c>
      <c r="CE2879" t="str">
        <f t="shared" si="1458"/>
        <v>16:28:20.421</v>
      </c>
      <c r="CF2879">
        <v>421357341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6</v>
      </c>
      <c r="CY2879">
        <v>7</v>
      </c>
      <c r="CZ2879" t="s">
        <v>131</v>
      </c>
      <c r="DA2879">
        <v>80</v>
      </c>
      <c r="DB2879">
        <v>1</v>
      </c>
      <c r="DC2879" t="s">
        <v>132</v>
      </c>
      <c r="DD2879" t="s">
        <v>133</v>
      </c>
      <c r="DG2879">
        <v>15635131</v>
      </c>
      <c r="DI2879">
        <v>1</v>
      </c>
      <c r="DJ2879">
        <v>0</v>
      </c>
      <c r="DK2879">
        <v>1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3">
      <c r="A2880" t="str">
        <f t="shared" si="1455"/>
        <v>10/06/2022 16:28:20.805</v>
      </c>
      <c r="C2880" t="str">
        <f t="shared" si="1446"/>
        <v>FFDFD3C0</v>
      </c>
      <c r="D2880" t="s">
        <v>143</v>
      </c>
      <c r="E2880">
        <v>15</v>
      </c>
      <c r="F2880">
        <v>2015</v>
      </c>
      <c r="G2880" t="s">
        <v>144</v>
      </c>
      <c r="J2880" t="s">
        <v>145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 t="shared" si="1456"/>
        <v>16:28:20.414</v>
      </c>
      <c r="T2880" t="str">
        <f t="shared" si="1457"/>
        <v>16:28:19.914</v>
      </c>
      <c r="U2880" t="str">
        <f t="shared" si="1430"/>
        <v>A5988B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9</v>
      </c>
      <c r="AC2880">
        <v>3</v>
      </c>
      <c r="AD2880">
        <v>0</v>
      </c>
      <c r="AE2880">
        <v>10</v>
      </c>
      <c r="AF2880" t="s">
        <v>136</v>
      </c>
      <c r="AG2880">
        <v>0</v>
      </c>
      <c r="AH2880">
        <v>3</v>
      </c>
      <c r="AI2880">
        <v>2</v>
      </c>
      <c r="AJ2880">
        <v>1</v>
      </c>
      <c r="AK2880" t="s">
        <v>943</v>
      </c>
      <c r="AL2880">
        <v>41.000976999999999</v>
      </c>
      <c r="AM2880" t="s">
        <v>944</v>
      </c>
      <c r="AN2880">
        <v>-72.181055999999998</v>
      </c>
      <c r="AO2880">
        <v>25</v>
      </c>
      <c r="AP2880">
        <v>1175</v>
      </c>
      <c r="AQ2880" t="s">
        <v>129</v>
      </c>
      <c r="AR2880">
        <v>-33</v>
      </c>
      <c r="AS2880">
        <v>53</v>
      </c>
      <c r="AT2880">
        <v>-128</v>
      </c>
      <c r="BB2880">
        <v>1200</v>
      </c>
      <c r="BC2880">
        <v>1</v>
      </c>
      <c r="BD2880" t="str">
        <f t="shared" si="1447"/>
        <v xml:space="preserve">N46PD   </v>
      </c>
      <c r="BE2880">
        <v>1</v>
      </c>
      <c r="BG2880">
        <v>0</v>
      </c>
      <c r="BH2880">
        <v>0</v>
      </c>
      <c r="BI2880">
        <v>0</v>
      </c>
      <c r="BJ2880">
        <v>1075</v>
      </c>
      <c r="BK2880">
        <v>-100</v>
      </c>
      <c r="BL2880" t="s">
        <v>206</v>
      </c>
      <c r="BM2880">
        <v>1</v>
      </c>
      <c r="BN2880">
        <v>1</v>
      </c>
      <c r="BO2880">
        <v>1</v>
      </c>
      <c r="BP2880">
        <v>0</v>
      </c>
      <c r="BS2880">
        <v>0</v>
      </c>
      <c r="BT2880">
        <v>0</v>
      </c>
      <c r="BU2880">
        <v>0</v>
      </c>
      <c r="CE2880" t="str">
        <f t="shared" si="1458"/>
        <v>16:28:20.421</v>
      </c>
      <c r="CF2880">
        <v>421357341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6</v>
      </c>
      <c r="CY2880">
        <v>7</v>
      </c>
      <c r="CZ2880" t="s">
        <v>131</v>
      </c>
      <c r="DA2880">
        <v>80</v>
      </c>
      <c r="DB2880">
        <v>1</v>
      </c>
      <c r="DC2880" t="s">
        <v>132</v>
      </c>
      <c r="DD2880" t="s">
        <v>133</v>
      </c>
      <c r="DG2880">
        <v>15635131</v>
      </c>
      <c r="DI2880">
        <v>1</v>
      </c>
      <c r="DJ2880">
        <v>0</v>
      </c>
      <c r="DK2880">
        <v>1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3">
      <c r="A2881" t="str">
        <f t="shared" si="1455"/>
        <v>10/06/2022 16:28:20.805</v>
      </c>
      <c r="C2881" t="str">
        <f t="shared" si="1446"/>
        <v>FFDFD3C0</v>
      </c>
      <c r="D2881" t="s">
        <v>123</v>
      </c>
      <c r="E2881">
        <v>1</v>
      </c>
      <c r="H2881">
        <v>157</v>
      </c>
      <c r="I2881" t="s">
        <v>124</v>
      </c>
      <c r="J2881" t="s">
        <v>125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si="1456"/>
        <v>16:28:20.414</v>
      </c>
      <c r="T2881" t="str">
        <f t="shared" si="1457"/>
        <v>16:28:19.914</v>
      </c>
      <c r="U2881" t="str">
        <f t="shared" si="1430"/>
        <v>A5988B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9</v>
      </c>
      <c r="AC2881">
        <v>3</v>
      </c>
      <c r="AD2881">
        <v>0</v>
      </c>
      <c r="AE2881">
        <v>10</v>
      </c>
      <c r="AF2881" t="s">
        <v>136</v>
      </c>
      <c r="AG2881">
        <v>0</v>
      </c>
      <c r="AH2881">
        <v>3</v>
      </c>
      <c r="AI2881">
        <v>2</v>
      </c>
      <c r="AJ2881">
        <v>1</v>
      </c>
      <c r="AK2881" t="s">
        <v>943</v>
      </c>
      <c r="AL2881">
        <v>41.000976999999999</v>
      </c>
      <c r="AM2881" t="s">
        <v>944</v>
      </c>
      <c r="AN2881">
        <v>-72.181055999999998</v>
      </c>
      <c r="AO2881">
        <v>25</v>
      </c>
      <c r="AP2881">
        <v>1175</v>
      </c>
      <c r="AQ2881" t="s">
        <v>129</v>
      </c>
      <c r="AR2881">
        <v>-33</v>
      </c>
      <c r="AS2881">
        <v>53</v>
      </c>
      <c r="AT2881">
        <v>-128</v>
      </c>
      <c r="BB2881">
        <v>1200</v>
      </c>
      <c r="BC2881">
        <v>1</v>
      </c>
      <c r="BD2881" t="str">
        <f t="shared" si="1447"/>
        <v xml:space="preserve">N46PD   </v>
      </c>
      <c r="BE2881">
        <v>1</v>
      </c>
      <c r="BG2881">
        <v>0</v>
      </c>
      <c r="BH2881">
        <v>0</v>
      </c>
      <c r="BI2881">
        <v>0</v>
      </c>
      <c r="BJ2881">
        <v>1075</v>
      </c>
      <c r="BK2881">
        <v>-100</v>
      </c>
      <c r="BL2881" t="s">
        <v>206</v>
      </c>
      <c r="BM2881">
        <v>1</v>
      </c>
      <c r="BN2881">
        <v>1</v>
      </c>
      <c r="BO2881">
        <v>1</v>
      </c>
      <c r="BP2881">
        <v>0</v>
      </c>
      <c r="BS2881">
        <v>0</v>
      </c>
      <c r="BT2881">
        <v>0</v>
      </c>
      <c r="BU2881">
        <v>0</v>
      </c>
      <c r="CE2881" t="str">
        <f t="shared" si="1458"/>
        <v>16:28:20.421</v>
      </c>
      <c r="CF2881">
        <v>421357341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6</v>
      </c>
      <c r="CY2881">
        <v>7</v>
      </c>
      <c r="CZ2881" t="s">
        <v>131</v>
      </c>
      <c r="DA2881">
        <v>80</v>
      </c>
      <c r="DB2881">
        <v>1</v>
      </c>
      <c r="DC2881" t="s">
        <v>132</v>
      </c>
      <c r="DD2881" t="s">
        <v>133</v>
      </c>
      <c r="DG2881">
        <v>15635131</v>
      </c>
      <c r="DI2881">
        <v>1</v>
      </c>
      <c r="DJ2881">
        <v>0</v>
      </c>
      <c r="DK2881">
        <v>0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3">
      <c r="A2882" t="str">
        <f t="shared" si="1455"/>
        <v>10/06/2022 16:28:20.805</v>
      </c>
      <c r="C2882" t="str">
        <f t="shared" si="1446"/>
        <v>FFDFD3C0</v>
      </c>
      <c r="D2882" t="s">
        <v>134</v>
      </c>
      <c r="E2882">
        <v>38</v>
      </c>
      <c r="H2882">
        <v>125</v>
      </c>
      <c r="I2882" t="s">
        <v>142</v>
      </c>
      <c r="J2882" t="s">
        <v>136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si="1456"/>
        <v>16:28:20.414</v>
      </c>
      <c r="T2882" t="str">
        <f t="shared" si="1457"/>
        <v>16:28:19.914</v>
      </c>
      <c r="U2882" t="str">
        <f t="shared" ref="U2882:U2945" si="1459">"A5988B"</f>
        <v>A5988B</v>
      </c>
      <c r="V2882">
        <v>0</v>
      </c>
      <c r="W2882">
        <v>0</v>
      </c>
      <c r="X2882">
        <v>2</v>
      </c>
      <c r="Y2882">
        <v>0</v>
      </c>
      <c r="AA2882">
        <v>0</v>
      </c>
      <c r="AB2882">
        <v>9</v>
      </c>
      <c r="AC2882">
        <v>3</v>
      </c>
      <c r="AD2882">
        <v>0</v>
      </c>
      <c r="AE2882">
        <v>10</v>
      </c>
      <c r="AF2882" t="s">
        <v>136</v>
      </c>
      <c r="AG2882">
        <v>0</v>
      </c>
      <c r="AH2882">
        <v>3</v>
      </c>
      <c r="AI2882">
        <v>2</v>
      </c>
      <c r="AJ2882">
        <v>1</v>
      </c>
      <c r="AK2882" t="s">
        <v>943</v>
      </c>
      <c r="AL2882">
        <v>41.000976999999999</v>
      </c>
      <c r="AM2882" t="s">
        <v>944</v>
      </c>
      <c r="AN2882">
        <v>-72.181055999999998</v>
      </c>
      <c r="AO2882">
        <v>25</v>
      </c>
      <c r="AP2882">
        <v>1175</v>
      </c>
      <c r="AQ2882" t="s">
        <v>129</v>
      </c>
      <c r="AR2882">
        <v>-33</v>
      </c>
      <c r="AS2882">
        <v>53</v>
      </c>
      <c r="AT2882">
        <v>-128</v>
      </c>
      <c r="BB2882">
        <v>1200</v>
      </c>
      <c r="BC2882">
        <v>1</v>
      </c>
      <c r="BD2882" t="str">
        <f t="shared" si="1447"/>
        <v xml:space="preserve">N46PD   </v>
      </c>
      <c r="BE2882">
        <v>1</v>
      </c>
      <c r="BG2882">
        <v>0</v>
      </c>
      <c r="BH2882">
        <v>0</v>
      </c>
      <c r="BI2882">
        <v>0</v>
      </c>
      <c r="BJ2882">
        <v>1075</v>
      </c>
      <c r="BK2882">
        <v>-100</v>
      </c>
      <c r="BL2882" t="s">
        <v>206</v>
      </c>
      <c r="BM2882">
        <v>1</v>
      </c>
      <c r="BN2882">
        <v>1</v>
      </c>
      <c r="BO2882">
        <v>1</v>
      </c>
      <c r="BP2882">
        <v>0</v>
      </c>
      <c r="BS2882">
        <v>0</v>
      </c>
      <c r="BT2882">
        <v>0</v>
      </c>
      <c r="BU2882">
        <v>0</v>
      </c>
      <c r="CE2882" t="str">
        <f t="shared" si="1458"/>
        <v>16:28:20.421</v>
      </c>
      <c r="CF2882">
        <v>421357341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6</v>
      </c>
      <c r="CY2882">
        <v>7</v>
      </c>
      <c r="CZ2882" t="s">
        <v>131</v>
      </c>
      <c r="DA2882">
        <v>80</v>
      </c>
      <c r="DB2882">
        <v>1</v>
      </c>
      <c r="DC2882" t="s">
        <v>132</v>
      </c>
      <c r="DD2882" t="s">
        <v>133</v>
      </c>
      <c r="DG2882">
        <v>15635131</v>
      </c>
      <c r="DI2882">
        <v>1</v>
      </c>
      <c r="DJ2882">
        <v>0</v>
      </c>
      <c r="DK2882">
        <v>1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3">
      <c r="A2883" t="str">
        <f t="shared" si="1455"/>
        <v>10/06/2022 16:28:20.805</v>
      </c>
      <c r="C2883" t="str">
        <f t="shared" si="1446"/>
        <v>FFDFD3C0</v>
      </c>
      <c r="D2883" t="s">
        <v>134</v>
      </c>
      <c r="E2883">
        <v>33</v>
      </c>
      <c r="H2883">
        <v>112</v>
      </c>
      <c r="I2883" t="s">
        <v>135</v>
      </c>
      <c r="J2883" t="s">
        <v>136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si="1456"/>
        <v>16:28:20.414</v>
      </c>
      <c r="T2883" t="str">
        <f t="shared" si="1457"/>
        <v>16:28:19.914</v>
      </c>
      <c r="U2883" t="str">
        <f t="shared" si="1459"/>
        <v>A5988B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9</v>
      </c>
      <c r="AC2883">
        <v>3</v>
      </c>
      <c r="AD2883">
        <v>0</v>
      </c>
      <c r="AE2883">
        <v>10</v>
      </c>
      <c r="AF2883" t="s">
        <v>136</v>
      </c>
      <c r="AG2883">
        <v>0</v>
      </c>
      <c r="AH2883">
        <v>3</v>
      </c>
      <c r="AI2883">
        <v>2</v>
      </c>
      <c r="AJ2883">
        <v>1</v>
      </c>
      <c r="AK2883" t="s">
        <v>943</v>
      </c>
      <c r="AL2883">
        <v>41.000976999999999</v>
      </c>
      <c r="AM2883" t="s">
        <v>944</v>
      </c>
      <c r="AN2883">
        <v>-72.181055999999998</v>
      </c>
      <c r="AO2883">
        <v>25</v>
      </c>
      <c r="AP2883">
        <v>1175</v>
      </c>
      <c r="AQ2883" t="s">
        <v>129</v>
      </c>
      <c r="AR2883">
        <v>-33</v>
      </c>
      <c r="AS2883">
        <v>53</v>
      </c>
      <c r="AT2883">
        <v>-128</v>
      </c>
      <c r="BB2883">
        <v>1200</v>
      </c>
      <c r="BC2883">
        <v>1</v>
      </c>
      <c r="BD2883" t="str">
        <f t="shared" si="1447"/>
        <v xml:space="preserve">N46PD   </v>
      </c>
      <c r="BE2883">
        <v>1</v>
      </c>
      <c r="BG2883">
        <v>0</v>
      </c>
      <c r="BH2883">
        <v>0</v>
      </c>
      <c r="BI2883">
        <v>0</v>
      </c>
      <c r="BJ2883">
        <v>1075</v>
      </c>
      <c r="BK2883">
        <v>-100</v>
      </c>
      <c r="BL2883" t="s">
        <v>206</v>
      </c>
      <c r="BM2883">
        <v>1</v>
      </c>
      <c r="BN2883">
        <v>1</v>
      </c>
      <c r="BO2883">
        <v>1</v>
      </c>
      <c r="BP2883">
        <v>0</v>
      </c>
      <c r="BS2883">
        <v>0</v>
      </c>
      <c r="BT2883">
        <v>0</v>
      </c>
      <c r="BU2883">
        <v>0</v>
      </c>
      <c r="CE2883" t="str">
        <f t="shared" si="1458"/>
        <v>16:28:20.421</v>
      </c>
      <c r="CF2883">
        <v>421357341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6</v>
      </c>
      <c r="CY2883">
        <v>7</v>
      </c>
      <c r="CZ2883" t="s">
        <v>131</v>
      </c>
      <c r="DA2883">
        <v>80</v>
      </c>
      <c r="DB2883">
        <v>1</v>
      </c>
      <c r="DC2883" t="s">
        <v>132</v>
      </c>
      <c r="DD2883" t="s">
        <v>133</v>
      </c>
      <c r="DG2883">
        <v>15635131</v>
      </c>
      <c r="DI2883">
        <v>1</v>
      </c>
      <c r="DJ2883">
        <v>0</v>
      </c>
      <c r="DK2883">
        <v>1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3">
      <c r="A2884" t="str">
        <f t="shared" si="1455"/>
        <v>10/06/2022 16:28:20.805</v>
      </c>
      <c r="C2884" t="str">
        <f t="shared" si="1446"/>
        <v>FFDFD3C0</v>
      </c>
      <c r="D2884" t="s">
        <v>139</v>
      </c>
      <c r="E2884">
        <v>3</v>
      </c>
      <c r="F2884">
        <v>1003</v>
      </c>
      <c r="G2884" t="s">
        <v>146</v>
      </c>
      <c r="J2884" t="s">
        <v>141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si="1456"/>
        <v>16:28:20.414</v>
      </c>
      <c r="T2884" t="str">
        <f t="shared" si="1457"/>
        <v>16:28:19.914</v>
      </c>
      <c r="U2884" t="str">
        <f t="shared" si="1459"/>
        <v>A5988B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9</v>
      </c>
      <c r="AC2884">
        <v>3</v>
      </c>
      <c r="AD2884">
        <v>0</v>
      </c>
      <c r="AE2884">
        <v>10</v>
      </c>
      <c r="AF2884" t="s">
        <v>136</v>
      </c>
      <c r="AG2884">
        <v>0</v>
      </c>
      <c r="AH2884">
        <v>3</v>
      </c>
      <c r="AI2884">
        <v>2</v>
      </c>
      <c r="AJ2884">
        <v>1</v>
      </c>
      <c r="AK2884" t="s">
        <v>943</v>
      </c>
      <c r="AL2884">
        <v>41.000976999999999</v>
      </c>
      <c r="AM2884" t="s">
        <v>944</v>
      </c>
      <c r="AN2884">
        <v>-72.181055999999998</v>
      </c>
      <c r="AO2884">
        <v>25</v>
      </c>
      <c r="AP2884">
        <v>1175</v>
      </c>
      <c r="AQ2884" t="s">
        <v>129</v>
      </c>
      <c r="AR2884">
        <v>-33</v>
      </c>
      <c r="AS2884">
        <v>53</v>
      </c>
      <c r="AT2884">
        <v>-128</v>
      </c>
      <c r="BB2884">
        <v>1200</v>
      </c>
      <c r="BC2884">
        <v>1</v>
      </c>
      <c r="BD2884" t="str">
        <f t="shared" si="1447"/>
        <v xml:space="preserve">N46PD   </v>
      </c>
      <c r="BE2884">
        <v>1</v>
      </c>
      <c r="BG2884">
        <v>0</v>
      </c>
      <c r="BH2884">
        <v>0</v>
      </c>
      <c r="BI2884">
        <v>0</v>
      </c>
      <c r="BJ2884">
        <v>1075</v>
      </c>
      <c r="BK2884">
        <v>-100</v>
      </c>
      <c r="BL2884" t="s">
        <v>206</v>
      </c>
      <c r="BM2884">
        <v>1</v>
      </c>
      <c r="BN2884">
        <v>1</v>
      </c>
      <c r="BO2884">
        <v>1</v>
      </c>
      <c r="BP2884">
        <v>0</v>
      </c>
      <c r="BS2884">
        <v>0</v>
      </c>
      <c r="BT2884">
        <v>0</v>
      </c>
      <c r="BU2884">
        <v>0</v>
      </c>
      <c r="CE2884" t="str">
        <f t="shared" si="1458"/>
        <v>16:28:20.421</v>
      </c>
      <c r="CF2884">
        <v>421357341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6</v>
      </c>
      <c r="CY2884">
        <v>7</v>
      </c>
      <c r="CZ2884" t="s">
        <v>131</v>
      </c>
      <c r="DA2884">
        <v>80</v>
      </c>
      <c r="DB2884">
        <v>1</v>
      </c>
      <c r="DC2884" t="s">
        <v>132</v>
      </c>
      <c r="DD2884" t="s">
        <v>133</v>
      </c>
      <c r="DG2884">
        <v>15635131</v>
      </c>
      <c r="DI2884">
        <v>1</v>
      </c>
      <c r="DJ2884">
        <v>0</v>
      </c>
      <c r="DK2884">
        <v>1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3">
      <c r="A2885" t="str">
        <f t="shared" ref="A2885:A2891" si="1460">"10/06/2022 16:28:21.696"</f>
        <v>10/06/2022 16:28:21.696</v>
      </c>
      <c r="C2885" t="str">
        <f t="shared" si="1446"/>
        <v>FFDFD3C0</v>
      </c>
      <c r="D2885" t="s">
        <v>143</v>
      </c>
      <c r="E2885">
        <v>1</v>
      </c>
      <c r="F2885">
        <v>2001</v>
      </c>
      <c r="G2885" t="s">
        <v>147</v>
      </c>
      <c r="J2885" t="s">
        <v>145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ref="S2885:S2891" si="1461">"16:28:21.375"</f>
        <v>16:28:21.375</v>
      </c>
      <c r="T2885" t="str">
        <f t="shared" ref="T2885:T2891" si="1462">"16:28:20.875"</f>
        <v>16:28:20.875</v>
      </c>
      <c r="U2885" t="str">
        <f t="shared" si="1459"/>
        <v>A5988B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9</v>
      </c>
      <c r="AC2885">
        <v>3</v>
      </c>
      <c r="AD2885">
        <v>0</v>
      </c>
      <c r="AE2885">
        <v>10</v>
      </c>
      <c r="AF2885" t="s">
        <v>136</v>
      </c>
      <c r="AG2885">
        <v>0</v>
      </c>
      <c r="AH2885">
        <v>3</v>
      </c>
      <c r="AI2885">
        <v>2</v>
      </c>
      <c r="AJ2885">
        <v>1</v>
      </c>
      <c r="AK2885" t="s">
        <v>945</v>
      </c>
      <c r="AL2885">
        <v>41.001213</v>
      </c>
      <c r="AM2885" t="s">
        <v>946</v>
      </c>
      <c r="AN2885">
        <v>-72.181227000000007</v>
      </c>
      <c r="AO2885">
        <v>25</v>
      </c>
      <c r="AP2885">
        <v>1175</v>
      </c>
      <c r="AQ2885" t="s">
        <v>129</v>
      </c>
      <c r="AR2885">
        <v>-34</v>
      </c>
      <c r="AS2885">
        <v>52</v>
      </c>
      <c r="AT2885">
        <v>192</v>
      </c>
      <c r="BB2885">
        <v>1200</v>
      </c>
      <c r="BC2885">
        <v>1</v>
      </c>
      <c r="BD2885" t="str">
        <f t="shared" si="1447"/>
        <v xml:space="preserve">N46PD   </v>
      </c>
      <c r="BE2885">
        <v>1</v>
      </c>
      <c r="BG2885">
        <v>0</v>
      </c>
      <c r="BH2885">
        <v>0</v>
      </c>
      <c r="BI2885">
        <v>0</v>
      </c>
      <c r="BJ2885">
        <v>1075</v>
      </c>
      <c r="BK2885">
        <v>-100</v>
      </c>
      <c r="BL2885" t="s">
        <v>206</v>
      </c>
      <c r="BM2885">
        <v>1</v>
      </c>
      <c r="BN2885">
        <v>1</v>
      </c>
      <c r="BO2885">
        <v>1</v>
      </c>
      <c r="BP2885">
        <v>0</v>
      </c>
      <c r="BS2885">
        <v>0</v>
      </c>
      <c r="BT2885">
        <v>0</v>
      </c>
      <c r="BU2885">
        <v>0</v>
      </c>
      <c r="CE2885" t="str">
        <f t="shared" ref="CE2885:CE2891" si="1463">"16:28:21.378"</f>
        <v>16:28:21.378</v>
      </c>
      <c r="CF2885">
        <v>378200824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6</v>
      </c>
      <c r="CY2885">
        <v>7</v>
      </c>
      <c r="CZ2885" t="s">
        <v>131</v>
      </c>
      <c r="DA2885">
        <v>80</v>
      </c>
      <c r="DB2885">
        <v>1</v>
      </c>
      <c r="DC2885" t="s">
        <v>132</v>
      </c>
      <c r="DD2885" t="s">
        <v>133</v>
      </c>
      <c r="DG2885">
        <v>15636041</v>
      </c>
      <c r="DI2885">
        <v>1</v>
      </c>
      <c r="DJ2885">
        <v>0</v>
      </c>
      <c r="DK2885">
        <v>0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3">
      <c r="A2886" t="str">
        <f t="shared" si="1460"/>
        <v>10/06/2022 16:28:21.696</v>
      </c>
      <c r="C2886" t="str">
        <f t="shared" si="1446"/>
        <v>FFDFD3C0</v>
      </c>
      <c r="D2886" t="s">
        <v>143</v>
      </c>
      <c r="E2886">
        <v>15</v>
      </c>
      <c r="F2886">
        <v>2015</v>
      </c>
      <c r="G2886" t="s">
        <v>144</v>
      </c>
      <c r="J2886" t="s">
        <v>145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1461"/>
        <v>16:28:21.375</v>
      </c>
      <c r="T2886" t="str">
        <f t="shared" si="1462"/>
        <v>16:28:20.875</v>
      </c>
      <c r="U2886" t="str">
        <f t="shared" si="1459"/>
        <v>A5988B</v>
      </c>
      <c r="V2886">
        <v>0</v>
      </c>
      <c r="W2886">
        <v>0</v>
      </c>
      <c r="X2886">
        <v>2</v>
      </c>
      <c r="Y2886">
        <v>0</v>
      </c>
      <c r="AA2886">
        <v>0</v>
      </c>
      <c r="AB2886">
        <v>9</v>
      </c>
      <c r="AC2886">
        <v>3</v>
      </c>
      <c r="AD2886">
        <v>0</v>
      </c>
      <c r="AE2886">
        <v>10</v>
      </c>
      <c r="AF2886" t="s">
        <v>136</v>
      </c>
      <c r="AG2886">
        <v>0</v>
      </c>
      <c r="AH2886">
        <v>3</v>
      </c>
      <c r="AI2886">
        <v>2</v>
      </c>
      <c r="AJ2886">
        <v>1</v>
      </c>
      <c r="AK2886" t="s">
        <v>945</v>
      </c>
      <c r="AL2886">
        <v>41.001213</v>
      </c>
      <c r="AM2886" t="s">
        <v>946</v>
      </c>
      <c r="AN2886">
        <v>-72.181227000000007</v>
      </c>
      <c r="AO2886">
        <v>25</v>
      </c>
      <c r="AP2886">
        <v>1175</v>
      </c>
      <c r="AQ2886" t="s">
        <v>129</v>
      </c>
      <c r="AR2886">
        <v>-34</v>
      </c>
      <c r="AS2886">
        <v>52</v>
      </c>
      <c r="AT2886">
        <v>192</v>
      </c>
      <c r="BB2886">
        <v>1200</v>
      </c>
      <c r="BC2886">
        <v>1</v>
      </c>
      <c r="BD2886" t="str">
        <f t="shared" si="1447"/>
        <v xml:space="preserve">N46PD   </v>
      </c>
      <c r="BE2886">
        <v>1</v>
      </c>
      <c r="BG2886">
        <v>0</v>
      </c>
      <c r="BH2886">
        <v>0</v>
      </c>
      <c r="BI2886">
        <v>0</v>
      </c>
      <c r="BJ2886">
        <v>1075</v>
      </c>
      <c r="BK2886">
        <v>-100</v>
      </c>
      <c r="BL2886" t="s">
        <v>206</v>
      </c>
      <c r="BM2886">
        <v>1</v>
      </c>
      <c r="BN2886">
        <v>1</v>
      </c>
      <c r="BO2886">
        <v>1</v>
      </c>
      <c r="BP2886">
        <v>0</v>
      </c>
      <c r="BS2886">
        <v>0</v>
      </c>
      <c r="BT2886">
        <v>0</v>
      </c>
      <c r="BU2886">
        <v>0</v>
      </c>
      <c r="CE2886" t="str">
        <f t="shared" si="1463"/>
        <v>16:28:21.378</v>
      </c>
      <c r="CF2886">
        <v>378200824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6</v>
      </c>
      <c r="CY2886">
        <v>7</v>
      </c>
      <c r="CZ2886" t="s">
        <v>131</v>
      </c>
      <c r="DA2886">
        <v>80</v>
      </c>
      <c r="DB2886">
        <v>1</v>
      </c>
      <c r="DC2886" t="s">
        <v>132</v>
      </c>
      <c r="DD2886" t="s">
        <v>133</v>
      </c>
      <c r="DG2886">
        <v>15636041</v>
      </c>
      <c r="DI2886">
        <v>1</v>
      </c>
      <c r="DJ2886">
        <v>0</v>
      </c>
      <c r="DK2886">
        <v>1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3">
      <c r="A2887" t="str">
        <f t="shared" si="1460"/>
        <v>10/06/2022 16:28:21.696</v>
      </c>
      <c r="C2887" t="str">
        <f t="shared" si="1446"/>
        <v>FFDFD3C0</v>
      </c>
      <c r="D2887" t="s">
        <v>123</v>
      </c>
      <c r="E2887">
        <v>1</v>
      </c>
      <c r="H2887">
        <v>157</v>
      </c>
      <c r="I2887" t="s">
        <v>124</v>
      </c>
      <c r="J2887" t="s">
        <v>125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si="1461"/>
        <v>16:28:21.375</v>
      </c>
      <c r="T2887" t="str">
        <f t="shared" si="1462"/>
        <v>16:28:20.875</v>
      </c>
      <c r="U2887" t="str">
        <f t="shared" si="1459"/>
        <v>A5988B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9</v>
      </c>
      <c r="AC2887">
        <v>3</v>
      </c>
      <c r="AD2887">
        <v>0</v>
      </c>
      <c r="AE2887">
        <v>10</v>
      </c>
      <c r="AF2887" t="s">
        <v>136</v>
      </c>
      <c r="AG2887">
        <v>0</v>
      </c>
      <c r="AH2887">
        <v>3</v>
      </c>
      <c r="AI2887">
        <v>2</v>
      </c>
      <c r="AJ2887">
        <v>1</v>
      </c>
      <c r="AK2887" t="s">
        <v>945</v>
      </c>
      <c r="AL2887">
        <v>41.001213</v>
      </c>
      <c r="AM2887" t="s">
        <v>946</v>
      </c>
      <c r="AN2887">
        <v>-72.181227000000007</v>
      </c>
      <c r="AO2887">
        <v>25</v>
      </c>
      <c r="AP2887">
        <v>1175</v>
      </c>
      <c r="AQ2887" t="s">
        <v>129</v>
      </c>
      <c r="AR2887">
        <v>-34</v>
      </c>
      <c r="AS2887">
        <v>52</v>
      </c>
      <c r="AT2887">
        <v>192</v>
      </c>
      <c r="BB2887">
        <v>1200</v>
      </c>
      <c r="BC2887">
        <v>1</v>
      </c>
      <c r="BD2887" t="str">
        <f t="shared" si="1447"/>
        <v xml:space="preserve">N46PD   </v>
      </c>
      <c r="BE2887">
        <v>1</v>
      </c>
      <c r="BG2887">
        <v>0</v>
      </c>
      <c r="BH2887">
        <v>0</v>
      </c>
      <c r="BI2887">
        <v>0</v>
      </c>
      <c r="BJ2887">
        <v>1075</v>
      </c>
      <c r="BK2887">
        <v>-100</v>
      </c>
      <c r="BL2887" t="s">
        <v>206</v>
      </c>
      <c r="BM2887">
        <v>1</v>
      </c>
      <c r="BN2887">
        <v>1</v>
      </c>
      <c r="BO2887">
        <v>1</v>
      </c>
      <c r="BP2887">
        <v>0</v>
      </c>
      <c r="BS2887">
        <v>0</v>
      </c>
      <c r="BT2887">
        <v>0</v>
      </c>
      <c r="BU2887">
        <v>0</v>
      </c>
      <c r="CE2887" t="str">
        <f t="shared" si="1463"/>
        <v>16:28:21.378</v>
      </c>
      <c r="CF2887">
        <v>378200824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6</v>
      </c>
      <c r="CY2887">
        <v>7</v>
      </c>
      <c r="CZ2887" t="s">
        <v>131</v>
      </c>
      <c r="DA2887">
        <v>80</v>
      </c>
      <c r="DB2887">
        <v>1</v>
      </c>
      <c r="DC2887" t="s">
        <v>132</v>
      </c>
      <c r="DD2887" t="s">
        <v>133</v>
      </c>
      <c r="DG2887">
        <v>15636041</v>
      </c>
      <c r="DI2887">
        <v>1</v>
      </c>
      <c r="DJ2887">
        <v>0</v>
      </c>
      <c r="DK2887">
        <v>1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3">
      <c r="A2888" t="str">
        <f t="shared" si="1460"/>
        <v>10/06/2022 16:28:21.696</v>
      </c>
      <c r="C2888" t="str">
        <f t="shared" si="1446"/>
        <v>FFDFD3C0</v>
      </c>
      <c r="D2888" t="s">
        <v>134</v>
      </c>
      <c r="E2888">
        <v>38</v>
      </c>
      <c r="H2888">
        <v>125</v>
      </c>
      <c r="I2888" t="s">
        <v>142</v>
      </c>
      <c r="J2888" t="s">
        <v>136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si="1461"/>
        <v>16:28:21.375</v>
      </c>
      <c r="T2888" t="str">
        <f t="shared" si="1462"/>
        <v>16:28:20.875</v>
      </c>
      <c r="U2888" t="str">
        <f t="shared" si="1459"/>
        <v>A5988B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9</v>
      </c>
      <c r="AC2888">
        <v>3</v>
      </c>
      <c r="AD2888">
        <v>0</v>
      </c>
      <c r="AE2888">
        <v>10</v>
      </c>
      <c r="AF2888" t="s">
        <v>136</v>
      </c>
      <c r="AG2888">
        <v>0</v>
      </c>
      <c r="AH2888">
        <v>3</v>
      </c>
      <c r="AI2888">
        <v>2</v>
      </c>
      <c r="AJ2888">
        <v>1</v>
      </c>
      <c r="AK2888" t="s">
        <v>945</v>
      </c>
      <c r="AL2888">
        <v>41.001213</v>
      </c>
      <c r="AM2888" t="s">
        <v>946</v>
      </c>
      <c r="AN2888">
        <v>-72.181227000000007</v>
      </c>
      <c r="AO2888">
        <v>25</v>
      </c>
      <c r="AP2888">
        <v>1175</v>
      </c>
      <c r="AQ2888" t="s">
        <v>129</v>
      </c>
      <c r="AR2888">
        <v>-34</v>
      </c>
      <c r="AS2888">
        <v>52</v>
      </c>
      <c r="AT2888">
        <v>192</v>
      </c>
      <c r="BB2888">
        <v>1200</v>
      </c>
      <c r="BC2888">
        <v>1</v>
      </c>
      <c r="BD2888" t="str">
        <f t="shared" si="1447"/>
        <v xml:space="preserve">N46PD   </v>
      </c>
      <c r="BE2888">
        <v>1</v>
      </c>
      <c r="BG2888">
        <v>0</v>
      </c>
      <c r="BH2888">
        <v>0</v>
      </c>
      <c r="BI2888">
        <v>0</v>
      </c>
      <c r="BJ2888">
        <v>1075</v>
      </c>
      <c r="BK2888">
        <v>-100</v>
      </c>
      <c r="BL2888" t="s">
        <v>206</v>
      </c>
      <c r="BM2888">
        <v>1</v>
      </c>
      <c r="BN2888">
        <v>1</v>
      </c>
      <c r="BO2888">
        <v>1</v>
      </c>
      <c r="BP2888">
        <v>0</v>
      </c>
      <c r="BS2888">
        <v>0</v>
      </c>
      <c r="BT2888">
        <v>0</v>
      </c>
      <c r="BU2888">
        <v>0</v>
      </c>
      <c r="CE2888" t="str">
        <f t="shared" si="1463"/>
        <v>16:28:21.378</v>
      </c>
      <c r="CF2888">
        <v>378200824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6</v>
      </c>
      <c r="CY2888">
        <v>7</v>
      </c>
      <c r="CZ2888" t="s">
        <v>131</v>
      </c>
      <c r="DA2888">
        <v>80</v>
      </c>
      <c r="DB2888">
        <v>1</v>
      </c>
      <c r="DC2888" t="s">
        <v>132</v>
      </c>
      <c r="DD2888" t="s">
        <v>133</v>
      </c>
      <c r="DG2888">
        <v>15636041</v>
      </c>
      <c r="DI2888">
        <v>1</v>
      </c>
      <c r="DJ2888">
        <v>0</v>
      </c>
      <c r="DK2888">
        <v>1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3">
      <c r="A2889" t="str">
        <f t="shared" si="1460"/>
        <v>10/06/2022 16:28:21.696</v>
      </c>
      <c r="C2889" t="str">
        <f t="shared" si="1446"/>
        <v>FFDFD3C0</v>
      </c>
      <c r="D2889" t="s">
        <v>134</v>
      </c>
      <c r="E2889">
        <v>33</v>
      </c>
      <c r="H2889">
        <v>112</v>
      </c>
      <c r="I2889" t="s">
        <v>135</v>
      </c>
      <c r="J2889" t="s">
        <v>136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si="1461"/>
        <v>16:28:21.375</v>
      </c>
      <c r="T2889" t="str">
        <f t="shared" si="1462"/>
        <v>16:28:20.875</v>
      </c>
      <c r="U2889" t="str">
        <f t="shared" si="1459"/>
        <v>A5988B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9</v>
      </c>
      <c r="AC2889">
        <v>3</v>
      </c>
      <c r="AD2889">
        <v>0</v>
      </c>
      <c r="AE2889">
        <v>10</v>
      </c>
      <c r="AF2889" t="s">
        <v>136</v>
      </c>
      <c r="AG2889">
        <v>0</v>
      </c>
      <c r="AH2889">
        <v>3</v>
      </c>
      <c r="AI2889">
        <v>2</v>
      </c>
      <c r="AJ2889">
        <v>1</v>
      </c>
      <c r="AK2889" t="s">
        <v>945</v>
      </c>
      <c r="AL2889">
        <v>41.001213</v>
      </c>
      <c r="AM2889" t="s">
        <v>946</v>
      </c>
      <c r="AN2889">
        <v>-72.181227000000007</v>
      </c>
      <c r="AO2889">
        <v>25</v>
      </c>
      <c r="AP2889">
        <v>1175</v>
      </c>
      <c r="AQ2889" t="s">
        <v>129</v>
      </c>
      <c r="AR2889">
        <v>-34</v>
      </c>
      <c r="AS2889">
        <v>52</v>
      </c>
      <c r="AT2889">
        <v>192</v>
      </c>
      <c r="BB2889">
        <v>1200</v>
      </c>
      <c r="BC2889">
        <v>1</v>
      </c>
      <c r="BD2889" t="str">
        <f t="shared" si="1447"/>
        <v xml:space="preserve">N46PD   </v>
      </c>
      <c r="BE2889">
        <v>1</v>
      </c>
      <c r="BG2889">
        <v>0</v>
      </c>
      <c r="BH2889">
        <v>0</v>
      </c>
      <c r="BI2889">
        <v>0</v>
      </c>
      <c r="BJ2889">
        <v>1075</v>
      </c>
      <c r="BK2889">
        <v>-100</v>
      </c>
      <c r="BL2889" t="s">
        <v>206</v>
      </c>
      <c r="BM2889">
        <v>1</v>
      </c>
      <c r="BN2889">
        <v>1</v>
      </c>
      <c r="BO2889">
        <v>1</v>
      </c>
      <c r="BP2889">
        <v>0</v>
      </c>
      <c r="BS2889">
        <v>0</v>
      </c>
      <c r="BT2889">
        <v>0</v>
      </c>
      <c r="BU2889">
        <v>0</v>
      </c>
      <c r="CE2889" t="str">
        <f t="shared" si="1463"/>
        <v>16:28:21.378</v>
      </c>
      <c r="CF2889">
        <v>378200824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6</v>
      </c>
      <c r="CY2889">
        <v>7</v>
      </c>
      <c r="CZ2889" t="s">
        <v>131</v>
      </c>
      <c r="DA2889">
        <v>80</v>
      </c>
      <c r="DB2889">
        <v>1</v>
      </c>
      <c r="DC2889" t="s">
        <v>132</v>
      </c>
      <c r="DD2889" t="s">
        <v>133</v>
      </c>
      <c r="DG2889">
        <v>15636041</v>
      </c>
      <c r="DI2889">
        <v>1</v>
      </c>
      <c r="DJ2889">
        <v>0</v>
      </c>
      <c r="DK2889">
        <v>1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3">
      <c r="A2890" t="str">
        <f t="shared" si="1460"/>
        <v>10/06/2022 16:28:21.696</v>
      </c>
      <c r="C2890" t="str">
        <f t="shared" si="1446"/>
        <v>FFDFD3C0</v>
      </c>
      <c r="D2890" t="s">
        <v>139</v>
      </c>
      <c r="E2890">
        <v>3</v>
      </c>
      <c r="F2890">
        <v>1003</v>
      </c>
      <c r="G2890" t="s">
        <v>146</v>
      </c>
      <c r="J2890" t="s">
        <v>141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si="1461"/>
        <v>16:28:21.375</v>
      </c>
      <c r="T2890" t="str">
        <f t="shared" si="1462"/>
        <v>16:28:20.875</v>
      </c>
      <c r="U2890" t="str">
        <f t="shared" si="1459"/>
        <v>A5988B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9</v>
      </c>
      <c r="AC2890">
        <v>3</v>
      </c>
      <c r="AD2890">
        <v>0</v>
      </c>
      <c r="AE2890">
        <v>10</v>
      </c>
      <c r="AF2890" t="s">
        <v>136</v>
      </c>
      <c r="AG2890">
        <v>0</v>
      </c>
      <c r="AH2890">
        <v>3</v>
      </c>
      <c r="AI2890">
        <v>2</v>
      </c>
      <c r="AJ2890">
        <v>1</v>
      </c>
      <c r="AK2890" t="s">
        <v>945</v>
      </c>
      <c r="AL2890">
        <v>41.001213</v>
      </c>
      <c r="AM2890" t="s">
        <v>946</v>
      </c>
      <c r="AN2890">
        <v>-72.181227000000007</v>
      </c>
      <c r="AO2890">
        <v>25</v>
      </c>
      <c r="AP2890">
        <v>1175</v>
      </c>
      <c r="AQ2890" t="s">
        <v>129</v>
      </c>
      <c r="AR2890">
        <v>-34</v>
      </c>
      <c r="AS2890">
        <v>52</v>
      </c>
      <c r="AT2890">
        <v>192</v>
      </c>
      <c r="BB2890">
        <v>1200</v>
      </c>
      <c r="BC2890">
        <v>1</v>
      </c>
      <c r="BD2890" t="str">
        <f t="shared" si="1447"/>
        <v xml:space="preserve">N46PD   </v>
      </c>
      <c r="BE2890">
        <v>1</v>
      </c>
      <c r="BG2890">
        <v>0</v>
      </c>
      <c r="BH2890">
        <v>0</v>
      </c>
      <c r="BI2890">
        <v>0</v>
      </c>
      <c r="BJ2890">
        <v>1075</v>
      </c>
      <c r="BK2890">
        <v>-100</v>
      </c>
      <c r="BL2890" t="s">
        <v>206</v>
      </c>
      <c r="BM2890">
        <v>1</v>
      </c>
      <c r="BN2890">
        <v>1</v>
      </c>
      <c r="BO2890">
        <v>1</v>
      </c>
      <c r="BP2890">
        <v>0</v>
      </c>
      <c r="BS2890">
        <v>0</v>
      </c>
      <c r="BT2890">
        <v>0</v>
      </c>
      <c r="BU2890">
        <v>0</v>
      </c>
      <c r="CE2890" t="str">
        <f t="shared" si="1463"/>
        <v>16:28:21.378</v>
      </c>
      <c r="CF2890">
        <v>378200824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6</v>
      </c>
      <c r="CY2890">
        <v>7</v>
      </c>
      <c r="CZ2890" t="s">
        <v>131</v>
      </c>
      <c r="DA2890">
        <v>80</v>
      </c>
      <c r="DB2890">
        <v>1</v>
      </c>
      <c r="DC2890" t="s">
        <v>132</v>
      </c>
      <c r="DD2890" t="s">
        <v>133</v>
      </c>
      <c r="DG2890">
        <v>15636041</v>
      </c>
      <c r="DI2890">
        <v>1</v>
      </c>
      <c r="DJ2890">
        <v>0</v>
      </c>
      <c r="DK2890">
        <v>1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3">
      <c r="A2891" t="str">
        <f t="shared" si="1460"/>
        <v>10/06/2022 16:28:21.696</v>
      </c>
      <c r="C2891" t="str">
        <f t="shared" si="1446"/>
        <v>FFDFD3C0</v>
      </c>
      <c r="D2891" t="s">
        <v>139</v>
      </c>
      <c r="E2891">
        <v>2</v>
      </c>
      <c r="F2891">
        <v>1002</v>
      </c>
      <c r="G2891" t="s">
        <v>124</v>
      </c>
      <c r="J2891" t="s">
        <v>141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si="1461"/>
        <v>16:28:21.375</v>
      </c>
      <c r="T2891" t="str">
        <f t="shared" si="1462"/>
        <v>16:28:20.875</v>
      </c>
      <c r="U2891" t="str">
        <f t="shared" si="1459"/>
        <v>A5988B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9</v>
      </c>
      <c r="AC2891">
        <v>3</v>
      </c>
      <c r="AD2891">
        <v>0</v>
      </c>
      <c r="AE2891">
        <v>10</v>
      </c>
      <c r="AF2891" t="s">
        <v>136</v>
      </c>
      <c r="AG2891">
        <v>0</v>
      </c>
      <c r="AH2891">
        <v>3</v>
      </c>
      <c r="AI2891">
        <v>2</v>
      </c>
      <c r="AJ2891">
        <v>1</v>
      </c>
      <c r="AK2891" t="s">
        <v>945</v>
      </c>
      <c r="AL2891">
        <v>41.001213</v>
      </c>
      <c r="AM2891" t="s">
        <v>946</v>
      </c>
      <c r="AN2891">
        <v>-72.181227000000007</v>
      </c>
      <c r="AO2891">
        <v>25</v>
      </c>
      <c r="AP2891">
        <v>1175</v>
      </c>
      <c r="AQ2891" t="s">
        <v>129</v>
      </c>
      <c r="AR2891">
        <v>-34</v>
      </c>
      <c r="AS2891">
        <v>52</v>
      </c>
      <c r="AT2891">
        <v>192</v>
      </c>
      <c r="BB2891">
        <v>1200</v>
      </c>
      <c r="BC2891">
        <v>1</v>
      </c>
      <c r="BD2891" t="str">
        <f t="shared" si="1447"/>
        <v xml:space="preserve">N46PD   </v>
      </c>
      <c r="BE2891">
        <v>1</v>
      </c>
      <c r="BG2891">
        <v>0</v>
      </c>
      <c r="BH2891">
        <v>0</v>
      </c>
      <c r="BI2891">
        <v>0</v>
      </c>
      <c r="BJ2891">
        <v>1075</v>
      </c>
      <c r="BK2891">
        <v>-100</v>
      </c>
      <c r="BL2891" t="s">
        <v>206</v>
      </c>
      <c r="BM2891">
        <v>1</v>
      </c>
      <c r="BN2891">
        <v>1</v>
      </c>
      <c r="BO2891">
        <v>1</v>
      </c>
      <c r="BP2891">
        <v>0</v>
      </c>
      <c r="BS2891">
        <v>0</v>
      </c>
      <c r="BT2891">
        <v>0</v>
      </c>
      <c r="BU2891">
        <v>0</v>
      </c>
      <c r="CE2891" t="str">
        <f t="shared" si="1463"/>
        <v>16:28:21.378</v>
      </c>
      <c r="CF2891">
        <v>378200824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6</v>
      </c>
      <c r="CY2891">
        <v>7</v>
      </c>
      <c r="CZ2891" t="s">
        <v>131</v>
      </c>
      <c r="DA2891">
        <v>80</v>
      </c>
      <c r="DB2891">
        <v>1</v>
      </c>
      <c r="DC2891" t="s">
        <v>132</v>
      </c>
      <c r="DD2891" t="s">
        <v>133</v>
      </c>
      <c r="DG2891">
        <v>15636041</v>
      </c>
      <c r="DI2891">
        <v>1</v>
      </c>
      <c r="DJ2891">
        <v>0</v>
      </c>
      <c r="DK2891">
        <v>1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3">
      <c r="A2892" t="str">
        <f>"10/06/2022 16:28:22.664"</f>
        <v>10/06/2022 16:28:22.664</v>
      </c>
      <c r="C2892" t="str">
        <f t="shared" si="1446"/>
        <v>FFDFD3C0</v>
      </c>
      <c r="D2892" t="s">
        <v>143</v>
      </c>
      <c r="E2892">
        <v>15</v>
      </c>
      <c r="F2892">
        <v>2015</v>
      </c>
      <c r="G2892" t="s">
        <v>144</v>
      </c>
      <c r="J2892" t="s">
        <v>145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ref="S2892:S2898" si="1464">"16:28:22.461"</f>
        <v>16:28:22.461</v>
      </c>
      <c r="T2892" t="str">
        <f t="shared" ref="T2892:T2898" si="1465">"16:28:21.961"</f>
        <v>16:28:21.961</v>
      </c>
      <c r="U2892" t="str">
        <f t="shared" si="1459"/>
        <v>A5988B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9</v>
      </c>
      <c r="AC2892">
        <v>3</v>
      </c>
      <c r="AD2892">
        <v>0</v>
      </c>
      <c r="AE2892">
        <v>10</v>
      </c>
      <c r="AF2892" t="s">
        <v>136</v>
      </c>
      <c r="AG2892">
        <v>0</v>
      </c>
      <c r="AH2892">
        <v>3</v>
      </c>
      <c r="AI2892">
        <v>2</v>
      </c>
      <c r="AJ2892">
        <v>1</v>
      </c>
      <c r="AK2892" t="s">
        <v>947</v>
      </c>
      <c r="AL2892">
        <v>41.001469999999998</v>
      </c>
      <c r="AM2892" t="s">
        <v>948</v>
      </c>
      <c r="AN2892">
        <v>-72.181528</v>
      </c>
      <c r="AO2892">
        <v>25</v>
      </c>
      <c r="AP2892">
        <v>1175</v>
      </c>
      <c r="AQ2892" t="s">
        <v>129</v>
      </c>
      <c r="AR2892">
        <v>-35</v>
      </c>
      <c r="AS2892">
        <v>52</v>
      </c>
      <c r="AT2892">
        <v>0</v>
      </c>
      <c r="BB2892">
        <v>1200</v>
      </c>
      <c r="BC2892">
        <v>1</v>
      </c>
      <c r="BD2892" t="str">
        <f t="shared" si="1447"/>
        <v xml:space="preserve">N46PD   </v>
      </c>
      <c r="BE2892">
        <v>1</v>
      </c>
      <c r="BG2892">
        <v>0</v>
      </c>
      <c r="BH2892">
        <v>0</v>
      </c>
      <c r="BI2892">
        <v>0</v>
      </c>
      <c r="BJ2892">
        <v>1075</v>
      </c>
      <c r="BK2892">
        <v>-100</v>
      </c>
      <c r="BL2892" t="s">
        <v>206</v>
      </c>
      <c r="BM2892">
        <v>1</v>
      </c>
      <c r="BN2892">
        <v>1</v>
      </c>
      <c r="BO2892">
        <v>1</v>
      </c>
      <c r="BP2892">
        <v>0</v>
      </c>
      <c r="BS2892">
        <v>0</v>
      </c>
      <c r="BT2892">
        <v>0</v>
      </c>
      <c r="BU2892">
        <v>0</v>
      </c>
      <c r="CE2892" t="str">
        <f t="shared" ref="CE2892:CE2898" si="1466">"16:28:22.464"</f>
        <v>16:28:22.464</v>
      </c>
      <c r="CF2892">
        <v>464480283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7</v>
      </c>
      <c r="CY2892">
        <v>7</v>
      </c>
      <c r="CZ2892" t="s">
        <v>131</v>
      </c>
      <c r="DA2892">
        <v>80</v>
      </c>
      <c r="DB2892">
        <v>1</v>
      </c>
      <c r="DC2892" t="s">
        <v>132</v>
      </c>
      <c r="DD2892" t="s">
        <v>133</v>
      </c>
      <c r="DG2892">
        <v>15637118</v>
      </c>
      <c r="DI2892">
        <v>1</v>
      </c>
      <c r="DJ2892">
        <v>0</v>
      </c>
      <c r="DK2892">
        <v>0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3">
      <c r="A2893" t="str">
        <f>"10/06/2022 16:28:22.664"</f>
        <v>10/06/2022 16:28:22.664</v>
      </c>
      <c r="C2893" t="str">
        <f t="shared" si="1446"/>
        <v>FFDFD3C0</v>
      </c>
      <c r="D2893" t="s">
        <v>123</v>
      </c>
      <c r="E2893">
        <v>1</v>
      </c>
      <c r="H2893">
        <v>157</v>
      </c>
      <c r="I2893" t="s">
        <v>124</v>
      </c>
      <c r="J2893" t="s">
        <v>125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1464"/>
        <v>16:28:22.461</v>
      </c>
      <c r="T2893" t="str">
        <f t="shared" si="1465"/>
        <v>16:28:21.961</v>
      </c>
      <c r="U2893" t="str">
        <f t="shared" si="1459"/>
        <v>A5988B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9</v>
      </c>
      <c r="AC2893">
        <v>3</v>
      </c>
      <c r="AD2893">
        <v>0</v>
      </c>
      <c r="AE2893">
        <v>10</v>
      </c>
      <c r="AF2893" t="s">
        <v>136</v>
      </c>
      <c r="AG2893">
        <v>0</v>
      </c>
      <c r="AH2893">
        <v>3</v>
      </c>
      <c r="AI2893">
        <v>2</v>
      </c>
      <c r="AJ2893">
        <v>1</v>
      </c>
      <c r="AK2893" t="s">
        <v>947</v>
      </c>
      <c r="AL2893">
        <v>41.001469999999998</v>
      </c>
      <c r="AM2893" t="s">
        <v>948</v>
      </c>
      <c r="AN2893">
        <v>-72.181528</v>
      </c>
      <c r="AO2893">
        <v>25</v>
      </c>
      <c r="AP2893">
        <v>1175</v>
      </c>
      <c r="AQ2893" t="s">
        <v>129</v>
      </c>
      <c r="AR2893">
        <v>-35</v>
      </c>
      <c r="AS2893">
        <v>52</v>
      </c>
      <c r="AT2893">
        <v>0</v>
      </c>
      <c r="BB2893">
        <v>1200</v>
      </c>
      <c r="BC2893">
        <v>1</v>
      </c>
      <c r="BD2893" t="str">
        <f t="shared" si="1447"/>
        <v xml:space="preserve">N46PD   </v>
      </c>
      <c r="BE2893">
        <v>1</v>
      </c>
      <c r="BG2893">
        <v>0</v>
      </c>
      <c r="BH2893">
        <v>0</v>
      </c>
      <c r="BI2893">
        <v>0</v>
      </c>
      <c r="BJ2893">
        <v>1075</v>
      </c>
      <c r="BK2893">
        <v>-100</v>
      </c>
      <c r="BL2893" t="s">
        <v>206</v>
      </c>
      <c r="BM2893">
        <v>1</v>
      </c>
      <c r="BN2893">
        <v>1</v>
      </c>
      <c r="BO2893">
        <v>1</v>
      </c>
      <c r="BP2893">
        <v>0</v>
      </c>
      <c r="BS2893">
        <v>0</v>
      </c>
      <c r="BT2893">
        <v>0</v>
      </c>
      <c r="BU2893">
        <v>0</v>
      </c>
      <c r="CE2893" t="str">
        <f t="shared" si="1466"/>
        <v>16:28:22.464</v>
      </c>
      <c r="CF2893">
        <v>464480283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7</v>
      </c>
      <c r="CY2893">
        <v>7</v>
      </c>
      <c r="CZ2893" t="s">
        <v>131</v>
      </c>
      <c r="DA2893">
        <v>80</v>
      </c>
      <c r="DB2893">
        <v>1</v>
      </c>
      <c r="DC2893" t="s">
        <v>132</v>
      </c>
      <c r="DD2893" t="s">
        <v>133</v>
      </c>
      <c r="DG2893">
        <v>15637118</v>
      </c>
      <c r="DI2893">
        <v>1</v>
      </c>
      <c r="DJ2893">
        <v>0</v>
      </c>
      <c r="DK2893">
        <v>1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3">
      <c r="A2894" t="str">
        <f>"10/06/2022 16:28:22.664"</f>
        <v>10/06/2022 16:28:22.664</v>
      </c>
      <c r="C2894" t="str">
        <f t="shared" si="1446"/>
        <v>FFDFD3C0</v>
      </c>
      <c r="D2894" t="s">
        <v>134</v>
      </c>
      <c r="E2894">
        <v>38</v>
      </c>
      <c r="H2894">
        <v>125</v>
      </c>
      <c r="I2894" t="s">
        <v>142</v>
      </c>
      <c r="J2894" t="s">
        <v>136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 t="shared" si="1464"/>
        <v>16:28:22.461</v>
      </c>
      <c r="T2894" t="str">
        <f t="shared" si="1465"/>
        <v>16:28:21.961</v>
      </c>
      <c r="U2894" t="str">
        <f t="shared" si="1459"/>
        <v>A5988B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9</v>
      </c>
      <c r="AC2894">
        <v>3</v>
      </c>
      <c r="AD2894">
        <v>0</v>
      </c>
      <c r="AE2894">
        <v>10</v>
      </c>
      <c r="AF2894" t="s">
        <v>136</v>
      </c>
      <c r="AG2894">
        <v>0</v>
      </c>
      <c r="AH2894">
        <v>3</v>
      </c>
      <c r="AI2894">
        <v>2</v>
      </c>
      <c r="AJ2894">
        <v>1</v>
      </c>
      <c r="AK2894" t="s">
        <v>947</v>
      </c>
      <c r="AL2894">
        <v>41.001469999999998</v>
      </c>
      <c r="AM2894" t="s">
        <v>948</v>
      </c>
      <c r="AN2894">
        <v>-72.181528</v>
      </c>
      <c r="AO2894">
        <v>25</v>
      </c>
      <c r="AP2894">
        <v>1175</v>
      </c>
      <c r="AQ2894" t="s">
        <v>129</v>
      </c>
      <c r="AR2894">
        <v>-35</v>
      </c>
      <c r="AS2894">
        <v>52</v>
      </c>
      <c r="AT2894">
        <v>0</v>
      </c>
      <c r="BB2894">
        <v>1200</v>
      </c>
      <c r="BC2894">
        <v>1</v>
      </c>
      <c r="BD2894" t="str">
        <f t="shared" si="1447"/>
        <v xml:space="preserve">N46PD   </v>
      </c>
      <c r="BE2894">
        <v>1</v>
      </c>
      <c r="BG2894">
        <v>0</v>
      </c>
      <c r="BH2894">
        <v>0</v>
      </c>
      <c r="BI2894">
        <v>0</v>
      </c>
      <c r="BJ2894">
        <v>1075</v>
      </c>
      <c r="BK2894">
        <v>-100</v>
      </c>
      <c r="BL2894" t="s">
        <v>206</v>
      </c>
      <c r="BM2894">
        <v>1</v>
      </c>
      <c r="BN2894">
        <v>1</v>
      </c>
      <c r="BO2894">
        <v>1</v>
      </c>
      <c r="BP2894">
        <v>0</v>
      </c>
      <c r="BS2894">
        <v>0</v>
      </c>
      <c r="BT2894">
        <v>0</v>
      </c>
      <c r="BU2894">
        <v>0</v>
      </c>
      <c r="CE2894" t="str">
        <f t="shared" si="1466"/>
        <v>16:28:22.464</v>
      </c>
      <c r="CF2894">
        <v>464480283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7</v>
      </c>
      <c r="CY2894">
        <v>7</v>
      </c>
      <c r="CZ2894" t="s">
        <v>131</v>
      </c>
      <c r="DA2894">
        <v>80</v>
      </c>
      <c r="DB2894">
        <v>1</v>
      </c>
      <c r="DC2894" t="s">
        <v>132</v>
      </c>
      <c r="DD2894" t="s">
        <v>133</v>
      </c>
      <c r="DG2894">
        <v>15637118</v>
      </c>
      <c r="DI2894">
        <v>1</v>
      </c>
      <c r="DJ2894">
        <v>0</v>
      </c>
      <c r="DK2894">
        <v>1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3">
      <c r="A2895" t="str">
        <f>"10/06/2022 16:28:22.664"</f>
        <v>10/06/2022 16:28:22.664</v>
      </c>
      <c r="C2895" t="str">
        <f t="shared" si="1446"/>
        <v>FFDFD3C0</v>
      </c>
      <c r="D2895" t="s">
        <v>134</v>
      </c>
      <c r="E2895">
        <v>33</v>
      </c>
      <c r="H2895">
        <v>112</v>
      </c>
      <c r="I2895" t="s">
        <v>135</v>
      </c>
      <c r="J2895" t="s">
        <v>136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 t="shared" si="1464"/>
        <v>16:28:22.461</v>
      </c>
      <c r="T2895" t="str">
        <f t="shared" si="1465"/>
        <v>16:28:21.961</v>
      </c>
      <c r="U2895" t="str">
        <f t="shared" si="1459"/>
        <v>A5988B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9</v>
      </c>
      <c r="AC2895">
        <v>3</v>
      </c>
      <c r="AD2895">
        <v>0</v>
      </c>
      <c r="AE2895">
        <v>10</v>
      </c>
      <c r="AF2895" t="s">
        <v>136</v>
      </c>
      <c r="AG2895">
        <v>0</v>
      </c>
      <c r="AH2895">
        <v>3</v>
      </c>
      <c r="AI2895">
        <v>2</v>
      </c>
      <c r="AJ2895">
        <v>1</v>
      </c>
      <c r="AK2895" t="s">
        <v>947</v>
      </c>
      <c r="AL2895">
        <v>41.001469999999998</v>
      </c>
      <c r="AM2895" t="s">
        <v>948</v>
      </c>
      <c r="AN2895">
        <v>-72.181528</v>
      </c>
      <c r="AO2895">
        <v>25</v>
      </c>
      <c r="AP2895">
        <v>1175</v>
      </c>
      <c r="AQ2895" t="s">
        <v>129</v>
      </c>
      <c r="AR2895">
        <v>-35</v>
      </c>
      <c r="AS2895">
        <v>52</v>
      </c>
      <c r="AT2895">
        <v>0</v>
      </c>
      <c r="BB2895">
        <v>1200</v>
      </c>
      <c r="BC2895">
        <v>1</v>
      </c>
      <c r="BD2895" t="str">
        <f t="shared" si="1447"/>
        <v xml:space="preserve">N46PD   </v>
      </c>
      <c r="BE2895">
        <v>1</v>
      </c>
      <c r="BG2895">
        <v>0</v>
      </c>
      <c r="BH2895">
        <v>0</v>
      </c>
      <c r="BI2895">
        <v>0</v>
      </c>
      <c r="BJ2895">
        <v>1075</v>
      </c>
      <c r="BK2895">
        <v>-100</v>
      </c>
      <c r="BL2895" t="s">
        <v>206</v>
      </c>
      <c r="BM2895">
        <v>1</v>
      </c>
      <c r="BN2895">
        <v>1</v>
      </c>
      <c r="BO2895">
        <v>1</v>
      </c>
      <c r="BP2895">
        <v>0</v>
      </c>
      <c r="BS2895">
        <v>0</v>
      </c>
      <c r="BT2895">
        <v>0</v>
      </c>
      <c r="BU2895">
        <v>0</v>
      </c>
      <c r="CE2895" t="str">
        <f t="shared" si="1466"/>
        <v>16:28:22.464</v>
      </c>
      <c r="CF2895">
        <v>464480283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7</v>
      </c>
      <c r="CY2895">
        <v>7</v>
      </c>
      <c r="CZ2895" t="s">
        <v>131</v>
      </c>
      <c r="DA2895">
        <v>80</v>
      </c>
      <c r="DB2895">
        <v>1</v>
      </c>
      <c r="DC2895" t="s">
        <v>132</v>
      </c>
      <c r="DD2895" t="s">
        <v>133</v>
      </c>
      <c r="DG2895">
        <v>15637118</v>
      </c>
      <c r="DI2895">
        <v>1</v>
      </c>
      <c r="DJ2895">
        <v>0</v>
      </c>
      <c r="DK2895">
        <v>1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3">
      <c r="A2896" t="str">
        <f>"10/06/2022 16:28:22.664"</f>
        <v>10/06/2022 16:28:22.664</v>
      </c>
      <c r="C2896" t="str">
        <f t="shared" si="1446"/>
        <v>FFDFD3C0</v>
      </c>
      <c r="D2896" t="s">
        <v>139</v>
      </c>
      <c r="E2896">
        <v>3</v>
      </c>
      <c r="F2896">
        <v>1003</v>
      </c>
      <c r="G2896" t="s">
        <v>146</v>
      </c>
      <c r="J2896" t="s">
        <v>141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si="1464"/>
        <v>16:28:22.461</v>
      </c>
      <c r="T2896" t="str">
        <f t="shared" si="1465"/>
        <v>16:28:21.961</v>
      </c>
      <c r="U2896" t="str">
        <f t="shared" si="1459"/>
        <v>A5988B</v>
      </c>
      <c r="V2896">
        <v>0</v>
      </c>
      <c r="W2896">
        <v>0</v>
      </c>
      <c r="X2896">
        <v>2</v>
      </c>
      <c r="Y2896">
        <v>0</v>
      </c>
      <c r="AA2896">
        <v>0</v>
      </c>
      <c r="AB2896">
        <v>9</v>
      </c>
      <c r="AC2896">
        <v>3</v>
      </c>
      <c r="AD2896">
        <v>0</v>
      </c>
      <c r="AE2896">
        <v>10</v>
      </c>
      <c r="AF2896" t="s">
        <v>136</v>
      </c>
      <c r="AG2896">
        <v>0</v>
      </c>
      <c r="AH2896">
        <v>3</v>
      </c>
      <c r="AI2896">
        <v>2</v>
      </c>
      <c r="AJ2896">
        <v>1</v>
      </c>
      <c r="AK2896" t="s">
        <v>947</v>
      </c>
      <c r="AL2896">
        <v>41.001469999999998</v>
      </c>
      <c r="AM2896" t="s">
        <v>948</v>
      </c>
      <c r="AN2896">
        <v>-72.181528</v>
      </c>
      <c r="AO2896">
        <v>25</v>
      </c>
      <c r="AP2896">
        <v>1175</v>
      </c>
      <c r="AQ2896" t="s">
        <v>129</v>
      </c>
      <c r="AR2896">
        <v>-35</v>
      </c>
      <c r="AS2896">
        <v>52</v>
      </c>
      <c r="AT2896">
        <v>0</v>
      </c>
      <c r="BB2896">
        <v>1200</v>
      </c>
      <c r="BC2896">
        <v>1</v>
      </c>
      <c r="BD2896" t="str">
        <f t="shared" si="1447"/>
        <v xml:space="preserve">N46PD   </v>
      </c>
      <c r="BE2896">
        <v>1</v>
      </c>
      <c r="BG2896">
        <v>0</v>
      </c>
      <c r="BH2896">
        <v>0</v>
      </c>
      <c r="BI2896">
        <v>0</v>
      </c>
      <c r="BJ2896">
        <v>1075</v>
      </c>
      <c r="BK2896">
        <v>-100</v>
      </c>
      <c r="BL2896" t="s">
        <v>206</v>
      </c>
      <c r="BM2896">
        <v>1</v>
      </c>
      <c r="BN2896">
        <v>1</v>
      </c>
      <c r="BO2896">
        <v>1</v>
      </c>
      <c r="BP2896">
        <v>0</v>
      </c>
      <c r="BS2896">
        <v>0</v>
      </c>
      <c r="BT2896">
        <v>0</v>
      </c>
      <c r="BU2896">
        <v>0</v>
      </c>
      <c r="CE2896" t="str">
        <f t="shared" si="1466"/>
        <v>16:28:22.464</v>
      </c>
      <c r="CF2896">
        <v>464480283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7</v>
      </c>
      <c r="CY2896">
        <v>7</v>
      </c>
      <c r="CZ2896" t="s">
        <v>131</v>
      </c>
      <c r="DA2896">
        <v>80</v>
      </c>
      <c r="DB2896">
        <v>1</v>
      </c>
      <c r="DC2896" t="s">
        <v>132</v>
      </c>
      <c r="DD2896" t="s">
        <v>133</v>
      </c>
      <c r="DG2896">
        <v>15637118</v>
      </c>
      <c r="DI2896">
        <v>1</v>
      </c>
      <c r="DJ2896">
        <v>0</v>
      </c>
      <c r="DK2896">
        <v>1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3">
      <c r="A2897" t="str">
        <f>"10/06/2022 16:28:22.757"</f>
        <v>10/06/2022 16:28:22.757</v>
      </c>
      <c r="C2897" t="str">
        <f t="shared" si="1446"/>
        <v>FFDFD3C0</v>
      </c>
      <c r="D2897" t="s">
        <v>139</v>
      </c>
      <c r="E2897">
        <v>2</v>
      </c>
      <c r="F2897">
        <v>1002</v>
      </c>
      <c r="G2897" t="s">
        <v>124</v>
      </c>
      <c r="J2897" t="s">
        <v>141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1464"/>
        <v>16:28:22.461</v>
      </c>
      <c r="T2897" t="str">
        <f t="shared" si="1465"/>
        <v>16:28:21.961</v>
      </c>
      <c r="U2897" t="str">
        <f t="shared" si="1459"/>
        <v>A5988B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9</v>
      </c>
      <c r="AC2897">
        <v>3</v>
      </c>
      <c r="AD2897">
        <v>0</v>
      </c>
      <c r="AE2897">
        <v>10</v>
      </c>
      <c r="AF2897" t="s">
        <v>136</v>
      </c>
      <c r="AG2897">
        <v>0</v>
      </c>
      <c r="AH2897">
        <v>3</v>
      </c>
      <c r="AI2897">
        <v>2</v>
      </c>
      <c r="AJ2897">
        <v>1</v>
      </c>
      <c r="AK2897" t="s">
        <v>947</v>
      </c>
      <c r="AL2897">
        <v>41.001469999999998</v>
      </c>
      <c r="AM2897" t="s">
        <v>948</v>
      </c>
      <c r="AN2897">
        <v>-72.181528</v>
      </c>
      <c r="AO2897">
        <v>25</v>
      </c>
      <c r="AP2897">
        <v>1175</v>
      </c>
      <c r="AQ2897" t="s">
        <v>129</v>
      </c>
      <c r="AR2897">
        <v>-35</v>
      </c>
      <c r="AS2897">
        <v>52</v>
      </c>
      <c r="AT2897">
        <v>0</v>
      </c>
      <c r="BB2897">
        <v>1200</v>
      </c>
      <c r="BC2897">
        <v>1</v>
      </c>
      <c r="BD2897" t="str">
        <f t="shared" si="1447"/>
        <v xml:space="preserve">N46PD   </v>
      </c>
      <c r="BE2897">
        <v>1</v>
      </c>
      <c r="BG2897">
        <v>0</v>
      </c>
      <c r="BH2897">
        <v>0</v>
      </c>
      <c r="BI2897">
        <v>0</v>
      </c>
      <c r="BJ2897">
        <v>1075</v>
      </c>
      <c r="BK2897">
        <v>-100</v>
      </c>
      <c r="BL2897" t="s">
        <v>206</v>
      </c>
      <c r="BM2897">
        <v>1</v>
      </c>
      <c r="BN2897">
        <v>1</v>
      </c>
      <c r="BO2897">
        <v>1</v>
      </c>
      <c r="BP2897">
        <v>0</v>
      </c>
      <c r="BS2897">
        <v>0</v>
      </c>
      <c r="BT2897">
        <v>0</v>
      </c>
      <c r="BU2897">
        <v>0</v>
      </c>
      <c r="CE2897" t="str">
        <f t="shared" si="1466"/>
        <v>16:28:22.464</v>
      </c>
      <c r="CF2897">
        <v>464480283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7</v>
      </c>
      <c r="CY2897">
        <v>7</v>
      </c>
      <c r="CZ2897" t="s">
        <v>131</v>
      </c>
      <c r="DA2897">
        <v>80</v>
      </c>
      <c r="DB2897">
        <v>1</v>
      </c>
      <c r="DC2897" t="s">
        <v>132</v>
      </c>
      <c r="DD2897" t="s">
        <v>133</v>
      </c>
      <c r="DG2897">
        <v>15637118</v>
      </c>
      <c r="DI2897">
        <v>1</v>
      </c>
      <c r="DJ2897">
        <v>0</v>
      </c>
      <c r="DK2897">
        <v>1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3">
      <c r="A2898" t="str">
        <f>"10/06/2022 16:28:22.757"</f>
        <v>10/06/2022 16:28:22.757</v>
      </c>
      <c r="C2898" t="str">
        <f t="shared" si="1446"/>
        <v>FFDFD3C0</v>
      </c>
      <c r="D2898" t="s">
        <v>143</v>
      </c>
      <c r="E2898">
        <v>1</v>
      </c>
      <c r="F2898">
        <v>2001</v>
      </c>
      <c r="G2898" t="s">
        <v>147</v>
      </c>
      <c r="J2898" t="s">
        <v>145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1464"/>
        <v>16:28:22.461</v>
      </c>
      <c r="T2898" t="str">
        <f t="shared" si="1465"/>
        <v>16:28:21.961</v>
      </c>
      <c r="U2898" t="str">
        <f t="shared" si="1459"/>
        <v>A5988B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9</v>
      </c>
      <c r="AC2898">
        <v>3</v>
      </c>
      <c r="AD2898">
        <v>0</v>
      </c>
      <c r="AE2898">
        <v>10</v>
      </c>
      <c r="AF2898" t="s">
        <v>136</v>
      </c>
      <c r="AG2898">
        <v>0</v>
      </c>
      <c r="AH2898">
        <v>3</v>
      </c>
      <c r="AI2898">
        <v>2</v>
      </c>
      <c r="AJ2898">
        <v>1</v>
      </c>
      <c r="AK2898" t="s">
        <v>947</v>
      </c>
      <c r="AL2898">
        <v>41.001469999999998</v>
      </c>
      <c r="AM2898" t="s">
        <v>948</v>
      </c>
      <c r="AN2898">
        <v>-72.181528</v>
      </c>
      <c r="AO2898">
        <v>25</v>
      </c>
      <c r="AP2898">
        <v>1175</v>
      </c>
      <c r="AQ2898" t="s">
        <v>129</v>
      </c>
      <c r="AR2898">
        <v>-35</v>
      </c>
      <c r="AS2898">
        <v>52</v>
      </c>
      <c r="AT2898">
        <v>0</v>
      </c>
      <c r="BB2898">
        <v>1200</v>
      </c>
      <c r="BC2898">
        <v>1</v>
      </c>
      <c r="BD2898" t="str">
        <f t="shared" si="1447"/>
        <v xml:space="preserve">N46PD   </v>
      </c>
      <c r="BE2898">
        <v>1</v>
      </c>
      <c r="BG2898">
        <v>0</v>
      </c>
      <c r="BH2898">
        <v>0</v>
      </c>
      <c r="BI2898">
        <v>0</v>
      </c>
      <c r="BJ2898">
        <v>1075</v>
      </c>
      <c r="BK2898">
        <v>-100</v>
      </c>
      <c r="BL2898" t="s">
        <v>206</v>
      </c>
      <c r="BM2898">
        <v>1</v>
      </c>
      <c r="BN2898">
        <v>1</v>
      </c>
      <c r="BO2898">
        <v>1</v>
      </c>
      <c r="BP2898">
        <v>0</v>
      </c>
      <c r="BS2898">
        <v>0</v>
      </c>
      <c r="BT2898">
        <v>0</v>
      </c>
      <c r="BU2898">
        <v>0</v>
      </c>
      <c r="CE2898" t="str">
        <f t="shared" si="1466"/>
        <v>16:28:22.464</v>
      </c>
      <c r="CF2898">
        <v>464480283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7</v>
      </c>
      <c r="CY2898">
        <v>7</v>
      </c>
      <c r="CZ2898" t="s">
        <v>131</v>
      </c>
      <c r="DA2898">
        <v>80</v>
      </c>
      <c r="DB2898">
        <v>1</v>
      </c>
      <c r="DC2898" t="s">
        <v>132</v>
      </c>
      <c r="DD2898" t="s">
        <v>133</v>
      </c>
      <c r="DG2898">
        <v>15637118</v>
      </c>
      <c r="DI2898">
        <v>1</v>
      </c>
      <c r="DJ2898">
        <v>0</v>
      </c>
      <c r="DK2898">
        <v>1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3">
      <c r="A2899" t="str">
        <f t="shared" ref="A2899:A2905" si="1467">"10/06/2022 16:28:23.883"</f>
        <v>10/06/2022 16:28:23.883</v>
      </c>
      <c r="C2899" t="str">
        <f t="shared" si="1446"/>
        <v>FFDFD3C0</v>
      </c>
      <c r="D2899" t="s">
        <v>143</v>
      </c>
      <c r="E2899">
        <v>15</v>
      </c>
      <c r="F2899">
        <v>2015</v>
      </c>
      <c r="G2899" t="s">
        <v>144</v>
      </c>
      <c r="J2899" t="s">
        <v>145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ref="S2899:S2905" si="1468">"16:28:23.539"</f>
        <v>16:28:23.539</v>
      </c>
      <c r="T2899" t="str">
        <f t="shared" ref="T2899:T2905" si="1469">"16:28:23.039"</f>
        <v>16:28:23.039</v>
      </c>
      <c r="U2899" t="str">
        <f t="shared" si="1459"/>
        <v>A5988B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9</v>
      </c>
      <c r="AC2899">
        <v>3</v>
      </c>
      <c r="AD2899">
        <v>0</v>
      </c>
      <c r="AE2899">
        <v>10</v>
      </c>
      <c r="AF2899" t="s">
        <v>136</v>
      </c>
      <c r="AG2899">
        <v>0</v>
      </c>
      <c r="AH2899">
        <v>3</v>
      </c>
      <c r="AI2899">
        <v>2</v>
      </c>
      <c r="AJ2899">
        <v>1</v>
      </c>
      <c r="AK2899" t="s">
        <v>949</v>
      </c>
      <c r="AL2899">
        <v>41.001705999999999</v>
      </c>
      <c r="AM2899" t="s">
        <v>950</v>
      </c>
      <c r="AN2899">
        <v>-72.181698999999995</v>
      </c>
      <c r="AO2899">
        <v>25</v>
      </c>
      <c r="AP2899">
        <v>1175</v>
      </c>
      <c r="AQ2899" t="s">
        <v>129</v>
      </c>
      <c r="AR2899">
        <v>-35</v>
      </c>
      <c r="AS2899">
        <v>51</v>
      </c>
      <c r="AT2899">
        <v>192</v>
      </c>
      <c r="BB2899">
        <v>1200</v>
      </c>
      <c r="BC2899">
        <v>1</v>
      </c>
      <c r="BD2899" t="str">
        <f t="shared" si="1447"/>
        <v xml:space="preserve">N46PD   </v>
      </c>
      <c r="BE2899">
        <v>1</v>
      </c>
      <c r="BG2899">
        <v>0</v>
      </c>
      <c r="BH2899">
        <v>0</v>
      </c>
      <c r="BI2899">
        <v>0</v>
      </c>
      <c r="BJ2899">
        <v>1075</v>
      </c>
      <c r="BK2899">
        <v>-100</v>
      </c>
      <c r="BL2899" t="s">
        <v>206</v>
      </c>
      <c r="BM2899">
        <v>1</v>
      </c>
      <c r="BN2899">
        <v>1</v>
      </c>
      <c r="BO2899">
        <v>1</v>
      </c>
      <c r="BP2899">
        <v>0</v>
      </c>
      <c r="BS2899">
        <v>0</v>
      </c>
      <c r="BT2899">
        <v>0</v>
      </c>
      <c r="BU2899">
        <v>0</v>
      </c>
      <c r="CE2899" t="str">
        <f t="shared" ref="CE2899:CE2905" si="1470">"16:28:23.539"</f>
        <v>16:28:23.539</v>
      </c>
      <c r="CF2899">
        <v>539290746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7</v>
      </c>
      <c r="CY2899">
        <v>7</v>
      </c>
      <c r="CZ2899" t="s">
        <v>131</v>
      </c>
      <c r="DA2899">
        <v>80</v>
      </c>
      <c r="DB2899">
        <v>1</v>
      </c>
      <c r="DC2899" t="s">
        <v>132</v>
      </c>
      <c r="DD2899" t="s">
        <v>133</v>
      </c>
      <c r="DG2899">
        <v>15638060</v>
      </c>
      <c r="DI2899">
        <v>1</v>
      </c>
      <c r="DJ2899">
        <v>0</v>
      </c>
      <c r="DK2899">
        <v>0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3">
      <c r="A2900" t="str">
        <f t="shared" si="1467"/>
        <v>10/06/2022 16:28:23.883</v>
      </c>
      <c r="C2900" t="str">
        <f t="shared" si="1446"/>
        <v>FFDFD3C0</v>
      </c>
      <c r="D2900" t="s">
        <v>143</v>
      </c>
      <c r="E2900">
        <v>1</v>
      </c>
      <c r="F2900">
        <v>2001</v>
      </c>
      <c r="G2900" t="s">
        <v>147</v>
      </c>
      <c r="J2900" t="s">
        <v>145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1468"/>
        <v>16:28:23.539</v>
      </c>
      <c r="T2900" t="str">
        <f t="shared" si="1469"/>
        <v>16:28:23.039</v>
      </c>
      <c r="U2900" t="str">
        <f t="shared" si="1459"/>
        <v>A5988B</v>
      </c>
      <c r="V2900">
        <v>0</v>
      </c>
      <c r="W2900">
        <v>0</v>
      </c>
      <c r="X2900">
        <v>2</v>
      </c>
      <c r="Y2900">
        <v>0</v>
      </c>
      <c r="AA2900">
        <v>0</v>
      </c>
      <c r="AB2900">
        <v>9</v>
      </c>
      <c r="AC2900">
        <v>3</v>
      </c>
      <c r="AD2900">
        <v>0</v>
      </c>
      <c r="AE2900">
        <v>10</v>
      </c>
      <c r="AF2900" t="s">
        <v>136</v>
      </c>
      <c r="AG2900">
        <v>0</v>
      </c>
      <c r="AH2900">
        <v>3</v>
      </c>
      <c r="AI2900">
        <v>2</v>
      </c>
      <c r="AJ2900">
        <v>1</v>
      </c>
      <c r="AK2900" t="s">
        <v>949</v>
      </c>
      <c r="AL2900">
        <v>41.001705999999999</v>
      </c>
      <c r="AM2900" t="s">
        <v>950</v>
      </c>
      <c r="AN2900">
        <v>-72.181698999999995</v>
      </c>
      <c r="AO2900">
        <v>25</v>
      </c>
      <c r="AP2900">
        <v>1175</v>
      </c>
      <c r="AQ2900" t="s">
        <v>129</v>
      </c>
      <c r="AR2900">
        <v>-35</v>
      </c>
      <c r="AS2900">
        <v>51</v>
      </c>
      <c r="AT2900">
        <v>192</v>
      </c>
      <c r="BB2900">
        <v>1200</v>
      </c>
      <c r="BC2900">
        <v>1</v>
      </c>
      <c r="BD2900" t="str">
        <f t="shared" si="1447"/>
        <v xml:space="preserve">N46PD   </v>
      </c>
      <c r="BE2900">
        <v>1</v>
      </c>
      <c r="BG2900">
        <v>0</v>
      </c>
      <c r="BH2900">
        <v>0</v>
      </c>
      <c r="BI2900">
        <v>0</v>
      </c>
      <c r="BJ2900">
        <v>1075</v>
      </c>
      <c r="BK2900">
        <v>-100</v>
      </c>
      <c r="BL2900" t="s">
        <v>206</v>
      </c>
      <c r="BM2900">
        <v>1</v>
      </c>
      <c r="BN2900">
        <v>1</v>
      </c>
      <c r="BO2900">
        <v>1</v>
      </c>
      <c r="BP2900">
        <v>0</v>
      </c>
      <c r="BS2900">
        <v>0</v>
      </c>
      <c r="BT2900">
        <v>0</v>
      </c>
      <c r="BU2900">
        <v>0</v>
      </c>
      <c r="CE2900" t="str">
        <f t="shared" si="1470"/>
        <v>16:28:23.539</v>
      </c>
      <c r="CF2900">
        <v>539290746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7</v>
      </c>
      <c r="CY2900">
        <v>7</v>
      </c>
      <c r="CZ2900" t="s">
        <v>131</v>
      </c>
      <c r="DA2900">
        <v>80</v>
      </c>
      <c r="DB2900">
        <v>1</v>
      </c>
      <c r="DC2900" t="s">
        <v>132</v>
      </c>
      <c r="DD2900" t="s">
        <v>133</v>
      </c>
      <c r="DG2900">
        <v>15638060</v>
      </c>
      <c r="DI2900">
        <v>1</v>
      </c>
      <c r="DJ2900">
        <v>0</v>
      </c>
      <c r="DK2900">
        <v>1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3">
      <c r="A2901" t="str">
        <f t="shared" si="1467"/>
        <v>10/06/2022 16:28:23.883</v>
      </c>
      <c r="C2901" t="str">
        <f t="shared" si="1446"/>
        <v>FFDFD3C0</v>
      </c>
      <c r="D2901" t="s">
        <v>134</v>
      </c>
      <c r="E2901">
        <v>38</v>
      </c>
      <c r="H2901">
        <v>125</v>
      </c>
      <c r="I2901" t="s">
        <v>142</v>
      </c>
      <c r="J2901" t="s">
        <v>136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si="1468"/>
        <v>16:28:23.539</v>
      </c>
      <c r="T2901" t="str">
        <f t="shared" si="1469"/>
        <v>16:28:23.039</v>
      </c>
      <c r="U2901" t="str">
        <f t="shared" si="1459"/>
        <v>A5988B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9</v>
      </c>
      <c r="AC2901">
        <v>3</v>
      </c>
      <c r="AD2901">
        <v>0</v>
      </c>
      <c r="AE2901">
        <v>10</v>
      </c>
      <c r="AF2901" t="s">
        <v>136</v>
      </c>
      <c r="AG2901">
        <v>0</v>
      </c>
      <c r="AH2901">
        <v>3</v>
      </c>
      <c r="AI2901">
        <v>2</v>
      </c>
      <c r="AJ2901">
        <v>1</v>
      </c>
      <c r="AK2901" t="s">
        <v>949</v>
      </c>
      <c r="AL2901">
        <v>41.001705999999999</v>
      </c>
      <c r="AM2901" t="s">
        <v>950</v>
      </c>
      <c r="AN2901">
        <v>-72.181698999999995</v>
      </c>
      <c r="AO2901">
        <v>25</v>
      </c>
      <c r="AP2901">
        <v>1175</v>
      </c>
      <c r="AQ2901" t="s">
        <v>129</v>
      </c>
      <c r="AR2901">
        <v>-35</v>
      </c>
      <c r="AS2901">
        <v>51</v>
      </c>
      <c r="AT2901">
        <v>192</v>
      </c>
      <c r="BB2901">
        <v>1200</v>
      </c>
      <c r="BC2901">
        <v>1</v>
      </c>
      <c r="BD2901" t="str">
        <f t="shared" si="1447"/>
        <v xml:space="preserve">N46PD   </v>
      </c>
      <c r="BE2901">
        <v>1</v>
      </c>
      <c r="BG2901">
        <v>0</v>
      </c>
      <c r="BH2901">
        <v>0</v>
      </c>
      <c r="BI2901">
        <v>0</v>
      </c>
      <c r="BJ2901">
        <v>1075</v>
      </c>
      <c r="BK2901">
        <v>-100</v>
      </c>
      <c r="BL2901" t="s">
        <v>206</v>
      </c>
      <c r="BM2901">
        <v>1</v>
      </c>
      <c r="BN2901">
        <v>1</v>
      </c>
      <c r="BO2901">
        <v>1</v>
      </c>
      <c r="BP2901">
        <v>0</v>
      </c>
      <c r="BS2901">
        <v>0</v>
      </c>
      <c r="BT2901">
        <v>0</v>
      </c>
      <c r="BU2901">
        <v>0</v>
      </c>
      <c r="CE2901" t="str">
        <f t="shared" si="1470"/>
        <v>16:28:23.539</v>
      </c>
      <c r="CF2901">
        <v>539290746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7</v>
      </c>
      <c r="CY2901">
        <v>7</v>
      </c>
      <c r="CZ2901" t="s">
        <v>131</v>
      </c>
      <c r="DA2901">
        <v>80</v>
      </c>
      <c r="DB2901">
        <v>1</v>
      </c>
      <c r="DC2901" t="s">
        <v>132</v>
      </c>
      <c r="DD2901" t="s">
        <v>133</v>
      </c>
      <c r="DG2901">
        <v>15638060</v>
      </c>
      <c r="DI2901">
        <v>1</v>
      </c>
      <c r="DJ2901">
        <v>0</v>
      </c>
      <c r="DK2901">
        <v>1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3">
      <c r="A2902" t="str">
        <f t="shared" si="1467"/>
        <v>10/06/2022 16:28:23.883</v>
      </c>
      <c r="C2902" t="str">
        <f t="shared" si="1446"/>
        <v>FFDFD3C0</v>
      </c>
      <c r="D2902" t="s">
        <v>139</v>
      </c>
      <c r="E2902">
        <v>3</v>
      </c>
      <c r="F2902">
        <v>1003</v>
      </c>
      <c r="G2902" t="s">
        <v>146</v>
      </c>
      <c r="J2902" t="s">
        <v>141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si="1468"/>
        <v>16:28:23.539</v>
      </c>
      <c r="T2902" t="str">
        <f t="shared" si="1469"/>
        <v>16:28:23.039</v>
      </c>
      <c r="U2902" t="str">
        <f t="shared" si="1459"/>
        <v>A5988B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9</v>
      </c>
      <c r="AC2902">
        <v>3</v>
      </c>
      <c r="AD2902">
        <v>0</v>
      </c>
      <c r="AE2902">
        <v>10</v>
      </c>
      <c r="AF2902" t="s">
        <v>136</v>
      </c>
      <c r="AG2902">
        <v>0</v>
      </c>
      <c r="AH2902">
        <v>3</v>
      </c>
      <c r="AI2902">
        <v>2</v>
      </c>
      <c r="AJ2902">
        <v>1</v>
      </c>
      <c r="AK2902" t="s">
        <v>949</v>
      </c>
      <c r="AL2902">
        <v>41.001705999999999</v>
      </c>
      <c r="AM2902" t="s">
        <v>950</v>
      </c>
      <c r="AN2902">
        <v>-72.181698999999995</v>
      </c>
      <c r="AO2902">
        <v>25</v>
      </c>
      <c r="AP2902">
        <v>1175</v>
      </c>
      <c r="AQ2902" t="s">
        <v>129</v>
      </c>
      <c r="AR2902">
        <v>-35</v>
      </c>
      <c r="AS2902">
        <v>51</v>
      </c>
      <c r="AT2902">
        <v>192</v>
      </c>
      <c r="BB2902">
        <v>1200</v>
      </c>
      <c r="BC2902">
        <v>1</v>
      </c>
      <c r="BD2902" t="str">
        <f t="shared" si="1447"/>
        <v xml:space="preserve">N46PD   </v>
      </c>
      <c r="BE2902">
        <v>1</v>
      </c>
      <c r="BG2902">
        <v>0</v>
      </c>
      <c r="BH2902">
        <v>0</v>
      </c>
      <c r="BI2902">
        <v>0</v>
      </c>
      <c r="BJ2902">
        <v>1075</v>
      </c>
      <c r="BK2902">
        <v>-100</v>
      </c>
      <c r="BL2902" t="s">
        <v>206</v>
      </c>
      <c r="BM2902">
        <v>1</v>
      </c>
      <c r="BN2902">
        <v>1</v>
      </c>
      <c r="BO2902">
        <v>1</v>
      </c>
      <c r="BP2902">
        <v>0</v>
      </c>
      <c r="BS2902">
        <v>0</v>
      </c>
      <c r="BT2902">
        <v>0</v>
      </c>
      <c r="BU2902">
        <v>0</v>
      </c>
      <c r="CE2902" t="str">
        <f t="shared" si="1470"/>
        <v>16:28:23.539</v>
      </c>
      <c r="CF2902">
        <v>539290746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7</v>
      </c>
      <c r="CY2902">
        <v>7</v>
      </c>
      <c r="CZ2902" t="s">
        <v>131</v>
      </c>
      <c r="DA2902">
        <v>80</v>
      </c>
      <c r="DB2902">
        <v>1</v>
      </c>
      <c r="DC2902" t="s">
        <v>132</v>
      </c>
      <c r="DD2902" t="s">
        <v>133</v>
      </c>
      <c r="DG2902">
        <v>15638060</v>
      </c>
      <c r="DI2902">
        <v>1</v>
      </c>
      <c r="DJ2902">
        <v>0</v>
      </c>
      <c r="DK2902">
        <v>1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3">
      <c r="A2903" t="str">
        <f t="shared" si="1467"/>
        <v>10/06/2022 16:28:23.883</v>
      </c>
      <c r="C2903" t="str">
        <f t="shared" si="1446"/>
        <v>FFDFD3C0</v>
      </c>
      <c r="D2903" t="s">
        <v>134</v>
      </c>
      <c r="E2903">
        <v>33</v>
      </c>
      <c r="H2903">
        <v>112</v>
      </c>
      <c r="I2903" t="s">
        <v>135</v>
      </c>
      <c r="J2903" t="s">
        <v>136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 t="shared" si="1468"/>
        <v>16:28:23.539</v>
      </c>
      <c r="T2903" t="str">
        <f t="shared" si="1469"/>
        <v>16:28:23.039</v>
      </c>
      <c r="U2903" t="str">
        <f t="shared" si="1459"/>
        <v>A5988B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9</v>
      </c>
      <c r="AC2903">
        <v>3</v>
      </c>
      <c r="AD2903">
        <v>0</v>
      </c>
      <c r="AE2903">
        <v>10</v>
      </c>
      <c r="AF2903" t="s">
        <v>136</v>
      </c>
      <c r="AG2903">
        <v>0</v>
      </c>
      <c r="AH2903">
        <v>3</v>
      </c>
      <c r="AI2903">
        <v>2</v>
      </c>
      <c r="AJ2903">
        <v>1</v>
      </c>
      <c r="AK2903" t="s">
        <v>949</v>
      </c>
      <c r="AL2903">
        <v>41.001705999999999</v>
      </c>
      <c r="AM2903" t="s">
        <v>950</v>
      </c>
      <c r="AN2903">
        <v>-72.181698999999995</v>
      </c>
      <c r="AO2903">
        <v>25</v>
      </c>
      <c r="AP2903">
        <v>1175</v>
      </c>
      <c r="AQ2903" t="s">
        <v>129</v>
      </c>
      <c r="AR2903">
        <v>-35</v>
      </c>
      <c r="AS2903">
        <v>51</v>
      </c>
      <c r="AT2903">
        <v>192</v>
      </c>
      <c r="BB2903">
        <v>1200</v>
      </c>
      <c r="BC2903">
        <v>1</v>
      </c>
      <c r="BD2903" t="str">
        <f t="shared" si="1447"/>
        <v xml:space="preserve">N46PD   </v>
      </c>
      <c r="BE2903">
        <v>1</v>
      </c>
      <c r="BG2903">
        <v>0</v>
      </c>
      <c r="BH2903">
        <v>0</v>
      </c>
      <c r="BI2903">
        <v>0</v>
      </c>
      <c r="BJ2903">
        <v>1075</v>
      </c>
      <c r="BK2903">
        <v>-100</v>
      </c>
      <c r="BL2903" t="s">
        <v>206</v>
      </c>
      <c r="BM2903">
        <v>1</v>
      </c>
      <c r="BN2903">
        <v>1</v>
      </c>
      <c r="BO2903">
        <v>1</v>
      </c>
      <c r="BP2903">
        <v>0</v>
      </c>
      <c r="BS2903">
        <v>0</v>
      </c>
      <c r="BT2903">
        <v>0</v>
      </c>
      <c r="BU2903">
        <v>0</v>
      </c>
      <c r="CE2903" t="str">
        <f t="shared" si="1470"/>
        <v>16:28:23.539</v>
      </c>
      <c r="CF2903">
        <v>539290746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7</v>
      </c>
      <c r="CY2903">
        <v>7</v>
      </c>
      <c r="CZ2903" t="s">
        <v>131</v>
      </c>
      <c r="DA2903">
        <v>80</v>
      </c>
      <c r="DB2903">
        <v>1</v>
      </c>
      <c r="DC2903" t="s">
        <v>132</v>
      </c>
      <c r="DD2903" t="s">
        <v>133</v>
      </c>
      <c r="DG2903">
        <v>15638060</v>
      </c>
      <c r="DI2903">
        <v>1</v>
      </c>
      <c r="DJ2903">
        <v>0</v>
      </c>
      <c r="DK2903">
        <v>1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3">
      <c r="A2904" t="str">
        <f t="shared" si="1467"/>
        <v>10/06/2022 16:28:23.883</v>
      </c>
      <c r="C2904" t="str">
        <f t="shared" si="1446"/>
        <v>FFDFD3C0</v>
      </c>
      <c r="D2904" t="s">
        <v>139</v>
      </c>
      <c r="E2904">
        <v>2</v>
      </c>
      <c r="F2904">
        <v>1002</v>
      </c>
      <c r="G2904" t="s">
        <v>124</v>
      </c>
      <c r="J2904" t="s">
        <v>141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 t="shared" si="1468"/>
        <v>16:28:23.539</v>
      </c>
      <c r="T2904" t="str">
        <f t="shared" si="1469"/>
        <v>16:28:23.039</v>
      </c>
      <c r="U2904" t="str">
        <f t="shared" si="1459"/>
        <v>A5988B</v>
      </c>
      <c r="V2904">
        <v>0</v>
      </c>
      <c r="W2904">
        <v>0</v>
      </c>
      <c r="X2904">
        <v>2</v>
      </c>
      <c r="Y2904">
        <v>0</v>
      </c>
      <c r="AA2904">
        <v>0</v>
      </c>
      <c r="AB2904">
        <v>9</v>
      </c>
      <c r="AC2904">
        <v>3</v>
      </c>
      <c r="AD2904">
        <v>0</v>
      </c>
      <c r="AE2904">
        <v>10</v>
      </c>
      <c r="AF2904" t="s">
        <v>136</v>
      </c>
      <c r="AG2904">
        <v>0</v>
      </c>
      <c r="AH2904">
        <v>3</v>
      </c>
      <c r="AI2904">
        <v>2</v>
      </c>
      <c r="AJ2904">
        <v>1</v>
      </c>
      <c r="AK2904" t="s">
        <v>949</v>
      </c>
      <c r="AL2904">
        <v>41.001705999999999</v>
      </c>
      <c r="AM2904" t="s">
        <v>950</v>
      </c>
      <c r="AN2904">
        <v>-72.181698999999995</v>
      </c>
      <c r="AO2904">
        <v>25</v>
      </c>
      <c r="AP2904">
        <v>1175</v>
      </c>
      <c r="AQ2904" t="s">
        <v>129</v>
      </c>
      <c r="AR2904">
        <v>-35</v>
      </c>
      <c r="AS2904">
        <v>51</v>
      </c>
      <c r="AT2904">
        <v>192</v>
      </c>
      <c r="BB2904">
        <v>1200</v>
      </c>
      <c r="BC2904">
        <v>1</v>
      </c>
      <c r="BD2904" t="str">
        <f t="shared" si="1447"/>
        <v xml:space="preserve">N46PD   </v>
      </c>
      <c r="BE2904">
        <v>1</v>
      </c>
      <c r="BG2904">
        <v>0</v>
      </c>
      <c r="BH2904">
        <v>0</v>
      </c>
      <c r="BI2904">
        <v>0</v>
      </c>
      <c r="BJ2904">
        <v>1075</v>
      </c>
      <c r="BK2904">
        <v>-100</v>
      </c>
      <c r="BL2904" t="s">
        <v>206</v>
      </c>
      <c r="BM2904">
        <v>1</v>
      </c>
      <c r="BN2904">
        <v>1</v>
      </c>
      <c r="BO2904">
        <v>1</v>
      </c>
      <c r="BP2904">
        <v>0</v>
      </c>
      <c r="BS2904">
        <v>0</v>
      </c>
      <c r="BT2904">
        <v>0</v>
      </c>
      <c r="BU2904">
        <v>0</v>
      </c>
      <c r="CE2904" t="str">
        <f t="shared" si="1470"/>
        <v>16:28:23.539</v>
      </c>
      <c r="CF2904">
        <v>539290746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7</v>
      </c>
      <c r="CY2904">
        <v>7</v>
      </c>
      <c r="CZ2904" t="s">
        <v>131</v>
      </c>
      <c r="DA2904">
        <v>80</v>
      </c>
      <c r="DB2904">
        <v>1</v>
      </c>
      <c r="DC2904" t="s">
        <v>132</v>
      </c>
      <c r="DD2904" t="s">
        <v>133</v>
      </c>
      <c r="DG2904">
        <v>15638060</v>
      </c>
      <c r="DI2904">
        <v>1</v>
      </c>
      <c r="DJ2904">
        <v>0</v>
      </c>
      <c r="DK2904">
        <v>1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3">
      <c r="A2905" t="str">
        <f t="shared" si="1467"/>
        <v>10/06/2022 16:28:23.883</v>
      </c>
      <c r="C2905" t="str">
        <f t="shared" si="1446"/>
        <v>FFDFD3C0</v>
      </c>
      <c r="D2905" t="s">
        <v>123</v>
      </c>
      <c r="E2905">
        <v>1</v>
      </c>
      <c r="H2905">
        <v>157</v>
      </c>
      <c r="I2905" t="s">
        <v>124</v>
      </c>
      <c r="J2905" t="s">
        <v>125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 t="shared" si="1468"/>
        <v>16:28:23.539</v>
      </c>
      <c r="T2905" t="str">
        <f t="shared" si="1469"/>
        <v>16:28:23.039</v>
      </c>
      <c r="U2905" t="str">
        <f t="shared" si="1459"/>
        <v>A5988B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9</v>
      </c>
      <c r="AC2905">
        <v>3</v>
      </c>
      <c r="AD2905">
        <v>0</v>
      </c>
      <c r="AE2905">
        <v>10</v>
      </c>
      <c r="AF2905" t="s">
        <v>136</v>
      </c>
      <c r="AG2905">
        <v>0</v>
      </c>
      <c r="AH2905">
        <v>3</v>
      </c>
      <c r="AI2905">
        <v>2</v>
      </c>
      <c r="AJ2905">
        <v>1</v>
      </c>
      <c r="AK2905" t="s">
        <v>949</v>
      </c>
      <c r="AL2905">
        <v>41.001705999999999</v>
      </c>
      <c r="AM2905" t="s">
        <v>950</v>
      </c>
      <c r="AN2905">
        <v>-72.181698999999995</v>
      </c>
      <c r="AO2905">
        <v>25</v>
      </c>
      <c r="AP2905">
        <v>1175</v>
      </c>
      <c r="AQ2905" t="s">
        <v>129</v>
      </c>
      <c r="AR2905">
        <v>-35</v>
      </c>
      <c r="AS2905">
        <v>51</v>
      </c>
      <c r="AT2905">
        <v>192</v>
      </c>
      <c r="BB2905">
        <v>1200</v>
      </c>
      <c r="BC2905">
        <v>1</v>
      </c>
      <c r="BD2905" t="str">
        <f t="shared" si="1447"/>
        <v xml:space="preserve">N46PD   </v>
      </c>
      <c r="BE2905">
        <v>1</v>
      </c>
      <c r="BG2905">
        <v>0</v>
      </c>
      <c r="BH2905">
        <v>0</v>
      </c>
      <c r="BI2905">
        <v>0</v>
      </c>
      <c r="BJ2905">
        <v>1075</v>
      </c>
      <c r="BK2905">
        <v>-100</v>
      </c>
      <c r="BL2905" t="s">
        <v>206</v>
      </c>
      <c r="BM2905">
        <v>1</v>
      </c>
      <c r="BN2905">
        <v>1</v>
      </c>
      <c r="BO2905">
        <v>1</v>
      </c>
      <c r="BP2905">
        <v>0</v>
      </c>
      <c r="BS2905">
        <v>0</v>
      </c>
      <c r="BT2905">
        <v>0</v>
      </c>
      <c r="BU2905">
        <v>0</v>
      </c>
      <c r="CE2905" t="str">
        <f t="shared" si="1470"/>
        <v>16:28:23.539</v>
      </c>
      <c r="CF2905">
        <v>539290746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7</v>
      </c>
      <c r="CY2905">
        <v>7</v>
      </c>
      <c r="CZ2905" t="s">
        <v>131</v>
      </c>
      <c r="DA2905">
        <v>80</v>
      </c>
      <c r="DB2905">
        <v>1</v>
      </c>
      <c r="DC2905" t="s">
        <v>132</v>
      </c>
      <c r="DD2905" t="s">
        <v>133</v>
      </c>
      <c r="DG2905">
        <v>15638060</v>
      </c>
      <c r="DI2905">
        <v>1</v>
      </c>
      <c r="DJ2905">
        <v>0</v>
      </c>
      <c r="DK2905">
        <v>1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3">
      <c r="A2906" t="str">
        <f t="shared" ref="A2906:A2912" si="1471">"10/06/2022 16:28:24.962"</f>
        <v>10/06/2022 16:28:24.962</v>
      </c>
      <c r="C2906" t="str">
        <f t="shared" si="1446"/>
        <v>FFDFD3C0</v>
      </c>
      <c r="D2906" t="s">
        <v>143</v>
      </c>
      <c r="E2906">
        <v>1</v>
      </c>
      <c r="F2906">
        <v>2001</v>
      </c>
      <c r="G2906" t="s">
        <v>147</v>
      </c>
      <c r="J2906" t="s">
        <v>145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 t="shared" ref="S2906:S2912" si="1472">"16:28:24.664"</f>
        <v>16:28:24.664</v>
      </c>
      <c r="T2906" t="str">
        <f t="shared" ref="T2906:T2912" si="1473">"16:28:24.164"</f>
        <v>16:28:24.164</v>
      </c>
      <c r="U2906" t="str">
        <f t="shared" si="1459"/>
        <v>A5988B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9</v>
      </c>
      <c r="AC2906">
        <v>3</v>
      </c>
      <c r="AD2906">
        <v>0</v>
      </c>
      <c r="AE2906">
        <v>10</v>
      </c>
      <c r="AF2906" t="s">
        <v>136</v>
      </c>
      <c r="AG2906">
        <v>0</v>
      </c>
      <c r="AH2906">
        <v>3</v>
      </c>
      <c r="AI2906">
        <v>2</v>
      </c>
      <c r="AJ2906">
        <v>1</v>
      </c>
      <c r="AK2906" t="s">
        <v>951</v>
      </c>
      <c r="AL2906">
        <v>41.001984999999998</v>
      </c>
      <c r="AM2906" t="s">
        <v>952</v>
      </c>
      <c r="AN2906">
        <v>-72.181934999999996</v>
      </c>
      <c r="AO2906">
        <v>25</v>
      </c>
      <c r="AP2906">
        <v>1175</v>
      </c>
      <c r="AQ2906" t="s">
        <v>129</v>
      </c>
      <c r="AR2906">
        <v>-36</v>
      </c>
      <c r="AS2906">
        <v>50</v>
      </c>
      <c r="AT2906">
        <v>320</v>
      </c>
      <c r="BB2906">
        <v>1200</v>
      </c>
      <c r="BC2906">
        <v>1</v>
      </c>
      <c r="BD2906" t="str">
        <f t="shared" si="1447"/>
        <v xml:space="preserve">N46PD   </v>
      </c>
      <c r="BE2906">
        <v>1</v>
      </c>
      <c r="BG2906">
        <v>0</v>
      </c>
      <c r="BH2906">
        <v>0</v>
      </c>
      <c r="BI2906">
        <v>0</v>
      </c>
      <c r="BJ2906">
        <v>1075</v>
      </c>
      <c r="BK2906">
        <v>-100</v>
      </c>
      <c r="BL2906" t="s">
        <v>206</v>
      </c>
      <c r="BM2906">
        <v>1</v>
      </c>
      <c r="BN2906">
        <v>1</v>
      </c>
      <c r="BO2906">
        <v>1</v>
      </c>
      <c r="BP2906">
        <v>0</v>
      </c>
      <c r="BS2906">
        <v>0</v>
      </c>
      <c r="BT2906">
        <v>0</v>
      </c>
      <c r="BU2906">
        <v>0</v>
      </c>
      <c r="CE2906" t="str">
        <f t="shared" ref="CE2906:CE2912" si="1474">"16:28:24.665"</f>
        <v>16:28:24.665</v>
      </c>
      <c r="CF2906">
        <v>664892557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7</v>
      </c>
      <c r="CY2906">
        <v>7</v>
      </c>
      <c r="CZ2906" t="s">
        <v>131</v>
      </c>
      <c r="DA2906">
        <v>80</v>
      </c>
      <c r="DB2906">
        <v>1</v>
      </c>
      <c r="DC2906" t="s">
        <v>132</v>
      </c>
      <c r="DD2906" t="s">
        <v>133</v>
      </c>
      <c r="DG2906">
        <v>15639221</v>
      </c>
      <c r="DI2906">
        <v>1</v>
      </c>
      <c r="DJ2906">
        <v>0</v>
      </c>
      <c r="DK2906">
        <v>0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3">
      <c r="A2907" t="str">
        <f t="shared" si="1471"/>
        <v>10/06/2022 16:28:24.962</v>
      </c>
      <c r="C2907" t="str">
        <f t="shared" si="1446"/>
        <v>FFDFD3C0</v>
      </c>
      <c r="D2907" t="s">
        <v>143</v>
      </c>
      <c r="E2907">
        <v>15</v>
      </c>
      <c r="F2907">
        <v>2015</v>
      </c>
      <c r="G2907" t="s">
        <v>144</v>
      </c>
      <c r="J2907" t="s">
        <v>145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 t="shared" si="1472"/>
        <v>16:28:24.664</v>
      </c>
      <c r="T2907" t="str">
        <f t="shared" si="1473"/>
        <v>16:28:24.164</v>
      </c>
      <c r="U2907" t="str">
        <f t="shared" si="1459"/>
        <v>A5988B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9</v>
      </c>
      <c r="AC2907">
        <v>3</v>
      </c>
      <c r="AD2907">
        <v>0</v>
      </c>
      <c r="AE2907">
        <v>10</v>
      </c>
      <c r="AF2907" t="s">
        <v>136</v>
      </c>
      <c r="AG2907">
        <v>0</v>
      </c>
      <c r="AH2907">
        <v>3</v>
      </c>
      <c r="AI2907">
        <v>2</v>
      </c>
      <c r="AJ2907">
        <v>1</v>
      </c>
      <c r="AK2907" t="s">
        <v>951</v>
      </c>
      <c r="AL2907">
        <v>41.001984999999998</v>
      </c>
      <c r="AM2907" t="s">
        <v>952</v>
      </c>
      <c r="AN2907">
        <v>-72.181934999999996</v>
      </c>
      <c r="AO2907">
        <v>25</v>
      </c>
      <c r="AP2907">
        <v>1175</v>
      </c>
      <c r="AQ2907" t="s">
        <v>129</v>
      </c>
      <c r="AR2907">
        <v>-36</v>
      </c>
      <c r="AS2907">
        <v>50</v>
      </c>
      <c r="AT2907">
        <v>320</v>
      </c>
      <c r="BB2907">
        <v>1200</v>
      </c>
      <c r="BC2907">
        <v>1</v>
      </c>
      <c r="BD2907" t="str">
        <f t="shared" si="1447"/>
        <v xml:space="preserve">N46PD   </v>
      </c>
      <c r="BE2907">
        <v>1</v>
      </c>
      <c r="BG2907">
        <v>0</v>
      </c>
      <c r="BH2907">
        <v>0</v>
      </c>
      <c r="BI2907">
        <v>0</v>
      </c>
      <c r="BJ2907">
        <v>1075</v>
      </c>
      <c r="BK2907">
        <v>-100</v>
      </c>
      <c r="BL2907" t="s">
        <v>206</v>
      </c>
      <c r="BM2907">
        <v>1</v>
      </c>
      <c r="BN2907">
        <v>1</v>
      </c>
      <c r="BO2907">
        <v>1</v>
      </c>
      <c r="BP2907">
        <v>0</v>
      </c>
      <c r="BS2907">
        <v>0</v>
      </c>
      <c r="BT2907">
        <v>0</v>
      </c>
      <c r="BU2907">
        <v>0</v>
      </c>
      <c r="CE2907" t="str">
        <f t="shared" si="1474"/>
        <v>16:28:24.665</v>
      </c>
      <c r="CF2907">
        <v>664892557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7</v>
      </c>
      <c r="CY2907">
        <v>7</v>
      </c>
      <c r="CZ2907" t="s">
        <v>131</v>
      </c>
      <c r="DA2907">
        <v>80</v>
      </c>
      <c r="DB2907">
        <v>1</v>
      </c>
      <c r="DC2907" t="s">
        <v>132</v>
      </c>
      <c r="DD2907" t="s">
        <v>133</v>
      </c>
      <c r="DG2907">
        <v>15639221</v>
      </c>
      <c r="DI2907">
        <v>1</v>
      </c>
      <c r="DJ2907">
        <v>0</v>
      </c>
      <c r="DK2907">
        <v>1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3">
      <c r="A2908" t="str">
        <f t="shared" si="1471"/>
        <v>10/06/2022 16:28:24.962</v>
      </c>
      <c r="C2908" t="str">
        <f t="shared" si="1446"/>
        <v>FFDFD3C0</v>
      </c>
      <c r="D2908" t="s">
        <v>123</v>
      </c>
      <c r="E2908">
        <v>1</v>
      </c>
      <c r="H2908">
        <v>157</v>
      </c>
      <c r="I2908" t="s">
        <v>124</v>
      </c>
      <c r="J2908" t="s">
        <v>125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 t="shared" si="1472"/>
        <v>16:28:24.664</v>
      </c>
      <c r="T2908" t="str">
        <f t="shared" si="1473"/>
        <v>16:28:24.164</v>
      </c>
      <c r="U2908" t="str">
        <f t="shared" si="1459"/>
        <v>A5988B</v>
      </c>
      <c r="V2908">
        <v>0</v>
      </c>
      <c r="W2908">
        <v>0</v>
      </c>
      <c r="X2908">
        <v>2</v>
      </c>
      <c r="Y2908">
        <v>0</v>
      </c>
      <c r="AA2908">
        <v>0</v>
      </c>
      <c r="AB2908">
        <v>9</v>
      </c>
      <c r="AC2908">
        <v>3</v>
      </c>
      <c r="AD2908">
        <v>0</v>
      </c>
      <c r="AE2908">
        <v>10</v>
      </c>
      <c r="AF2908" t="s">
        <v>136</v>
      </c>
      <c r="AG2908">
        <v>0</v>
      </c>
      <c r="AH2908">
        <v>3</v>
      </c>
      <c r="AI2908">
        <v>2</v>
      </c>
      <c r="AJ2908">
        <v>1</v>
      </c>
      <c r="AK2908" t="s">
        <v>951</v>
      </c>
      <c r="AL2908">
        <v>41.001984999999998</v>
      </c>
      <c r="AM2908" t="s">
        <v>952</v>
      </c>
      <c r="AN2908">
        <v>-72.181934999999996</v>
      </c>
      <c r="AO2908">
        <v>25</v>
      </c>
      <c r="AP2908">
        <v>1175</v>
      </c>
      <c r="AQ2908" t="s">
        <v>129</v>
      </c>
      <c r="AR2908">
        <v>-36</v>
      </c>
      <c r="AS2908">
        <v>50</v>
      </c>
      <c r="AT2908">
        <v>320</v>
      </c>
      <c r="BB2908">
        <v>1200</v>
      </c>
      <c r="BC2908">
        <v>1</v>
      </c>
      <c r="BD2908" t="str">
        <f t="shared" si="1447"/>
        <v xml:space="preserve">N46PD   </v>
      </c>
      <c r="BE2908">
        <v>1</v>
      </c>
      <c r="BG2908">
        <v>0</v>
      </c>
      <c r="BH2908">
        <v>0</v>
      </c>
      <c r="BI2908">
        <v>0</v>
      </c>
      <c r="BJ2908">
        <v>1075</v>
      </c>
      <c r="BK2908">
        <v>-100</v>
      </c>
      <c r="BL2908" t="s">
        <v>206</v>
      </c>
      <c r="BM2908">
        <v>1</v>
      </c>
      <c r="BN2908">
        <v>1</v>
      </c>
      <c r="BO2908">
        <v>1</v>
      </c>
      <c r="BP2908">
        <v>0</v>
      </c>
      <c r="BS2908">
        <v>0</v>
      </c>
      <c r="BT2908">
        <v>0</v>
      </c>
      <c r="BU2908">
        <v>0</v>
      </c>
      <c r="CE2908" t="str">
        <f t="shared" si="1474"/>
        <v>16:28:24.665</v>
      </c>
      <c r="CF2908">
        <v>664892557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7</v>
      </c>
      <c r="CY2908">
        <v>7</v>
      </c>
      <c r="CZ2908" t="s">
        <v>131</v>
      </c>
      <c r="DA2908">
        <v>80</v>
      </c>
      <c r="DB2908">
        <v>1</v>
      </c>
      <c r="DC2908" t="s">
        <v>132</v>
      </c>
      <c r="DD2908" t="s">
        <v>133</v>
      </c>
      <c r="DG2908">
        <v>15639221</v>
      </c>
      <c r="DI2908">
        <v>1</v>
      </c>
      <c r="DJ2908">
        <v>0</v>
      </c>
      <c r="DK2908">
        <v>1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3">
      <c r="A2909" t="str">
        <f t="shared" si="1471"/>
        <v>10/06/2022 16:28:24.962</v>
      </c>
      <c r="C2909" t="str">
        <f t="shared" si="1446"/>
        <v>FFDFD3C0</v>
      </c>
      <c r="D2909" t="s">
        <v>134</v>
      </c>
      <c r="E2909">
        <v>38</v>
      </c>
      <c r="H2909">
        <v>125</v>
      </c>
      <c r="I2909" t="s">
        <v>142</v>
      </c>
      <c r="J2909" t="s">
        <v>136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 t="shared" si="1472"/>
        <v>16:28:24.664</v>
      </c>
      <c r="T2909" t="str">
        <f t="shared" si="1473"/>
        <v>16:28:24.164</v>
      </c>
      <c r="U2909" t="str">
        <f t="shared" si="1459"/>
        <v>A5988B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9</v>
      </c>
      <c r="AC2909">
        <v>3</v>
      </c>
      <c r="AD2909">
        <v>0</v>
      </c>
      <c r="AE2909">
        <v>10</v>
      </c>
      <c r="AF2909" t="s">
        <v>136</v>
      </c>
      <c r="AG2909">
        <v>0</v>
      </c>
      <c r="AH2909">
        <v>3</v>
      </c>
      <c r="AI2909">
        <v>2</v>
      </c>
      <c r="AJ2909">
        <v>1</v>
      </c>
      <c r="AK2909" t="s">
        <v>951</v>
      </c>
      <c r="AL2909">
        <v>41.001984999999998</v>
      </c>
      <c r="AM2909" t="s">
        <v>952</v>
      </c>
      <c r="AN2909">
        <v>-72.181934999999996</v>
      </c>
      <c r="AO2909">
        <v>25</v>
      </c>
      <c r="AP2909">
        <v>1175</v>
      </c>
      <c r="AQ2909" t="s">
        <v>129</v>
      </c>
      <c r="AR2909">
        <v>-36</v>
      </c>
      <c r="AS2909">
        <v>50</v>
      </c>
      <c r="AT2909">
        <v>320</v>
      </c>
      <c r="BB2909">
        <v>1200</v>
      </c>
      <c r="BC2909">
        <v>1</v>
      </c>
      <c r="BD2909" t="str">
        <f t="shared" si="1447"/>
        <v xml:space="preserve">N46PD   </v>
      </c>
      <c r="BE2909">
        <v>1</v>
      </c>
      <c r="BG2909">
        <v>0</v>
      </c>
      <c r="BH2909">
        <v>0</v>
      </c>
      <c r="BI2909">
        <v>0</v>
      </c>
      <c r="BJ2909">
        <v>1075</v>
      </c>
      <c r="BK2909">
        <v>-100</v>
      </c>
      <c r="BL2909" t="s">
        <v>206</v>
      </c>
      <c r="BM2909">
        <v>1</v>
      </c>
      <c r="BN2909">
        <v>1</v>
      </c>
      <c r="BO2909">
        <v>1</v>
      </c>
      <c r="BP2909">
        <v>0</v>
      </c>
      <c r="BS2909">
        <v>0</v>
      </c>
      <c r="BT2909">
        <v>0</v>
      </c>
      <c r="BU2909">
        <v>0</v>
      </c>
      <c r="CE2909" t="str">
        <f t="shared" si="1474"/>
        <v>16:28:24.665</v>
      </c>
      <c r="CF2909">
        <v>664892557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7</v>
      </c>
      <c r="CY2909">
        <v>7</v>
      </c>
      <c r="CZ2909" t="s">
        <v>131</v>
      </c>
      <c r="DA2909">
        <v>80</v>
      </c>
      <c r="DB2909">
        <v>1</v>
      </c>
      <c r="DC2909" t="s">
        <v>132</v>
      </c>
      <c r="DD2909" t="s">
        <v>133</v>
      </c>
      <c r="DG2909">
        <v>15639221</v>
      </c>
      <c r="DI2909">
        <v>1</v>
      </c>
      <c r="DJ2909">
        <v>0</v>
      </c>
      <c r="DK2909">
        <v>1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3">
      <c r="A2910" t="str">
        <f t="shared" si="1471"/>
        <v>10/06/2022 16:28:24.962</v>
      </c>
      <c r="C2910" t="str">
        <f t="shared" si="1446"/>
        <v>FFDFD3C0</v>
      </c>
      <c r="D2910" t="s">
        <v>139</v>
      </c>
      <c r="E2910">
        <v>3</v>
      </c>
      <c r="F2910">
        <v>1003</v>
      </c>
      <c r="G2910" t="s">
        <v>146</v>
      </c>
      <c r="J2910" t="s">
        <v>141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 t="shared" si="1472"/>
        <v>16:28:24.664</v>
      </c>
      <c r="T2910" t="str">
        <f t="shared" si="1473"/>
        <v>16:28:24.164</v>
      </c>
      <c r="U2910" t="str">
        <f t="shared" si="1459"/>
        <v>A5988B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9</v>
      </c>
      <c r="AC2910">
        <v>3</v>
      </c>
      <c r="AD2910">
        <v>0</v>
      </c>
      <c r="AE2910">
        <v>10</v>
      </c>
      <c r="AF2910" t="s">
        <v>136</v>
      </c>
      <c r="AG2910">
        <v>0</v>
      </c>
      <c r="AH2910">
        <v>3</v>
      </c>
      <c r="AI2910">
        <v>2</v>
      </c>
      <c r="AJ2910">
        <v>1</v>
      </c>
      <c r="AK2910" t="s">
        <v>951</v>
      </c>
      <c r="AL2910">
        <v>41.001984999999998</v>
      </c>
      <c r="AM2910" t="s">
        <v>952</v>
      </c>
      <c r="AN2910">
        <v>-72.181934999999996</v>
      </c>
      <c r="AO2910">
        <v>25</v>
      </c>
      <c r="AP2910">
        <v>1175</v>
      </c>
      <c r="AQ2910" t="s">
        <v>129</v>
      </c>
      <c r="AR2910">
        <v>-36</v>
      </c>
      <c r="AS2910">
        <v>50</v>
      </c>
      <c r="AT2910">
        <v>320</v>
      </c>
      <c r="BB2910">
        <v>1200</v>
      </c>
      <c r="BC2910">
        <v>1</v>
      </c>
      <c r="BD2910" t="str">
        <f t="shared" si="1447"/>
        <v xml:space="preserve">N46PD   </v>
      </c>
      <c r="BE2910">
        <v>1</v>
      </c>
      <c r="BG2910">
        <v>0</v>
      </c>
      <c r="BH2910">
        <v>0</v>
      </c>
      <c r="BI2910">
        <v>0</v>
      </c>
      <c r="BJ2910">
        <v>1075</v>
      </c>
      <c r="BK2910">
        <v>-100</v>
      </c>
      <c r="BL2910" t="s">
        <v>206</v>
      </c>
      <c r="BM2910">
        <v>1</v>
      </c>
      <c r="BN2910">
        <v>1</v>
      </c>
      <c r="BO2910">
        <v>1</v>
      </c>
      <c r="BP2910">
        <v>0</v>
      </c>
      <c r="BS2910">
        <v>0</v>
      </c>
      <c r="BT2910">
        <v>0</v>
      </c>
      <c r="BU2910">
        <v>0</v>
      </c>
      <c r="CE2910" t="str">
        <f t="shared" si="1474"/>
        <v>16:28:24.665</v>
      </c>
      <c r="CF2910">
        <v>664892557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7</v>
      </c>
      <c r="CY2910">
        <v>7</v>
      </c>
      <c r="CZ2910" t="s">
        <v>131</v>
      </c>
      <c r="DA2910">
        <v>80</v>
      </c>
      <c r="DB2910">
        <v>1</v>
      </c>
      <c r="DC2910" t="s">
        <v>132</v>
      </c>
      <c r="DD2910" t="s">
        <v>133</v>
      </c>
      <c r="DG2910">
        <v>15639221</v>
      </c>
      <c r="DI2910">
        <v>1</v>
      </c>
      <c r="DJ2910">
        <v>0</v>
      </c>
      <c r="DK2910">
        <v>1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3">
      <c r="A2911" t="str">
        <f t="shared" si="1471"/>
        <v>10/06/2022 16:28:24.962</v>
      </c>
      <c r="C2911" t="str">
        <f t="shared" si="1446"/>
        <v>FFDFD3C0</v>
      </c>
      <c r="D2911" t="s">
        <v>134</v>
      </c>
      <c r="E2911">
        <v>33</v>
      </c>
      <c r="H2911">
        <v>112</v>
      </c>
      <c r="I2911" t="s">
        <v>135</v>
      </c>
      <c r="J2911" t="s">
        <v>136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si="1472"/>
        <v>16:28:24.664</v>
      </c>
      <c r="T2911" t="str">
        <f t="shared" si="1473"/>
        <v>16:28:24.164</v>
      </c>
      <c r="U2911" t="str">
        <f t="shared" si="1459"/>
        <v>A5988B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9</v>
      </c>
      <c r="AC2911">
        <v>3</v>
      </c>
      <c r="AD2911">
        <v>0</v>
      </c>
      <c r="AE2911">
        <v>10</v>
      </c>
      <c r="AF2911" t="s">
        <v>136</v>
      </c>
      <c r="AG2911">
        <v>0</v>
      </c>
      <c r="AH2911">
        <v>3</v>
      </c>
      <c r="AI2911">
        <v>2</v>
      </c>
      <c r="AJ2911">
        <v>1</v>
      </c>
      <c r="AK2911" t="s">
        <v>951</v>
      </c>
      <c r="AL2911">
        <v>41.001984999999998</v>
      </c>
      <c r="AM2911" t="s">
        <v>952</v>
      </c>
      <c r="AN2911">
        <v>-72.181934999999996</v>
      </c>
      <c r="AO2911">
        <v>25</v>
      </c>
      <c r="AP2911">
        <v>1175</v>
      </c>
      <c r="AQ2911" t="s">
        <v>129</v>
      </c>
      <c r="AR2911">
        <v>-36</v>
      </c>
      <c r="AS2911">
        <v>50</v>
      </c>
      <c r="AT2911">
        <v>320</v>
      </c>
      <c r="BB2911">
        <v>1200</v>
      </c>
      <c r="BC2911">
        <v>1</v>
      </c>
      <c r="BD2911" t="str">
        <f t="shared" si="1447"/>
        <v xml:space="preserve">N46PD   </v>
      </c>
      <c r="BE2911">
        <v>1</v>
      </c>
      <c r="BG2911">
        <v>0</v>
      </c>
      <c r="BH2911">
        <v>0</v>
      </c>
      <c r="BI2911">
        <v>0</v>
      </c>
      <c r="BJ2911">
        <v>1075</v>
      </c>
      <c r="BK2911">
        <v>-100</v>
      </c>
      <c r="BL2911" t="s">
        <v>206</v>
      </c>
      <c r="BM2911">
        <v>1</v>
      </c>
      <c r="BN2911">
        <v>1</v>
      </c>
      <c r="BO2911">
        <v>1</v>
      </c>
      <c r="BP2911">
        <v>0</v>
      </c>
      <c r="BS2911">
        <v>0</v>
      </c>
      <c r="BT2911">
        <v>0</v>
      </c>
      <c r="BU2911">
        <v>0</v>
      </c>
      <c r="CE2911" t="str">
        <f t="shared" si="1474"/>
        <v>16:28:24.665</v>
      </c>
      <c r="CF2911">
        <v>664892557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7</v>
      </c>
      <c r="CY2911">
        <v>7</v>
      </c>
      <c r="CZ2911" t="s">
        <v>131</v>
      </c>
      <c r="DA2911">
        <v>80</v>
      </c>
      <c r="DB2911">
        <v>1</v>
      </c>
      <c r="DC2911" t="s">
        <v>132</v>
      </c>
      <c r="DD2911" t="s">
        <v>133</v>
      </c>
      <c r="DG2911">
        <v>15639221</v>
      </c>
      <c r="DI2911">
        <v>1</v>
      </c>
      <c r="DJ2911">
        <v>0</v>
      </c>
      <c r="DK2911">
        <v>1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3">
      <c r="A2912" t="str">
        <f t="shared" si="1471"/>
        <v>10/06/2022 16:28:24.962</v>
      </c>
      <c r="C2912" t="str">
        <f t="shared" si="1446"/>
        <v>FFDFD3C0</v>
      </c>
      <c r="D2912" t="s">
        <v>139</v>
      </c>
      <c r="E2912">
        <v>2</v>
      </c>
      <c r="F2912">
        <v>1002</v>
      </c>
      <c r="G2912" t="s">
        <v>124</v>
      </c>
      <c r="J2912" t="s">
        <v>141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si="1472"/>
        <v>16:28:24.664</v>
      </c>
      <c r="T2912" t="str">
        <f t="shared" si="1473"/>
        <v>16:28:24.164</v>
      </c>
      <c r="U2912" t="str">
        <f t="shared" si="1459"/>
        <v>A5988B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9</v>
      </c>
      <c r="AC2912">
        <v>3</v>
      </c>
      <c r="AD2912">
        <v>0</v>
      </c>
      <c r="AE2912">
        <v>10</v>
      </c>
      <c r="AF2912" t="s">
        <v>136</v>
      </c>
      <c r="AG2912">
        <v>0</v>
      </c>
      <c r="AH2912">
        <v>3</v>
      </c>
      <c r="AI2912">
        <v>2</v>
      </c>
      <c r="AJ2912">
        <v>1</v>
      </c>
      <c r="AK2912" t="s">
        <v>951</v>
      </c>
      <c r="AL2912">
        <v>41.001984999999998</v>
      </c>
      <c r="AM2912" t="s">
        <v>952</v>
      </c>
      <c r="AN2912">
        <v>-72.181934999999996</v>
      </c>
      <c r="AO2912">
        <v>25</v>
      </c>
      <c r="AP2912">
        <v>1175</v>
      </c>
      <c r="AQ2912" t="s">
        <v>129</v>
      </c>
      <c r="AR2912">
        <v>-36</v>
      </c>
      <c r="AS2912">
        <v>50</v>
      </c>
      <c r="AT2912">
        <v>320</v>
      </c>
      <c r="BB2912">
        <v>1200</v>
      </c>
      <c r="BC2912">
        <v>1</v>
      </c>
      <c r="BD2912" t="str">
        <f t="shared" si="1447"/>
        <v xml:space="preserve">N46PD   </v>
      </c>
      <c r="BE2912">
        <v>1</v>
      </c>
      <c r="BG2912">
        <v>0</v>
      </c>
      <c r="BH2912">
        <v>0</v>
      </c>
      <c r="BI2912">
        <v>0</v>
      </c>
      <c r="BJ2912">
        <v>1075</v>
      </c>
      <c r="BK2912">
        <v>-100</v>
      </c>
      <c r="BL2912" t="s">
        <v>206</v>
      </c>
      <c r="BM2912">
        <v>1</v>
      </c>
      <c r="BN2912">
        <v>1</v>
      </c>
      <c r="BO2912">
        <v>1</v>
      </c>
      <c r="BP2912">
        <v>0</v>
      </c>
      <c r="BS2912">
        <v>0</v>
      </c>
      <c r="BT2912">
        <v>0</v>
      </c>
      <c r="BU2912">
        <v>0</v>
      </c>
      <c r="CE2912" t="str">
        <f t="shared" si="1474"/>
        <v>16:28:24.665</v>
      </c>
      <c r="CF2912">
        <v>664892557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7</v>
      </c>
      <c r="CY2912">
        <v>7</v>
      </c>
      <c r="CZ2912" t="s">
        <v>131</v>
      </c>
      <c r="DA2912">
        <v>80</v>
      </c>
      <c r="DB2912">
        <v>1</v>
      </c>
      <c r="DC2912" t="s">
        <v>132</v>
      </c>
      <c r="DD2912" t="s">
        <v>133</v>
      </c>
      <c r="DG2912">
        <v>15639221</v>
      </c>
      <c r="DI2912">
        <v>1</v>
      </c>
      <c r="DJ2912">
        <v>0</v>
      </c>
      <c r="DK2912">
        <v>1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3">
      <c r="A2913" t="str">
        <f>"10/06/2022 16:28:25.978"</f>
        <v>10/06/2022 16:28:25.978</v>
      </c>
      <c r="C2913" t="str">
        <f t="shared" si="1446"/>
        <v>FFDFD3C0</v>
      </c>
      <c r="D2913" t="s">
        <v>139</v>
      </c>
      <c r="E2913">
        <v>2</v>
      </c>
      <c r="F2913">
        <v>1002</v>
      </c>
      <c r="G2913" t="s">
        <v>124</v>
      </c>
      <c r="J2913" t="s">
        <v>141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>"16:28:25.633"</f>
        <v>16:28:25.633</v>
      </c>
      <c r="T2913" t="str">
        <f>"16:28:25.233"</f>
        <v>16:28:25.233</v>
      </c>
      <c r="U2913" t="str">
        <f t="shared" si="1459"/>
        <v>A5988B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9</v>
      </c>
      <c r="AC2913">
        <v>3</v>
      </c>
      <c r="AD2913">
        <v>0</v>
      </c>
      <c r="AE2913">
        <v>10</v>
      </c>
      <c r="AF2913" t="s">
        <v>136</v>
      </c>
      <c r="AG2913">
        <v>0</v>
      </c>
      <c r="AH2913">
        <v>3</v>
      </c>
      <c r="AI2913">
        <v>2</v>
      </c>
      <c r="AJ2913">
        <v>1</v>
      </c>
      <c r="AK2913" t="s">
        <v>953</v>
      </c>
      <c r="AL2913">
        <v>41.002178000000001</v>
      </c>
      <c r="AM2913" t="s">
        <v>954</v>
      </c>
      <c r="AN2913">
        <v>-72.182170999999997</v>
      </c>
      <c r="AO2913">
        <v>25</v>
      </c>
      <c r="AP2913">
        <v>1175</v>
      </c>
      <c r="AQ2913" t="s">
        <v>129</v>
      </c>
      <c r="AR2913">
        <v>-35</v>
      </c>
      <c r="AS2913">
        <v>50</v>
      </c>
      <c r="AT2913">
        <v>192</v>
      </c>
      <c r="BB2913">
        <v>1200</v>
      </c>
      <c r="BC2913">
        <v>1</v>
      </c>
      <c r="BD2913" t="str">
        <f t="shared" si="1447"/>
        <v xml:space="preserve">N46PD   </v>
      </c>
      <c r="BE2913">
        <v>1</v>
      </c>
      <c r="BG2913">
        <v>0</v>
      </c>
      <c r="BH2913">
        <v>0</v>
      </c>
      <c r="BI2913">
        <v>0</v>
      </c>
      <c r="BJ2913">
        <v>1075</v>
      </c>
      <c r="BK2913">
        <v>-100</v>
      </c>
      <c r="BL2913" t="s">
        <v>206</v>
      </c>
      <c r="BM2913">
        <v>1</v>
      </c>
      <c r="BN2913">
        <v>1</v>
      </c>
      <c r="BO2913">
        <v>1</v>
      </c>
      <c r="BP2913">
        <v>0</v>
      </c>
      <c r="BS2913">
        <v>0</v>
      </c>
      <c r="BT2913">
        <v>0</v>
      </c>
      <c r="BU2913">
        <v>0</v>
      </c>
      <c r="CE2913" t="str">
        <f>"16:28:25.633"</f>
        <v>16:28:25.633</v>
      </c>
      <c r="CF2913">
        <v>633205032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7</v>
      </c>
      <c r="CY2913">
        <v>7</v>
      </c>
      <c r="CZ2913" t="s">
        <v>131</v>
      </c>
      <c r="DA2913">
        <v>80</v>
      </c>
      <c r="DB2913">
        <v>1</v>
      </c>
      <c r="DC2913" t="s">
        <v>132</v>
      </c>
      <c r="DD2913" t="s">
        <v>133</v>
      </c>
      <c r="DG2913">
        <v>15640101</v>
      </c>
      <c r="DI2913">
        <v>1</v>
      </c>
      <c r="DJ2913">
        <v>0</v>
      </c>
      <c r="DK2913">
        <v>0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3">
      <c r="A2914" t="str">
        <f>"10/06/2022 16:28:25.978"</f>
        <v>10/06/2022 16:28:25.978</v>
      </c>
      <c r="C2914" t="str">
        <f t="shared" si="1446"/>
        <v>FFDFD3C0</v>
      </c>
      <c r="D2914" t="s">
        <v>143</v>
      </c>
      <c r="E2914">
        <v>15</v>
      </c>
      <c r="F2914">
        <v>2015</v>
      </c>
      <c r="G2914" t="s">
        <v>144</v>
      </c>
      <c r="J2914" t="s">
        <v>145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"16:28:25.633"</f>
        <v>16:28:25.633</v>
      </c>
      <c r="T2914" t="str">
        <f>"16:28:25.233"</f>
        <v>16:28:25.233</v>
      </c>
      <c r="U2914" t="str">
        <f t="shared" si="1459"/>
        <v>A5988B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9</v>
      </c>
      <c r="AC2914">
        <v>3</v>
      </c>
      <c r="AD2914">
        <v>0</v>
      </c>
      <c r="AE2914">
        <v>10</v>
      </c>
      <c r="AF2914" t="s">
        <v>136</v>
      </c>
      <c r="AG2914">
        <v>0</v>
      </c>
      <c r="AH2914">
        <v>3</v>
      </c>
      <c r="AI2914">
        <v>2</v>
      </c>
      <c r="AJ2914">
        <v>1</v>
      </c>
      <c r="AK2914" t="s">
        <v>953</v>
      </c>
      <c r="AL2914">
        <v>41.002178000000001</v>
      </c>
      <c r="AM2914" t="s">
        <v>954</v>
      </c>
      <c r="AN2914">
        <v>-72.182170999999997</v>
      </c>
      <c r="AO2914">
        <v>25</v>
      </c>
      <c r="AP2914">
        <v>1175</v>
      </c>
      <c r="AQ2914" t="s">
        <v>129</v>
      </c>
      <c r="AR2914">
        <v>-35</v>
      </c>
      <c r="AS2914">
        <v>50</v>
      </c>
      <c r="AT2914">
        <v>192</v>
      </c>
      <c r="BB2914">
        <v>1200</v>
      </c>
      <c r="BC2914">
        <v>1</v>
      </c>
      <c r="BD2914" t="str">
        <f t="shared" si="1447"/>
        <v xml:space="preserve">N46PD   </v>
      </c>
      <c r="BE2914">
        <v>1</v>
      </c>
      <c r="BG2914">
        <v>0</v>
      </c>
      <c r="BH2914">
        <v>0</v>
      </c>
      <c r="BI2914">
        <v>0</v>
      </c>
      <c r="BJ2914">
        <v>1075</v>
      </c>
      <c r="BK2914">
        <v>-100</v>
      </c>
      <c r="BL2914" t="s">
        <v>206</v>
      </c>
      <c r="BM2914">
        <v>1</v>
      </c>
      <c r="BN2914">
        <v>1</v>
      </c>
      <c r="BO2914">
        <v>1</v>
      </c>
      <c r="BP2914">
        <v>0</v>
      </c>
      <c r="BS2914">
        <v>0</v>
      </c>
      <c r="BT2914">
        <v>0</v>
      </c>
      <c r="BU2914">
        <v>0</v>
      </c>
      <c r="CE2914" t="str">
        <f>"16:28:25.633"</f>
        <v>16:28:25.633</v>
      </c>
      <c r="CF2914">
        <v>633205032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7</v>
      </c>
      <c r="CY2914">
        <v>7</v>
      </c>
      <c r="CZ2914" t="s">
        <v>131</v>
      </c>
      <c r="DA2914">
        <v>80</v>
      </c>
      <c r="DB2914">
        <v>1</v>
      </c>
      <c r="DC2914" t="s">
        <v>132</v>
      </c>
      <c r="DD2914" t="s">
        <v>133</v>
      </c>
      <c r="DG2914">
        <v>15640101</v>
      </c>
      <c r="DI2914">
        <v>1</v>
      </c>
      <c r="DJ2914">
        <v>0</v>
      </c>
      <c r="DK2914">
        <v>1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3">
      <c r="A2915" t="str">
        <f>"10/06/2022 16:28:25.978"</f>
        <v>10/06/2022 16:28:25.978</v>
      </c>
      <c r="C2915" t="str">
        <f t="shared" si="1446"/>
        <v>FFDFD3C0</v>
      </c>
      <c r="D2915" t="s">
        <v>143</v>
      </c>
      <c r="E2915">
        <v>1</v>
      </c>
      <c r="F2915">
        <v>2001</v>
      </c>
      <c r="G2915" t="s">
        <v>147</v>
      </c>
      <c r="J2915" t="s">
        <v>145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"16:28:25.633"</f>
        <v>16:28:25.633</v>
      </c>
      <c r="T2915" t="str">
        <f>"16:28:25.233"</f>
        <v>16:28:25.233</v>
      </c>
      <c r="U2915" t="str">
        <f t="shared" si="1459"/>
        <v>A5988B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9</v>
      </c>
      <c r="AC2915">
        <v>3</v>
      </c>
      <c r="AD2915">
        <v>0</v>
      </c>
      <c r="AE2915">
        <v>10</v>
      </c>
      <c r="AF2915" t="s">
        <v>136</v>
      </c>
      <c r="AG2915">
        <v>0</v>
      </c>
      <c r="AH2915">
        <v>3</v>
      </c>
      <c r="AI2915">
        <v>2</v>
      </c>
      <c r="AJ2915">
        <v>1</v>
      </c>
      <c r="AK2915" t="s">
        <v>953</v>
      </c>
      <c r="AL2915">
        <v>41.002178000000001</v>
      </c>
      <c r="AM2915" t="s">
        <v>954</v>
      </c>
      <c r="AN2915">
        <v>-72.182170999999997</v>
      </c>
      <c r="AO2915">
        <v>25</v>
      </c>
      <c r="AP2915">
        <v>1175</v>
      </c>
      <c r="AQ2915" t="s">
        <v>129</v>
      </c>
      <c r="AR2915">
        <v>-35</v>
      </c>
      <c r="AS2915">
        <v>50</v>
      </c>
      <c r="AT2915">
        <v>192</v>
      </c>
      <c r="BB2915">
        <v>1200</v>
      </c>
      <c r="BC2915">
        <v>1</v>
      </c>
      <c r="BD2915" t="str">
        <f t="shared" si="1447"/>
        <v xml:space="preserve">N46PD   </v>
      </c>
      <c r="BE2915">
        <v>1</v>
      </c>
      <c r="BG2915">
        <v>0</v>
      </c>
      <c r="BH2915">
        <v>0</v>
      </c>
      <c r="BI2915">
        <v>0</v>
      </c>
      <c r="BJ2915">
        <v>1075</v>
      </c>
      <c r="BK2915">
        <v>-100</v>
      </c>
      <c r="BL2915" t="s">
        <v>206</v>
      </c>
      <c r="BM2915">
        <v>1</v>
      </c>
      <c r="BN2915">
        <v>1</v>
      </c>
      <c r="BO2915">
        <v>1</v>
      </c>
      <c r="BP2915">
        <v>0</v>
      </c>
      <c r="BS2915">
        <v>0</v>
      </c>
      <c r="BT2915">
        <v>0</v>
      </c>
      <c r="BU2915">
        <v>0</v>
      </c>
      <c r="CE2915" t="str">
        <f>"16:28:25.633"</f>
        <v>16:28:25.633</v>
      </c>
      <c r="CF2915">
        <v>633205032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7</v>
      </c>
      <c r="CY2915">
        <v>7</v>
      </c>
      <c r="CZ2915" t="s">
        <v>131</v>
      </c>
      <c r="DA2915">
        <v>80</v>
      </c>
      <c r="DB2915">
        <v>1</v>
      </c>
      <c r="DC2915" t="s">
        <v>132</v>
      </c>
      <c r="DD2915" t="s">
        <v>133</v>
      </c>
      <c r="DG2915">
        <v>15640101</v>
      </c>
      <c r="DI2915">
        <v>1</v>
      </c>
      <c r="DJ2915">
        <v>0</v>
      </c>
      <c r="DK2915">
        <v>1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3">
      <c r="A2916" t="str">
        <f>"10/06/2022 16:28:25.978"</f>
        <v>10/06/2022 16:28:25.978</v>
      </c>
      <c r="C2916" t="str">
        <f t="shared" si="1446"/>
        <v>FFDFD3C0</v>
      </c>
      <c r="D2916" t="s">
        <v>123</v>
      </c>
      <c r="E2916">
        <v>1</v>
      </c>
      <c r="H2916">
        <v>157</v>
      </c>
      <c r="I2916" t="s">
        <v>124</v>
      </c>
      <c r="J2916" t="s">
        <v>125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"16:28:25.633"</f>
        <v>16:28:25.633</v>
      </c>
      <c r="T2916" t="str">
        <f>"16:28:25.233"</f>
        <v>16:28:25.233</v>
      </c>
      <c r="U2916" t="str">
        <f t="shared" si="1459"/>
        <v>A5988B</v>
      </c>
      <c r="V2916">
        <v>0</v>
      </c>
      <c r="W2916">
        <v>0</v>
      </c>
      <c r="X2916">
        <v>2</v>
      </c>
      <c r="Y2916">
        <v>0</v>
      </c>
      <c r="AA2916">
        <v>0</v>
      </c>
      <c r="AB2916">
        <v>9</v>
      </c>
      <c r="AC2916">
        <v>3</v>
      </c>
      <c r="AD2916">
        <v>0</v>
      </c>
      <c r="AE2916">
        <v>10</v>
      </c>
      <c r="AF2916" t="s">
        <v>136</v>
      </c>
      <c r="AG2916">
        <v>0</v>
      </c>
      <c r="AH2916">
        <v>3</v>
      </c>
      <c r="AI2916">
        <v>2</v>
      </c>
      <c r="AJ2916">
        <v>1</v>
      </c>
      <c r="AK2916" t="s">
        <v>953</v>
      </c>
      <c r="AL2916">
        <v>41.002178000000001</v>
      </c>
      <c r="AM2916" t="s">
        <v>954</v>
      </c>
      <c r="AN2916">
        <v>-72.182170999999997</v>
      </c>
      <c r="AO2916">
        <v>25</v>
      </c>
      <c r="AP2916">
        <v>1175</v>
      </c>
      <c r="AQ2916" t="s">
        <v>129</v>
      </c>
      <c r="AR2916">
        <v>-35</v>
      </c>
      <c r="AS2916">
        <v>50</v>
      </c>
      <c r="AT2916">
        <v>192</v>
      </c>
      <c r="BB2916">
        <v>1200</v>
      </c>
      <c r="BC2916">
        <v>1</v>
      </c>
      <c r="BD2916" t="str">
        <f t="shared" si="1447"/>
        <v xml:space="preserve">N46PD   </v>
      </c>
      <c r="BE2916">
        <v>1</v>
      </c>
      <c r="BG2916">
        <v>0</v>
      </c>
      <c r="BH2916">
        <v>0</v>
      </c>
      <c r="BI2916">
        <v>0</v>
      </c>
      <c r="BJ2916">
        <v>1075</v>
      </c>
      <c r="BK2916">
        <v>-100</v>
      </c>
      <c r="BL2916" t="s">
        <v>206</v>
      </c>
      <c r="BM2916">
        <v>1</v>
      </c>
      <c r="BN2916">
        <v>1</v>
      </c>
      <c r="BO2916">
        <v>1</v>
      </c>
      <c r="BP2916">
        <v>0</v>
      </c>
      <c r="BS2916">
        <v>0</v>
      </c>
      <c r="BT2916">
        <v>0</v>
      </c>
      <c r="BU2916">
        <v>0</v>
      </c>
      <c r="CE2916" t="str">
        <f>"16:28:25.633"</f>
        <v>16:28:25.633</v>
      </c>
      <c r="CF2916">
        <v>633205032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7</v>
      </c>
      <c r="CY2916">
        <v>7</v>
      </c>
      <c r="CZ2916" t="s">
        <v>131</v>
      </c>
      <c r="DA2916">
        <v>80</v>
      </c>
      <c r="DB2916">
        <v>1</v>
      </c>
      <c r="DC2916" t="s">
        <v>132</v>
      </c>
      <c r="DD2916" t="s">
        <v>133</v>
      </c>
      <c r="DG2916">
        <v>15640101</v>
      </c>
      <c r="DI2916">
        <v>1</v>
      </c>
      <c r="DJ2916">
        <v>0</v>
      </c>
      <c r="DK2916">
        <v>1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3">
      <c r="A2917" t="str">
        <f t="shared" ref="A2917:A2923" si="1475">"10/06/2022 16:28:26.884"</f>
        <v>10/06/2022 16:28:26.884</v>
      </c>
      <c r="C2917" t="str">
        <f t="shared" si="1446"/>
        <v>FFDFD3C0</v>
      </c>
      <c r="D2917" t="s">
        <v>143</v>
      </c>
      <c r="E2917">
        <v>1</v>
      </c>
      <c r="F2917">
        <v>2001</v>
      </c>
      <c r="G2917" t="s">
        <v>147</v>
      </c>
      <c r="J2917" t="s">
        <v>145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 t="shared" ref="S2917:S2923" si="1476">"16:28:26.617"</f>
        <v>16:28:26.617</v>
      </c>
      <c r="T2917" t="str">
        <f t="shared" ref="T2917:T2923" si="1477">"16:28:26.217"</f>
        <v>16:28:26.217</v>
      </c>
      <c r="U2917" t="str">
        <f t="shared" si="1459"/>
        <v>A5988B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9</v>
      </c>
      <c r="AC2917">
        <v>3</v>
      </c>
      <c r="AD2917">
        <v>0</v>
      </c>
      <c r="AE2917">
        <v>10</v>
      </c>
      <c r="AF2917" t="s">
        <v>136</v>
      </c>
      <c r="AG2917">
        <v>0</v>
      </c>
      <c r="AH2917">
        <v>3</v>
      </c>
      <c r="AI2917">
        <v>2</v>
      </c>
      <c r="AJ2917">
        <v>1</v>
      </c>
      <c r="AK2917" t="s">
        <v>955</v>
      </c>
      <c r="AL2917">
        <v>41.002414000000002</v>
      </c>
      <c r="AM2917" t="s">
        <v>956</v>
      </c>
      <c r="AN2917">
        <v>-72.182364000000007</v>
      </c>
      <c r="AO2917">
        <v>25</v>
      </c>
      <c r="AP2917">
        <v>1175</v>
      </c>
      <c r="AQ2917" t="s">
        <v>129</v>
      </c>
      <c r="AR2917">
        <v>-35</v>
      </c>
      <c r="AS2917">
        <v>50</v>
      </c>
      <c r="AT2917">
        <v>128</v>
      </c>
      <c r="BB2917">
        <v>1200</v>
      </c>
      <c r="BC2917">
        <v>1</v>
      </c>
      <c r="BD2917" t="str">
        <f t="shared" si="1447"/>
        <v xml:space="preserve">N46PD   </v>
      </c>
      <c r="BE2917">
        <v>1</v>
      </c>
      <c r="BG2917">
        <v>0</v>
      </c>
      <c r="BH2917">
        <v>0</v>
      </c>
      <c r="BI2917">
        <v>0</v>
      </c>
      <c r="BJ2917">
        <v>1075</v>
      </c>
      <c r="BK2917">
        <v>-100</v>
      </c>
      <c r="BL2917" t="s">
        <v>206</v>
      </c>
      <c r="BM2917">
        <v>1</v>
      </c>
      <c r="BN2917">
        <v>1</v>
      </c>
      <c r="BO2917">
        <v>1</v>
      </c>
      <c r="BP2917">
        <v>0</v>
      </c>
      <c r="BS2917">
        <v>0</v>
      </c>
      <c r="BT2917">
        <v>0</v>
      </c>
      <c r="BU2917">
        <v>0</v>
      </c>
      <c r="CE2917" t="str">
        <f t="shared" ref="CE2917:CE2923" si="1478">"16:28:26.618"</f>
        <v>16:28:26.618</v>
      </c>
      <c r="CF2917">
        <v>617901817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7</v>
      </c>
      <c r="CY2917">
        <v>7</v>
      </c>
      <c r="CZ2917" t="s">
        <v>131</v>
      </c>
      <c r="DA2917">
        <v>80</v>
      </c>
      <c r="DB2917">
        <v>1</v>
      </c>
      <c r="DC2917" t="s">
        <v>132</v>
      </c>
      <c r="DD2917" t="s">
        <v>133</v>
      </c>
      <c r="DG2917">
        <v>15641103</v>
      </c>
      <c r="DI2917">
        <v>1</v>
      </c>
      <c r="DJ2917">
        <v>0</v>
      </c>
      <c r="DK2917">
        <v>0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3">
      <c r="A2918" t="str">
        <f t="shared" si="1475"/>
        <v>10/06/2022 16:28:26.884</v>
      </c>
      <c r="C2918" t="str">
        <f t="shared" si="1446"/>
        <v>FFDFD3C0</v>
      </c>
      <c r="D2918" t="s">
        <v>143</v>
      </c>
      <c r="E2918">
        <v>15</v>
      </c>
      <c r="F2918">
        <v>2015</v>
      </c>
      <c r="G2918" t="s">
        <v>144</v>
      </c>
      <c r="J2918" t="s">
        <v>145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si="1476"/>
        <v>16:28:26.617</v>
      </c>
      <c r="T2918" t="str">
        <f t="shared" si="1477"/>
        <v>16:28:26.217</v>
      </c>
      <c r="U2918" t="str">
        <f t="shared" si="1459"/>
        <v>A5988B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9</v>
      </c>
      <c r="AC2918">
        <v>3</v>
      </c>
      <c r="AD2918">
        <v>0</v>
      </c>
      <c r="AE2918">
        <v>10</v>
      </c>
      <c r="AF2918" t="s">
        <v>136</v>
      </c>
      <c r="AG2918">
        <v>0</v>
      </c>
      <c r="AH2918">
        <v>3</v>
      </c>
      <c r="AI2918">
        <v>2</v>
      </c>
      <c r="AJ2918">
        <v>1</v>
      </c>
      <c r="AK2918" t="s">
        <v>955</v>
      </c>
      <c r="AL2918">
        <v>41.002414000000002</v>
      </c>
      <c r="AM2918" t="s">
        <v>956</v>
      </c>
      <c r="AN2918">
        <v>-72.182364000000007</v>
      </c>
      <c r="AO2918">
        <v>25</v>
      </c>
      <c r="AP2918">
        <v>1175</v>
      </c>
      <c r="AQ2918" t="s">
        <v>129</v>
      </c>
      <c r="AR2918">
        <v>-35</v>
      </c>
      <c r="AS2918">
        <v>50</v>
      </c>
      <c r="AT2918">
        <v>128</v>
      </c>
      <c r="BB2918">
        <v>1200</v>
      </c>
      <c r="BC2918">
        <v>1</v>
      </c>
      <c r="BD2918" t="str">
        <f t="shared" si="1447"/>
        <v xml:space="preserve">N46PD   </v>
      </c>
      <c r="BE2918">
        <v>1</v>
      </c>
      <c r="BG2918">
        <v>0</v>
      </c>
      <c r="BH2918">
        <v>0</v>
      </c>
      <c r="BI2918">
        <v>0</v>
      </c>
      <c r="BJ2918">
        <v>1075</v>
      </c>
      <c r="BK2918">
        <v>-100</v>
      </c>
      <c r="BL2918" t="s">
        <v>206</v>
      </c>
      <c r="BM2918">
        <v>1</v>
      </c>
      <c r="BN2918">
        <v>1</v>
      </c>
      <c r="BO2918">
        <v>1</v>
      </c>
      <c r="BP2918">
        <v>0</v>
      </c>
      <c r="BS2918">
        <v>0</v>
      </c>
      <c r="BT2918">
        <v>0</v>
      </c>
      <c r="BU2918">
        <v>0</v>
      </c>
      <c r="CE2918" t="str">
        <f t="shared" si="1478"/>
        <v>16:28:26.618</v>
      </c>
      <c r="CF2918">
        <v>617901817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7</v>
      </c>
      <c r="CY2918">
        <v>7</v>
      </c>
      <c r="CZ2918" t="s">
        <v>131</v>
      </c>
      <c r="DA2918">
        <v>80</v>
      </c>
      <c r="DB2918">
        <v>1</v>
      </c>
      <c r="DC2918" t="s">
        <v>132</v>
      </c>
      <c r="DD2918" t="s">
        <v>133</v>
      </c>
      <c r="DG2918">
        <v>15641103</v>
      </c>
      <c r="DI2918">
        <v>1</v>
      </c>
      <c r="DJ2918">
        <v>0</v>
      </c>
      <c r="DK2918">
        <v>1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3">
      <c r="A2919" t="str">
        <f t="shared" si="1475"/>
        <v>10/06/2022 16:28:26.884</v>
      </c>
      <c r="C2919" t="str">
        <f t="shared" si="1446"/>
        <v>FFDFD3C0</v>
      </c>
      <c r="D2919" t="s">
        <v>123</v>
      </c>
      <c r="E2919">
        <v>1</v>
      </c>
      <c r="H2919">
        <v>157</v>
      </c>
      <c r="I2919" t="s">
        <v>124</v>
      </c>
      <c r="J2919" t="s">
        <v>125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 t="shared" si="1476"/>
        <v>16:28:26.617</v>
      </c>
      <c r="T2919" t="str">
        <f t="shared" si="1477"/>
        <v>16:28:26.217</v>
      </c>
      <c r="U2919" t="str">
        <f t="shared" si="1459"/>
        <v>A5988B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9</v>
      </c>
      <c r="AC2919">
        <v>3</v>
      </c>
      <c r="AD2919">
        <v>0</v>
      </c>
      <c r="AE2919">
        <v>10</v>
      </c>
      <c r="AF2919" t="s">
        <v>136</v>
      </c>
      <c r="AG2919">
        <v>0</v>
      </c>
      <c r="AH2919">
        <v>3</v>
      </c>
      <c r="AI2919">
        <v>2</v>
      </c>
      <c r="AJ2919">
        <v>1</v>
      </c>
      <c r="AK2919" t="s">
        <v>955</v>
      </c>
      <c r="AL2919">
        <v>41.002414000000002</v>
      </c>
      <c r="AM2919" t="s">
        <v>956</v>
      </c>
      <c r="AN2919">
        <v>-72.182364000000007</v>
      </c>
      <c r="AO2919">
        <v>25</v>
      </c>
      <c r="AP2919">
        <v>1175</v>
      </c>
      <c r="AQ2919" t="s">
        <v>129</v>
      </c>
      <c r="AR2919">
        <v>-35</v>
      </c>
      <c r="AS2919">
        <v>50</v>
      </c>
      <c r="AT2919">
        <v>128</v>
      </c>
      <c r="BB2919">
        <v>1200</v>
      </c>
      <c r="BC2919">
        <v>1</v>
      </c>
      <c r="BD2919" t="str">
        <f t="shared" si="1447"/>
        <v xml:space="preserve">N46PD   </v>
      </c>
      <c r="BE2919">
        <v>1</v>
      </c>
      <c r="BG2919">
        <v>0</v>
      </c>
      <c r="BH2919">
        <v>0</v>
      </c>
      <c r="BI2919">
        <v>0</v>
      </c>
      <c r="BJ2919">
        <v>1075</v>
      </c>
      <c r="BK2919">
        <v>-100</v>
      </c>
      <c r="BL2919" t="s">
        <v>206</v>
      </c>
      <c r="BM2919">
        <v>1</v>
      </c>
      <c r="BN2919">
        <v>1</v>
      </c>
      <c r="BO2919">
        <v>1</v>
      </c>
      <c r="BP2919">
        <v>0</v>
      </c>
      <c r="BS2919">
        <v>0</v>
      </c>
      <c r="BT2919">
        <v>0</v>
      </c>
      <c r="BU2919">
        <v>0</v>
      </c>
      <c r="CE2919" t="str">
        <f t="shared" si="1478"/>
        <v>16:28:26.618</v>
      </c>
      <c r="CF2919">
        <v>617901817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7</v>
      </c>
      <c r="CY2919">
        <v>7</v>
      </c>
      <c r="CZ2919" t="s">
        <v>131</v>
      </c>
      <c r="DA2919">
        <v>80</v>
      </c>
      <c r="DB2919">
        <v>1</v>
      </c>
      <c r="DC2919" t="s">
        <v>132</v>
      </c>
      <c r="DD2919" t="s">
        <v>133</v>
      </c>
      <c r="DG2919">
        <v>15641103</v>
      </c>
      <c r="DI2919">
        <v>1</v>
      </c>
      <c r="DJ2919">
        <v>0</v>
      </c>
      <c r="DK2919">
        <v>1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3">
      <c r="A2920" t="str">
        <f t="shared" si="1475"/>
        <v>10/06/2022 16:28:26.884</v>
      </c>
      <c r="C2920" t="str">
        <f t="shared" si="1446"/>
        <v>FFDFD3C0</v>
      </c>
      <c r="D2920" t="s">
        <v>134</v>
      </c>
      <c r="E2920">
        <v>38</v>
      </c>
      <c r="H2920">
        <v>125</v>
      </c>
      <c r="I2920" t="s">
        <v>142</v>
      </c>
      <c r="J2920" t="s">
        <v>136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 t="shared" si="1476"/>
        <v>16:28:26.617</v>
      </c>
      <c r="T2920" t="str">
        <f t="shared" si="1477"/>
        <v>16:28:26.217</v>
      </c>
      <c r="U2920" t="str">
        <f t="shared" si="1459"/>
        <v>A5988B</v>
      </c>
      <c r="V2920">
        <v>0</v>
      </c>
      <c r="W2920">
        <v>0</v>
      </c>
      <c r="X2920">
        <v>2</v>
      </c>
      <c r="Y2920">
        <v>0</v>
      </c>
      <c r="AA2920">
        <v>0</v>
      </c>
      <c r="AB2920">
        <v>9</v>
      </c>
      <c r="AC2920">
        <v>3</v>
      </c>
      <c r="AD2920">
        <v>0</v>
      </c>
      <c r="AE2920">
        <v>10</v>
      </c>
      <c r="AF2920" t="s">
        <v>136</v>
      </c>
      <c r="AG2920">
        <v>0</v>
      </c>
      <c r="AH2920">
        <v>3</v>
      </c>
      <c r="AI2920">
        <v>2</v>
      </c>
      <c r="AJ2920">
        <v>1</v>
      </c>
      <c r="AK2920" t="s">
        <v>955</v>
      </c>
      <c r="AL2920">
        <v>41.002414000000002</v>
      </c>
      <c r="AM2920" t="s">
        <v>956</v>
      </c>
      <c r="AN2920">
        <v>-72.182364000000007</v>
      </c>
      <c r="AO2920">
        <v>25</v>
      </c>
      <c r="AP2920">
        <v>1175</v>
      </c>
      <c r="AQ2920" t="s">
        <v>129</v>
      </c>
      <c r="AR2920">
        <v>-35</v>
      </c>
      <c r="AS2920">
        <v>50</v>
      </c>
      <c r="AT2920">
        <v>128</v>
      </c>
      <c r="BB2920">
        <v>1200</v>
      </c>
      <c r="BC2920">
        <v>1</v>
      </c>
      <c r="BD2920" t="str">
        <f t="shared" si="1447"/>
        <v xml:space="preserve">N46PD   </v>
      </c>
      <c r="BE2920">
        <v>1</v>
      </c>
      <c r="BG2920">
        <v>0</v>
      </c>
      <c r="BH2920">
        <v>0</v>
      </c>
      <c r="BI2920">
        <v>0</v>
      </c>
      <c r="BJ2920">
        <v>1075</v>
      </c>
      <c r="BK2920">
        <v>-100</v>
      </c>
      <c r="BL2920" t="s">
        <v>206</v>
      </c>
      <c r="BM2920">
        <v>1</v>
      </c>
      <c r="BN2920">
        <v>1</v>
      </c>
      <c r="BO2920">
        <v>1</v>
      </c>
      <c r="BP2920">
        <v>0</v>
      </c>
      <c r="BS2920">
        <v>0</v>
      </c>
      <c r="BT2920">
        <v>0</v>
      </c>
      <c r="BU2920">
        <v>0</v>
      </c>
      <c r="CE2920" t="str">
        <f t="shared" si="1478"/>
        <v>16:28:26.618</v>
      </c>
      <c r="CF2920">
        <v>617901817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7</v>
      </c>
      <c r="CY2920">
        <v>7</v>
      </c>
      <c r="CZ2920" t="s">
        <v>131</v>
      </c>
      <c r="DA2920">
        <v>80</v>
      </c>
      <c r="DB2920">
        <v>1</v>
      </c>
      <c r="DC2920" t="s">
        <v>132</v>
      </c>
      <c r="DD2920" t="s">
        <v>133</v>
      </c>
      <c r="DG2920">
        <v>15641103</v>
      </c>
      <c r="DI2920">
        <v>1</v>
      </c>
      <c r="DJ2920">
        <v>0</v>
      </c>
      <c r="DK2920">
        <v>1</v>
      </c>
      <c r="DL2920">
        <v>0</v>
      </c>
      <c r="DM2920">
        <v>0</v>
      </c>
      <c r="DN2920">
        <v>0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 x14ac:dyDescent="0.3">
      <c r="A2921" t="str">
        <f t="shared" si="1475"/>
        <v>10/06/2022 16:28:26.884</v>
      </c>
      <c r="C2921" t="str">
        <f t="shared" si="1446"/>
        <v>FFDFD3C0</v>
      </c>
      <c r="D2921" t="s">
        <v>139</v>
      </c>
      <c r="E2921">
        <v>3</v>
      </c>
      <c r="F2921">
        <v>1003</v>
      </c>
      <c r="G2921" t="s">
        <v>146</v>
      </c>
      <c r="J2921" t="s">
        <v>141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 t="shared" si="1476"/>
        <v>16:28:26.617</v>
      </c>
      <c r="T2921" t="str">
        <f t="shared" si="1477"/>
        <v>16:28:26.217</v>
      </c>
      <c r="U2921" t="str">
        <f t="shared" si="1459"/>
        <v>A5988B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9</v>
      </c>
      <c r="AC2921">
        <v>3</v>
      </c>
      <c r="AD2921">
        <v>0</v>
      </c>
      <c r="AE2921">
        <v>10</v>
      </c>
      <c r="AF2921" t="s">
        <v>136</v>
      </c>
      <c r="AG2921">
        <v>0</v>
      </c>
      <c r="AH2921">
        <v>3</v>
      </c>
      <c r="AI2921">
        <v>2</v>
      </c>
      <c r="AJ2921">
        <v>1</v>
      </c>
      <c r="AK2921" t="s">
        <v>955</v>
      </c>
      <c r="AL2921">
        <v>41.002414000000002</v>
      </c>
      <c r="AM2921" t="s">
        <v>956</v>
      </c>
      <c r="AN2921">
        <v>-72.182364000000007</v>
      </c>
      <c r="AO2921">
        <v>25</v>
      </c>
      <c r="AP2921">
        <v>1175</v>
      </c>
      <c r="AQ2921" t="s">
        <v>129</v>
      </c>
      <c r="AR2921">
        <v>-35</v>
      </c>
      <c r="AS2921">
        <v>50</v>
      </c>
      <c r="AT2921">
        <v>128</v>
      </c>
      <c r="BB2921">
        <v>1200</v>
      </c>
      <c r="BC2921">
        <v>1</v>
      </c>
      <c r="BD2921" t="str">
        <f t="shared" si="1447"/>
        <v xml:space="preserve">N46PD   </v>
      </c>
      <c r="BE2921">
        <v>1</v>
      </c>
      <c r="BG2921">
        <v>0</v>
      </c>
      <c r="BH2921">
        <v>0</v>
      </c>
      <c r="BI2921">
        <v>0</v>
      </c>
      <c r="BJ2921">
        <v>1075</v>
      </c>
      <c r="BK2921">
        <v>-100</v>
      </c>
      <c r="BL2921" t="s">
        <v>206</v>
      </c>
      <c r="BM2921">
        <v>1</v>
      </c>
      <c r="BN2921">
        <v>1</v>
      </c>
      <c r="BO2921">
        <v>1</v>
      </c>
      <c r="BP2921">
        <v>0</v>
      </c>
      <c r="BS2921">
        <v>0</v>
      </c>
      <c r="BT2921">
        <v>0</v>
      </c>
      <c r="BU2921">
        <v>0</v>
      </c>
      <c r="CE2921" t="str">
        <f t="shared" si="1478"/>
        <v>16:28:26.618</v>
      </c>
      <c r="CF2921">
        <v>617901817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7</v>
      </c>
      <c r="CY2921">
        <v>7</v>
      </c>
      <c r="CZ2921" t="s">
        <v>131</v>
      </c>
      <c r="DA2921">
        <v>80</v>
      </c>
      <c r="DB2921">
        <v>1</v>
      </c>
      <c r="DC2921" t="s">
        <v>132</v>
      </c>
      <c r="DD2921" t="s">
        <v>133</v>
      </c>
      <c r="DG2921">
        <v>15641103</v>
      </c>
      <c r="DI2921">
        <v>1</v>
      </c>
      <c r="DJ2921">
        <v>0</v>
      </c>
      <c r="DK2921">
        <v>1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3">
      <c r="A2922" t="str">
        <f t="shared" si="1475"/>
        <v>10/06/2022 16:28:26.884</v>
      </c>
      <c r="C2922" t="str">
        <f t="shared" si="1446"/>
        <v>FFDFD3C0</v>
      </c>
      <c r="D2922" t="s">
        <v>134</v>
      </c>
      <c r="E2922">
        <v>33</v>
      </c>
      <c r="H2922">
        <v>112</v>
      </c>
      <c r="I2922" t="s">
        <v>135</v>
      </c>
      <c r="J2922" t="s">
        <v>136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 t="shared" si="1476"/>
        <v>16:28:26.617</v>
      </c>
      <c r="T2922" t="str">
        <f t="shared" si="1477"/>
        <v>16:28:26.217</v>
      </c>
      <c r="U2922" t="str">
        <f t="shared" si="1459"/>
        <v>A5988B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9</v>
      </c>
      <c r="AC2922">
        <v>3</v>
      </c>
      <c r="AD2922">
        <v>0</v>
      </c>
      <c r="AE2922">
        <v>10</v>
      </c>
      <c r="AF2922" t="s">
        <v>136</v>
      </c>
      <c r="AG2922">
        <v>0</v>
      </c>
      <c r="AH2922">
        <v>3</v>
      </c>
      <c r="AI2922">
        <v>2</v>
      </c>
      <c r="AJ2922">
        <v>1</v>
      </c>
      <c r="AK2922" t="s">
        <v>955</v>
      </c>
      <c r="AL2922">
        <v>41.002414000000002</v>
      </c>
      <c r="AM2922" t="s">
        <v>956</v>
      </c>
      <c r="AN2922">
        <v>-72.182364000000007</v>
      </c>
      <c r="AO2922">
        <v>25</v>
      </c>
      <c r="AP2922">
        <v>1175</v>
      </c>
      <c r="AQ2922" t="s">
        <v>129</v>
      </c>
      <c r="AR2922">
        <v>-35</v>
      </c>
      <c r="AS2922">
        <v>50</v>
      </c>
      <c r="AT2922">
        <v>128</v>
      </c>
      <c r="BB2922">
        <v>1200</v>
      </c>
      <c r="BC2922">
        <v>1</v>
      </c>
      <c r="BD2922" t="str">
        <f t="shared" si="1447"/>
        <v xml:space="preserve">N46PD   </v>
      </c>
      <c r="BE2922">
        <v>1</v>
      </c>
      <c r="BG2922">
        <v>0</v>
      </c>
      <c r="BH2922">
        <v>0</v>
      </c>
      <c r="BI2922">
        <v>0</v>
      </c>
      <c r="BJ2922">
        <v>1075</v>
      </c>
      <c r="BK2922">
        <v>-100</v>
      </c>
      <c r="BL2922" t="s">
        <v>206</v>
      </c>
      <c r="BM2922">
        <v>1</v>
      </c>
      <c r="BN2922">
        <v>1</v>
      </c>
      <c r="BO2922">
        <v>1</v>
      </c>
      <c r="BP2922">
        <v>0</v>
      </c>
      <c r="BS2922">
        <v>0</v>
      </c>
      <c r="BT2922">
        <v>0</v>
      </c>
      <c r="BU2922">
        <v>0</v>
      </c>
      <c r="CE2922" t="str">
        <f t="shared" si="1478"/>
        <v>16:28:26.618</v>
      </c>
      <c r="CF2922">
        <v>617901817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7</v>
      </c>
      <c r="CY2922">
        <v>7</v>
      </c>
      <c r="CZ2922" t="s">
        <v>131</v>
      </c>
      <c r="DA2922">
        <v>80</v>
      </c>
      <c r="DB2922">
        <v>1</v>
      </c>
      <c r="DC2922" t="s">
        <v>132</v>
      </c>
      <c r="DD2922" t="s">
        <v>133</v>
      </c>
      <c r="DG2922">
        <v>15641103</v>
      </c>
      <c r="DI2922">
        <v>1</v>
      </c>
      <c r="DJ2922">
        <v>0</v>
      </c>
      <c r="DK2922">
        <v>1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3">
      <c r="A2923" t="str">
        <f t="shared" si="1475"/>
        <v>10/06/2022 16:28:26.884</v>
      </c>
      <c r="C2923" t="str">
        <f t="shared" si="1446"/>
        <v>FFDFD3C0</v>
      </c>
      <c r="D2923" t="s">
        <v>139</v>
      </c>
      <c r="E2923">
        <v>2</v>
      </c>
      <c r="F2923">
        <v>1002</v>
      </c>
      <c r="G2923" t="s">
        <v>124</v>
      </c>
      <c r="J2923" t="s">
        <v>141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 t="shared" si="1476"/>
        <v>16:28:26.617</v>
      </c>
      <c r="T2923" t="str">
        <f t="shared" si="1477"/>
        <v>16:28:26.217</v>
      </c>
      <c r="U2923" t="str">
        <f t="shared" si="1459"/>
        <v>A5988B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9</v>
      </c>
      <c r="AC2923">
        <v>3</v>
      </c>
      <c r="AD2923">
        <v>0</v>
      </c>
      <c r="AE2923">
        <v>10</v>
      </c>
      <c r="AF2923" t="s">
        <v>136</v>
      </c>
      <c r="AG2923">
        <v>0</v>
      </c>
      <c r="AH2923">
        <v>3</v>
      </c>
      <c r="AI2923">
        <v>2</v>
      </c>
      <c r="AJ2923">
        <v>1</v>
      </c>
      <c r="AK2923" t="s">
        <v>955</v>
      </c>
      <c r="AL2923">
        <v>41.002414000000002</v>
      </c>
      <c r="AM2923" t="s">
        <v>956</v>
      </c>
      <c r="AN2923">
        <v>-72.182364000000007</v>
      </c>
      <c r="AO2923">
        <v>25</v>
      </c>
      <c r="AP2923">
        <v>1175</v>
      </c>
      <c r="AQ2923" t="s">
        <v>129</v>
      </c>
      <c r="AR2923">
        <v>-35</v>
      </c>
      <c r="AS2923">
        <v>50</v>
      </c>
      <c r="AT2923">
        <v>128</v>
      </c>
      <c r="BB2923">
        <v>1200</v>
      </c>
      <c r="BC2923">
        <v>1</v>
      </c>
      <c r="BD2923" t="str">
        <f t="shared" si="1447"/>
        <v xml:space="preserve">N46PD   </v>
      </c>
      <c r="BE2923">
        <v>1</v>
      </c>
      <c r="BG2923">
        <v>0</v>
      </c>
      <c r="BH2923">
        <v>0</v>
      </c>
      <c r="BI2923">
        <v>0</v>
      </c>
      <c r="BJ2923">
        <v>1075</v>
      </c>
      <c r="BK2923">
        <v>-100</v>
      </c>
      <c r="BL2923" t="s">
        <v>206</v>
      </c>
      <c r="BM2923">
        <v>1</v>
      </c>
      <c r="BN2923">
        <v>1</v>
      </c>
      <c r="BO2923">
        <v>1</v>
      </c>
      <c r="BP2923">
        <v>0</v>
      </c>
      <c r="BS2923">
        <v>0</v>
      </c>
      <c r="BT2923">
        <v>0</v>
      </c>
      <c r="BU2923">
        <v>0</v>
      </c>
      <c r="CE2923" t="str">
        <f t="shared" si="1478"/>
        <v>16:28:26.618</v>
      </c>
      <c r="CF2923">
        <v>617901817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7</v>
      </c>
      <c r="CY2923">
        <v>7</v>
      </c>
      <c r="CZ2923" t="s">
        <v>131</v>
      </c>
      <c r="DA2923">
        <v>80</v>
      </c>
      <c r="DB2923">
        <v>1</v>
      </c>
      <c r="DC2923" t="s">
        <v>132</v>
      </c>
      <c r="DD2923" t="s">
        <v>133</v>
      </c>
      <c r="DG2923">
        <v>15641103</v>
      </c>
      <c r="DI2923">
        <v>1</v>
      </c>
      <c r="DJ2923">
        <v>0</v>
      </c>
      <c r="DK2923">
        <v>1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3">
      <c r="A2924" t="str">
        <f t="shared" ref="A2924:A2930" si="1479">"10/06/2022 16:28:27.852"</f>
        <v>10/06/2022 16:28:27.852</v>
      </c>
      <c r="C2924" t="str">
        <f t="shared" ref="C2924:C2987" si="1480">"FFDFD3C0"</f>
        <v>FFDFD3C0</v>
      </c>
      <c r="D2924" t="s">
        <v>143</v>
      </c>
      <c r="E2924">
        <v>1</v>
      </c>
      <c r="F2924">
        <v>2001</v>
      </c>
      <c r="G2924" t="s">
        <v>147</v>
      </c>
      <c r="J2924" t="s">
        <v>145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 t="shared" ref="S2924:S2930" si="1481">"16:28:27.664"</f>
        <v>16:28:27.664</v>
      </c>
      <c r="T2924" t="str">
        <f t="shared" ref="T2924:T2930" si="1482">"16:28:27.164"</f>
        <v>16:28:27.164</v>
      </c>
      <c r="U2924" t="str">
        <f t="shared" si="1459"/>
        <v>A5988B</v>
      </c>
      <c r="V2924">
        <v>0</v>
      </c>
      <c r="W2924">
        <v>0</v>
      </c>
      <c r="X2924">
        <v>2</v>
      </c>
      <c r="Y2924">
        <v>0</v>
      </c>
      <c r="AA2924">
        <v>0</v>
      </c>
      <c r="AB2924">
        <v>9</v>
      </c>
      <c r="AC2924">
        <v>3</v>
      </c>
      <c r="AD2924">
        <v>0</v>
      </c>
      <c r="AE2924">
        <v>10</v>
      </c>
      <c r="AF2924" t="s">
        <v>136</v>
      </c>
      <c r="AG2924">
        <v>0</v>
      </c>
      <c r="AH2924">
        <v>3</v>
      </c>
      <c r="AI2924">
        <v>2</v>
      </c>
      <c r="AJ2924">
        <v>1</v>
      </c>
      <c r="AK2924" t="s">
        <v>957</v>
      </c>
      <c r="AL2924">
        <v>41.002671999999997</v>
      </c>
      <c r="AM2924" t="s">
        <v>958</v>
      </c>
      <c r="AN2924">
        <v>-72.182621999999995</v>
      </c>
      <c r="AO2924">
        <v>25</v>
      </c>
      <c r="AP2924">
        <v>1175</v>
      </c>
      <c r="AQ2924" t="s">
        <v>129</v>
      </c>
      <c r="AR2924">
        <v>-34</v>
      </c>
      <c r="AS2924">
        <v>50</v>
      </c>
      <c r="AT2924">
        <v>0</v>
      </c>
      <c r="BB2924">
        <v>1200</v>
      </c>
      <c r="BC2924">
        <v>1</v>
      </c>
      <c r="BD2924" t="str">
        <f t="shared" ref="BD2924:BD2987" si="1483">"N46PD   "</f>
        <v xml:space="preserve">N46PD   </v>
      </c>
      <c r="BE2924">
        <v>1</v>
      </c>
      <c r="BG2924">
        <v>0</v>
      </c>
      <c r="BH2924">
        <v>0</v>
      </c>
      <c r="BI2924">
        <v>0</v>
      </c>
      <c r="BJ2924">
        <v>1075</v>
      </c>
      <c r="BK2924">
        <v>-100</v>
      </c>
      <c r="BL2924" t="s">
        <v>206</v>
      </c>
      <c r="BM2924">
        <v>1</v>
      </c>
      <c r="BN2924">
        <v>1</v>
      </c>
      <c r="BO2924">
        <v>1</v>
      </c>
      <c r="BP2924">
        <v>0</v>
      </c>
      <c r="BS2924">
        <v>0</v>
      </c>
      <c r="BT2924">
        <v>0</v>
      </c>
      <c r="BU2924">
        <v>0</v>
      </c>
      <c r="CE2924" t="str">
        <f t="shared" ref="CE2924:CE2930" si="1484">"16:28:27.670"</f>
        <v>16:28:27.670</v>
      </c>
      <c r="CF2924">
        <v>669774253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7</v>
      </c>
      <c r="CY2924">
        <v>7</v>
      </c>
      <c r="CZ2924" t="s">
        <v>131</v>
      </c>
      <c r="DA2924">
        <v>80</v>
      </c>
      <c r="DB2924">
        <v>1</v>
      </c>
      <c r="DC2924" t="s">
        <v>132</v>
      </c>
      <c r="DD2924" t="s">
        <v>133</v>
      </c>
      <c r="DG2924">
        <v>15641998</v>
      </c>
      <c r="DI2924">
        <v>1</v>
      </c>
      <c r="DJ2924">
        <v>0</v>
      </c>
      <c r="DK2924">
        <v>0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3">
      <c r="A2925" t="str">
        <f t="shared" si="1479"/>
        <v>10/06/2022 16:28:27.852</v>
      </c>
      <c r="C2925" t="str">
        <f t="shared" si="1480"/>
        <v>FFDFD3C0</v>
      </c>
      <c r="D2925" t="s">
        <v>143</v>
      </c>
      <c r="E2925">
        <v>15</v>
      </c>
      <c r="F2925">
        <v>2015</v>
      </c>
      <c r="G2925" t="s">
        <v>144</v>
      </c>
      <c r="J2925" t="s">
        <v>145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 t="shared" si="1481"/>
        <v>16:28:27.664</v>
      </c>
      <c r="T2925" t="str">
        <f t="shared" si="1482"/>
        <v>16:28:27.164</v>
      </c>
      <c r="U2925" t="str">
        <f t="shared" si="1459"/>
        <v>A5988B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9</v>
      </c>
      <c r="AC2925">
        <v>3</v>
      </c>
      <c r="AD2925">
        <v>0</v>
      </c>
      <c r="AE2925">
        <v>10</v>
      </c>
      <c r="AF2925" t="s">
        <v>136</v>
      </c>
      <c r="AG2925">
        <v>0</v>
      </c>
      <c r="AH2925">
        <v>3</v>
      </c>
      <c r="AI2925">
        <v>2</v>
      </c>
      <c r="AJ2925">
        <v>1</v>
      </c>
      <c r="AK2925" t="s">
        <v>957</v>
      </c>
      <c r="AL2925">
        <v>41.002671999999997</v>
      </c>
      <c r="AM2925" t="s">
        <v>958</v>
      </c>
      <c r="AN2925">
        <v>-72.182621999999995</v>
      </c>
      <c r="AO2925">
        <v>25</v>
      </c>
      <c r="AP2925">
        <v>1175</v>
      </c>
      <c r="AQ2925" t="s">
        <v>129</v>
      </c>
      <c r="AR2925">
        <v>-34</v>
      </c>
      <c r="AS2925">
        <v>50</v>
      </c>
      <c r="AT2925">
        <v>0</v>
      </c>
      <c r="BB2925">
        <v>1200</v>
      </c>
      <c r="BC2925">
        <v>1</v>
      </c>
      <c r="BD2925" t="str">
        <f t="shared" si="1483"/>
        <v xml:space="preserve">N46PD   </v>
      </c>
      <c r="BE2925">
        <v>1</v>
      </c>
      <c r="BG2925">
        <v>0</v>
      </c>
      <c r="BH2925">
        <v>0</v>
      </c>
      <c r="BI2925">
        <v>0</v>
      </c>
      <c r="BJ2925">
        <v>1075</v>
      </c>
      <c r="BK2925">
        <v>-100</v>
      </c>
      <c r="BL2925" t="s">
        <v>206</v>
      </c>
      <c r="BM2925">
        <v>1</v>
      </c>
      <c r="BN2925">
        <v>1</v>
      </c>
      <c r="BO2925">
        <v>1</v>
      </c>
      <c r="BP2925">
        <v>0</v>
      </c>
      <c r="BS2925">
        <v>0</v>
      </c>
      <c r="BT2925">
        <v>0</v>
      </c>
      <c r="BU2925">
        <v>0</v>
      </c>
      <c r="CE2925" t="str">
        <f t="shared" si="1484"/>
        <v>16:28:27.670</v>
      </c>
      <c r="CF2925">
        <v>669774253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7</v>
      </c>
      <c r="CY2925">
        <v>7</v>
      </c>
      <c r="CZ2925" t="s">
        <v>131</v>
      </c>
      <c r="DA2925">
        <v>80</v>
      </c>
      <c r="DB2925">
        <v>1</v>
      </c>
      <c r="DC2925" t="s">
        <v>132</v>
      </c>
      <c r="DD2925" t="s">
        <v>133</v>
      </c>
      <c r="DG2925">
        <v>15641998</v>
      </c>
      <c r="DI2925">
        <v>1</v>
      </c>
      <c r="DJ2925">
        <v>0</v>
      </c>
      <c r="DK2925">
        <v>1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3">
      <c r="A2926" t="str">
        <f t="shared" si="1479"/>
        <v>10/06/2022 16:28:27.852</v>
      </c>
      <c r="C2926" t="str">
        <f t="shared" si="1480"/>
        <v>FFDFD3C0</v>
      </c>
      <c r="D2926" t="s">
        <v>123</v>
      </c>
      <c r="E2926">
        <v>1</v>
      </c>
      <c r="H2926">
        <v>157</v>
      </c>
      <c r="I2926" t="s">
        <v>124</v>
      </c>
      <c r="J2926" t="s">
        <v>125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 t="shared" si="1481"/>
        <v>16:28:27.664</v>
      </c>
      <c r="T2926" t="str">
        <f t="shared" si="1482"/>
        <v>16:28:27.164</v>
      </c>
      <c r="U2926" t="str">
        <f t="shared" si="1459"/>
        <v>A5988B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9</v>
      </c>
      <c r="AC2926">
        <v>3</v>
      </c>
      <c r="AD2926">
        <v>0</v>
      </c>
      <c r="AE2926">
        <v>10</v>
      </c>
      <c r="AF2926" t="s">
        <v>136</v>
      </c>
      <c r="AG2926">
        <v>0</v>
      </c>
      <c r="AH2926">
        <v>3</v>
      </c>
      <c r="AI2926">
        <v>2</v>
      </c>
      <c r="AJ2926">
        <v>1</v>
      </c>
      <c r="AK2926" t="s">
        <v>957</v>
      </c>
      <c r="AL2926">
        <v>41.002671999999997</v>
      </c>
      <c r="AM2926" t="s">
        <v>958</v>
      </c>
      <c r="AN2926">
        <v>-72.182621999999995</v>
      </c>
      <c r="AO2926">
        <v>25</v>
      </c>
      <c r="AP2926">
        <v>1175</v>
      </c>
      <c r="AQ2926" t="s">
        <v>129</v>
      </c>
      <c r="AR2926">
        <v>-34</v>
      </c>
      <c r="AS2926">
        <v>50</v>
      </c>
      <c r="AT2926">
        <v>0</v>
      </c>
      <c r="BB2926">
        <v>1200</v>
      </c>
      <c r="BC2926">
        <v>1</v>
      </c>
      <c r="BD2926" t="str">
        <f t="shared" si="1483"/>
        <v xml:space="preserve">N46PD   </v>
      </c>
      <c r="BE2926">
        <v>1</v>
      </c>
      <c r="BG2926">
        <v>0</v>
      </c>
      <c r="BH2926">
        <v>0</v>
      </c>
      <c r="BI2926">
        <v>0</v>
      </c>
      <c r="BJ2926">
        <v>1075</v>
      </c>
      <c r="BK2926">
        <v>-100</v>
      </c>
      <c r="BL2926" t="s">
        <v>206</v>
      </c>
      <c r="BM2926">
        <v>1</v>
      </c>
      <c r="BN2926">
        <v>1</v>
      </c>
      <c r="BO2926">
        <v>1</v>
      </c>
      <c r="BP2926">
        <v>0</v>
      </c>
      <c r="BS2926">
        <v>0</v>
      </c>
      <c r="BT2926">
        <v>0</v>
      </c>
      <c r="BU2926">
        <v>0</v>
      </c>
      <c r="CE2926" t="str">
        <f t="shared" si="1484"/>
        <v>16:28:27.670</v>
      </c>
      <c r="CF2926">
        <v>669774253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7</v>
      </c>
      <c r="CY2926">
        <v>7</v>
      </c>
      <c r="CZ2926" t="s">
        <v>131</v>
      </c>
      <c r="DA2926">
        <v>80</v>
      </c>
      <c r="DB2926">
        <v>1</v>
      </c>
      <c r="DC2926" t="s">
        <v>132</v>
      </c>
      <c r="DD2926" t="s">
        <v>133</v>
      </c>
      <c r="DG2926">
        <v>15641998</v>
      </c>
      <c r="DI2926">
        <v>1</v>
      </c>
      <c r="DJ2926">
        <v>0</v>
      </c>
      <c r="DK2926">
        <v>1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3">
      <c r="A2927" t="str">
        <f t="shared" si="1479"/>
        <v>10/06/2022 16:28:27.852</v>
      </c>
      <c r="C2927" t="str">
        <f t="shared" si="1480"/>
        <v>FFDFD3C0</v>
      </c>
      <c r="D2927" t="s">
        <v>134</v>
      </c>
      <c r="E2927">
        <v>38</v>
      </c>
      <c r="H2927">
        <v>125</v>
      </c>
      <c r="I2927" t="s">
        <v>142</v>
      </c>
      <c r="J2927" t="s">
        <v>136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 t="shared" si="1481"/>
        <v>16:28:27.664</v>
      </c>
      <c r="T2927" t="str">
        <f t="shared" si="1482"/>
        <v>16:28:27.164</v>
      </c>
      <c r="U2927" t="str">
        <f t="shared" si="1459"/>
        <v>A5988B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9</v>
      </c>
      <c r="AC2927">
        <v>3</v>
      </c>
      <c r="AD2927">
        <v>0</v>
      </c>
      <c r="AE2927">
        <v>10</v>
      </c>
      <c r="AF2927" t="s">
        <v>136</v>
      </c>
      <c r="AG2927">
        <v>0</v>
      </c>
      <c r="AH2927">
        <v>3</v>
      </c>
      <c r="AI2927">
        <v>2</v>
      </c>
      <c r="AJ2927">
        <v>1</v>
      </c>
      <c r="AK2927" t="s">
        <v>957</v>
      </c>
      <c r="AL2927">
        <v>41.002671999999997</v>
      </c>
      <c r="AM2927" t="s">
        <v>958</v>
      </c>
      <c r="AN2927">
        <v>-72.182621999999995</v>
      </c>
      <c r="AO2927">
        <v>25</v>
      </c>
      <c r="AP2927">
        <v>1175</v>
      </c>
      <c r="AQ2927" t="s">
        <v>129</v>
      </c>
      <c r="AR2927">
        <v>-34</v>
      </c>
      <c r="AS2927">
        <v>50</v>
      </c>
      <c r="AT2927">
        <v>0</v>
      </c>
      <c r="BB2927">
        <v>1200</v>
      </c>
      <c r="BC2927">
        <v>1</v>
      </c>
      <c r="BD2927" t="str">
        <f t="shared" si="1483"/>
        <v xml:space="preserve">N46PD   </v>
      </c>
      <c r="BE2927">
        <v>1</v>
      </c>
      <c r="BG2927">
        <v>0</v>
      </c>
      <c r="BH2927">
        <v>0</v>
      </c>
      <c r="BI2927">
        <v>0</v>
      </c>
      <c r="BJ2927">
        <v>1075</v>
      </c>
      <c r="BK2927">
        <v>-100</v>
      </c>
      <c r="BL2927" t="s">
        <v>206</v>
      </c>
      <c r="BM2927">
        <v>1</v>
      </c>
      <c r="BN2927">
        <v>1</v>
      </c>
      <c r="BO2927">
        <v>1</v>
      </c>
      <c r="BP2927">
        <v>0</v>
      </c>
      <c r="BS2927">
        <v>0</v>
      </c>
      <c r="BT2927">
        <v>0</v>
      </c>
      <c r="BU2927">
        <v>0</v>
      </c>
      <c r="CE2927" t="str">
        <f t="shared" si="1484"/>
        <v>16:28:27.670</v>
      </c>
      <c r="CF2927">
        <v>669774253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7</v>
      </c>
      <c r="CY2927">
        <v>7</v>
      </c>
      <c r="CZ2927" t="s">
        <v>131</v>
      </c>
      <c r="DA2927">
        <v>80</v>
      </c>
      <c r="DB2927">
        <v>1</v>
      </c>
      <c r="DC2927" t="s">
        <v>132</v>
      </c>
      <c r="DD2927" t="s">
        <v>133</v>
      </c>
      <c r="DG2927">
        <v>15641998</v>
      </c>
      <c r="DI2927">
        <v>1</v>
      </c>
      <c r="DJ2927">
        <v>0</v>
      </c>
      <c r="DK2927">
        <v>1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3">
      <c r="A2928" t="str">
        <f t="shared" si="1479"/>
        <v>10/06/2022 16:28:27.852</v>
      </c>
      <c r="C2928" t="str">
        <f t="shared" si="1480"/>
        <v>FFDFD3C0</v>
      </c>
      <c r="D2928" t="s">
        <v>139</v>
      </c>
      <c r="E2928">
        <v>3</v>
      </c>
      <c r="F2928">
        <v>1003</v>
      </c>
      <c r="G2928" t="s">
        <v>146</v>
      </c>
      <c r="J2928" t="s">
        <v>141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 t="shared" si="1481"/>
        <v>16:28:27.664</v>
      </c>
      <c r="T2928" t="str">
        <f t="shared" si="1482"/>
        <v>16:28:27.164</v>
      </c>
      <c r="U2928" t="str">
        <f t="shared" si="1459"/>
        <v>A5988B</v>
      </c>
      <c r="V2928">
        <v>0</v>
      </c>
      <c r="W2928">
        <v>0</v>
      </c>
      <c r="X2928">
        <v>2</v>
      </c>
      <c r="Y2928">
        <v>0</v>
      </c>
      <c r="AA2928">
        <v>0</v>
      </c>
      <c r="AB2928">
        <v>9</v>
      </c>
      <c r="AC2928">
        <v>3</v>
      </c>
      <c r="AD2928">
        <v>0</v>
      </c>
      <c r="AE2928">
        <v>10</v>
      </c>
      <c r="AF2928" t="s">
        <v>136</v>
      </c>
      <c r="AG2928">
        <v>0</v>
      </c>
      <c r="AH2928">
        <v>3</v>
      </c>
      <c r="AI2928">
        <v>2</v>
      </c>
      <c r="AJ2928">
        <v>1</v>
      </c>
      <c r="AK2928" t="s">
        <v>957</v>
      </c>
      <c r="AL2928">
        <v>41.002671999999997</v>
      </c>
      <c r="AM2928" t="s">
        <v>958</v>
      </c>
      <c r="AN2928">
        <v>-72.182621999999995</v>
      </c>
      <c r="AO2928">
        <v>25</v>
      </c>
      <c r="AP2928">
        <v>1175</v>
      </c>
      <c r="AQ2928" t="s">
        <v>129</v>
      </c>
      <c r="AR2928">
        <v>-34</v>
      </c>
      <c r="AS2928">
        <v>50</v>
      </c>
      <c r="AT2928">
        <v>0</v>
      </c>
      <c r="BB2928">
        <v>1200</v>
      </c>
      <c r="BC2928">
        <v>1</v>
      </c>
      <c r="BD2928" t="str">
        <f t="shared" si="1483"/>
        <v xml:space="preserve">N46PD   </v>
      </c>
      <c r="BE2928">
        <v>1</v>
      </c>
      <c r="BG2928">
        <v>0</v>
      </c>
      <c r="BH2928">
        <v>0</v>
      </c>
      <c r="BI2928">
        <v>0</v>
      </c>
      <c r="BJ2928">
        <v>1075</v>
      </c>
      <c r="BK2928">
        <v>-100</v>
      </c>
      <c r="BL2928" t="s">
        <v>206</v>
      </c>
      <c r="BM2928">
        <v>1</v>
      </c>
      <c r="BN2928">
        <v>1</v>
      </c>
      <c r="BO2928">
        <v>1</v>
      </c>
      <c r="BP2928">
        <v>0</v>
      </c>
      <c r="BS2928">
        <v>0</v>
      </c>
      <c r="BT2928">
        <v>0</v>
      </c>
      <c r="BU2928">
        <v>0</v>
      </c>
      <c r="CE2928" t="str">
        <f t="shared" si="1484"/>
        <v>16:28:27.670</v>
      </c>
      <c r="CF2928">
        <v>669774253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7</v>
      </c>
      <c r="CY2928">
        <v>7</v>
      </c>
      <c r="CZ2928" t="s">
        <v>131</v>
      </c>
      <c r="DA2928">
        <v>80</v>
      </c>
      <c r="DB2928">
        <v>1</v>
      </c>
      <c r="DC2928" t="s">
        <v>132</v>
      </c>
      <c r="DD2928" t="s">
        <v>133</v>
      </c>
      <c r="DG2928">
        <v>15641998</v>
      </c>
      <c r="DI2928">
        <v>1</v>
      </c>
      <c r="DJ2928">
        <v>0</v>
      </c>
      <c r="DK2928">
        <v>1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3">
      <c r="A2929" t="str">
        <f t="shared" si="1479"/>
        <v>10/06/2022 16:28:27.852</v>
      </c>
      <c r="C2929" t="str">
        <f t="shared" si="1480"/>
        <v>FFDFD3C0</v>
      </c>
      <c r="D2929" t="s">
        <v>134</v>
      </c>
      <c r="E2929">
        <v>33</v>
      </c>
      <c r="H2929">
        <v>112</v>
      </c>
      <c r="I2929" t="s">
        <v>135</v>
      </c>
      <c r="J2929" t="s">
        <v>136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 t="shared" si="1481"/>
        <v>16:28:27.664</v>
      </c>
      <c r="T2929" t="str">
        <f t="shared" si="1482"/>
        <v>16:28:27.164</v>
      </c>
      <c r="U2929" t="str">
        <f t="shared" si="1459"/>
        <v>A5988B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9</v>
      </c>
      <c r="AC2929">
        <v>3</v>
      </c>
      <c r="AD2929">
        <v>0</v>
      </c>
      <c r="AE2929">
        <v>10</v>
      </c>
      <c r="AF2929" t="s">
        <v>136</v>
      </c>
      <c r="AG2929">
        <v>0</v>
      </c>
      <c r="AH2929">
        <v>3</v>
      </c>
      <c r="AI2929">
        <v>2</v>
      </c>
      <c r="AJ2929">
        <v>1</v>
      </c>
      <c r="AK2929" t="s">
        <v>957</v>
      </c>
      <c r="AL2929">
        <v>41.002671999999997</v>
      </c>
      <c r="AM2929" t="s">
        <v>958</v>
      </c>
      <c r="AN2929">
        <v>-72.182621999999995</v>
      </c>
      <c r="AO2929">
        <v>25</v>
      </c>
      <c r="AP2929">
        <v>1175</v>
      </c>
      <c r="AQ2929" t="s">
        <v>129</v>
      </c>
      <c r="AR2929">
        <v>-34</v>
      </c>
      <c r="AS2929">
        <v>50</v>
      </c>
      <c r="AT2929">
        <v>0</v>
      </c>
      <c r="BB2929">
        <v>1200</v>
      </c>
      <c r="BC2929">
        <v>1</v>
      </c>
      <c r="BD2929" t="str">
        <f t="shared" si="1483"/>
        <v xml:space="preserve">N46PD   </v>
      </c>
      <c r="BE2929">
        <v>1</v>
      </c>
      <c r="BG2929">
        <v>0</v>
      </c>
      <c r="BH2929">
        <v>0</v>
      </c>
      <c r="BI2929">
        <v>0</v>
      </c>
      <c r="BJ2929">
        <v>1075</v>
      </c>
      <c r="BK2929">
        <v>-100</v>
      </c>
      <c r="BL2929" t="s">
        <v>206</v>
      </c>
      <c r="BM2929">
        <v>1</v>
      </c>
      <c r="BN2929">
        <v>1</v>
      </c>
      <c r="BO2929">
        <v>1</v>
      </c>
      <c r="BP2929">
        <v>0</v>
      </c>
      <c r="BS2929">
        <v>0</v>
      </c>
      <c r="BT2929">
        <v>0</v>
      </c>
      <c r="BU2929">
        <v>0</v>
      </c>
      <c r="CE2929" t="str">
        <f t="shared" si="1484"/>
        <v>16:28:27.670</v>
      </c>
      <c r="CF2929">
        <v>669774253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7</v>
      </c>
      <c r="CY2929">
        <v>7</v>
      </c>
      <c r="CZ2929" t="s">
        <v>131</v>
      </c>
      <c r="DA2929">
        <v>80</v>
      </c>
      <c r="DB2929">
        <v>1</v>
      </c>
      <c r="DC2929" t="s">
        <v>132</v>
      </c>
      <c r="DD2929" t="s">
        <v>133</v>
      </c>
      <c r="DG2929">
        <v>15641998</v>
      </c>
      <c r="DI2929">
        <v>1</v>
      </c>
      <c r="DJ2929">
        <v>0</v>
      </c>
      <c r="DK2929">
        <v>1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3">
      <c r="A2930" t="str">
        <f t="shared" si="1479"/>
        <v>10/06/2022 16:28:27.852</v>
      </c>
      <c r="C2930" t="str">
        <f t="shared" si="1480"/>
        <v>FFDFD3C0</v>
      </c>
      <c r="D2930" t="s">
        <v>139</v>
      </c>
      <c r="E2930">
        <v>2</v>
      </c>
      <c r="F2930">
        <v>1002</v>
      </c>
      <c r="G2930" t="s">
        <v>124</v>
      </c>
      <c r="J2930" t="s">
        <v>141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 t="shared" si="1481"/>
        <v>16:28:27.664</v>
      </c>
      <c r="T2930" t="str">
        <f t="shared" si="1482"/>
        <v>16:28:27.164</v>
      </c>
      <c r="U2930" t="str">
        <f t="shared" si="1459"/>
        <v>A5988B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9</v>
      </c>
      <c r="AC2930">
        <v>3</v>
      </c>
      <c r="AD2930">
        <v>0</v>
      </c>
      <c r="AE2930">
        <v>10</v>
      </c>
      <c r="AF2930" t="s">
        <v>136</v>
      </c>
      <c r="AG2930">
        <v>0</v>
      </c>
      <c r="AH2930">
        <v>3</v>
      </c>
      <c r="AI2930">
        <v>2</v>
      </c>
      <c r="AJ2930">
        <v>1</v>
      </c>
      <c r="AK2930" t="s">
        <v>957</v>
      </c>
      <c r="AL2930">
        <v>41.002671999999997</v>
      </c>
      <c r="AM2930" t="s">
        <v>958</v>
      </c>
      <c r="AN2930">
        <v>-72.182621999999995</v>
      </c>
      <c r="AO2930">
        <v>25</v>
      </c>
      <c r="AP2930">
        <v>1175</v>
      </c>
      <c r="AQ2930" t="s">
        <v>129</v>
      </c>
      <c r="AR2930">
        <v>-34</v>
      </c>
      <c r="AS2930">
        <v>50</v>
      </c>
      <c r="AT2930">
        <v>0</v>
      </c>
      <c r="BB2930">
        <v>1200</v>
      </c>
      <c r="BC2930">
        <v>1</v>
      </c>
      <c r="BD2930" t="str">
        <f t="shared" si="1483"/>
        <v xml:space="preserve">N46PD   </v>
      </c>
      <c r="BE2930">
        <v>1</v>
      </c>
      <c r="BG2930">
        <v>0</v>
      </c>
      <c r="BH2930">
        <v>0</v>
      </c>
      <c r="BI2930">
        <v>0</v>
      </c>
      <c r="BJ2930">
        <v>1075</v>
      </c>
      <c r="BK2930">
        <v>-100</v>
      </c>
      <c r="BL2930" t="s">
        <v>206</v>
      </c>
      <c r="BM2930">
        <v>1</v>
      </c>
      <c r="BN2930">
        <v>1</v>
      </c>
      <c r="BO2930">
        <v>1</v>
      </c>
      <c r="BP2930">
        <v>0</v>
      </c>
      <c r="BS2930">
        <v>0</v>
      </c>
      <c r="BT2930">
        <v>0</v>
      </c>
      <c r="BU2930">
        <v>0</v>
      </c>
      <c r="CE2930" t="str">
        <f t="shared" si="1484"/>
        <v>16:28:27.670</v>
      </c>
      <c r="CF2930">
        <v>669774253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7</v>
      </c>
      <c r="CY2930">
        <v>7</v>
      </c>
      <c r="CZ2930" t="s">
        <v>131</v>
      </c>
      <c r="DA2930">
        <v>80</v>
      </c>
      <c r="DB2930">
        <v>1</v>
      </c>
      <c r="DC2930" t="s">
        <v>132</v>
      </c>
      <c r="DD2930" t="s">
        <v>133</v>
      </c>
      <c r="DG2930">
        <v>15641998</v>
      </c>
      <c r="DI2930">
        <v>1</v>
      </c>
      <c r="DJ2930">
        <v>0</v>
      </c>
      <c r="DK2930">
        <v>1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3">
      <c r="A2931" t="str">
        <f>"10/06/2022 16:28:29.024"</f>
        <v>10/06/2022 16:28:29.024</v>
      </c>
      <c r="C2931" t="str">
        <f t="shared" si="1480"/>
        <v>FFDFD3C0</v>
      </c>
      <c r="D2931" t="s">
        <v>123</v>
      </c>
      <c r="E2931">
        <v>1</v>
      </c>
      <c r="H2931">
        <v>157</v>
      </c>
      <c r="I2931" t="s">
        <v>124</v>
      </c>
      <c r="J2931" t="s">
        <v>125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 t="shared" ref="S2931:S2937" si="1485">"16:28:28.703"</f>
        <v>16:28:28.703</v>
      </c>
      <c r="T2931" t="str">
        <f t="shared" ref="T2931:T2937" si="1486">"16:28:28.203"</f>
        <v>16:28:28.203</v>
      </c>
      <c r="U2931" t="str">
        <f t="shared" si="1459"/>
        <v>A5988B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9</v>
      </c>
      <c r="AC2931">
        <v>3</v>
      </c>
      <c r="AD2931">
        <v>0</v>
      </c>
      <c r="AE2931">
        <v>10</v>
      </c>
      <c r="AF2931" t="s">
        <v>136</v>
      </c>
      <c r="AG2931">
        <v>0</v>
      </c>
      <c r="AH2931">
        <v>3</v>
      </c>
      <c r="AI2931">
        <v>2</v>
      </c>
      <c r="AJ2931">
        <v>1</v>
      </c>
      <c r="AK2931" t="s">
        <v>959</v>
      </c>
      <c r="AL2931">
        <v>41.002951000000003</v>
      </c>
      <c r="AM2931" t="s">
        <v>960</v>
      </c>
      <c r="AN2931">
        <v>-72.182794000000001</v>
      </c>
      <c r="AO2931">
        <v>25</v>
      </c>
      <c r="AP2931">
        <v>1175</v>
      </c>
      <c r="AQ2931" t="s">
        <v>129</v>
      </c>
      <c r="AR2931">
        <v>-34</v>
      </c>
      <c r="AS2931">
        <v>51</v>
      </c>
      <c r="AT2931">
        <v>0</v>
      </c>
      <c r="BB2931">
        <v>1200</v>
      </c>
      <c r="BC2931">
        <v>1</v>
      </c>
      <c r="BD2931" t="str">
        <f t="shared" si="1483"/>
        <v xml:space="preserve">N46PD   </v>
      </c>
      <c r="BE2931">
        <v>1</v>
      </c>
      <c r="BG2931">
        <v>0</v>
      </c>
      <c r="BH2931">
        <v>0</v>
      </c>
      <c r="BI2931">
        <v>0</v>
      </c>
      <c r="BJ2931">
        <v>1075</v>
      </c>
      <c r="BK2931">
        <v>-100</v>
      </c>
      <c r="BL2931" t="s">
        <v>206</v>
      </c>
      <c r="BM2931">
        <v>1</v>
      </c>
      <c r="BN2931">
        <v>1</v>
      </c>
      <c r="BO2931">
        <v>1</v>
      </c>
      <c r="BP2931">
        <v>0</v>
      </c>
      <c r="BS2931">
        <v>0</v>
      </c>
      <c r="BT2931">
        <v>0</v>
      </c>
      <c r="BU2931">
        <v>0</v>
      </c>
      <c r="CE2931" t="str">
        <f t="shared" ref="CE2931:CE2937" si="1487">"16:28:28.707"</f>
        <v>16:28:28.707</v>
      </c>
      <c r="CF2931">
        <v>706900864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7</v>
      </c>
      <c r="CY2931">
        <v>7</v>
      </c>
      <c r="CZ2931" t="s">
        <v>131</v>
      </c>
      <c r="DA2931">
        <v>80</v>
      </c>
      <c r="DB2931">
        <v>1</v>
      </c>
      <c r="DC2931" t="s">
        <v>132</v>
      </c>
      <c r="DD2931" t="s">
        <v>133</v>
      </c>
      <c r="DG2931">
        <v>15643009</v>
      </c>
      <c r="DI2931">
        <v>1</v>
      </c>
      <c r="DJ2931">
        <v>0</v>
      </c>
      <c r="DK2931">
        <v>0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3">
      <c r="A2932" t="str">
        <f>"10/06/2022 16:28:29.024"</f>
        <v>10/06/2022 16:28:29.024</v>
      </c>
      <c r="C2932" t="str">
        <f t="shared" si="1480"/>
        <v>FFDFD3C0</v>
      </c>
      <c r="D2932" t="s">
        <v>139</v>
      </c>
      <c r="E2932">
        <v>3</v>
      </c>
      <c r="F2932">
        <v>1003</v>
      </c>
      <c r="G2932" t="s">
        <v>146</v>
      </c>
      <c r="J2932" t="s">
        <v>141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 t="shared" si="1485"/>
        <v>16:28:28.703</v>
      </c>
      <c r="T2932" t="str">
        <f t="shared" si="1486"/>
        <v>16:28:28.203</v>
      </c>
      <c r="U2932" t="str">
        <f t="shared" si="1459"/>
        <v>A5988B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9</v>
      </c>
      <c r="AC2932">
        <v>3</v>
      </c>
      <c r="AD2932">
        <v>0</v>
      </c>
      <c r="AE2932">
        <v>10</v>
      </c>
      <c r="AF2932" t="s">
        <v>136</v>
      </c>
      <c r="AG2932">
        <v>0</v>
      </c>
      <c r="AH2932">
        <v>3</v>
      </c>
      <c r="AI2932">
        <v>2</v>
      </c>
      <c r="AJ2932">
        <v>1</v>
      </c>
      <c r="AK2932" t="s">
        <v>959</v>
      </c>
      <c r="AL2932">
        <v>41.002951000000003</v>
      </c>
      <c r="AM2932" t="s">
        <v>960</v>
      </c>
      <c r="AN2932">
        <v>-72.182794000000001</v>
      </c>
      <c r="AO2932">
        <v>25</v>
      </c>
      <c r="AP2932">
        <v>1175</v>
      </c>
      <c r="AQ2932" t="s">
        <v>129</v>
      </c>
      <c r="AR2932">
        <v>-34</v>
      </c>
      <c r="AS2932">
        <v>51</v>
      </c>
      <c r="AT2932">
        <v>0</v>
      </c>
      <c r="BB2932">
        <v>1200</v>
      </c>
      <c r="BC2932">
        <v>1</v>
      </c>
      <c r="BD2932" t="str">
        <f t="shared" si="1483"/>
        <v xml:space="preserve">N46PD   </v>
      </c>
      <c r="BE2932">
        <v>1</v>
      </c>
      <c r="BG2932">
        <v>0</v>
      </c>
      <c r="BH2932">
        <v>0</v>
      </c>
      <c r="BI2932">
        <v>0</v>
      </c>
      <c r="BJ2932">
        <v>1075</v>
      </c>
      <c r="BK2932">
        <v>-100</v>
      </c>
      <c r="BL2932" t="s">
        <v>206</v>
      </c>
      <c r="BM2932">
        <v>1</v>
      </c>
      <c r="BN2932">
        <v>1</v>
      </c>
      <c r="BO2932">
        <v>1</v>
      </c>
      <c r="BP2932">
        <v>0</v>
      </c>
      <c r="BS2932">
        <v>0</v>
      </c>
      <c r="BT2932">
        <v>0</v>
      </c>
      <c r="BU2932">
        <v>0</v>
      </c>
      <c r="CE2932" t="str">
        <f t="shared" si="1487"/>
        <v>16:28:28.707</v>
      </c>
      <c r="CF2932">
        <v>706900864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7</v>
      </c>
      <c r="CY2932">
        <v>7</v>
      </c>
      <c r="CZ2932" t="s">
        <v>131</v>
      </c>
      <c r="DA2932">
        <v>80</v>
      </c>
      <c r="DB2932">
        <v>1</v>
      </c>
      <c r="DC2932" t="s">
        <v>132</v>
      </c>
      <c r="DD2932" t="s">
        <v>133</v>
      </c>
      <c r="DG2932">
        <v>15643009</v>
      </c>
      <c r="DI2932">
        <v>1</v>
      </c>
      <c r="DJ2932">
        <v>0</v>
      </c>
      <c r="DK2932">
        <v>1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3">
      <c r="A2933" t="str">
        <f>"10/06/2022 16:28:29.024"</f>
        <v>10/06/2022 16:28:29.024</v>
      </c>
      <c r="C2933" t="str">
        <f t="shared" si="1480"/>
        <v>FFDFD3C0</v>
      </c>
      <c r="D2933" t="s">
        <v>134</v>
      </c>
      <c r="E2933">
        <v>38</v>
      </c>
      <c r="H2933">
        <v>125</v>
      </c>
      <c r="I2933" t="s">
        <v>142</v>
      </c>
      <c r="J2933" t="s">
        <v>136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 t="shared" si="1485"/>
        <v>16:28:28.703</v>
      </c>
      <c r="T2933" t="str">
        <f t="shared" si="1486"/>
        <v>16:28:28.203</v>
      </c>
      <c r="U2933" t="str">
        <f t="shared" si="1459"/>
        <v>A5988B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9</v>
      </c>
      <c r="AC2933">
        <v>3</v>
      </c>
      <c r="AD2933">
        <v>0</v>
      </c>
      <c r="AE2933">
        <v>10</v>
      </c>
      <c r="AF2933" t="s">
        <v>136</v>
      </c>
      <c r="AG2933">
        <v>0</v>
      </c>
      <c r="AH2933">
        <v>3</v>
      </c>
      <c r="AI2933">
        <v>2</v>
      </c>
      <c r="AJ2933">
        <v>1</v>
      </c>
      <c r="AK2933" t="s">
        <v>959</v>
      </c>
      <c r="AL2933">
        <v>41.002951000000003</v>
      </c>
      <c r="AM2933" t="s">
        <v>960</v>
      </c>
      <c r="AN2933">
        <v>-72.182794000000001</v>
      </c>
      <c r="AO2933">
        <v>25</v>
      </c>
      <c r="AP2933">
        <v>1175</v>
      </c>
      <c r="AQ2933" t="s">
        <v>129</v>
      </c>
      <c r="AR2933">
        <v>-34</v>
      </c>
      <c r="AS2933">
        <v>51</v>
      </c>
      <c r="AT2933">
        <v>0</v>
      </c>
      <c r="BB2933">
        <v>1200</v>
      </c>
      <c r="BC2933">
        <v>1</v>
      </c>
      <c r="BD2933" t="str">
        <f t="shared" si="1483"/>
        <v xml:space="preserve">N46PD   </v>
      </c>
      <c r="BE2933">
        <v>1</v>
      </c>
      <c r="BG2933">
        <v>0</v>
      </c>
      <c r="BH2933">
        <v>0</v>
      </c>
      <c r="BI2933">
        <v>0</v>
      </c>
      <c r="BJ2933">
        <v>1075</v>
      </c>
      <c r="BK2933">
        <v>-100</v>
      </c>
      <c r="BL2933" t="s">
        <v>206</v>
      </c>
      <c r="BM2933">
        <v>1</v>
      </c>
      <c r="BN2933">
        <v>1</v>
      </c>
      <c r="BO2933">
        <v>1</v>
      </c>
      <c r="BP2933">
        <v>0</v>
      </c>
      <c r="BS2933">
        <v>0</v>
      </c>
      <c r="BT2933">
        <v>0</v>
      </c>
      <c r="BU2933">
        <v>0</v>
      </c>
      <c r="CE2933" t="str">
        <f t="shared" si="1487"/>
        <v>16:28:28.707</v>
      </c>
      <c r="CF2933">
        <v>706900864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7</v>
      </c>
      <c r="CY2933">
        <v>7</v>
      </c>
      <c r="CZ2933" t="s">
        <v>131</v>
      </c>
      <c r="DA2933">
        <v>80</v>
      </c>
      <c r="DB2933">
        <v>1</v>
      </c>
      <c r="DC2933" t="s">
        <v>132</v>
      </c>
      <c r="DD2933" t="s">
        <v>133</v>
      </c>
      <c r="DG2933">
        <v>15643009</v>
      </c>
      <c r="DI2933">
        <v>1</v>
      </c>
      <c r="DJ2933">
        <v>0</v>
      </c>
      <c r="DK2933">
        <v>1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3">
      <c r="A2934" t="str">
        <f>"10/06/2022 16:28:29.024"</f>
        <v>10/06/2022 16:28:29.024</v>
      </c>
      <c r="C2934" t="str">
        <f t="shared" si="1480"/>
        <v>FFDFD3C0</v>
      </c>
      <c r="D2934" t="s">
        <v>134</v>
      </c>
      <c r="E2934">
        <v>33</v>
      </c>
      <c r="H2934">
        <v>112</v>
      </c>
      <c r="I2934" t="s">
        <v>135</v>
      </c>
      <c r="J2934" t="s">
        <v>136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 t="shared" si="1485"/>
        <v>16:28:28.703</v>
      </c>
      <c r="T2934" t="str">
        <f t="shared" si="1486"/>
        <v>16:28:28.203</v>
      </c>
      <c r="U2934" t="str">
        <f t="shared" si="1459"/>
        <v>A5988B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9</v>
      </c>
      <c r="AC2934">
        <v>3</v>
      </c>
      <c r="AD2934">
        <v>0</v>
      </c>
      <c r="AE2934">
        <v>10</v>
      </c>
      <c r="AF2934" t="s">
        <v>136</v>
      </c>
      <c r="AG2934">
        <v>0</v>
      </c>
      <c r="AH2934">
        <v>3</v>
      </c>
      <c r="AI2934">
        <v>2</v>
      </c>
      <c r="AJ2934">
        <v>1</v>
      </c>
      <c r="AK2934" t="s">
        <v>959</v>
      </c>
      <c r="AL2934">
        <v>41.002951000000003</v>
      </c>
      <c r="AM2934" t="s">
        <v>960</v>
      </c>
      <c r="AN2934">
        <v>-72.182794000000001</v>
      </c>
      <c r="AO2934">
        <v>25</v>
      </c>
      <c r="AP2934">
        <v>1175</v>
      </c>
      <c r="AQ2934" t="s">
        <v>129</v>
      </c>
      <c r="AR2934">
        <v>-34</v>
      </c>
      <c r="AS2934">
        <v>51</v>
      </c>
      <c r="AT2934">
        <v>0</v>
      </c>
      <c r="BB2934">
        <v>1200</v>
      </c>
      <c r="BC2934">
        <v>1</v>
      </c>
      <c r="BD2934" t="str">
        <f t="shared" si="1483"/>
        <v xml:space="preserve">N46PD   </v>
      </c>
      <c r="BE2934">
        <v>1</v>
      </c>
      <c r="BG2934">
        <v>0</v>
      </c>
      <c r="BH2934">
        <v>0</v>
      </c>
      <c r="BI2934">
        <v>0</v>
      </c>
      <c r="BJ2934">
        <v>1075</v>
      </c>
      <c r="BK2934">
        <v>-100</v>
      </c>
      <c r="BL2934" t="s">
        <v>206</v>
      </c>
      <c r="BM2934">
        <v>1</v>
      </c>
      <c r="BN2934">
        <v>1</v>
      </c>
      <c r="BO2934">
        <v>1</v>
      </c>
      <c r="BP2934">
        <v>0</v>
      </c>
      <c r="BS2934">
        <v>0</v>
      </c>
      <c r="BT2934">
        <v>0</v>
      </c>
      <c r="BU2934">
        <v>0</v>
      </c>
      <c r="CE2934" t="str">
        <f t="shared" si="1487"/>
        <v>16:28:28.707</v>
      </c>
      <c r="CF2934">
        <v>706900864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7</v>
      </c>
      <c r="CY2934">
        <v>7</v>
      </c>
      <c r="CZ2934" t="s">
        <v>131</v>
      </c>
      <c r="DA2934">
        <v>80</v>
      </c>
      <c r="DB2934">
        <v>1</v>
      </c>
      <c r="DC2934" t="s">
        <v>132</v>
      </c>
      <c r="DD2934" t="s">
        <v>133</v>
      </c>
      <c r="DG2934">
        <v>15643009</v>
      </c>
      <c r="DI2934">
        <v>1</v>
      </c>
      <c r="DJ2934">
        <v>0</v>
      </c>
      <c r="DK2934">
        <v>0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3">
      <c r="A2935" t="str">
        <f>"10/06/2022 16:28:29.024"</f>
        <v>10/06/2022 16:28:29.024</v>
      </c>
      <c r="C2935" t="str">
        <f t="shared" si="1480"/>
        <v>FFDFD3C0</v>
      </c>
      <c r="D2935" t="s">
        <v>139</v>
      </c>
      <c r="E2935">
        <v>2</v>
      </c>
      <c r="F2935">
        <v>1002</v>
      </c>
      <c r="G2935" t="s">
        <v>124</v>
      </c>
      <c r="J2935" t="s">
        <v>141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si="1485"/>
        <v>16:28:28.703</v>
      </c>
      <c r="T2935" t="str">
        <f t="shared" si="1486"/>
        <v>16:28:28.203</v>
      </c>
      <c r="U2935" t="str">
        <f t="shared" si="1459"/>
        <v>A5988B</v>
      </c>
      <c r="V2935">
        <v>0</v>
      </c>
      <c r="W2935">
        <v>0</v>
      </c>
      <c r="X2935">
        <v>2</v>
      </c>
      <c r="Y2935">
        <v>0</v>
      </c>
      <c r="AA2935">
        <v>0</v>
      </c>
      <c r="AB2935">
        <v>9</v>
      </c>
      <c r="AC2935">
        <v>3</v>
      </c>
      <c r="AD2935">
        <v>0</v>
      </c>
      <c r="AE2935">
        <v>10</v>
      </c>
      <c r="AF2935" t="s">
        <v>136</v>
      </c>
      <c r="AG2935">
        <v>0</v>
      </c>
      <c r="AH2935">
        <v>3</v>
      </c>
      <c r="AI2935">
        <v>2</v>
      </c>
      <c r="AJ2935">
        <v>1</v>
      </c>
      <c r="AK2935" t="s">
        <v>959</v>
      </c>
      <c r="AL2935">
        <v>41.002951000000003</v>
      </c>
      <c r="AM2935" t="s">
        <v>960</v>
      </c>
      <c r="AN2935">
        <v>-72.182794000000001</v>
      </c>
      <c r="AO2935">
        <v>25</v>
      </c>
      <c r="AP2935">
        <v>1175</v>
      </c>
      <c r="AQ2935" t="s">
        <v>129</v>
      </c>
      <c r="AR2935">
        <v>-34</v>
      </c>
      <c r="AS2935">
        <v>51</v>
      </c>
      <c r="AT2935">
        <v>0</v>
      </c>
      <c r="BB2935">
        <v>1200</v>
      </c>
      <c r="BC2935">
        <v>1</v>
      </c>
      <c r="BD2935" t="str">
        <f t="shared" si="1483"/>
        <v xml:space="preserve">N46PD   </v>
      </c>
      <c r="BE2935">
        <v>1</v>
      </c>
      <c r="BG2935">
        <v>0</v>
      </c>
      <c r="BH2935">
        <v>0</v>
      </c>
      <c r="BI2935">
        <v>0</v>
      </c>
      <c r="BJ2935">
        <v>1075</v>
      </c>
      <c r="BK2935">
        <v>-100</v>
      </c>
      <c r="BL2935" t="s">
        <v>206</v>
      </c>
      <c r="BM2935">
        <v>1</v>
      </c>
      <c r="BN2935">
        <v>1</v>
      </c>
      <c r="BO2935">
        <v>1</v>
      </c>
      <c r="BP2935">
        <v>0</v>
      </c>
      <c r="BS2935">
        <v>0</v>
      </c>
      <c r="BT2935">
        <v>0</v>
      </c>
      <c r="BU2935">
        <v>0</v>
      </c>
      <c r="CE2935" t="str">
        <f t="shared" si="1487"/>
        <v>16:28:28.707</v>
      </c>
      <c r="CF2935">
        <v>706900864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7</v>
      </c>
      <c r="CY2935">
        <v>7</v>
      </c>
      <c r="CZ2935" t="s">
        <v>131</v>
      </c>
      <c r="DA2935">
        <v>80</v>
      </c>
      <c r="DB2935">
        <v>1</v>
      </c>
      <c r="DC2935" t="s">
        <v>132</v>
      </c>
      <c r="DD2935" t="s">
        <v>133</v>
      </c>
      <c r="DG2935">
        <v>15643009</v>
      </c>
      <c r="DI2935">
        <v>1</v>
      </c>
      <c r="DJ2935">
        <v>0</v>
      </c>
      <c r="DK2935">
        <v>1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3">
      <c r="A2936" t="str">
        <f>"10/06/2022 16:28:29.039"</f>
        <v>10/06/2022 16:28:29.039</v>
      </c>
      <c r="C2936" t="str">
        <f t="shared" si="1480"/>
        <v>FFDFD3C0</v>
      </c>
      <c r="D2936" t="s">
        <v>143</v>
      </c>
      <c r="E2936">
        <v>1</v>
      </c>
      <c r="F2936">
        <v>2001</v>
      </c>
      <c r="G2936" t="s">
        <v>147</v>
      </c>
      <c r="J2936" t="s">
        <v>145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1485"/>
        <v>16:28:28.703</v>
      </c>
      <c r="T2936" t="str">
        <f t="shared" si="1486"/>
        <v>16:28:28.203</v>
      </c>
      <c r="U2936" t="str">
        <f t="shared" si="1459"/>
        <v>A5988B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9</v>
      </c>
      <c r="AC2936">
        <v>3</v>
      </c>
      <c r="AD2936">
        <v>0</v>
      </c>
      <c r="AE2936">
        <v>10</v>
      </c>
      <c r="AF2936" t="s">
        <v>136</v>
      </c>
      <c r="AG2936">
        <v>0</v>
      </c>
      <c r="AH2936">
        <v>3</v>
      </c>
      <c r="AI2936">
        <v>2</v>
      </c>
      <c r="AJ2936">
        <v>1</v>
      </c>
      <c r="AK2936" t="s">
        <v>959</v>
      </c>
      <c r="AL2936">
        <v>41.002951000000003</v>
      </c>
      <c r="AM2936" t="s">
        <v>960</v>
      </c>
      <c r="AN2936">
        <v>-72.182794000000001</v>
      </c>
      <c r="AO2936">
        <v>25</v>
      </c>
      <c r="AP2936">
        <v>1175</v>
      </c>
      <c r="AQ2936" t="s">
        <v>129</v>
      </c>
      <c r="AR2936">
        <v>-34</v>
      </c>
      <c r="AS2936">
        <v>51</v>
      </c>
      <c r="AT2936">
        <v>0</v>
      </c>
      <c r="BB2936">
        <v>1200</v>
      </c>
      <c r="BC2936">
        <v>1</v>
      </c>
      <c r="BD2936" t="str">
        <f t="shared" si="1483"/>
        <v xml:space="preserve">N46PD   </v>
      </c>
      <c r="BE2936">
        <v>1</v>
      </c>
      <c r="BG2936">
        <v>0</v>
      </c>
      <c r="BH2936">
        <v>0</v>
      </c>
      <c r="BI2936">
        <v>0</v>
      </c>
      <c r="BJ2936">
        <v>1075</v>
      </c>
      <c r="BK2936">
        <v>-100</v>
      </c>
      <c r="BL2936" t="s">
        <v>206</v>
      </c>
      <c r="BM2936">
        <v>1</v>
      </c>
      <c r="BN2936">
        <v>1</v>
      </c>
      <c r="BO2936">
        <v>1</v>
      </c>
      <c r="BP2936">
        <v>0</v>
      </c>
      <c r="BS2936">
        <v>0</v>
      </c>
      <c r="BT2936">
        <v>0</v>
      </c>
      <c r="BU2936">
        <v>0</v>
      </c>
      <c r="CE2936" t="str">
        <f t="shared" si="1487"/>
        <v>16:28:28.707</v>
      </c>
      <c r="CF2936">
        <v>706900864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7</v>
      </c>
      <c r="CY2936">
        <v>7</v>
      </c>
      <c r="CZ2936" t="s">
        <v>131</v>
      </c>
      <c r="DA2936">
        <v>80</v>
      </c>
      <c r="DB2936">
        <v>1</v>
      </c>
      <c r="DC2936" t="s">
        <v>132</v>
      </c>
      <c r="DD2936" t="s">
        <v>133</v>
      </c>
      <c r="DG2936">
        <v>15643009</v>
      </c>
      <c r="DI2936">
        <v>1</v>
      </c>
      <c r="DJ2936">
        <v>0</v>
      </c>
      <c r="DK2936">
        <v>1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3">
      <c r="A2937" t="str">
        <f>"10/06/2022 16:28:29.039"</f>
        <v>10/06/2022 16:28:29.039</v>
      </c>
      <c r="C2937" t="str">
        <f t="shared" si="1480"/>
        <v>FFDFD3C0</v>
      </c>
      <c r="D2937" t="s">
        <v>143</v>
      </c>
      <c r="E2937">
        <v>15</v>
      </c>
      <c r="F2937">
        <v>2015</v>
      </c>
      <c r="G2937" t="s">
        <v>144</v>
      </c>
      <c r="J2937" t="s">
        <v>145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si="1485"/>
        <v>16:28:28.703</v>
      </c>
      <c r="T2937" t="str">
        <f t="shared" si="1486"/>
        <v>16:28:28.203</v>
      </c>
      <c r="U2937" t="str">
        <f t="shared" si="1459"/>
        <v>A5988B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9</v>
      </c>
      <c r="AC2937">
        <v>3</v>
      </c>
      <c r="AD2937">
        <v>0</v>
      </c>
      <c r="AE2937">
        <v>10</v>
      </c>
      <c r="AF2937" t="s">
        <v>136</v>
      </c>
      <c r="AG2937">
        <v>0</v>
      </c>
      <c r="AH2937">
        <v>3</v>
      </c>
      <c r="AI2937">
        <v>2</v>
      </c>
      <c r="AJ2937">
        <v>1</v>
      </c>
      <c r="AK2937" t="s">
        <v>959</v>
      </c>
      <c r="AL2937">
        <v>41.002951000000003</v>
      </c>
      <c r="AM2937" t="s">
        <v>960</v>
      </c>
      <c r="AN2937">
        <v>-72.182794000000001</v>
      </c>
      <c r="AO2937">
        <v>25</v>
      </c>
      <c r="AP2937">
        <v>1175</v>
      </c>
      <c r="AQ2937" t="s">
        <v>129</v>
      </c>
      <c r="AR2937">
        <v>-34</v>
      </c>
      <c r="AS2937">
        <v>51</v>
      </c>
      <c r="AT2937">
        <v>0</v>
      </c>
      <c r="BB2937">
        <v>1200</v>
      </c>
      <c r="BC2937">
        <v>1</v>
      </c>
      <c r="BD2937" t="str">
        <f t="shared" si="1483"/>
        <v xml:space="preserve">N46PD   </v>
      </c>
      <c r="BE2937">
        <v>1</v>
      </c>
      <c r="BG2937">
        <v>0</v>
      </c>
      <c r="BH2937">
        <v>0</v>
      </c>
      <c r="BI2937">
        <v>0</v>
      </c>
      <c r="BJ2937">
        <v>1075</v>
      </c>
      <c r="BK2937">
        <v>-100</v>
      </c>
      <c r="BL2937" t="s">
        <v>206</v>
      </c>
      <c r="BM2937">
        <v>1</v>
      </c>
      <c r="BN2937">
        <v>1</v>
      </c>
      <c r="BO2937">
        <v>1</v>
      </c>
      <c r="BP2937">
        <v>0</v>
      </c>
      <c r="BS2937">
        <v>0</v>
      </c>
      <c r="BT2937">
        <v>0</v>
      </c>
      <c r="BU2937">
        <v>0</v>
      </c>
      <c r="CE2937" t="str">
        <f t="shared" si="1487"/>
        <v>16:28:28.707</v>
      </c>
      <c r="CF2937">
        <v>706900864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7</v>
      </c>
      <c r="CY2937">
        <v>7</v>
      </c>
      <c r="CZ2937" t="s">
        <v>131</v>
      </c>
      <c r="DA2937">
        <v>80</v>
      </c>
      <c r="DB2937">
        <v>1</v>
      </c>
      <c r="DC2937" t="s">
        <v>132</v>
      </c>
      <c r="DD2937" t="s">
        <v>133</v>
      </c>
      <c r="DG2937">
        <v>15643009</v>
      </c>
      <c r="DI2937">
        <v>1</v>
      </c>
      <c r="DJ2937">
        <v>0</v>
      </c>
      <c r="DK2937">
        <v>1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3">
      <c r="A2938" t="str">
        <f>"10/06/2022 16:28:29.931"</f>
        <v>10/06/2022 16:28:29.931</v>
      </c>
      <c r="C2938" t="str">
        <f t="shared" si="1480"/>
        <v>FFDFD3C0</v>
      </c>
      <c r="D2938" t="s">
        <v>143</v>
      </c>
      <c r="E2938">
        <v>15</v>
      </c>
      <c r="F2938">
        <v>2015</v>
      </c>
      <c r="G2938" t="s">
        <v>144</v>
      </c>
      <c r="J2938" t="s">
        <v>145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 t="shared" ref="S2938:S2944" si="1488">"16:28:29.695"</f>
        <v>16:28:29.695</v>
      </c>
      <c r="T2938" t="str">
        <f t="shared" ref="T2938:T2944" si="1489">"16:28:29.195"</f>
        <v>16:28:29.195</v>
      </c>
      <c r="U2938" t="str">
        <f t="shared" si="1459"/>
        <v>A5988B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9</v>
      </c>
      <c r="AC2938">
        <v>3</v>
      </c>
      <c r="AD2938">
        <v>0</v>
      </c>
      <c r="AE2938">
        <v>10</v>
      </c>
      <c r="AF2938" t="s">
        <v>136</v>
      </c>
      <c r="AG2938">
        <v>0</v>
      </c>
      <c r="AH2938">
        <v>3</v>
      </c>
      <c r="AI2938">
        <v>2</v>
      </c>
      <c r="AJ2938">
        <v>1</v>
      </c>
      <c r="AK2938" t="s">
        <v>961</v>
      </c>
      <c r="AL2938">
        <v>41.003165000000003</v>
      </c>
      <c r="AM2938" t="s">
        <v>962</v>
      </c>
      <c r="AN2938">
        <v>-72.183051000000006</v>
      </c>
      <c r="AO2938">
        <v>25</v>
      </c>
      <c r="AP2938">
        <v>1175</v>
      </c>
      <c r="AQ2938" t="s">
        <v>129</v>
      </c>
      <c r="AR2938">
        <v>-35</v>
      </c>
      <c r="AS2938">
        <v>51</v>
      </c>
      <c r="AT2938">
        <v>-64</v>
      </c>
      <c r="BB2938">
        <v>1200</v>
      </c>
      <c r="BC2938">
        <v>1</v>
      </c>
      <c r="BD2938" t="str">
        <f t="shared" si="1483"/>
        <v xml:space="preserve">N46PD   </v>
      </c>
      <c r="BE2938">
        <v>1</v>
      </c>
      <c r="BG2938">
        <v>0</v>
      </c>
      <c r="BH2938">
        <v>0</v>
      </c>
      <c r="BI2938">
        <v>0</v>
      </c>
      <c r="BJ2938">
        <v>1075</v>
      </c>
      <c r="BK2938">
        <v>-100</v>
      </c>
      <c r="BL2938" t="s">
        <v>206</v>
      </c>
      <c r="BM2938">
        <v>1</v>
      </c>
      <c r="BN2938">
        <v>1</v>
      </c>
      <c r="BO2938">
        <v>1</v>
      </c>
      <c r="BP2938">
        <v>0</v>
      </c>
      <c r="BS2938">
        <v>0</v>
      </c>
      <c r="BT2938">
        <v>0</v>
      </c>
      <c r="BU2938">
        <v>0</v>
      </c>
      <c r="CE2938" t="str">
        <f t="shared" ref="CE2938:CE2944" si="1490">"16:28:29.700"</f>
        <v>16:28:29.700</v>
      </c>
      <c r="CF2938">
        <v>699789802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7</v>
      </c>
      <c r="CY2938">
        <v>7</v>
      </c>
      <c r="CZ2938" t="s">
        <v>131</v>
      </c>
      <c r="DA2938">
        <v>80</v>
      </c>
      <c r="DB2938">
        <v>1</v>
      </c>
      <c r="DC2938" t="s">
        <v>132</v>
      </c>
      <c r="DD2938" t="s">
        <v>133</v>
      </c>
      <c r="DG2938">
        <v>15644024</v>
      </c>
      <c r="DI2938">
        <v>1</v>
      </c>
      <c r="DJ2938">
        <v>0</v>
      </c>
      <c r="DK2938">
        <v>0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3">
      <c r="A2939" t="str">
        <f>"10/06/2022 16:28:29.931"</f>
        <v>10/06/2022 16:28:29.931</v>
      </c>
      <c r="C2939" t="str">
        <f t="shared" si="1480"/>
        <v>FFDFD3C0</v>
      </c>
      <c r="D2939" t="s">
        <v>123</v>
      </c>
      <c r="E2939">
        <v>1</v>
      </c>
      <c r="H2939">
        <v>157</v>
      </c>
      <c r="I2939" t="s">
        <v>124</v>
      </c>
      <c r="J2939" t="s">
        <v>125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 t="shared" si="1488"/>
        <v>16:28:29.695</v>
      </c>
      <c r="T2939" t="str">
        <f t="shared" si="1489"/>
        <v>16:28:29.195</v>
      </c>
      <c r="U2939" t="str">
        <f t="shared" si="1459"/>
        <v>A5988B</v>
      </c>
      <c r="V2939">
        <v>0</v>
      </c>
      <c r="W2939">
        <v>0</v>
      </c>
      <c r="X2939">
        <v>2</v>
      </c>
      <c r="Y2939">
        <v>0</v>
      </c>
      <c r="AA2939">
        <v>0</v>
      </c>
      <c r="AB2939">
        <v>9</v>
      </c>
      <c r="AC2939">
        <v>3</v>
      </c>
      <c r="AD2939">
        <v>0</v>
      </c>
      <c r="AE2939">
        <v>10</v>
      </c>
      <c r="AF2939" t="s">
        <v>136</v>
      </c>
      <c r="AG2939">
        <v>0</v>
      </c>
      <c r="AH2939">
        <v>3</v>
      </c>
      <c r="AI2939">
        <v>2</v>
      </c>
      <c r="AJ2939">
        <v>1</v>
      </c>
      <c r="AK2939" t="s">
        <v>961</v>
      </c>
      <c r="AL2939">
        <v>41.003165000000003</v>
      </c>
      <c r="AM2939" t="s">
        <v>962</v>
      </c>
      <c r="AN2939">
        <v>-72.183051000000006</v>
      </c>
      <c r="AO2939">
        <v>25</v>
      </c>
      <c r="AP2939">
        <v>1175</v>
      </c>
      <c r="AQ2939" t="s">
        <v>129</v>
      </c>
      <c r="AR2939">
        <v>-35</v>
      </c>
      <c r="AS2939">
        <v>51</v>
      </c>
      <c r="AT2939">
        <v>-64</v>
      </c>
      <c r="BB2939">
        <v>1200</v>
      </c>
      <c r="BC2939">
        <v>1</v>
      </c>
      <c r="BD2939" t="str">
        <f t="shared" si="1483"/>
        <v xml:space="preserve">N46PD   </v>
      </c>
      <c r="BE2939">
        <v>1</v>
      </c>
      <c r="BG2939">
        <v>0</v>
      </c>
      <c r="BH2939">
        <v>0</v>
      </c>
      <c r="BI2939">
        <v>0</v>
      </c>
      <c r="BJ2939">
        <v>1075</v>
      </c>
      <c r="BK2939">
        <v>-100</v>
      </c>
      <c r="BL2939" t="s">
        <v>206</v>
      </c>
      <c r="BM2939">
        <v>1</v>
      </c>
      <c r="BN2939">
        <v>1</v>
      </c>
      <c r="BO2939">
        <v>1</v>
      </c>
      <c r="BP2939">
        <v>0</v>
      </c>
      <c r="BS2939">
        <v>0</v>
      </c>
      <c r="BT2939">
        <v>0</v>
      </c>
      <c r="BU2939">
        <v>0</v>
      </c>
      <c r="CE2939" t="str">
        <f t="shared" si="1490"/>
        <v>16:28:29.700</v>
      </c>
      <c r="CF2939">
        <v>699789802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7</v>
      </c>
      <c r="CY2939">
        <v>7</v>
      </c>
      <c r="CZ2939" t="s">
        <v>131</v>
      </c>
      <c r="DA2939">
        <v>80</v>
      </c>
      <c r="DB2939">
        <v>1</v>
      </c>
      <c r="DC2939" t="s">
        <v>132</v>
      </c>
      <c r="DD2939" t="s">
        <v>133</v>
      </c>
      <c r="DG2939">
        <v>15644024</v>
      </c>
      <c r="DI2939">
        <v>1</v>
      </c>
      <c r="DJ2939">
        <v>0</v>
      </c>
      <c r="DK2939">
        <v>1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3">
      <c r="A2940" t="str">
        <f>"10/06/2022 16:28:29.931"</f>
        <v>10/06/2022 16:28:29.931</v>
      </c>
      <c r="C2940" t="str">
        <f t="shared" si="1480"/>
        <v>FFDFD3C0</v>
      </c>
      <c r="D2940" t="s">
        <v>139</v>
      </c>
      <c r="E2940">
        <v>3</v>
      </c>
      <c r="F2940">
        <v>1003</v>
      </c>
      <c r="G2940" t="s">
        <v>146</v>
      </c>
      <c r="J2940" t="s">
        <v>141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 t="shared" si="1488"/>
        <v>16:28:29.695</v>
      </c>
      <c r="T2940" t="str">
        <f t="shared" si="1489"/>
        <v>16:28:29.195</v>
      </c>
      <c r="U2940" t="str">
        <f t="shared" si="1459"/>
        <v>A5988B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9</v>
      </c>
      <c r="AC2940">
        <v>3</v>
      </c>
      <c r="AD2940">
        <v>0</v>
      </c>
      <c r="AE2940">
        <v>10</v>
      </c>
      <c r="AF2940" t="s">
        <v>136</v>
      </c>
      <c r="AG2940">
        <v>0</v>
      </c>
      <c r="AH2940">
        <v>3</v>
      </c>
      <c r="AI2940">
        <v>2</v>
      </c>
      <c r="AJ2940">
        <v>1</v>
      </c>
      <c r="AK2940" t="s">
        <v>961</v>
      </c>
      <c r="AL2940">
        <v>41.003165000000003</v>
      </c>
      <c r="AM2940" t="s">
        <v>962</v>
      </c>
      <c r="AN2940">
        <v>-72.183051000000006</v>
      </c>
      <c r="AO2940">
        <v>25</v>
      </c>
      <c r="AP2940">
        <v>1175</v>
      </c>
      <c r="AQ2940" t="s">
        <v>129</v>
      </c>
      <c r="AR2940">
        <v>-35</v>
      </c>
      <c r="AS2940">
        <v>51</v>
      </c>
      <c r="AT2940">
        <v>-64</v>
      </c>
      <c r="BB2940">
        <v>1200</v>
      </c>
      <c r="BC2940">
        <v>1</v>
      </c>
      <c r="BD2940" t="str">
        <f t="shared" si="1483"/>
        <v xml:space="preserve">N46PD   </v>
      </c>
      <c r="BE2940">
        <v>1</v>
      </c>
      <c r="BG2940">
        <v>0</v>
      </c>
      <c r="BH2940">
        <v>0</v>
      </c>
      <c r="BI2940">
        <v>0</v>
      </c>
      <c r="BJ2940">
        <v>1075</v>
      </c>
      <c r="BK2940">
        <v>-100</v>
      </c>
      <c r="BL2940" t="s">
        <v>206</v>
      </c>
      <c r="BM2940">
        <v>1</v>
      </c>
      <c r="BN2940">
        <v>1</v>
      </c>
      <c r="BO2940">
        <v>1</v>
      </c>
      <c r="BP2940">
        <v>0</v>
      </c>
      <c r="BS2940">
        <v>0</v>
      </c>
      <c r="BT2940">
        <v>0</v>
      </c>
      <c r="BU2940">
        <v>0</v>
      </c>
      <c r="CE2940" t="str">
        <f t="shared" si="1490"/>
        <v>16:28:29.700</v>
      </c>
      <c r="CF2940">
        <v>699789802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7</v>
      </c>
      <c r="CY2940">
        <v>7</v>
      </c>
      <c r="CZ2940" t="s">
        <v>131</v>
      </c>
      <c r="DA2940">
        <v>80</v>
      </c>
      <c r="DB2940">
        <v>1</v>
      </c>
      <c r="DC2940" t="s">
        <v>132</v>
      </c>
      <c r="DD2940" t="s">
        <v>133</v>
      </c>
      <c r="DG2940">
        <v>15644024</v>
      </c>
      <c r="DI2940">
        <v>1</v>
      </c>
      <c r="DJ2940">
        <v>0</v>
      </c>
      <c r="DK2940">
        <v>1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3">
      <c r="A2941" t="str">
        <f>"10/06/2022 16:28:29.962"</f>
        <v>10/06/2022 16:28:29.962</v>
      </c>
      <c r="C2941" t="str">
        <f t="shared" si="1480"/>
        <v>FFDFD3C0</v>
      </c>
      <c r="D2941" t="s">
        <v>134</v>
      </c>
      <c r="E2941">
        <v>33</v>
      </c>
      <c r="H2941">
        <v>112</v>
      </c>
      <c r="I2941" t="s">
        <v>135</v>
      </c>
      <c r="J2941" t="s">
        <v>136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si="1488"/>
        <v>16:28:29.695</v>
      </c>
      <c r="T2941" t="str">
        <f t="shared" si="1489"/>
        <v>16:28:29.195</v>
      </c>
      <c r="U2941" t="str">
        <f t="shared" si="1459"/>
        <v>A5988B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9</v>
      </c>
      <c r="AC2941">
        <v>3</v>
      </c>
      <c r="AD2941">
        <v>0</v>
      </c>
      <c r="AE2941">
        <v>10</v>
      </c>
      <c r="AF2941" t="s">
        <v>136</v>
      </c>
      <c r="AG2941">
        <v>0</v>
      </c>
      <c r="AH2941">
        <v>3</v>
      </c>
      <c r="AI2941">
        <v>2</v>
      </c>
      <c r="AJ2941">
        <v>1</v>
      </c>
      <c r="AK2941" t="s">
        <v>961</v>
      </c>
      <c r="AL2941">
        <v>41.003165000000003</v>
      </c>
      <c r="AM2941" t="s">
        <v>962</v>
      </c>
      <c r="AN2941">
        <v>-72.183051000000006</v>
      </c>
      <c r="AO2941">
        <v>25</v>
      </c>
      <c r="AP2941">
        <v>1175</v>
      </c>
      <c r="AQ2941" t="s">
        <v>129</v>
      </c>
      <c r="AR2941">
        <v>-35</v>
      </c>
      <c r="AS2941">
        <v>51</v>
      </c>
      <c r="AT2941">
        <v>-64</v>
      </c>
      <c r="BB2941">
        <v>1200</v>
      </c>
      <c r="BC2941">
        <v>1</v>
      </c>
      <c r="BD2941" t="str">
        <f t="shared" si="1483"/>
        <v xml:space="preserve">N46PD   </v>
      </c>
      <c r="BE2941">
        <v>1</v>
      </c>
      <c r="BG2941">
        <v>0</v>
      </c>
      <c r="BH2941">
        <v>0</v>
      </c>
      <c r="BI2941">
        <v>0</v>
      </c>
      <c r="BJ2941">
        <v>1075</v>
      </c>
      <c r="BK2941">
        <v>-100</v>
      </c>
      <c r="BL2941" t="s">
        <v>206</v>
      </c>
      <c r="BM2941">
        <v>1</v>
      </c>
      <c r="BN2941">
        <v>1</v>
      </c>
      <c r="BO2941">
        <v>1</v>
      </c>
      <c r="BP2941">
        <v>0</v>
      </c>
      <c r="BS2941">
        <v>0</v>
      </c>
      <c r="BT2941">
        <v>0</v>
      </c>
      <c r="BU2941">
        <v>0</v>
      </c>
      <c r="CE2941" t="str">
        <f t="shared" si="1490"/>
        <v>16:28:29.700</v>
      </c>
      <c r="CF2941">
        <v>699789802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7</v>
      </c>
      <c r="CY2941">
        <v>7</v>
      </c>
      <c r="CZ2941" t="s">
        <v>131</v>
      </c>
      <c r="DA2941">
        <v>80</v>
      </c>
      <c r="DB2941">
        <v>1</v>
      </c>
      <c r="DC2941" t="s">
        <v>132</v>
      </c>
      <c r="DD2941" t="s">
        <v>133</v>
      </c>
      <c r="DG2941">
        <v>15644024</v>
      </c>
      <c r="DI2941">
        <v>1</v>
      </c>
      <c r="DJ2941">
        <v>0</v>
      </c>
      <c r="DK2941">
        <v>1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3">
      <c r="A2942" t="str">
        <f>"10/06/2022 16:28:29.962"</f>
        <v>10/06/2022 16:28:29.962</v>
      </c>
      <c r="C2942" t="str">
        <f t="shared" si="1480"/>
        <v>FFDFD3C0</v>
      </c>
      <c r="D2942" t="s">
        <v>139</v>
      </c>
      <c r="E2942">
        <v>2</v>
      </c>
      <c r="F2942">
        <v>1002</v>
      </c>
      <c r="G2942" t="s">
        <v>124</v>
      </c>
      <c r="J2942" t="s">
        <v>141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si="1488"/>
        <v>16:28:29.695</v>
      </c>
      <c r="T2942" t="str">
        <f t="shared" si="1489"/>
        <v>16:28:29.195</v>
      </c>
      <c r="U2942" t="str">
        <f t="shared" si="1459"/>
        <v>A5988B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9</v>
      </c>
      <c r="AC2942">
        <v>3</v>
      </c>
      <c r="AD2942">
        <v>0</v>
      </c>
      <c r="AE2942">
        <v>10</v>
      </c>
      <c r="AF2942" t="s">
        <v>136</v>
      </c>
      <c r="AG2942">
        <v>0</v>
      </c>
      <c r="AH2942">
        <v>3</v>
      </c>
      <c r="AI2942">
        <v>2</v>
      </c>
      <c r="AJ2942">
        <v>1</v>
      </c>
      <c r="AK2942" t="s">
        <v>961</v>
      </c>
      <c r="AL2942">
        <v>41.003165000000003</v>
      </c>
      <c r="AM2942" t="s">
        <v>962</v>
      </c>
      <c r="AN2942">
        <v>-72.183051000000006</v>
      </c>
      <c r="AO2942">
        <v>25</v>
      </c>
      <c r="AP2942">
        <v>1175</v>
      </c>
      <c r="AQ2942" t="s">
        <v>129</v>
      </c>
      <c r="AR2942">
        <v>-35</v>
      </c>
      <c r="AS2942">
        <v>51</v>
      </c>
      <c r="AT2942">
        <v>-64</v>
      </c>
      <c r="BB2942">
        <v>1200</v>
      </c>
      <c r="BC2942">
        <v>1</v>
      </c>
      <c r="BD2942" t="str">
        <f t="shared" si="1483"/>
        <v xml:space="preserve">N46PD   </v>
      </c>
      <c r="BE2942">
        <v>1</v>
      </c>
      <c r="BG2942">
        <v>0</v>
      </c>
      <c r="BH2942">
        <v>0</v>
      </c>
      <c r="BI2942">
        <v>0</v>
      </c>
      <c r="BJ2942">
        <v>1075</v>
      </c>
      <c r="BK2942">
        <v>-100</v>
      </c>
      <c r="BL2942" t="s">
        <v>206</v>
      </c>
      <c r="BM2942">
        <v>1</v>
      </c>
      <c r="BN2942">
        <v>1</v>
      </c>
      <c r="BO2942">
        <v>1</v>
      </c>
      <c r="BP2942">
        <v>0</v>
      </c>
      <c r="BS2942">
        <v>0</v>
      </c>
      <c r="BT2942">
        <v>0</v>
      </c>
      <c r="BU2942">
        <v>0</v>
      </c>
      <c r="CE2942" t="str">
        <f t="shared" si="1490"/>
        <v>16:28:29.700</v>
      </c>
      <c r="CF2942">
        <v>699789802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7</v>
      </c>
      <c r="CY2942">
        <v>7</v>
      </c>
      <c r="CZ2942" t="s">
        <v>131</v>
      </c>
      <c r="DA2942">
        <v>80</v>
      </c>
      <c r="DB2942">
        <v>1</v>
      </c>
      <c r="DC2942" t="s">
        <v>132</v>
      </c>
      <c r="DD2942" t="s">
        <v>133</v>
      </c>
      <c r="DG2942">
        <v>15644024</v>
      </c>
      <c r="DI2942">
        <v>1</v>
      </c>
      <c r="DJ2942">
        <v>0</v>
      </c>
      <c r="DK2942">
        <v>1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3">
      <c r="A2943" t="str">
        <f>"10/06/2022 16:28:29.931"</f>
        <v>10/06/2022 16:28:29.931</v>
      </c>
      <c r="C2943" t="str">
        <f t="shared" si="1480"/>
        <v>FFDFD3C0</v>
      </c>
      <c r="D2943" t="s">
        <v>134</v>
      </c>
      <c r="E2943">
        <v>38</v>
      </c>
      <c r="H2943">
        <v>125</v>
      </c>
      <c r="I2943" t="s">
        <v>142</v>
      </c>
      <c r="J2943" t="s">
        <v>136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si="1488"/>
        <v>16:28:29.695</v>
      </c>
      <c r="T2943" t="str">
        <f t="shared" si="1489"/>
        <v>16:28:29.195</v>
      </c>
      <c r="U2943" t="str">
        <f t="shared" si="1459"/>
        <v>A5988B</v>
      </c>
      <c r="V2943">
        <v>0</v>
      </c>
      <c r="W2943">
        <v>0</v>
      </c>
      <c r="X2943">
        <v>2</v>
      </c>
      <c r="Y2943">
        <v>0</v>
      </c>
      <c r="AA2943">
        <v>0</v>
      </c>
      <c r="AB2943">
        <v>9</v>
      </c>
      <c r="AC2943">
        <v>3</v>
      </c>
      <c r="AD2943">
        <v>0</v>
      </c>
      <c r="AE2943">
        <v>10</v>
      </c>
      <c r="AF2943" t="s">
        <v>136</v>
      </c>
      <c r="AG2943">
        <v>0</v>
      </c>
      <c r="AH2943">
        <v>3</v>
      </c>
      <c r="AI2943">
        <v>2</v>
      </c>
      <c r="AJ2943">
        <v>1</v>
      </c>
      <c r="AK2943" t="s">
        <v>961</v>
      </c>
      <c r="AL2943">
        <v>41.003165000000003</v>
      </c>
      <c r="AM2943" t="s">
        <v>962</v>
      </c>
      <c r="AN2943">
        <v>-72.183051000000006</v>
      </c>
      <c r="AO2943">
        <v>25</v>
      </c>
      <c r="AP2943">
        <v>1175</v>
      </c>
      <c r="AQ2943" t="s">
        <v>129</v>
      </c>
      <c r="AR2943">
        <v>-35</v>
      </c>
      <c r="AS2943">
        <v>51</v>
      </c>
      <c r="AT2943">
        <v>-64</v>
      </c>
      <c r="BB2943">
        <v>1200</v>
      </c>
      <c r="BC2943">
        <v>1</v>
      </c>
      <c r="BD2943" t="str">
        <f t="shared" si="1483"/>
        <v xml:space="preserve">N46PD   </v>
      </c>
      <c r="BE2943">
        <v>1</v>
      </c>
      <c r="BG2943">
        <v>0</v>
      </c>
      <c r="BH2943">
        <v>0</v>
      </c>
      <c r="BI2943">
        <v>0</v>
      </c>
      <c r="BJ2943">
        <v>1075</v>
      </c>
      <c r="BK2943">
        <v>-100</v>
      </c>
      <c r="BL2943" t="s">
        <v>206</v>
      </c>
      <c r="BM2943">
        <v>1</v>
      </c>
      <c r="BN2943">
        <v>1</v>
      </c>
      <c r="BO2943">
        <v>1</v>
      </c>
      <c r="BP2943">
        <v>0</v>
      </c>
      <c r="BS2943">
        <v>0</v>
      </c>
      <c r="BT2943">
        <v>0</v>
      </c>
      <c r="BU2943">
        <v>0</v>
      </c>
      <c r="CE2943" t="str">
        <f t="shared" si="1490"/>
        <v>16:28:29.700</v>
      </c>
      <c r="CF2943">
        <v>699789802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7</v>
      </c>
      <c r="CY2943">
        <v>7</v>
      </c>
      <c r="CZ2943" t="s">
        <v>131</v>
      </c>
      <c r="DA2943">
        <v>80</v>
      </c>
      <c r="DB2943">
        <v>1</v>
      </c>
      <c r="DC2943" t="s">
        <v>132</v>
      </c>
      <c r="DD2943" t="s">
        <v>133</v>
      </c>
      <c r="DG2943">
        <v>15644024</v>
      </c>
      <c r="DI2943">
        <v>1</v>
      </c>
      <c r="DJ2943">
        <v>0</v>
      </c>
      <c r="DK2943">
        <v>1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3">
      <c r="A2944" t="str">
        <f>"10/06/2022 16:28:29.962"</f>
        <v>10/06/2022 16:28:29.962</v>
      </c>
      <c r="C2944" t="str">
        <f t="shared" si="1480"/>
        <v>FFDFD3C0</v>
      </c>
      <c r="D2944" t="s">
        <v>143</v>
      </c>
      <c r="E2944">
        <v>1</v>
      </c>
      <c r="F2944">
        <v>2001</v>
      </c>
      <c r="G2944" t="s">
        <v>147</v>
      </c>
      <c r="J2944" t="s">
        <v>145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 t="shared" si="1488"/>
        <v>16:28:29.695</v>
      </c>
      <c r="T2944" t="str">
        <f t="shared" si="1489"/>
        <v>16:28:29.195</v>
      </c>
      <c r="U2944" t="str">
        <f t="shared" si="1459"/>
        <v>A5988B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9</v>
      </c>
      <c r="AC2944">
        <v>3</v>
      </c>
      <c r="AD2944">
        <v>0</v>
      </c>
      <c r="AE2944">
        <v>10</v>
      </c>
      <c r="AF2944" t="s">
        <v>136</v>
      </c>
      <c r="AG2944">
        <v>0</v>
      </c>
      <c r="AH2944">
        <v>3</v>
      </c>
      <c r="AI2944">
        <v>2</v>
      </c>
      <c r="AJ2944">
        <v>1</v>
      </c>
      <c r="AK2944" t="s">
        <v>961</v>
      </c>
      <c r="AL2944">
        <v>41.003165000000003</v>
      </c>
      <c r="AM2944" t="s">
        <v>962</v>
      </c>
      <c r="AN2944">
        <v>-72.183051000000006</v>
      </c>
      <c r="AO2944">
        <v>25</v>
      </c>
      <c r="AP2944">
        <v>1175</v>
      </c>
      <c r="AQ2944" t="s">
        <v>129</v>
      </c>
      <c r="AR2944">
        <v>-35</v>
      </c>
      <c r="AS2944">
        <v>51</v>
      </c>
      <c r="AT2944">
        <v>-64</v>
      </c>
      <c r="BB2944">
        <v>1200</v>
      </c>
      <c r="BC2944">
        <v>1</v>
      </c>
      <c r="BD2944" t="str">
        <f t="shared" si="1483"/>
        <v xml:space="preserve">N46PD   </v>
      </c>
      <c r="BE2944">
        <v>1</v>
      </c>
      <c r="BG2944">
        <v>0</v>
      </c>
      <c r="BH2944">
        <v>0</v>
      </c>
      <c r="BI2944">
        <v>0</v>
      </c>
      <c r="BJ2944">
        <v>1075</v>
      </c>
      <c r="BK2944">
        <v>-100</v>
      </c>
      <c r="BL2944" t="s">
        <v>206</v>
      </c>
      <c r="BM2944">
        <v>1</v>
      </c>
      <c r="BN2944">
        <v>1</v>
      </c>
      <c r="BO2944">
        <v>1</v>
      </c>
      <c r="BP2944">
        <v>0</v>
      </c>
      <c r="BS2944">
        <v>0</v>
      </c>
      <c r="BT2944">
        <v>0</v>
      </c>
      <c r="BU2944">
        <v>0</v>
      </c>
      <c r="CE2944" t="str">
        <f t="shared" si="1490"/>
        <v>16:28:29.700</v>
      </c>
      <c r="CF2944">
        <v>699789802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7</v>
      </c>
      <c r="CY2944">
        <v>7</v>
      </c>
      <c r="CZ2944" t="s">
        <v>131</v>
      </c>
      <c r="DA2944">
        <v>80</v>
      </c>
      <c r="DB2944">
        <v>1</v>
      </c>
      <c r="DC2944" t="s">
        <v>132</v>
      </c>
      <c r="DD2944" t="s">
        <v>133</v>
      </c>
      <c r="DG2944">
        <v>15644024</v>
      </c>
      <c r="DI2944">
        <v>1</v>
      </c>
      <c r="DJ2944">
        <v>0</v>
      </c>
      <c r="DK2944">
        <v>0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3">
      <c r="A2945" t="str">
        <f>"10/06/2022 16:28:30.885"</f>
        <v>10/06/2022 16:28:30.885</v>
      </c>
      <c r="C2945" t="str">
        <f t="shared" si="1480"/>
        <v>FFDFD3C0</v>
      </c>
      <c r="D2945" t="s">
        <v>143</v>
      </c>
      <c r="E2945">
        <v>15</v>
      </c>
      <c r="F2945">
        <v>2015</v>
      </c>
      <c r="G2945" t="s">
        <v>144</v>
      </c>
      <c r="J2945" t="s">
        <v>145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 t="shared" ref="S2945:S2951" si="1491">"16:28:30.648"</f>
        <v>16:28:30.648</v>
      </c>
      <c r="T2945" t="str">
        <f t="shared" ref="T2945:T2951" si="1492">"16:28:30.248"</f>
        <v>16:28:30.248</v>
      </c>
      <c r="U2945" t="str">
        <f t="shared" si="1459"/>
        <v>A5988B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9</v>
      </c>
      <c r="AC2945">
        <v>3</v>
      </c>
      <c r="AD2945">
        <v>0</v>
      </c>
      <c r="AE2945">
        <v>10</v>
      </c>
      <c r="AF2945" t="s">
        <v>136</v>
      </c>
      <c r="AG2945">
        <v>0</v>
      </c>
      <c r="AH2945">
        <v>3</v>
      </c>
      <c r="AI2945">
        <v>2</v>
      </c>
      <c r="AJ2945">
        <v>1</v>
      </c>
      <c r="AK2945" t="s">
        <v>963</v>
      </c>
      <c r="AL2945">
        <v>41.003400999999997</v>
      </c>
      <c r="AM2945" t="s">
        <v>964</v>
      </c>
      <c r="AN2945">
        <v>-72.183222999999998</v>
      </c>
      <c r="AO2945">
        <v>25</v>
      </c>
      <c r="AP2945">
        <v>1175</v>
      </c>
      <c r="AQ2945" t="s">
        <v>129</v>
      </c>
      <c r="AR2945">
        <v>-35</v>
      </c>
      <c r="AS2945">
        <v>51</v>
      </c>
      <c r="AT2945">
        <v>-64</v>
      </c>
      <c r="BB2945">
        <v>1200</v>
      </c>
      <c r="BC2945">
        <v>1</v>
      </c>
      <c r="BD2945" t="str">
        <f t="shared" si="1483"/>
        <v xml:space="preserve">N46PD   </v>
      </c>
      <c r="BE2945">
        <v>1</v>
      </c>
      <c r="BG2945">
        <v>0</v>
      </c>
      <c r="BH2945">
        <v>0</v>
      </c>
      <c r="BI2945">
        <v>0</v>
      </c>
      <c r="BJ2945">
        <v>1075</v>
      </c>
      <c r="BK2945">
        <v>-100</v>
      </c>
      <c r="BL2945" t="s">
        <v>206</v>
      </c>
      <c r="BM2945">
        <v>1</v>
      </c>
      <c r="BN2945">
        <v>1</v>
      </c>
      <c r="BO2945">
        <v>1</v>
      </c>
      <c r="BP2945">
        <v>0</v>
      </c>
      <c r="BS2945">
        <v>0</v>
      </c>
      <c r="BT2945">
        <v>0</v>
      </c>
      <c r="BU2945">
        <v>0</v>
      </c>
      <c r="CE2945" t="str">
        <f t="shared" ref="CE2945:CE2951" si="1493">"16:28:30.655"</f>
        <v>16:28:30.655</v>
      </c>
      <c r="CF2945">
        <v>654994788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7</v>
      </c>
      <c r="CY2945">
        <v>7</v>
      </c>
      <c r="CZ2945" t="s">
        <v>131</v>
      </c>
      <c r="DA2945">
        <v>80</v>
      </c>
      <c r="DB2945">
        <v>1</v>
      </c>
      <c r="DC2945" t="s">
        <v>132</v>
      </c>
      <c r="DD2945" t="s">
        <v>133</v>
      </c>
      <c r="DG2945">
        <v>15644956</v>
      </c>
      <c r="DI2945">
        <v>1</v>
      </c>
      <c r="DJ2945">
        <v>0</v>
      </c>
      <c r="DK2945">
        <v>0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3">
      <c r="A2946" t="str">
        <f>"10/06/2022 16:28:30.932"</f>
        <v>10/06/2022 16:28:30.932</v>
      </c>
      <c r="C2946" t="str">
        <f t="shared" si="1480"/>
        <v>FFDFD3C0</v>
      </c>
      <c r="D2946" t="s">
        <v>139</v>
      </c>
      <c r="E2946">
        <v>3</v>
      </c>
      <c r="F2946">
        <v>1003</v>
      </c>
      <c r="G2946" t="s">
        <v>146</v>
      </c>
      <c r="J2946" t="s">
        <v>141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 t="shared" si="1491"/>
        <v>16:28:30.648</v>
      </c>
      <c r="T2946" t="str">
        <f t="shared" si="1492"/>
        <v>16:28:30.248</v>
      </c>
      <c r="U2946" t="str">
        <f t="shared" ref="U2946:U3009" si="1494">"A5988B"</f>
        <v>A5988B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9</v>
      </c>
      <c r="AC2946">
        <v>3</v>
      </c>
      <c r="AD2946">
        <v>0</v>
      </c>
      <c r="AE2946">
        <v>10</v>
      </c>
      <c r="AF2946" t="s">
        <v>136</v>
      </c>
      <c r="AG2946">
        <v>0</v>
      </c>
      <c r="AH2946">
        <v>3</v>
      </c>
      <c r="AI2946">
        <v>2</v>
      </c>
      <c r="AJ2946">
        <v>1</v>
      </c>
      <c r="AK2946" t="s">
        <v>963</v>
      </c>
      <c r="AL2946">
        <v>41.003400999999997</v>
      </c>
      <c r="AM2946" t="s">
        <v>964</v>
      </c>
      <c r="AN2946">
        <v>-72.183222999999998</v>
      </c>
      <c r="AO2946">
        <v>25</v>
      </c>
      <c r="AP2946">
        <v>1175</v>
      </c>
      <c r="AQ2946" t="s">
        <v>129</v>
      </c>
      <c r="AR2946">
        <v>-35</v>
      </c>
      <c r="AS2946">
        <v>51</v>
      </c>
      <c r="AT2946">
        <v>-64</v>
      </c>
      <c r="BB2946">
        <v>1200</v>
      </c>
      <c r="BC2946">
        <v>1</v>
      </c>
      <c r="BD2946" t="str">
        <f t="shared" si="1483"/>
        <v xml:space="preserve">N46PD   </v>
      </c>
      <c r="BE2946">
        <v>1</v>
      </c>
      <c r="BG2946">
        <v>0</v>
      </c>
      <c r="BH2946">
        <v>0</v>
      </c>
      <c r="BI2946">
        <v>0</v>
      </c>
      <c r="BJ2946">
        <v>1075</v>
      </c>
      <c r="BK2946">
        <v>-100</v>
      </c>
      <c r="BL2946" t="s">
        <v>206</v>
      </c>
      <c r="BM2946">
        <v>1</v>
      </c>
      <c r="BN2946">
        <v>1</v>
      </c>
      <c r="BO2946">
        <v>1</v>
      </c>
      <c r="BP2946">
        <v>0</v>
      </c>
      <c r="BS2946">
        <v>0</v>
      </c>
      <c r="BT2946">
        <v>0</v>
      </c>
      <c r="BU2946">
        <v>0</v>
      </c>
      <c r="CE2946" t="str">
        <f t="shared" si="1493"/>
        <v>16:28:30.655</v>
      </c>
      <c r="CF2946">
        <v>654994788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7</v>
      </c>
      <c r="CY2946">
        <v>7</v>
      </c>
      <c r="CZ2946" t="s">
        <v>131</v>
      </c>
      <c r="DA2946">
        <v>80</v>
      </c>
      <c r="DB2946">
        <v>1</v>
      </c>
      <c r="DC2946" t="s">
        <v>132</v>
      </c>
      <c r="DD2946" t="s">
        <v>133</v>
      </c>
      <c r="DG2946">
        <v>15644956</v>
      </c>
      <c r="DI2946">
        <v>1</v>
      </c>
      <c r="DJ2946">
        <v>0</v>
      </c>
      <c r="DK2946">
        <v>1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3">
      <c r="A2947" t="str">
        <f>"10/06/2022 16:28:30.932"</f>
        <v>10/06/2022 16:28:30.932</v>
      </c>
      <c r="C2947" t="str">
        <f t="shared" si="1480"/>
        <v>FFDFD3C0</v>
      </c>
      <c r="D2947" t="s">
        <v>123</v>
      </c>
      <c r="E2947">
        <v>1</v>
      </c>
      <c r="H2947">
        <v>157</v>
      </c>
      <c r="I2947" t="s">
        <v>124</v>
      </c>
      <c r="J2947" t="s">
        <v>125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 t="shared" si="1491"/>
        <v>16:28:30.648</v>
      </c>
      <c r="T2947" t="str">
        <f t="shared" si="1492"/>
        <v>16:28:30.248</v>
      </c>
      <c r="U2947" t="str">
        <f t="shared" si="1494"/>
        <v>A5988B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9</v>
      </c>
      <c r="AC2947">
        <v>3</v>
      </c>
      <c r="AD2947">
        <v>0</v>
      </c>
      <c r="AE2947">
        <v>10</v>
      </c>
      <c r="AF2947" t="s">
        <v>136</v>
      </c>
      <c r="AG2947">
        <v>0</v>
      </c>
      <c r="AH2947">
        <v>3</v>
      </c>
      <c r="AI2947">
        <v>2</v>
      </c>
      <c r="AJ2947">
        <v>1</v>
      </c>
      <c r="AK2947" t="s">
        <v>963</v>
      </c>
      <c r="AL2947">
        <v>41.003400999999997</v>
      </c>
      <c r="AM2947" t="s">
        <v>964</v>
      </c>
      <c r="AN2947">
        <v>-72.183222999999998</v>
      </c>
      <c r="AO2947">
        <v>25</v>
      </c>
      <c r="AP2947">
        <v>1175</v>
      </c>
      <c r="AQ2947" t="s">
        <v>129</v>
      </c>
      <c r="AR2947">
        <v>-35</v>
      </c>
      <c r="AS2947">
        <v>51</v>
      </c>
      <c r="AT2947">
        <v>-64</v>
      </c>
      <c r="BB2947">
        <v>1200</v>
      </c>
      <c r="BC2947">
        <v>1</v>
      </c>
      <c r="BD2947" t="str">
        <f t="shared" si="1483"/>
        <v xml:space="preserve">N46PD   </v>
      </c>
      <c r="BE2947">
        <v>1</v>
      </c>
      <c r="BG2947">
        <v>0</v>
      </c>
      <c r="BH2947">
        <v>0</v>
      </c>
      <c r="BI2947">
        <v>0</v>
      </c>
      <c r="BJ2947">
        <v>1075</v>
      </c>
      <c r="BK2947">
        <v>-100</v>
      </c>
      <c r="BL2947" t="s">
        <v>206</v>
      </c>
      <c r="BM2947">
        <v>1</v>
      </c>
      <c r="BN2947">
        <v>1</v>
      </c>
      <c r="BO2947">
        <v>1</v>
      </c>
      <c r="BP2947">
        <v>0</v>
      </c>
      <c r="BS2947">
        <v>0</v>
      </c>
      <c r="BT2947">
        <v>0</v>
      </c>
      <c r="BU2947">
        <v>0</v>
      </c>
      <c r="CE2947" t="str">
        <f t="shared" si="1493"/>
        <v>16:28:30.655</v>
      </c>
      <c r="CF2947">
        <v>654994788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7</v>
      </c>
      <c r="CY2947">
        <v>7</v>
      </c>
      <c r="CZ2947" t="s">
        <v>131</v>
      </c>
      <c r="DA2947">
        <v>80</v>
      </c>
      <c r="DB2947">
        <v>1</v>
      </c>
      <c r="DC2947" t="s">
        <v>132</v>
      </c>
      <c r="DD2947" t="s">
        <v>133</v>
      </c>
      <c r="DG2947">
        <v>15644956</v>
      </c>
      <c r="DI2947">
        <v>1</v>
      </c>
      <c r="DJ2947">
        <v>0</v>
      </c>
      <c r="DK2947">
        <v>1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3">
      <c r="A2948" t="str">
        <f>"10/06/2022 16:28:30.932"</f>
        <v>10/06/2022 16:28:30.932</v>
      </c>
      <c r="C2948" t="str">
        <f t="shared" si="1480"/>
        <v>FFDFD3C0</v>
      </c>
      <c r="D2948" t="s">
        <v>134</v>
      </c>
      <c r="E2948">
        <v>38</v>
      </c>
      <c r="H2948">
        <v>125</v>
      </c>
      <c r="I2948" t="s">
        <v>142</v>
      </c>
      <c r="J2948" t="s">
        <v>136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 t="shared" si="1491"/>
        <v>16:28:30.648</v>
      </c>
      <c r="T2948" t="str">
        <f t="shared" si="1492"/>
        <v>16:28:30.248</v>
      </c>
      <c r="U2948" t="str">
        <f t="shared" si="1494"/>
        <v>A5988B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9</v>
      </c>
      <c r="AC2948">
        <v>3</v>
      </c>
      <c r="AD2948">
        <v>0</v>
      </c>
      <c r="AE2948">
        <v>10</v>
      </c>
      <c r="AF2948" t="s">
        <v>136</v>
      </c>
      <c r="AG2948">
        <v>0</v>
      </c>
      <c r="AH2948">
        <v>3</v>
      </c>
      <c r="AI2948">
        <v>2</v>
      </c>
      <c r="AJ2948">
        <v>1</v>
      </c>
      <c r="AK2948" t="s">
        <v>963</v>
      </c>
      <c r="AL2948">
        <v>41.003400999999997</v>
      </c>
      <c r="AM2948" t="s">
        <v>964</v>
      </c>
      <c r="AN2948">
        <v>-72.183222999999998</v>
      </c>
      <c r="AO2948">
        <v>25</v>
      </c>
      <c r="AP2948">
        <v>1175</v>
      </c>
      <c r="AQ2948" t="s">
        <v>129</v>
      </c>
      <c r="AR2948">
        <v>-35</v>
      </c>
      <c r="AS2948">
        <v>51</v>
      </c>
      <c r="AT2948">
        <v>-64</v>
      </c>
      <c r="BB2948">
        <v>1200</v>
      </c>
      <c r="BC2948">
        <v>1</v>
      </c>
      <c r="BD2948" t="str">
        <f t="shared" si="1483"/>
        <v xml:space="preserve">N46PD   </v>
      </c>
      <c r="BE2948">
        <v>1</v>
      </c>
      <c r="BG2948">
        <v>0</v>
      </c>
      <c r="BH2948">
        <v>0</v>
      </c>
      <c r="BI2948">
        <v>0</v>
      </c>
      <c r="BJ2948">
        <v>1075</v>
      </c>
      <c r="BK2948">
        <v>-100</v>
      </c>
      <c r="BL2948" t="s">
        <v>206</v>
      </c>
      <c r="BM2948">
        <v>1</v>
      </c>
      <c r="BN2948">
        <v>1</v>
      </c>
      <c r="BO2948">
        <v>1</v>
      </c>
      <c r="BP2948">
        <v>0</v>
      </c>
      <c r="BS2948">
        <v>0</v>
      </c>
      <c r="BT2948">
        <v>0</v>
      </c>
      <c r="BU2948">
        <v>0</v>
      </c>
      <c r="CE2948" t="str">
        <f t="shared" si="1493"/>
        <v>16:28:30.655</v>
      </c>
      <c r="CF2948">
        <v>654994788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7</v>
      </c>
      <c r="CY2948">
        <v>7</v>
      </c>
      <c r="CZ2948" t="s">
        <v>131</v>
      </c>
      <c r="DA2948">
        <v>80</v>
      </c>
      <c r="DB2948">
        <v>1</v>
      </c>
      <c r="DC2948" t="s">
        <v>132</v>
      </c>
      <c r="DD2948" t="s">
        <v>133</v>
      </c>
      <c r="DG2948">
        <v>15644956</v>
      </c>
      <c r="DI2948">
        <v>1</v>
      </c>
      <c r="DJ2948">
        <v>0</v>
      </c>
      <c r="DK2948">
        <v>1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3">
      <c r="A2949" t="str">
        <f>"10/06/2022 16:28:30.932"</f>
        <v>10/06/2022 16:28:30.932</v>
      </c>
      <c r="C2949" t="str">
        <f t="shared" si="1480"/>
        <v>FFDFD3C0</v>
      </c>
      <c r="D2949" t="s">
        <v>139</v>
      </c>
      <c r="E2949">
        <v>2</v>
      </c>
      <c r="F2949">
        <v>1002</v>
      </c>
      <c r="G2949" t="s">
        <v>124</v>
      </c>
      <c r="J2949" t="s">
        <v>141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si="1491"/>
        <v>16:28:30.648</v>
      </c>
      <c r="T2949" t="str">
        <f t="shared" si="1492"/>
        <v>16:28:30.248</v>
      </c>
      <c r="U2949" t="str">
        <f t="shared" si="1494"/>
        <v>A5988B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9</v>
      </c>
      <c r="AC2949">
        <v>3</v>
      </c>
      <c r="AD2949">
        <v>0</v>
      </c>
      <c r="AE2949">
        <v>10</v>
      </c>
      <c r="AF2949" t="s">
        <v>136</v>
      </c>
      <c r="AG2949">
        <v>0</v>
      </c>
      <c r="AH2949">
        <v>3</v>
      </c>
      <c r="AI2949">
        <v>2</v>
      </c>
      <c r="AJ2949">
        <v>1</v>
      </c>
      <c r="AK2949" t="s">
        <v>963</v>
      </c>
      <c r="AL2949">
        <v>41.003400999999997</v>
      </c>
      <c r="AM2949" t="s">
        <v>964</v>
      </c>
      <c r="AN2949">
        <v>-72.183222999999998</v>
      </c>
      <c r="AO2949">
        <v>25</v>
      </c>
      <c r="AP2949">
        <v>1175</v>
      </c>
      <c r="AQ2949" t="s">
        <v>129</v>
      </c>
      <c r="AR2949">
        <v>-35</v>
      </c>
      <c r="AS2949">
        <v>51</v>
      </c>
      <c r="AT2949">
        <v>-64</v>
      </c>
      <c r="BB2949">
        <v>1200</v>
      </c>
      <c r="BC2949">
        <v>1</v>
      </c>
      <c r="BD2949" t="str">
        <f t="shared" si="1483"/>
        <v xml:space="preserve">N46PD   </v>
      </c>
      <c r="BE2949">
        <v>1</v>
      </c>
      <c r="BG2949">
        <v>0</v>
      </c>
      <c r="BH2949">
        <v>0</v>
      </c>
      <c r="BI2949">
        <v>0</v>
      </c>
      <c r="BJ2949">
        <v>1075</v>
      </c>
      <c r="BK2949">
        <v>-100</v>
      </c>
      <c r="BL2949" t="s">
        <v>206</v>
      </c>
      <c r="BM2949">
        <v>1</v>
      </c>
      <c r="BN2949">
        <v>1</v>
      </c>
      <c r="BO2949">
        <v>1</v>
      </c>
      <c r="BP2949">
        <v>0</v>
      </c>
      <c r="BS2949">
        <v>0</v>
      </c>
      <c r="BT2949">
        <v>0</v>
      </c>
      <c r="BU2949">
        <v>0</v>
      </c>
      <c r="CE2949" t="str">
        <f t="shared" si="1493"/>
        <v>16:28:30.655</v>
      </c>
      <c r="CF2949">
        <v>654994788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7</v>
      </c>
      <c r="CY2949">
        <v>7</v>
      </c>
      <c r="CZ2949" t="s">
        <v>131</v>
      </c>
      <c r="DA2949">
        <v>80</v>
      </c>
      <c r="DB2949">
        <v>1</v>
      </c>
      <c r="DC2949" t="s">
        <v>132</v>
      </c>
      <c r="DD2949" t="s">
        <v>133</v>
      </c>
      <c r="DG2949">
        <v>15644956</v>
      </c>
      <c r="DI2949">
        <v>1</v>
      </c>
      <c r="DJ2949">
        <v>0</v>
      </c>
      <c r="DK2949">
        <v>1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3">
      <c r="A2950" t="str">
        <f>"10/06/2022 16:28:30.885"</f>
        <v>10/06/2022 16:28:30.885</v>
      </c>
      <c r="C2950" t="str">
        <f t="shared" si="1480"/>
        <v>FFDFD3C0</v>
      </c>
      <c r="D2950" t="s">
        <v>143</v>
      </c>
      <c r="E2950">
        <v>1</v>
      </c>
      <c r="F2950">
        <v>2001</v>
      </c>
      <c r="G2950" t="s">
        <v>147</v>
      </c>
      <c r="J2950" t="s">
        <v>145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491"/>
        <v>16:28:30.648</v>
      </c>
      <c r="T2950" t="str">
        <f t="shared" si="1492"/>
        <v>16:28:30.248</v>
      </c>
      <c r="U2950" t="str">
        <f t="shared" si="1494"/>
        <v>A5988B</v>
      </c>
      <c r="V2950">
        <v>0</v>
      </c>
      <c r="W2950">
        <v>0</v>
      </c>
      <c r="X2950">
        <v>2</v>
      </c>
      <c r="Y2950">
        <v>0</v>
      </c>
      <c r="AA2950">
        <v>0</v>
      </c>
      <c r="AB2950">
        <v>9</v>
      </c>
      <c r="AC2950">
        <v>3</v>
      </c>
      <c r="AD2950">
        <v>0</v>
      </c>
      <c r="AE2950">
        <v>10</v>
      </c>
      <c r="AF2950" t="s">
        <v>136</v>
      </c>
      <c r="AG2950">
        <v>0</v>
      </c>
      <c r="AH2950">
        <v>3</v>
      </c>
      <c r="AI2950">
        <v>2</v>
      </c>
      <c r="AJ2950">
        <v>1</v>
      </c>
      <c r="AK2950" t="s">
        <v>963</v>
      </c>
      <c r="AL2950">
        <v>41.003400999999997</v>
      </c>
      <c r="AM2950" t="s">
        <v>964</v>
      </c>
      <c r="AN2950">
        <v>-72.183222999999998</v>
      </c>
      <c r="AO2950">
        <v>25</v>
      </c>
      <c r="AP2950">
        <v>1175</v>
      </c>
      <c r="AQ2950" t="s">
        <v>129</v>
      </c>
      <c r="AR2950">
        <v>-35</v>
      </c>
      <c r="AS2950">
        <v>51</v>
      </c>
      <c r="AT2950">
        <v>-64</v>
      </c>
      <c r="BB2950">
        <v>1200</v>
      </c>
      <c r="BC2950">
        <v>1</v>
      </c>
      <c r="BD2950" t="str">
        <f t="shared" si="1483"/>
        <v xml:space="preserve">N46PD   </v>
      </c>
      <c r="BE2950">
        <v>1</v>
      </c>
      <c r="BG2950">
        <v>0</v>
      </c>
      <c r="BH2950">
        <v>0</v>
      </c>
      <c r="BI2950">
        <v>0</v>
      </c>
      <c r="BJ2950">
        <v>1075</v>
      </c>
      <c r="BK2950">
        <v>-100</v>
      </c>
      <c r="BL2950" t="s">
        <v>206</v>
      </c>
      <c r="BM2950">
        <v>1</v>
      </c>
      <c r="BN2950">
        <v>1</v>
      </c>
      <c r="BO2950">
        <v>1</v>
      </c>
      <c r="BP2950">
        <v>0</v>
      </c>
      <c r="BS2950">
        <v>0</v>
      </c>
      <c r="BT2950">
        <v>0</v>
      </c>
      <c r="BU2950">
        <v>0</v>
      </c>
      <c r="CE2950" t="str">
        <f t="shared" si="1493"/>
        <v>16:28:30.655</v>
      </c>
      <c r="CF2950">
        <v>654994788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7</v>
      </c>
      <c r="CY2950">
        <v>7</v>
      </c>
      <c r="CZ2950" t="s">
        <v>131</v>
      </c>
      <c r="DA2950">
        <v>80</v>
      </c>
      <c r="DB2950">
        <v>1</v>
      </c>
      <c r="DC2950" t="s">
        <v>132</v>
      </c>
      <c r="DD2950" t="s">
        <v>133</v>
      </c>
      <c r="DG2950">
        <v>15644956</v>
      </c>
      <c r="DI2950">
        <v>1</v>
      </c>
      <c r="DJ2950">
        <v>0</v>
      </c>
      <c r="DK2950">
        <v>1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3">
      <c r="A2951" t="str">
        <f>"10/06/2022 16:28:30.932"</f>
        <v>10/06/2022 16:28:30.932</v>
      </c>
      <c r="C2951" t="str">
        <f t="shared" si="1480"/>
        <v>FFDFD3C0</v>
      </c>
      <c r="D2951" t="s">
        <v>134</v>
      </c>
      <c r="E2951">
        <v>33</v>
      </c>
      <c r="H2951">
        <v>112</v>
      </c>
      <c r="I2951" t="s">
        <v>135</v>
      </c>
      <c r="J2951" t="s">
        <v>136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1491"/>
        <v>16:28:30.648</v>
      </c>
      <c r="T2951" t="str">
        <f t="shared" si="1492"/>
        <v>16:28:30.248</v>
      </c>
      <c r="U2951" t="str">
        <f t="shared" si="1494"/>
        <v>A5988B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9</v>
      </c>
      <c r="AC2951">
        <v>3</v>
      </c>
      <c r="AD2951">
        <v>0</v>
      </c>
      <c r="AE2951">
        <v>10</v>
      </c>
      <c r="AF2951" t="s">
        <v>136</v>
      </c>
      <c r="AG2951">
        <v>0</v>
      </c>
      <c r="AH2951">
        <v>3</v>
      </c>
      <c r="AI2951">
        <v>2</v>
      </c>
      <c r="AJ2951">
        <v>1</v>
      </c>
      <c r="AK2951" t="s">
        <v>963</v>
      </c>
      <c r="AL2951">
        <v>41.003400999999997</v>
      </c>
      <c r="AM2951" t="s">
        <v>964</v>
      </c>
      <c r="AN2951">
        <v>-72.183222999999998</v>
      </c>
      <c r="AO2951">
        <v>25</v>
      </c>
      <c r="AP2951">
        <v>1175</v>
      </c>
      <c r="AQ2951" t="s">
        <v>129</v>
      </c>
      <c r="AR2951">
        <v>-35</v>
      </c>
      <c r="AS2951">
        <v>51</v>
      </c>
      <c r="AT2951">
        <v>-64</v>
      </c>
      <c r="BB2951">
        <v>1200</v>
      </c>
      <c r="BC2951">
        <v>1</v>
      </c>
      <c r="BD2951" t="str">
        <f t="shared" si="1483"/>
        <v xml:space="preserve">N46PD   </v>
      </c>
      <c r="BE2951">
        <v>1</v>
      </c>
      <c r="BG2951">
        <v>0</v>
      </c>
      <c r="BH2951">
        <v>0</v>
      </c>
      <c r="BI2951">
        <v>0</v>
      </c>
      <c r="BJ2951">
        <v>1075</v>
      </c>
      <c r="BK2951">
        <v>-100</v>
      </c>
      <c r="BL2951" t="s">
        <v>206</v>
      </c>
      <c r="BM2951">
        <v>1</v>
      </c>
      <c r="BN2951">
        <v>1</v>
      </c>
      <c r="BO2951">
        <v>1</v>
      </c>
      <c r="BP2951">
        <v>0</v>
      </c>
      <c r="BS2951">
        <v>0</v>
      </c>
      <c r="BT2951">
        <v>0</v>
      </c>
      <c r="BU2951">
        <v>0</v>
      </c>
      <c r="CE2951" t="str">
        <f t="shared" si="1493"/>
        <v>16:28:30.655</v>
      </c>
      <c r="CF2951">
        <v>654994788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7</v>
      </c>
      <c r="CY2951">
        <v>7</v>
      </c>
      <c r="CZ2951" t="s">
        <v>131</v>
      </c>
      <c r="DA2951">
        <v>80</v>
      </c>
      <c r="DB2951">
        <v>1</v>
      </c>
      <c r="DC2951" t="s">
        <v>132</v>
      </c>
      <c r="DD2951" t="s">
        <v>133</v>
      </c>
      <c r="DG2951">
        <v>15644956</v>
      </c>
      <c r="DI2951">
        <v>1</v>
      </c>
      <c r="DJ2951">
        <v>0</v>
      </c>
      <c r="DK2951">
        <v>1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3">
      <c r="A2952" t="str">
        <f>"10/06/2022 16:28:31.932"</f>
        <v>10/06/2022 16:28:31.932</v>
      </c>
      <c r="C2952" t="str">
        <f t="shared" si="1480"/>
        <v>FFDFD3C0</v>
      </c>
      <c r="D2952" t="s">
        <v>139</v>
      </c>
      <c r="E2952">
        <v>3</v>
      </c>
      <c r="F2952">
        <v>1003</v>
      </c>
      <c r="G2952" t="s">
        <v>146</v>
      </c>
      <c r="J2952" t="s">
        <v>141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ref="S2952:S2958" si="1495">"16:28:31.773"</f>
        <v>16:28:31.773</v>
      </c>
      <c r="T2952" t="str">
        <f t="shared" ref="T2952:T2958" si="1496">"16:28:31.273"</f>
        <v>16:28:31.273</v>
      </c>
      <c r="U2952" t="str">
        <f t="shared" si="1494"/>
        <v>A5988B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9</v>
      </c>
      <c r="AC2952">
        <v>3</v>
      </c>
      <c r="AD2952">
        <v>0</v>
      </c>
      <c r="AE2952">
        <v>10</v>
      </c>
      <c r="AF2952" t="s">
        <v>136</v>
      </c>
      <c r="AG2952">
        <v>0</v>
      </c>
      <c r="AH2952">
        <v>3</v>
      </c>
      <c r="AI2952">
        <v>2</v>
      </c>
      <c r="AJ2952">
        <v>1</v>
      </c>
      <c r="AK2952" t="s">
        <v>965</v>
      </c>
      <c r="AL2952">
        <v>41.003680000000003</v>
      </c>
      <c r="AM2952" t="s">
        <v>966</v>
      </c>
      <c r="AN2952">
        <v>-72.183480000000003</v>
      </c>
      <c r="AO2952">
        <v>25</v>
      </c>
      <c r="AP2952">
        <v>1175</v>
      </c>
      <c r="AQ2952" t="s">
        <v>129</v>
      </c>
      <c r="AR2952">
        <v>-36</v>
      </c>
      <c r="AS2952">
        <v>51</v>
      </c>
      <c r="AT2952">
        <v>0</v>
      </c>
      <c r="BB2952">
        <v>1200</v>
      </c>
      <c r="BC2952">
        <v>1</v>
      </c>
      <c r="BD2952" t="str">
        <f t="shared" si="1483"/>
        <v xml:space="preserve">N46PD   </v>
      </c>
      <c r="BE2952">
        <v>1</v>
      </c>
      <c r="BG2952">
        <v>0</v>
      </c>
      <c r="BH2952">
        <v>0</v>
      </c>
      <c r="BI2952">
        <v>0</v>
      </c>
      <c r="BJ2952">
        <v>1075</v>
      </c>
      <c r="BK2952">
        <v>-100</v>
      </c>
      <c r="BL2952" t="s">
        <v>206</v>
      </c>
      <c r="BM2952">
        <v>1</v>
      </c>
      <c r="BN2952">
        <v>1</v>
      </c>
      <c r="BO2952">
        <v>1</v>
      </c>
      <c r="BP2952">
        <v>0</v>
      </c>
      <c r="BS2952">
        <v>0</v>
      </c>
      <c r="BT2952">
        <v>0</v>
      </c>
      <c r="BU2952">
        <v>0</v>
      </c>
      <c r="CE2952" t="str">
        <f t="shared" ref="CE2952:CE2958" si="1497">"16:28:31.777"</f>
        <v>16:28:31.777</v>
      </c>
      <c r="CF2952">
        <v>777319750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7</v>
      </c>
      <c r="CY2952">
        <v>7</v>
      </c>
      <c r="CZ2952" t="s">
        <v>131</v>
      </c>
      <c r="DA2952">
        <v>80</v>
      </c>
      <c r="DB2952">
        <v>1</v>
      </c>
      <c r="DC2952" t="s">
        <v>132</v>
      </c>
      <c r="DD2952" t="s">
        <v>133</v>
      </c>
      <c r="DG2952">
        <v>15646099</v>
      </c>
      <c r="DI2952">
        <v>1</v>
      </c>
      <c r="DJ2952">
        <v>0</v>
      </c>
      <c r="DK2952">
        <v>0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3">
      <c r="A2953" t="str">
        <f>"10/06/2022 16:28:31.932"</f>
        <v>10/06/2022 16:28:31.932</v>
      </c>
      <c r="C2953" t="str">
        <f t="shared" si="1480"/>
        <v>FFDFD3C0</v>
      </c>
      <c r="D2953" t="s">
        <v>123</v>
      </c>
      <c r="E2953">
        <v>1</v>
      </c>
      <c r="H2953">
        <v>157</v>
      </c>
      <c r="I2953" t="s">
        <v>124</v>
      </c>
      <c r="J2953" t="s">
        <v>125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si="1495"/>
        <v>16:28:31.773</v>
      </c>
      <c r="T2953" t="str">
        <f t="shared" si="1496"/>
        <v>16:28:31.273</v>
      </c>
      <c r="U2953" t="str">
        <f t="shared" si="1494"/>
        <v>A5988B</v>
      </c>
      <c r="V2953">
        <v>0</v>
      </c>
      <c r="W2953">
        <v>0</v>
      </c>
      <c r="X2953">
        <v>2</v>
      </c>
      <c r="Y2953">
        <v>0</v>
      </c>
      <c r="AA2953">
        <v>0</v>
      </c>
      <c r="AB2953">
        <v>9</v>
      </c>
      <c r="AC2953">
        <v>3</v>
      </c>
      <c r="AD2953">
        <v>0</v>
      </c>
      <c r="AE2953">
        <v>10</v>
      </c>
      <c r="AF2953" t="s">
        <v>136</v>
      </c>
      <c r="AG2953">
        <v>0</v>
      </c>
      <c r="AH2953">
        <v>3</v>
      </c>
      <c r="AI2953">
        <v>2</v>
      </c>
      <c r="AJ2953">
        <v>1</v>
      </c>
      <c r="AK2953" t="s">
        <v>965</v>
      </c>
      <c r="AL2953">
        <v>41.003680000000003</v>
      </c>
      <c r="AM2953" t="s">
        <v>966</v>
      </c>
      <c r="AN2953">
        <v>-72.183480000000003</v>
      </c>
      <c r="AO2953">
        <v>25</v>
      </c>
      <c r="AP2953">
        <v>1175</v>
      </c>
      <c r="AQ2953" t="s">
        <v>129</v>
      </c>
      <c r="AR2953">
        <v>-36</v>
      </c>
      <c r="AS2953">
        <v>51</v>
      </c>
      <c r="AT2953">
        <v>0</v>
      </c>
      <c r="BB2953">
        <v>1200</v>
      </c>
      <c r="BC2953">
        <v>1</v>
      </c>
      <c r="BD2953" t="str">
        <f t="shared" si="1483"/>
        <v xml:space="preserve">N46PD   </v>
      </c>
      <c r="BE2953">
        <v>1</v>
      </c>
      <c r="BG2953">
        <v>0</v>
      </c>
      <c r="BH2953">
        <v>0</v>
      </c>
      <c r="BI2953">
        <v>0</v>
      </c>
      <c r="BJ2953">
        <v>1075</v>
      </c>
      <c r="BK2953">
        <v>-100</v>
      </c>
      <c r="BL2953" t="s">
        <v>206</v>
      </c>
      <c r="BM2953">
        <v>1</v>
      </c>
      <c r="BN2953">
        <v>1</v>
      </c>
      <c r="BO2953">
        <v>1</v>
      </c>
      <c r="BP2953">
        <v>0</v>
      </c>
      <c r="BS2953">
        <v>0</v>
      </c>
      <c r="BT2953">
        <v>0</v>
      </c>
      <c r="BU2953">
        <v>0</v>
      </c>
      <c r="CE2953" t="str">
        <f t="shared" si="1497"/>
        <v>16:28:31.777</v>
      </c>
      <c r="CF2953">
        <v>777319750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7</v>
      </c>
      <c r="CY2953">
        <v>7</v>
      </c>
      <c r="CZ2953" t="s">
        <v>131</v>
      </c>
      <c r="DA2953">
        <v>80</v>
      </c>
      <c r="DB2953">
        <v>1</v>
      </c>
      <c r="DC2953" t="s">
        <v>132</v>
      </c>
      <c r="DD2953" t="s">
        <v>133</v>
      </c>
      <c r="DG2953">
        <v>15646099</v>
      </c>
      <c r="DI2953">
        <v>1</v>
      </c>
      <c r="DJ2953">
        <v>0</v>
      </c>
      <c r="DK2953">
        <v>1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3">
      <c r="A2954" t="str">
        <f>"10/06/2022 16:28:31.964"</f>
        <v>10/06/2022 16:28:31.964</v>
      </c>
      <c r="C2954" t="str">
        <f t="shared" si="1480"/>
        <v>FFDFD3C0</v>
      </c>
      <c r="D2954" t="s">
        <v>134</v>
      </c>
      <c r="E2954">
        <v>38</v>
      </c>
      <c r="H2954">
        <v>125</v>
      </c>
      <c r="I2954" t="s">
        <v>142</v>
      </c>
      <c r="J2954" t="s">
        <v>136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1495"/>
        <v>16:28:31.773</v>
      </c>
      <c r="T2954" t="str">
        <f t="shared" si="1496"/>
        <v>16:28:31.273</v>
      </c>
      <c r="U2954" t="str">
        <f t="shared" si="1494"/>
        <v>A5988B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9</v>
      </c>
      <c r="AC2954">
        <v>3</v>
      </c>
      <c r="AD2954">
        <v>0</v>
      </c>
      <c r="AE2954">
        <v>10</v>
      </c>
      <c r="AF2954" t="s">
        <v>136</v>
      </c>
      <c r="AG2954">
        <v>0</v>
      </c>
      <c r="AH2954">
        <v>3</v>
      </c>
      <c r="AI2954">
        <v>2</v>
      </c>
      <c r="AJ2954">
        <v>1</v>
      </c>
      <c r="AK2954" t="s">
        <v>965</v>
      </c>
      <c r="AL2954">
        <v>41.003680000000003</v>
      </c>
      <c r="AM2954" t="s">
        <v>966</v>
      </c>
      <c r="AN2954">
        <v>-72.183480000000003</v>
      </c>
      <c r="AO2954">
        <v>25</v>
      </c>
      <c r="AP2954">
        <v>1175</v>
      </c>
      <c r="AQ2954" t="s">
        <v>129</v>
      </c>
      <c r="AR2954">
        <v>-36</v>
      </c>
      <c r="AS2954">
        <v>51</v>
      </c>
      <c r="AT2954">
        <v>0</v>
      </c>
      <c r="BB2954">
        <v>1200</v>
      </c>
      <c r="BC2954">
        <v>1</v>
      </c>
      <c r="BD2954" t="str">
        <f t="shared" si="1483"/>
        <v xml:space="preserve">N46PD   </v>
      </c>
      <c r="BE2954">
        <v>1</v>
      </c>
      <c r="BG2954">
        <v>0</v>
      </c>
      <c r="BH2954">
        <v>0</v>
      </c>
      <c r="BI2954">
        <v>0</v>
      </c>
      <c r="BJ2954">
        <v>1075</v>
      </c>
      <c r="BK2954">
        <v>-100</v>
      </c>
      <c r="BL2954" t="s">
        <v>206</v>
      </c>
      <c r="BM2954">
        <v>1</v>
      </c>
      <c r="BN2954">
        <v>1</v>
      </c>
      <c r="BO2954">
        <v>1</v>
      </c>
      <c r="BP2954">
        <v>0</v>
      </c>
      <c r="BS2954">
        <v>0</v>
      </c>
      <c r="BT2954">
        <v>0</v>
      </c>
      <c r="BU2954">
        <v>0</v>
      </c>
      <c r="CE2954" t="str">
        <f t="shared" si="1497"/>
        <v>16:28:31.777</v>
      </c>
      <c r="CF2954">
        <v>777319750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7</v>
      </c>
      <c r="CY2954">
        <v>7</v>
      </c>
      <c r="CZ2954" t="s">
        <v>131</v>
      </c>
      <c r="DA2954">
        <v>80</v>
      </c>
      <c r="DB2954">
        <v>1</v>
      </c>
      <c r="DC2954" t="s">
        <v>132</v>
      </c>
      <c r="DD2954" t="s">
        <v>133</v>
      </c>
      <c r="DG2954">
        <v>15646099</v>
      </c>
      <c r="DI2954">
        <v>1</v>
      </c>
      <c r="DJ2954">
        <v>0</v>
      </c>
      <c r="DK2954">
        <v>1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3">
      <c r="A2955" t="str">
        <f>"10/06/2022 16:28:31.964"</f>
        <v>10/06/2022 16:28:31.964</v>
      </c>
      <c r="C2955" t="str">
        <f t="shared" si="1480"/>
        <v>FFDFD3C0</v>
      </c>
      <c r="D2955" t="s">
        <v>139</v>
      </c>
      <c r="E2955">
        <v>2</v>
      </c>
      <c r="F2955">
        <v>1002</v>
      </c>
      <c r="G2955" t="s">
        <v>124</v>
      </c>
      <c r="J2955" t="s">
        <v>141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 t="shared" si="1495"/>
        <v>16:28:31.773</v>
      </c>
      <c r="T2955" t="str">
        <f t="shared" si="1496"/>
        <v>16:28:31.273</v>
      </c>
      <c r="U2955" t="str">
        <f t="shared" si="1494"/>
        <v>A5988B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9</v>
      </c>
      <c r="AC2955">
        <v>3</v>
      </c>
      <c r="AD2955">
        <v>0</v>
      </c>
      <c r="AE2955">
        <v>10</v>
      </c>
      <c r="AF2955" t="s">
        <v>136</v>
      </c>
      <c r="AG2955">
        <v>0</v>
      </c>
      <c r="AH2955">
        <v>3</v>
      </c>
      <c r="AI2955">
        <v>2</v>
      </c>
      <c r="AJ2955">
        <v>1</v>
      </c>
      <c r="AK2955" t="s">
        <v>965</v>
      </c>
      <c r="AL2955">
        <v>41.003680000000003</v>
      </c>
      <c r="AM2955" t="s">
        <v>966</v>
      </c>
      <c r="AN2955">
        <v>-72.183480000000003</v>
      </c>
      <c r="AO2955">
        <v>25</v>
      </c>
      <c r="AP2955">
        <v>1175</v>
      </c>
      <c r="AQ2955" t="s">
        <v>129</v>
      </c>
      <c r="AR2955">
        <v>-36</v>
      </c>
      <c r="AS2955">
        <v>51</v>
      </c>
      <c r="AT2955">
        <v>0</v>
      </c>
      <c r="BB2955">
        <v>1200</v>
      </c>
      <c r="BC2955">
        <v>1</v>
      </c>
      <c r="BD2955" t="str">
        <f t="shared" si="1483"/>
        <v xml:space="preserve">N46PD   </v>
      </c>
      <c r="BE2955">
        <v>1</v>
      </c>
      <c r="BG2955">
        <v>0</v>
      </c>
      <c r="BH2955">
        <v>0</v>
      </c>
      <c r="BI2955">
        <v>0</v>
      </c>
      <c r="BJ2955">
        <v>1075</v>
      </c>
      <c r="BK2955">
        <v>-100</v>
      </c>
      <c r="BL2955" t="s">
        <v>206</v>
      </c>
      <c r="BM2955">
        <v>1</v>
      </c>
      <c r="BN2955">
        <v>1</v>
      </c>
      <c r="BO2955">
        <v>1</v>
      </c>
      <c r="BP2955">
        <v>0</v>
      </c>
      <c r="BS2955">
        <v>0</v>
      </c>
      <c r="BT2955">
        <v>0</v>
      </c>
      <c r="BU2955">
        <v>0</v>
      </c>
      <c r="CE2955" t="str">
        <f t="shared" si="1497"/>
        <v>16:28:31.777</v>
      </c>
      <c r="CF2955">
        <v>777319750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7</v>
      </c>
      <c r="CY2955">
        <v>7</v>
      </c>
      <c r="CZ2955" t="s">
        <v>131</v>
      </c>
      <c r="DA2955">
        <v>80</v>
      </c>
      <c r="DB2955">
        <v>1</v>
      </c>
      <c r="DC2955" t="s">
        <v>132</v>
      </c>
      <c r="DD2955" t="s">
        <v>133</v>
      </c>
      <c r="DG2955">
        <v>15646099</v>
      </c>
      <c r="DI2955">
        <v>1</v>
      </c>
      <c r="DJ2955">
        <v>0</v>
      </c>
      <c r="DK2955">
        <v>1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3">
      <c r="A2956" t="str">
        <f>"10/06/2022 16:28:31.964"</f>
        <v>10/06/2022 16:28:31.964</v>
      </c>
      <c r="C2956" t="str">
        <f t="shared" si="1480"/>
        <v>FFDFD3C0</v>
      </c>
      <c r="D2956" t="s">
        <v>134</v>
      </c>
      <c r="E2956">
        <v>33</v>
      </c>
      <c r="H2956">
        <v>112</v>
      </c>
      <c r="I2956" t="s">
        <v>135</v>
      </c>
      <c r="J2956" t="s">
        <v>136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 t="shared" si="1495"/>
        <v>16:28:31.773</v>
      </c>
      <c r="T2956" t="str">
        <f t="shared" si="1496"/>
        <v>16:28:31.273</v>
      </c>
      <c r="U2956" t="str">
        <f t="shared" si="1494"/>
        <v>A5988B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9</v>
      </c>
      <c r="AC2956">
        <v>3</v>
      </c>
      <c r="AD2956">
        <v>0</v>
      </c>
      <c r="AE2956">
        <v>10</v>
      </c>
      <c r="AF2956" t="s">
        <v>136</v>
      </c>
      <c r="AG2956">
        <v>0</v>
      </c>
      <c r="AH2956">
        <v>3</v>
      </c>
      <c r="AI2956">
        <v>2</v>
      </c>
      <c r="AJ2956">
        <v>1</v>
      </c>
      <c r="AK2956" t="s">
        <v>965</v>
      </c>
      <c r="AL2956">
        <v>41.003680000000003</v>
      </c>
      <c r="AM2956" t="s">
        <v>966</v>
      </c>
      <c r="AN2956">
        <v>-72.183480000000003</v>
      </c>
      <c r="AO2956">
        <v>25</v>
      </c>
      <c r="AP2956">
        <v>1175</v>
      </c>
      <c r="AQ2956" t="s">
        <v>129</v>
      </c>
      <c r="AR2956">
        <v>-36</v>
      </c>
      <c r="AS2956">
        <v>51</v>
      </c>
      <c r="AT2956">
        <v>0</v>
      </c>
      <c r="BB2956">
        <v>1200</v>
      </c>
      <c r="BC2956">
        <v>1</v>
      </c>
      <c r="BD2956" t="str">
        <f t="shared" si="1483"/>
        <v xml:space="preserve">N46PD   </v>
      </c>
      <c r="BE2956">
        <v>1</v>
      </c>
      <c r="BG2956">
        <v>0</v>
      </c>
      <c r="BH2956">
        <v>0</v>
      </c>
      <c r="BI2956">
        <v>0</v>
      </c>
      <c r="BJ2956">
        <v>1075</v>
      </c>
      <c r="BK2956">
        <v>-100</v>
      </c>
      <c r="BL2956" t="s">
        <v>206</v>
      </c>
      <c r="BM2956">
        <v>1</v>
      </c>
      <c r="BN2956">
        <v>1</v>
      </c>
      <c r="BO2956">
        <v>1</v>
      </c>
      <c r="BP2956">
        <v>0</v>
      </c>
      <c r="BS2956">
        <v>0</v>
      </c>
      <c r="BT2956">
        <v>0</v>
      </c>
      <c r="BU2956">
        <v>0</v>
      </c>
      <c r="CE2956" t="str">
        <f t="shared" si="1497"/>
        <v>16:28:31.777</v>
      </c>
      <c r="CF2956">
        <v>777319750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7</v>
      </c>
      <c r="CY2956">
        <v>7</v>
      </c>
      <c r="CZ2956" t="s">
        <v>131</v>
      </c>
      <c r="DA2956">
        <v>80</v>
      </c>
      <c r="DB2956">
        <v>1</v>
      </c>
      <c r="DC2956" t="s">
        <v>132</v>
      </c>
      <c r="DD2956" t="s">
        <v>133</v>
      </c>
      <c r="DG2956">
        <v>15646099</v>
      </c>
      <c r="DI2956">
        <v>1</v>
      </c>
      <c r="DJ2956">
        <v>0</v>
      </c>
      <c r="DK2956">
        <v>1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3">
      <c r="A2957" t="str">
        <f>"10/06/2022 16:28:32.024"</f>
        <v>10/06/2022 16:28:32.024</v>
      </c>
      <c r="C2957" t="str">
        <f t="shared" si="1480"/>
        <v>FFDFD3C0</v>
      </c>
      <c r="D2957" t="s">
        <v>143</v>
      </c>
      <c r="E2957">
        <v>1</v>
      </c>
      <c r="F2957">
        <v>2001</v>
      </c>
      <c r="G2957" t="s">
        <v>147</v>
      </c>
      <c r="J2957" t="s">
        <v>145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 t="shared" si="1495"/>
        <v>16:28:31.773</v>
      </c>
      <c r="T2957" t="str">
        <f t="shared" si="1496"/>
        <v>16:28:31.273</v>
      </c>
      <c r="U2957" t="str">
        <f t="shared" si="1494"/>
        <v>A5988B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9</v>
      </c>
      <c r="AC2957">
        <v>3</v>
      </c>
      <c r="AD2957">
        <v>0</v>
      </c>
      <c r="AE2957">
        <v>10</v>
      </c>
      <c r="AF2957" t="s">
        <v>136</v>
      </c>
      <c r="AG2957">
        <v>0</v>
      </c>
      <c r="AH2957">
        <v>3</v>
      </c>
      <c r="AI2957">
        <v>2</v>
      </c>
      <c r="AJ2957">
        <v>1</v>
      </c>
      <c r="AK2957" t="s">
        <v>965</v>
      </c>
      <c r="AL2957">
        <v>41.003680000000003</v>
      </c>
      <c r="AM2957" t="s">
        <v>966</v>
      </c>
      <c r="AN2957">
        <v>-72.183480000000003</v>
      </c>
      <c r="AO2957">
        <v>25</v>
      </c>
      <c r="AP2957">
        <v>1175</v>
      </c>
      <c r="AQ2957" t="s">
        <v>129</v>
      </c>
      <c r="AR2957">
        <v>-36</v>
      </c>
      <c r="AS2957">
        <v>51</v>
      </c>
      <c r="AT2957">
        <v>0</v>
      </c>
      <c r="BB2957">
        <v>1200</v>
      </c>
      <c r="BC2957">
        <v>1</v>
      </c>
      <c r="BD2957" t="str">
        <f t="shared" si="1483"/>
        <v xml:space="preserve">N46PD   </v>
      </c>
      <c r="BE2957">
        <v>1</v>
      </c>
      <c r="BG2957">
        <v>0</v>
      </c>
      <c r="BH2957">
        <v>0</v>
      </c>
      <c r="BI2957">
        <v>0</v>
      </c>
      <c r="BJ2957">
        <v>1075</v>
      </c>
      <c r="BK2957">
        <v>-100</v>
      </c>
      <c r="BL2957" t="s">
        <v>206</v>
      </c>
      <c r="BM2957">
        <v>1</v>
      </c>
      <c r="BN2957">
        <v>1</v>
      </c>
      <c r="BO2957">
        <v>1</v>
      </c>
      <c r="BP2957">
        <v>0</v>
      </c>
      <c r="BS2957">
        <v>0</v>
      </c>
      <c r="BT2957">
        <v>0</v>
      </c>
      <c r="BU2957">
        <v>0</v>
      </c>
      <c r="CE2957" t="str">
        <f t="shared" si="1497"/>
        <v>16:28:31.777</v>
      </c>
      <c r="CF2957">
        <v>777319750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7</v>
      </c>
      <c r="CY2957">
        <v>7</v>
      </c>
      <c r="CZ2957" t="s">
        <v>131</v>
      </c>
      <c r="DA2957">
        <v>80</v>
      </c>
      <c r="DB2957">
        <v>1</v>
      </c>
      <c r="DC2957" t="s">
        <v>132</v>
      </c>
      <c r="DD2957" t="s">
        <v>133</v>
      </c>
      <c r="DG2957">
        <v>15646099</v>
      </c>
      <c r="DI2957">
        <v>1</v>
      </c>
      <c r="DJ2957">
        <v>0</v>
      </c>
      <c r="DK2957">
        <v>0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3">
      <c r="A2958" t="str">
        <f>"10/06/2022 16:28:32.024"</f>
        <v>10/06/2022 16:28:32.024</v>
      </c>
      <c r="C2958" t="str">
        <f t="shared" si="1480"/>
        <v>FFDFD3C0</v>
      </c>
      <c r="D2958" t="s">
        <v>143</v>
      </c>
      <c r="E2958">
        <v>15</v>
      </c>
      <c r="F2958">
        <v>2015</v>
      </c>
      <c r="G2958" t="s">
        <v>144</v>
      </c>
      <c r="J2958" t="s">
        <v>145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 t="shared" si="1495"/>
        <v>16:28:31.773</v>
      </c>
      <c r="T2958" t="str">
        <f t="shared" si="1496"/>
        <v>16:28:31.273</v>
      </c>
      <c r="U2958" t="str">
        <f t="shared" si="1494"/>
        <v>A5988B</v>
      </c>
      <c r="V2958">
        <v>0</v>
      </c>
      <c r="W2958">
        <v>0</v>
      </c>
      <c r="X2958">
        <v>2</v>
      </c>
      <c r="Y2958">
        <v>0</v>
      </c>
      <c r="AA2958">
        <v>0</v>
      </c>
      <c r="AB2958">
        <v>9</v>
      </c>
      <c r="AC2958">
        <v>3</v>
      </c>
      <c r="AD2958">
        <v>0</v>
      </c>
      <c r="AE2958">
        <v>10</v>
      </c>
      <c r="AF2958" t="s">
        <v>136</v>
      </c>
      <c r="AG2958">
        <v>0</v>
      </c>
      <c r="AH2958">
        <v>3</v>
      </c>
      <c r="AI2958">
        <v>2</v>
      </c>
      <c r="AJ2958">
        <v>1</v>
      </c>
      <c r="AK2958" t="s">
        <v>965</v>
      </c>
      <c r="AL2958">
        <v>41.003680000000003</v>
      </c>
      <c r="AM2958" t="s">
        <v>966</v>
      </c>
      <c r="AN2958">
        <v>-72.183480000000003</v>
      </c>
      <c r="AO2958">
        <v>25</v>
      </c>
      <c r="AP2958">
        <v>1175</v>
      </c>
      <c r="AQ2958" t="s">
        <v>129</v>
      </c>
      <c r="AR2958">
        <v>-36</v>
      </c>
      <c r="AS2958">
        <v>51</v>
      </c>
      <c r="AT2958">
        <v>0</v>
      </c>
      <c r="BB2958">
        <v>1200</v>
      </c>
      <c r="BC2958">
        <v>1</v>
      </c>
      <c r="BD2958" t="str">
        <f t="shared" si="1483"/>
        <v xml:space="preserve">N46PD   </v>
      </c>
      <c r="BE2958">
        <v>1</v>
      </c>
      <c r="BG2958">
        <v>0</v>
      </c>
      <c r="BH2958">
        <v>0</v>
      </c>
      <c r="BI2958">
        <v>0</v>
      </c>
      <c r="BJ2958">
        <v>1075</v>
      </c>
      <c r="BK2958">
        <v>-100</v>
      </c>
      <c r="BL2958" t="s">
        <v>206</v>
      </c>
      <c r="BM2958">
        <v>1</v>
      </c>
      <c r="BN2958">
        <v>1</v>
      </c>
      <c r="BO2958">
        <v>1</v>
      </c>
      <c r="BP2958">
        <v>0</v>
      </c>
      <c r="BS2958">
        <v>0</v>
      </c>
      <c r="BT2958">
        <v>0</v>
      </c>
      <c r="BU2958">
        <v>0</v>
      </c>
      <c r="CE2958" t="str">
        <f t="shared" si="1497"/>
        <v>16:28:31.777</v>
      </c>
      <c r="CF2958">
        <v>777319750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7</v>
      </c>
      <c r="CY2958">
        <v>7</v>
      </c>
      <c r="CZ2958" t="s">
        <v>131</v>
      </c>
      <c r="DA2958">
        <v>80</v>
      </c>
      <c r="DB2958">
        <v>1</v>
      </c>
      <c r="DC2958" t="s">
        <v>132</v>
      </c>
      <c r="DD2958" t="s">
        <v>133</v>
      </c>
      <c r="DG2958">
        <v>15646099</v>
      </c>
      <c r="DI2958">
        <v>1</v>
      </c>
      <c r="DJ2958">
        <v>0</v>
      </c>
      <c r="DK2958">
        <v>1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3">
      <c r="A2959" t="str">
        <f t="shared" ref="A2959:A2965" si="1498">"10/06/2022 16:28:32.992"</f>
        <v>10/06/2022 16:28:32.992</v>
      </c>
      <c r="C2959" t="str">
        <f t="shared" si="1480"/>
        <v>FFDFD3C0</v>
      </c>
      <c r="D2959" t="s">
        <v>123</v>
      </c>
      <c r="E2959">
        <v>1</v>
      </c>
      <c r="H2959">
        <v>157</v>
      </c>
      <c r="I2959" t="s">
        <v>124</v>
      </c>
      <c r="J2959" t="s">
        <v>125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 t="shared" ref="S2959:S2965" si="1499">"16:28:32.742"</f>
        <v>16:28:32.742</v>
      </c>
      <c r="T2959" t="str">
        <f t="shared" ref="T2959:T2965" si="1500">"16:28:32.242"</f>
        <v>16:28:32.242</v>
      </c>
      <c r="U2959" t="str">
        <f t="shared" si="1494"/>
        <v>A5988B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9</v>
      </c>
      <c r="AC2959">
        <v>3</v>
      </c>
      <c r="AD2959">
        <v>0</v>
      </c>
      <c r="AE2959">
        <v>10</v>
      </c>
      <c r="AF2959" t="s">
        <v>136</v>
      </c>
      <c r="AG2959">
        <v>0</v>
      </c>
      <c r="AH2959">
        <v>3</v>
      </c>
      <c r="AI2959">
        <v>2</v>
      </c>
      <c r="AJ2959">
        <v>1</v>
      </c>
      <c r="AK2959" t="s">
        <v>967</v>
      </c>
      <c r="AL2959">
        <v>41.003852000000002</v>
      </c>
      <c r="AM2959" t="s">
        <v>968</v>
      </c>
      <c r="AN2959">
        <v>-72.183716000000004</v>
      </c>
      <c r="AO2959">
        <v>25</v>
      </c>
      <c r="AP2959">
        <v>1175</v>
      </c>
      <c r="AQ2959" t="s">
        <v>129</v>
      </c>
      <c r="AR2959">
        <v>-37</v>
      </c>
      <c r="AS2959">
        <v>51</v>
      </c>
      <c r="AT2959">
        <v>-128</v>
      </c>
      <c r="BB2959">
        <v>1200</v>
      </c>
      <c r="BC2959">
        <v>1</v>
      </c>
      <c r="BD2959" t="str">
        <f t="shared" si="1483"/>
        <v xml:space="preserve">N46PD   </v>
      </c>
      <c r="BE2959">
        <v>1</v>
      </c>
      <c r="BG2959">
        <v>0</v>
      </c>
      <c r="BH2959">
        <v>0</v>
      </c>
      <c r="BI2959">
        <v>0</v>
      </c>
      <c r="BJ2959">
        <v>1075</v>
      </c>
      <c r="BK2959">
        <v>-100</v>
      </c>
      <c r="BL2959" t="s">
        <v>206</v>
      </c>
      <c r="BM2959">
        <v>1</v>
      </c>
      <c r="BN2959">
        <v>1</v>
      </c>
      <c r="BO2959">
        <v>1</v>
      </c>
      <c r="BP2959">
        <v>0</v>
      </c>
      <c r="BS2959">
        <v>0</v>
      </c>
      <c r="BT2959">
        <v>0</v>
      </c>
      <c r="BU2959">
        <v>0</v>
      </c>
      <c r="CE2959" t="str">
        <f t="shared" ref="CE2959:CE2965" si="1501">"16:28:32.744"</f>
        <v>16:28:32.744</v>
      </c>
      <c r="CF2959">
        <v>743993834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7</v>
      </c>
      <c r="CY2959">
        <v>7</v>
      </c>
      <c r="CZ2959" t="s">
        <v>131</v>
      </c>
      <c r="DA2959">
        <v>80</v>
      </c>
      <c r="DB2959">
        <v>1</v>
      </c>
      <c r="DC2959" t="s">
        <v>132</v>
      </c>
      <c r="DD2959" t="s">
        <v>133</v>
      </c>
      <c r="DG2959">
        <v>15646997</v>
      </c>
      <c r="DI2959">
        <v>1</v>
      </c>
      <c r="DJ2959">
        <v>0</v>
      </c>
      <c r="DK2959">
        <v>0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3">
      <c r="A2960" t="str">
        <f t="shared" si="1498"/>
        <v>10/06/2022 16:28:32.992</v>
      </c>
      <c r="C2960" t="str">
        <f t="shared" si="1480"/>
        <v>FFDFD3C0</v>
      </c>
      <c r="D2960" t="s">
        <v>139</v>
      </c>
      <c r="E2960">
        <v>3</v>
      </c>
      <c r="F2960">
        <v>1003</v>
      </c>
      <c r="G2960" t="s">
        <v>146</v>
      </c>
      <c r="J2960" t="s">
        <v>141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 t="shared" si="1499"/>
        <v>16:28:32.742</v>
      </c>
      <c r="T2960" t="str">
        <f t="shared" si="1500"/>
        <v>16:28:32.242</v>
      </c>
      <c r="U2960" t="str">
        <f t="shared" si="1494"/>
        <v>A5988B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9</v>
      </c>
      <c r="AC2960">
        <v>3</v>
      </c>
      <c r="AD2960">
        <v>0</v>
      </c>
      <c r="AE2960">
        <v>10</v>
      </c>
      <c r="AF2960" t="s">
        <v>136</v>
      </c>
      <c r="AG2960">
        <v>0</v>
      </c>
      <c r="AH2960">
        <v>3</v>
      </c>
      <c r="AI2960">
        <v>2</v>
      </c>
      <c r="AJ2960">
        <v>1</v>
      </c>
      <c r="AK2960" t="s">
        <v>967</v>
      </c>
      <c r="AL2960">
        <v>41.003852000000002</v>
      </c>
      <c r="AM2960" t="s">
        <v>968</v>
      </c>
      <c r="AN2960">
        <v>-72.183716000000004</v>
      </c>
      <c r="AO2960">
        <v>25</v>
      </c>
      <c r="AP2960">
        <v>1175</v>
      </c>
      <c r="AQ2960" t="s">
        <v>129</v>
      </c>
      <c r="AR2960">
        <v>-37</v>
      </c>
      <c r="AS2960">
        <v>51</v>
      </c>
      <c r="AT2960">
        <v>-128</v>
      </c>
      <c r="BB2960">
        <v>1200</v>
      </c>
      <c r="BC2960">
        <v>1</v>
      </c>
      <c r="BD2960" t="str">
        <f t="shared" si="1483"/>
        <v xml:space="preserve">N46PD   </v>
      </c>
      <c r="BE2960">
        <v>1</v>
      </c>
      <c r="BG2960">
        <v>0</v>
      </c>
      <c r="BH2960">
        <v>0</v>
      </c>
      <c r="BI2960">
        <v>0</v>
      </c>
      <c r="BJ2960">
        <v>1075</v>
      </c>
      <c r="BK2960">
        <v>-100</v>
      </c>
      <c r="BL2960" t="s">
        <v>206</v>
      </c>
      <c r="BM2960">
        <v>1</v>
      </c>
      <c r="BN2960">
        <v>1</v>
      </c>
      <c r="BO2960">
        <v>1</v>
      </c>
      <c r="BP2960">
        <v>0</v>
      </c>
      <c r="BS2960">
        <v>0</v>
      </c>
      <c r="BT2960">
        <v>0</v>
      </c>
      <c r="BU2960">
        <v>0</v>
      </c>
      <c r="CE2960" t="str">
        <f t="shared" si="1501"/>
        <v>16:28:32.744</v>
      </c>
      <c r="CF2960">
        <v>743993834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7</v>
      </c>
      <c r="CY2960">
        <v>7</v>
      </c>
      <c r="CZ2960" t="s">
        <v>131</v>
      </c>
      <c r="DA2960">
        <v>80</v>
      </c>
      <c r="DB2960">
        <v>1</v>
      </c>
      <c r="DC2960" t="s">
        <v>132</v>
      </c>
      <c r="DD2960" t="s">
        <v>133</v>
      </c>
      <c r="DG2960">
        <v>15646997</v>
      </c>
      <c r="DI2960">
        <v>1</v>
      </c>
      <c r="DJ2960">
        <v>0</v>
      </c>
      <c r="DK2960">
        <v>1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3">
      <c r="A2961" t="str">
        <f t="shared" si="1498"/>
        <v>10/06/2022 16:28:32.992</v>
      </c>
      <c r="C2961" t="str">
        <f t="shared" si="1480"/>
        <v>FFDFD3C0</v>
      </c>
      <c r="D2961" t="s">
        <v>134</v>
      </c>
      <c r="E2961">
        <v>38</v>
      </c>
      <c r="H2961">
        <v>125</v>
      </c>
      <c r="I2961" t="s">
        <v>142</v>
      </c>
      <c r="J2961" t="s">
        <v>136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 t="shared" si="1499"/>
        <v>16:28:32.742</v>
      </c>
      <c r="T2961" t="str">
        <f t="shared" si="1500"/>
        <v>16:28:32.242</v>
      </c>
      <c r="U2961" t="str">
        <f t="shared" si="1494"/>
        <v>A5988B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9</v>
      </c>
      <c r="AC2961">
        <v>3</v>
      </c>
      <c r="AD2961">
        <v>0</v>
      </c>
      <c r="AE2961">
        <v>10</v>
      </c>
      <c r="AF2961" t="s">
        <v>136</v>
      </c>
      <c r="AG2961">
        <v>0</v>
      </c>
      <c r="AH2961">
        <v>3</v>
      </c>
      <c r="AI2961">
        <v>2</v>
      </c>
      <c r="AJ2961">
        <v>1</v>
      </c>
      <c r="AK2961" t="s">
        <v>967</v>
      </c>
      <c r="AL2961">
        <v>41.003852000000002</v>
      </c>
      <c r="AM2961" t="s">
        <v>968</v>
      </c>
      <c r="AN2961">
        <v>-72.183716000000004</v>
      </c>
      <c r="AO2961">
        <v>25</v>
      </c>
      <c r="AP2961">
        <v>1175</v>
      </c>
      <c r="AQ2961" t="s">
        <v>129</v>
      </c>
      <c r="AR2961">
        <v>-37</v>
      </c>
      <c r="AS2961">
        <v>51</v>
      </c>
      <c r="AT2961">
        <v>-128</v>
      </c>
      <c r="BB2961">
        <v>1200</v>
      </c>
      <c r="BC2961">
        <v>1</v>
      </c>
      <c r="BD2961" t="str">
        <f t="shared" si="1483"/>
        <v xml:space="preserve">N46PD   </v>
      </c>
      <c r="BE2961">
        <v>1</v>
      </c>
      <c r="BG2961">
        <v>0</v>
      </c>
      <c r="BH2961">
        <v>0</v>
      </c>
      <c r="BI2961">
        <v>0</v>
      </c>
      <c r="BJ2961">
        <v>1075</v>
      </c>
      <c r="BK2961">
        <v>-100</v>
      </c>
      <c r="BL2961" t="s">
        <v>206</v>
      </c>
      <c r="BM2961">
        <v>1</v>
      </c>
      <c r="BN2961">
        <v>1</v>
      </c>
      <c r="BO2961">
        <v>1</v>
      </c>
      <c r="BP2961">
        <v>0</v>
      </c>
      <c r="BS2961">
        <v>0</v>
      </c>
      <c r="BT2961">
        <v>0</v>
      </c>
      <c r="BU2961">
        <v>0</v>
      </c>
      <c r="CE2961" t="str">
        <f t="shared" si="1501"/>
        <v>16:28:32.744</v>
      </c>
      <c r="CF2961">
        <v>743993834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7</v>
      </c>
      <c r="CY2961">
        <v>7</v>
      </c>
      <c r="CZ2961" t="s">
        <v>131</v>
      </c>
      <c r="DA2961">
        <v>80</v>
      </c>
      <c r="DB2961">
        <v>1</v>
      </c>
      <c r="DC2961" t="s">
        <v>132</v>
      </c>
      <c r="DD2961" t="s">
        <v>133</v>
      </c>
      <c r="DG2961">
        <v>15646997</v>
      </c>
      <c r="DI2961">
        <v>1</v>
      </c>
      <c r="DJ2961">
        <v>0</v>
      </c>
      <c r="DK2961">
        <v>1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3">
      <c r="A2962" t="str">
        <f t="shared" si="1498"/>
        <v>10/06/2022 16:28:32.992</v>
      </c>
      <c r="C2962" t="str">
        <f t="shared" si="1480"/>
        <v>FFDFD3C0</v>
      </c>
      <c r="D2962" t="s">
        <v>139</v>
      </c>
      <c r="E2962">
        <v>2</v>
      </c>
      <c r="F2962">
        <v>1002</v>
      </c>
      <c r="G2962" t="s">
        <v>124</v>
      </c>
      <c r="J2962" t="s">
        <v>141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 t="shared" si="1499"/>
        <v>16:28:32.742</v>
      </c>
      <c r="T2962" t="str">
        <f t="shared" si="1500"/>
        <v>16:28:32.242</v>
      </c>
      <c r="U2962" t="str">
        <f t="shared" si="1494"/>
        <v>A5988B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9</v>
      </c>
      <c r="AC2962">
        <v>3</v>
      </c>
      <c r="AD2962">
        <v>0</v>
      </c>
      <c r="AE2962">
        <v>10</v>
      </c>
      <c r="AF2962" t="s">
        <v>136</v>
      </c>
      <c r="AG2962">
        <v>0</v>
      </c>
      <c r="AH2962">
        <v>3</v>
      </c>
      <c r="AI2962">
        <v>2</v>
      </c>
      <c r="AJ2962">
        <v>1</v>
      </c>
      <c r="AK2962" t="s">
        <v>967</v>
      </c>
      <c r="AL2962">
        <v>41.003852000000002</v>
      </c>
      <c r="AM2962" t="s">
        <v>968</v>
      </c>
      <c r="AN2962">
        <v>-72.183716000000004</v>
      </c>
      <c r="AO2962">
        <v>25</v>
      </c>
      <c r="AP2962">
        <v>1175</v>
      </c>
      <c r="AQ2962" t="s">
        <v>129</v>
      </c>
      <c r="AR2962">
        <v>-37</v>
      </c>
      <c r="AS2962">
        <v>51</v>
      </c>
      <c r="AT2962">
        <v>-128</v>
      </c>
      <c r="BB2962">
        <v>1200</v>
      </c>
      <c r="BC2962">
        <v>1</v>
      </c>
      <c r="BD2962" t="str">
        <f t="shared" si="1483"/>
        <v xml:space="preserve">N46PD   </v>
      </c>
      <c r="BE2962">
        <v>1</v>
      </c>
      <c r="BG2962">
        <v>0</v>
      </c>
      <c r="BH2962">
        <v>0</v>
      </c>
      <c r="BI2962">
        <v>0</v>
      </c>
      <c r="BJ2962">
        <v>1075</v>
      </c>
      <c r="BK2962">
        <v>-100</v>
      </c>
      <c r="BL2962" t="s">
        <v>206</v>
      </c>
      <c r="BM2962">
        <v>1</v>
      </c>
      <c r="BN2962">
        <v>1</v>
      </c>
      <c r="BO2962">
        <v>1</v>
      </c>
      <c r="BP2962">
        <v>0</v>
      </c>
      <c r="BS2962">
        <v>0</v>
      </c>
      <c r="BT2962">
        <v>0</v>
      </c>
      <c r="BU2962">
        <v>0</v>
      </c>
      <c r="CE2962" t="str">
        <f t="shared" si="1501"/>
        <v>16:28:32.744</v>
      </c>
      <c r="CF2962">
        <v>743993834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7</v>
      </c>
      <c r="CY2962">
        <v>7</v>
      </c>
      <c r="CZ2962" t="s">
        <v>131</v>
      </c>
      <c r="DA2962">
        <v>80</v>
      </c>
      <c r="DB2962">
        <v>1</v>
      </c>
      <c r="DC2962" t="s">
        <v>132</v>
      </c>
      <c r="DD2962" t="s">
        <v>133</v>
      </c>
      <c r="DG2962">
        <v>15646997</v>
      </c>
      <c r="DI2962">
        <v>1</v>
      </c>
      <c r="DJ2962">
        <v>0</v>
      </c>
      <c r="DK2962">
        <v>1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3">
      <c r="A2963" t="str">
        <f t="shared" si="1498"/>
        <v>10/06/2022 16:28:32.992</v>
      </c>
      <c r="C2963" t="str">
        <f t="shared" si="1480"/>
        <v>FFDFD3C0</v>
      </c>
      <c r="D2963" t="s">
        <v>134</v>
      </c>
      <c r="E2963">
        <v>33</v>
      </c>
      <c r="H2963">
        <v>112</v>
      </c>
      <c r="I2963" t="s">
        <v>135</v>
      </c>
      <c r="J2963" t="s">
        <v>136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 t="shared" si="1499"/>
        <v>16:28:32.742</v>
      </c>
      <c r="T2963" t="str">
        <f t="shared" si="1500"/>
        <v>16:28:32.242</v>
      </c>
      <c r="U2963" t="str">
        <f t="shared" si="1494"/>
        <v>A5988B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9</v>
      </c>
      <c r="AC2963">
        <v>3</v>
      </c>
      <c r="AD2963">
        <v>0</v>
      </c>
      <c r="AE2963">
        <v>10</v>
      </c>
      <c r="AF2963" t="s">
        <v>136</v>
      </c>
      <c r="AG2963">
        <v>0</v>
      </c>
      <c r="AH2963">
        <v>3</v>
      </c>
      <c r="AI2963">
        <v>2</v>
      </c>
      <c r="AJ2963">
        <v>1</v>
      </c>
      <c r="AK2963" t="s">
        <v>967</v>
      </c>
      <c r="AL2963">
        <v>41.003852000000002</v>
      </c>
      <c r="AM2963" t="s">
        <v>968</v>
      </c>
      <c r="AN2963">
        <v>-72.183716000000004</v>
      </c>
      <c r="AO2963">
        <v>25</v>
      </c>
      <c r="AP2963">
        <v>1175</v>
      </c>
      <c r="AQ2963" t="s">
        <v>129</v>
      </c>
      <c r="AR2963">
        <v>-37</v>
      </c>
      <c r="AS2963">
        <v>51</v>
      </c>
      <c r="AT2963">
        <v>-128</v>
      </c>
      <c r="BB2963">
        <v>1200</v>
      </c>
      <c r="BC2963">
        <v>1</v>
      </c>
      <c r="BD2963" t="str">
        <f t="shared" si="1483"/>
        <v xml:space="preserve">N46PD   </v>
      </c>
      <c r="BE2963">
        <v>1</v>
      </c>
      <c r="BG2963">
        <v>0</v>
      </c>
      <c r="BH2963">
        <v>0</v>
      </c>
      <c r="BI2963">
        <v>0</v>
      </c>
      <c r="BJ2963">
        <v>1075</v>
      </c>
      <c r="BK2963">
        <v>-100</v>
      </c>
      <c r="BL2963" t="s">
        <v>206</v>
      </c>
      <c r="BM2963">
        <v>1</v>
      </c>
      <c r="BN2963">
        <v>1</v>
      </c>
      <c r="BO2963">
        <v>1</v>
      </c>
      <c r="BP2963">
        <v>0</v>
      </c>
      <c r="BS2963">
        <v>0</v>
      </c>
      <c r="BT2963">
        <v>0</v>
      </c>
      <c r="BU2963">
        <v>0</v>
      </c>
      <c r="CE2963" t="str">
        <f t="shared" si="1501"/>
        <v>16:28:32.744</v>
      </c>
      <c r="CF2963">
        <v>743993834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7</v>
      </c>
      <c r="CY2963">
        <v>7</v>
      </c>
      <c r="CZ2963" t="s">
        <v>131</v>
      </c>
      <c r="DA2963">
        <v>80</v>
      </c>
      <c r="DB2963">
        <v>1</v>
      </c>
      <c r="DC2963" t="s">
        <v>132</v>
      </c>
      <c r="DD2963" t="s">
        <v>133</v>
      </c>
      <c r="DG2963">
        <v>15646997</v>
      </c>
      <c r="DI2963">
        <v>1</v>
      </c>
      <c r="DJ2963">
        <v>0</v>
      </c>
      <c r="DK2963">
        <v>1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3">
      <c r="A2964" t="str">
        <f t="shared" si="1498"/>
        <v>10/06/2022 16:28:32.992</v>
      </c>
      <c r="C2964" t="str">
        <f t="shared" si="1480"/>
        <v>FFDFD3C0</v>
      </c>
      <c r="D2964" t="s">
        <v>143</v>
      </c>
      <c r="E2964">
        <v>1</v>
      </c>
      <c r="F2964">
        <v>2001</v>
      </c>
      <c r="G2964" t="s">
        <v>147</v>
      </c>
      <c r="J2964" t="s">
        <v>145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 t="shared" si="1499"/>
        <v>16:28:32.742</v>
      </c>
      <c r="T2964" t="str">
        <f t="shared" si="1500"/>
        <v>16:28:32.242</v>
      </c>
      <c r="U2964" t="str">
        <f t="shared" si="1494"/>
        <v>A5988B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9</v>
      </c>
      <c r="AC2964">
        <v>3</v>
      </c>
      <c r="AD2964">
        <v>0</v>
      </c>
      <c r="AE2964">
        <v>10</v>
      </c>
      <c r="AF2964" t="s">
        <v>136</v>
      </c>
      <c r="AG2964">
        <v>0</v>
      </c>
      <c r="AH2964">
        <v>3</v>
      </c>
      <c r="AI2964">
        <v>2</v>
      </c>
      <c r="AJ2964">
        <v>1</v>
      </c>
      <c r="AK2964" t="s">
        <v>967</v>
      </c>
      <c r="AL2964">
        <v>41.003852000000002</v>
      </c>
      <c r="AM2964" t="s">
        <v>968</v>
      </c>
      <c r="AN2964">
        <v>-72.183716000000004</v>
      </c>
      <c r="AO2964">
        <v>25</v>
      </c>
      <c r="AP2964">
        <v>1175</v>
      </c>
      <c r="AQ2964" t="s">
        <v>129</v>
      </c>
      <c r="AR2964">
        <v>-37</v>
      </c>
      <c r="AS2964">
        <v>51</v>
      </c>
      <c r="AT2964">
        <v>-128</v>
      </c>
      <c r="BB2964">
        <v>1200</v>
      </c>
      <c r="BC2964">
        <v>1</v>
      </c>
      <c r="BD2964" t="str">
        <f t="shared" si="1483"/>
        <v xml:space="preserve">N46PD   </v>
      </c>
      <c r="BE2964">
        <v>1</v>
      </c>
      <c r="BG2964">
        <v>0</v>
      </c>
      <c r="BH2964">
        <v>0</v>
      </c>
      <c r="BI2964">
        <v>0</v>
      </c>
      <c r="BJ2964">
        <v>1075</v>
      </c>
      <c r="BK2964">
        <v>-100</v>
      </c>
      <c r="BL2964" t="s">
        <v>206</v>
      </c>
      <c r="BM2964">
        <v>1</v>
      </c>
      <c r="BN2964">
        <v>1</v>
      </c>
      <c r="BO2964">
        <v>1</v>
      </c>
      <c r="BP2964">
        <v>0</v>
      </c>
      <c r="BS2964">
        <v>0</v>
      </c>
      <c r="BT2964">
        <v>0</v>
      </c>
      <c r="BU2964">
        <v>0</v>
      </c>
      <c r="CE2964" t="str">
        <f t="shared" si="1501"/>
        <v>16:28:32.744</v>
      </c>
      <c r="CF2964">
        <v>743993834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7</v>
      </c>
      <c r="CY2964">
        <v>7</v>
      </c>
      <c r="CZ2964" t="s">
        <v>131</v>
      </c>
      <c r="DA2964">
        <v>80</v>
      </c>
      <c r="DB2964">
        <v>1</v>
      </c>
      <c r="DC2964" t="s">
        <v>132</v>
      </c>
      <c r="DD2964" t="s">
        <v>133</v>
      </c>
      <c r="DG2964">
        <v>15646997</v>
      </c>
      <c r="DI2964">
        <v>1</v>
      </c>
      <c r="DJ2964">
        <v>0</v>
      </c>
      <c r="DK2964">
        <v>1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3">
      <c r="A2965" t="str">
        <f t="shared" si="1498"/>
        <v>10/06/2022 16:28:32.992</v>
      </c>
      <c r="C2965" t="str">
        <f t="shared" si="1480"/>
        <v>FFDFD3C0</v>
      </c>
      <c r="D2965" t="s">
        <v>143</v>
      </c>
      <c r="E2965">
        <v>15</v>
      </c>
      <c r="F2965">
        <v>2015</v>
      </c>
      <c r="G2965" t="s">
        <v>144</v>
      </c>
      <c r="J2965" t="s">
        <v>145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 t="shared" si="1499"/>
        <v>16:28:32.742</v>
      </c>
      <c r="T2965" t="str">
        <f t="shared" si="1500"/>
        <v>16:28:32.242</v>
      </c>
      <c r="U2965" t="str">
        <f t="shared" si="1494"/>
        <v>A5988B</v>
      </c>
      <c r="V2965">
        <v>0</v>
      </c>
      <c r="W2965">
        <v>0</v>
      </c>
      <c r="X2965">
        <v>2</v>
      </c>
      <c r="Y2965">
        <v>0</v>
      </c>
      <c r="AA2965">
        <v>0</v>
      </c>
      <c r="AB2965">
        <v>9</v>
      </c>
      <c r="AC2965">
        <v>3</v>
      </c>
      <c r="AD2965">
        <v>0</v>
      </c>
      <c r="AE2965">
        <v>10</v>
      </c>
      <c r="AF2965" t="s">
        <v>136</v>
      </c>
      <c r="AG2965">
        <v>0</v>
      </c>
      <c r="AH2965">
        <v>3</v>
      </c>
      <c r="AI2965">
        <v>2</v>
      </c>
      <c r="AJ2965">
        <v>1</v>
      </c>
      <c r="AK2965" t="s">
        <v>967</v>
      </c>
      <c r="AL2965">
        <v>41.003852000000002</v>
      </c>
      <c r="AM2965" t="s">
        <v>968</v>
      </c>
      <c r="AN2965">
        <v>-72.183716000000004</v>
      </c>
      <c r="AO2965">
        <v>25</v>
      </c>
      <c r="AP2965">
        <v>1175</v>
      </c>
      <c r="AQ2965" t="s">
        <v>129</v>
      </c>
      <c r="AR2965">
        <v>-37</v>
      </c>
      <c r="AS2965">
        <v>51</v>
      </c>
      <c r="AT2965">
        <v>-128</v>
      </c>
      <c r="BB2965">
        <v>1200</v>
      </c>
      <c r="BC2965">
        <v>1</v>
      </c>
      <c r="BD2965" t="str">
        <f t="shared" si="1483"/>
        <v xml:space="preserve">N46PD   </v>
      </c>
      <c r="BE2965">
        <v>1</v>
      </c>
      <c r="BG2965">
        <v>0</v>
      </c>
      <c r="BH2965">
        <v>0</v>
      </c>
      <c r="BI2965">
        <v>0</v>
      </c>
      <c r="BJ2965">
        <v>1075</v>
      </c>
      <c r="BK2965">
        <v>-100</v>
      </c>
      <c r="BL2965" t="s">
        <v>206</v>
      </c>
      <c r="BM2965">
        <v>1</v>
      </c>
      <c r="BN2965">
        <v>1</v>
      </c>
      <c r="BO2965">
        <v>1</v>
      </c>
      <c r="BP2965">
        <v>0</v>
      </c>
      <c r="BS2965">
        <v>0</v>
      </c>
      <c r="BT2965">
        <v>0</v>
      </c>
      <c r="BU2965">
        <v>0</v>
      </c>
      <c r="CE2965" t="str">
        <f t="shared" si="1501"/>
        <v>16:28:32.744</v>
      </c>
      <c r="CF2965">
        <v>743993834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7</v>
      </c>
      <c r="CY2965">
        <v>7</v>
      </c>
      <c r="CZ2965" t="s">
        <v>131</v>
      </c>
      <c r="DA2965">
        <v>80</v>
      </c>
      <c r="DB2965">
        <v>1</v>
      </c>
      <c r="DC2965" t="s">
        <v>132</v>
      </c>
      <c r="DD2965" t="s">
        <v>133</v>
      </c>
      <c r="DG2965">
        <v>15646997</v>
      </c>
      <c r="DI2965">
        <v>1</v>
      </c>
      <c r="DJ2965">
        <v>0</v>
      </c>
      <c r="DK2965">
        <v>1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3">
      <c r="A2966" t="str">
        <f>"10/06/2022 16:28:34.023"</f>
        <v>10/06/2022 16:28:34.023</v>
      </c>
      <c r="C2966" t="str">
        <f t="shared" si="1480"/>
        <v>FFDFD3C0</v>
      </c>
      <c r="D2966" t="s">
        <v>123</v>
      </c>
      <c r="E2966">
        <v>1</v>
      </c>
      <c r="H2966">
        <v>157</v>
      </c>
      <c r="I2966" t="s">
        <v>124</v>
      </c>
      <c r="J2966" t="s">
        <v>125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 t="shared" ref="S2966:S2972" si="1502">"16:28:33.773"</f>
        <v>16:28:33.773</v>
      </c>
      <c r="T2966" t="str">
        <f t="shared" ref="T2966:T2972" si="1503">"16:28:33.273"</f>
        <v>16:28:33.273</v>
      </c>
      <c r="U2966" t="str">
        <f t="shared" si="1494"/>
        <v>A5988B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9</v>
      </c>
      <c r="AC2966">
        <v>3</v>
      </c>
      <c r="AD2966">
        <v>0</v>
      </c>
      <c r="AE2966">
        <v>10</v>
      </c>
      <c r="AF2966" t="s">
        <v>136</v>
      </c>
      <c r="AG2966">
        <v>0</v>
      </c>
      <c r="AH2966">
        <v>3</v>
      </c>
      <c r="AI2966">
        <v>2</v>
      </c>
      <c r="AJ2966">
        <v>1</v>
      </c>
      <c r="AK2966" t="s">
        <v>969</v>
      </c>
      <c r="AL2966">
        <v>41.004151999999998</v>
      </c>
      <c r="AM2966" t="s">
        <v>970</v>
      </c>
      <c r="AN2966">
        <v>-72.183931000000001</v>
      </c>
      <c r="AO2966">
        <v>25</v>
      </c>
      <c r="AP2966">
        <v>1175</v>
      </c>
      <c r="AQ2966" t="s">
        <v>129</v>
      </c>
      <c r="AR2966">
        <v>-38</v>
      </c>
      <c r="AS2966">
        <v>51</v>
      </c>
      <c r="AT2966">
        <v>-320</v>
      </c>
      <c r="BB2966">
        <v>1200</v>
      </c>
      <c r="BC2966">
        <v>1</v>
      </c>
      <c r="BD2966" t="str">
        <f t="shared" si="1483"/>
        <v xml:space="preserve">N46PD   </v>
      </c>
      <c r="BE2966">
        <v>1</v>
      </c>
      <c r="BG2966">
        <v>0</v>
      </c>
      <c r="BH2966">
        <v>0</v>
      </c>
      <c r="BI2966">
        <v>0</v>
      </c>
      <c r="BJ2966">
        <v>1075</v>
      </c>
      <c r="BK2966">
        <v>-100</v>
      </c>
      <c r="BL2966" t="s">
        <v>206</v>
      </c>
      <c r="BM2966">
        <v>1</v>
      </c>
      <c r="BN2966">
        <v>1</v>
      </c>
      <c r="BO2966">
        <v>1</v>
      </c>
      <c r="BP2966">
        <v>0</v>
      </c>
      <c r="BS2966">
        <v>0</v>
      </c>
      <c r="BT2966">
        <v>0</v>
      </c>
      <c r="BU2966">
        <v>0</v>
      </c>
      <c r="CE2966" t="str">
        <f t="shared" ref="CE2966:CE2972" si="1504">"16:28:33.781"</f>
        <v>16:28:33.781</v>
      </c>
      <c r="CF2966">
        <v>781120389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7</v>
      </c>
      <c r="CY2966">
        <v>7</v>
      </c>
      <c r="CZ2966" t="s">
        <v>131</v>
      </c>
      <c r="DA2966">
        <v>80</v>
      </c>
      <c r="DB2966">
        <v>1</v>
      </c>
      <c r="DC2966" t="s">
        <v>132</v>
      </c>
      <c r="DD2966" t="s">
        <v>133</v>
      </c>
      <c r="DG2966">
        <v>15648079</v>
      </c>
      <c r="DI2966">
        <v>1</v>
      </c>
      <c r="DJ2966">
        <v>0</v>
      </c>
      <c r="DK2966">
        <v>0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3">
      <c r="A2967" t="str">
        <f>"10/06/2022 16:28:34.023"</f>
        <v>10/06/2022 16:28:34.023</v>
      </c>
      <c r="C2967" t="str">
        <f t="shared" si="1480"/>
        <v>FFDFD3C0</v>
      </c>
      <c r="D2967" t="s">
        <v>139</v>
      </c>
      <c r="E2967">
        <v>3</v>
      </c>
      <c r="F2967">
        <v>1003</v>
      </c>
      <c r="G2967" t="s">
        <v>146</v>
      </c>
      <c r="J2967" t="s">
        <v>141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 t="shared" si="1502"/>
        <v>16:28:33.773</v>
      </c>
      <c r="T2967" t="str">
        <f t="shared" si="1503"/>
        <v>16:28:33.273</v>
      </c>
      <c r="U2967" t="str">
        <f t="shared" si="1494"/>
        <v>A5988B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9</v>
      </c>
      <c r="AC2967">
        <v>3</v>
      </c>
      <c r="AD2967">
        <v>0</v>
      </c>
      <c r="AE2967">
        <v>10</v>
      </c>
      <c r="AF2967" t="s">
        <v>136</v>
      </c>
      <c r="AG2967">
        <v>0</v>
      </c>
      <c r="AH2967">
        <v>3</v>
      </c>
      <c r="AI2967">
        <v>2</v>
      </c>
      <c r="AJ2967">
        <v>1</v>
      </c>
      <c r="AK2967" t="s">
        <v>969</v>
      </c>
      <c r="AL2967">
        <v>41.004151999999998</v>
      </c>
      <c r="AM2967" t="s">
        <v>970</v>
      </c>
      <c r="AN2967">
        <v>-72.183931000000001</v>
      </c>
      <c r="AO2967">
        <v>25</v>
      </c>
      <c r="AP2967">
        <v>1175</v>
      </c>
      <c r="AQ2967" t="s">
        <v>129</v>
      </c>
      <c r="AR2967">
        <v>-38</v>
      </c>
      <c r="AS2967">
        <v>51</v>
      </c>
      <c r="AT2967">
        <v>-320</v>
      </c>
      <c r="BB2967">
        <v>1200</v>
      </c>
      <c r="BC2967">
        <v>1</v>
      </c>
      <c r="BD2967" t="str">
        <f t="shared" si="1483"/>
        <v xml:space="preserve">N46PD   </v>
      </c>
      <c r="BE2967">
        <v>1</v>
      </c>
      <c r="BG2967">
        <v>0</v>
      </c>
      <c r="BH2967">
        <v>0</v>
      </c>
      <c r="BI2967">
        <v>0</v>
      </c>
      <c r="BJ2967">
        <v>1075</v>
      </c>
      <c r="BK2967">
        <v>-100</v>
      </c>
      <c r="BL2967" t="s">
        <v>206</v>
      </c>
      <c r="BM2967">
        <v>1</v>
      </c>
      <c r="BN2967">
        <v>1</v>
      </c>
      <c r="BO2967">
        <v>1</v>
      </c>
      <c r="BP2967">
        <v>0</v>
      </c>
      <c r="BS2967">
        <v>0</v>
      </c>
      <c r="BT2967">
        <v>0</v>
      </c>
      <c r="BU2967">
        <v>0</v>
      </c>
      <c r="CE2967" t="str">
        <f t="shared" si="1504"/>
        <v>16:28:33.781</v>
      </c>
      <c r="CF2967">
        <v>781120389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7</v>
      </c>
      <c r="CY2967">
        <v>7</v>
      </c>
      <c r="CZ2967" t="s">
        <v>131</v>
      </c>
      <c r="DA2967">
        <v>80</v>
      </c>
      <c r="DB2967">
        <v>1</v>
      </c>
      <c r="DC2967" t="s">
        <v>132</v>
      </c>
      <c r="DD2967" t="s">
        <v>133</v>
      </c>
      <c r="DG2967">
        <v>15648079</v>
      </c>
      <c r="DI2967">
        <v>1</v>
      </c>
      <c r="DJ2967">
        <v>0</v>
      </c>
      <c r="DK2967">
        <v>1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3">
      <c r="A2968" t="str">
        <f>"10/06/2022 16:28:34.023"</f>
        <v>10/06/2022 16:28:34.023</v>
      </c>
      <c r="C2968" t="str">
        <f t="shared" si="1480"/>
        <v>FFDFD3C0</v>
      </c>
      <c r="D2968" t="s">
        <v>134</v>
      </c>
      <c r="E2968">
        <v>38</v>
      </c>
      <c r="H2968">
        <v>125</v>
      </c>
      <c r="I2968" t="s">
        <v>142</v>
      </c>
      <c r="J2968" t="s">
        <v>136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 t="shared" si="1502"/>
        <v>16:28:33.773</v>
      </c>
      <c r="T2968" t="str">
        <f t="shared" si="1503"/>
        <v>16:28:33.273</v>
      </c>
      <c r="U2968" t="str">
        <f t="shared" si="1494"/>
        <v>A5988B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9</v>
      </c>
      <c r="AC2968">
        <v>3</v>
      </c>
      <c r="AD2968">
        <v>0</v>
      </c>
      <c r="AE2968">
        <v>10</v>
      </c>
      <c r="AF2968" t="s">
        <v>136</v>
      </c>
      <c r="AG2968">
        <v>0</v>
      </c>
      <c r="AH2968">
        <v>3</v>
      </c>
      <c r="AI2968">
        <v>2</v>
      </c>
      <c r="AJ2968">
        <v>1</v>
      </c>
      <c r="AK2968" t="s">
        <v>969</v>
      </c>
      <c r="AL2968">
        <v>41.004151999999998</v>
      </c>
      <c r="AM2968" t="s">
        <v>970</v>
      </c>
      <c r="AN2968">
        <v>-72.183931000000001</v>
      </c>
      <c r="AO2968">
        <v>25</v>
      </c>
      <c r="AP2968">
        <v>1175</v>
      </c>
      <c r="AQ2968" t="s">
        <v>129</v>
      </c>
      <c r="AR2968">
        <v>-38</v>
      </c>
      <c r="AS2968">
        <v>51</v>
      </c>
      <c r="AT2968">
        <v>-320</v>
      </c>
      <c r="BB2968">
        <v>1200</v>
      </c>
      <c r="BC2968">
        <v>1</v>
      </c>
      <c r="BD2968" t="str">
        <f t="shared" si="1483"/>
        <v xml:space="preserve">N46PD   </v>
      </c>
      <c r="BE2968">
        <v>1</v>
      </c>
      <c r="BG2968">
        <v>0</v>
      </c>
      <c r="BH2968">
        <v>0</v>
      </c>
      <c r="BI2968">
        <v>0</v>
      </c>
      <c r="BJ2968">
        <v>1075</v>
      </c>
      <c r="BK2968">
        <v>-100</v>
      </c>
      <c r="BL2968" t="s">
        <v>206</v>
      </c>
      <c r="BM2968">
        <v>1</v>
      </c>
      <c r="BN2968">
        <v>1</v>
      </c>
      <c r="BO2968">
        <v>1</v>
      </c>
      <c r="BP2968">
        <v>0</v>
      </c>
      <c r="BS2968">
        <v>0</v>
      </c>
      <c r="BT2968">
        <v>0</v>
      </c>
      <c r="BU2968">
        <v>0</v>
      </c>
      <c r="CE2968" t="str">
        <f t="shared" si="1504"/>
        <v>16:28:33.781</v>
      </c>
      <c r="CF2968">
        <v>781120389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7</v>
      </c>
      <c r="CY2968">
        <v>7</v>
      </c>
      <c r="CZ2968" t="s">
        <v>131</v>
      </c>
      <c r="DA2968">
        <v>80</v>
      </c>
      <c r="DB2968">
        <v>1</v>
      </c>
      <c r="DC2968" t="s">
        <v>132</v>
      </c>
      <c r="DD2968" t="s">
        <v>133</v>
      </c>
      <c r="DG2968">
        <v>15648079</v>
      </c>
      <c r="DI2968">
        <v>1</v>
      </c>
      <c r="DJ2968">
        <v>0</v>
      </c>
      <c r="DK2968">
        <v>1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3">
      <c r="A2969" t="str">
        <f>"10/06/2022 16:28:34.023"</f>
        <v>10/06/2022 16:28:34.023</v>
      </c>
      <c r="C2969" t="str">
        <f t="shared" si="1480"/>
        <v>FFDFD3C0</v>
      </c>
      <c r="D2969" t="s">
        <v>139</v>
      </c>
      <c r="E2969">
        <v>2</v>
      </c>
      <c r="F2969">
        <v>1002</v>
      </c>
      <c r="G2969" t="s">
        <v>124</v>
      </c>
      <c r="J2969" t="s">
        <v>141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 t="shared" si="1502"/>
        <v>16:28:33.773</v>
      </c>
      <c r="T2969" t="str">
        <f t="shared" si="1503"/>
        <v>16:28:33.273</v>
      </c>
      <c r="U2969" t="str">
        <f t="shared" si="1494"/>
        <v>A5988B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9</v>
      </c>
      <c r="AC2969">
        <v>3</v>
      </c>
      <c r="AD2969">
        <v>0</v>
      </c>
      <c r="AE2969">
        <v>10</v>
      </c>
      <c r="AF2969" t="s">
        <v>136</v>
      </c>
      <c r="AG2969">
        <v>0</v>
      </c>
      <c r="AH2969">
        <v>3</v>
      </c>
      <c r="AI2969">
        <v>2</v>
      </c>
      <c r="AJ2969">
        <v>1</v>
      </c>
      <c r="AK2969" t="s">
        <v>969</v>
      </c>
      <c r="AL2969">
        <v>41.004151999999998</v>
      </c>
      <c r="AM2969" t="s">
        <v>970</v>
      </c>
      <c r="AN2969">
        <v>-72.183931000000001</v>
      </c>
      <c r="AO2969">
        <v>25</v>
      </c>
      <c r="AP2969">
        <v>1175</v>
      </c>
      <c r="AQ2969" t="s">
        <v>129</v>
      </c>
      <c r="AR2969">
        <v>-38</v>
      </c>
      <c r="AS2969">
        <v>51</v>
      </c>
      <c r="AT2969">
        <v>-320</v>
      </c>
      <c r="BB2969">
        <v>1200</v>
      </c>
      <c r="BC2969">
        <v>1</v>
      </c>
      <c r="BD2969" t="str">
        <f t="shared" si="1483"/>
        <v xml:space="preserve">N46PD   </v>
      </c>
      <c r="BE2969">
        <v>1</v>
      </c>
      <c r="BG2969">
        <v>0</v>
      </c>
      <c r="BH2969">
        <v>0</v>
      </c>
      <c r="BI2969">
        <v>0</v>
      </c>
      <c r="BJ2969">
        <v>1075</v>
      </c>
      <c r="BK2969">
        <v>-100</v>
      </c>
      <c r="BL2969" t="s">
        <v>206</v>
      </c>
      <c r="BM2969">
        <v>1</v>
      </c>
      <c r="BN2969">
        <v>1</v>
      </c>
      <c r="BO2969">
        <v>1</v>
      </c>
      <c r="BP2969">
        <v>0</v>
      </c>
      <c r="BS2969">
        <v>0</v>
      </c>
      <c r="BT2969">
        <v>0</v>
      </c>
      <c r="BU2969">
        <v>0</v>
      </c>
      <c r="CE2969" t="str">
        <f t="shared" si="1504"/>
        <v>16:28:33.781</v>
      </c>
      <c r="CF2969">
        <v>781120389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7</v>
      </c>
      <c r="CY2969">
        <v>7</v>
      </c>
      <c r="CZ2969" t="s">
        <v>131</v>
      </c>
      <c r="DA2969">
        <v>80</v>
      </c>
      <c r="DB2969">
        <v>1</v>
      </c>
      <c r="DC2969" t="s">
        <v>132</v>
      </c>
      <c r="DD2969" t="s">
        <v>133</v>
      </c>
      <c r="DG2969">
        <v>15648079</v>
      </c>
      <c r="DI2969">
        <v>1</v>
      </c>
      <c r="DJ2969">
        <v>0</v>
      </c>
      <c r="DK2969">
        <v>1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3">
      <c r="A2970" t="str">
        <f>"10/06/2022 16:28:34.023"</f>
        <v>10/06/2022 16:28:34.023</v>
      </c>
      <c r="C2970" t="str">
        <f t="shared" si="1480"/>
        <v>FFDFD3C0</v>
      </c>
      <c r="D2970" t="s">
        <v>134</v>
      </c>
      <c r="E2970">
        <v>33</v>
      </c>
      <c r="H2970">
        <v>112</v>
      </c>
      <c r="I2970" t="s">
        <v>135</v>
      </c>
      <c r="J2970" t="s">
        <v>136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 t="shared" si="1502"/>
        <v>16:28:33.773</v>
      </c>
      <c r="T2970" t="str">
        <f t="shared" si="1503"/>
        <v>16:28:33.273</v>
      </c>
      <c r="U2970" t="str">
        <f t="shared" si="1494"/>
        <v>A5988B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9</v>
      </c>
      <c r="AC2970">
        <v>3</v>
      </c>
      <c r="AD2970">
        <v>0</v>
      </c>
      <c r="AE2970">
        <v>10</v>
      </c>
      <c r="AF2970" t="s">
        <v>136</v>
      </c>
      <c r="AG2970">
        <v>0</v>
      </c>
      <c r="AH2970">
        <v>3</v>
      </c>
      <c r="AI2970">
        <v>2</v>
      </c>
      <c r="AJ2970">
        <v>1</v>
      </c>
      <c r="AK2970" t="s">
        <v>969</v>
      </c>
      <c r="AL2970">
        <v>41.004151999999998</v>
      </c>
      <c r="AM2970" t="s">
        <v>970</v>
      </c>
      <c r="AN2970">
        <v>-72.183931000000001</v>
      </c>
      <c r="AO2970">
        <v>25</v>
      </c>
      <c r="AP2970">
        <v>1175</v>
      </c>
      <c r="AQ2970" t="s">
        <v>129</v>
      </c>
      <c r="AR2970">
        <v>-38</v>
      </c>
      <c r="AS2970">
        <v>51</v>
      </c>
      <c r="AT2970">
        <v>-320</v>
      </c>
      <c r="BB2970">
        <v>1200</v>
      </c>
      <c r="BC2970">
        <v>1</v>
      </c>
      <c r="BD2970" t="str">
        <f t="shared" si="1483"/>
        <v xml:space="preserve">N46PD   </v>
      </c>
      <c r="BE2970">
        <v>1</v>
      </c>
      <c r="BG2970">
        <v>0</v>
      </c>
      <c r="BH2970">
        <v>0</v>
      </c>
      <c r="BI2970">
        <v>0</v>
      </c>
      <c r="BJ2970">
        <v>1075</v>
      </c>
      <c r="BK2970">
        <v>-100</v>
      </c>
      <c r="BL2970" t="s">
        <v>206</v>
      </c>
      <c r="BM2970">
        <v>1</v>
      </c>
      <c r="BN2970">
        <v>1</v>
      </c>
      <c r="BO2970">
        <v>1</v>
      </c>
      <c r="BP2970">
        <v>0</v>
      </c>
      <c r="BS2970">
        <v>0</v>
      </c>
      <c r="BT2970">
        <v>0</v>
      </c>
      <c r="BU2970">
        <v>0</v>
      </c>
      <c r="CE2970" t="str">
        <f t="shared" si="1504"/>
        <v>16:28:33.781</v>
      </c>
      <c r="CF2970">
        <v>781120389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7</v>
      </c>
      <c r="CY2970">
        <v>7</v>
      </c>
      <c r="CZ2970" t="s">
        <v>131</v>
      </c>
      <c r="DA2970">
        <v>80</v>
      </c>
      <c r="DB2970">
        <v>1</v>
      </c>
      <c r="DC2970" t="s">
        <v>132</v>
      </c>
      <c r="DD2970" t="s">
        <v>133</v>
      </c>
      <c r="DG2970">
        <v>15648079</v>
      </c>
      <c r="DI2970">
        <v>1</v>
      </c>
      <c r="DJ2970">
        <v>0</v>
      </c>
      <c r="DK2970">
        <v>0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3">
      <c r="A2971" t="str">
        <f>"10/06/2022 16:28:34.070"</f>
        <v>10/06/2022 16:28:34.070</v>
      </c>
      <c r="C2971" t="str">
        <f t="shared" si="1480"/>
        <v>FFDFD3C0</v>
      </c>
      <c r="D2971" t="s">
        <v>143</v>
      </c>
      <c r="E2971">
        <v>1</v>
      </c>
      <c r="F2971">
        <v>2001</v>
      </c>
      <c r="G2971" t="s">
        <v>147</v>
      </c>
      <c r="J2971" t="s">
        <v>145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 t="shared" si="1502"/>
        <v>16:28:33.773</v>
      </c>
      <c r="T2971" t="str">
        <f t="shared" si="1503"/>
        <v>16:28:33.273</v>
      </c>
      <c r="U2971" t="str">
        <f t="shared" si="1494"/>
        <v>A5988B</v>
      </c>
      <c r="V2971">
        <v>0</v>
      </c>
      <c r="W2971">
        <v>0</v>
      </c>
      <c r="X2971">
        <v>2</v>
      </c>
      <c r="Y2971">
        <v>0</v>
      </c>
      <c r="AA2971">
        <v>0</v>
      </c>
      <c r="AB2971">
        <v>9</v>
      </c>
      <c r="AC2971">
        <v>3</v>
      </c>
      <c r="AD2971">
        <v>0</v>
      </c>
      <c r="AE2971">
        <v>10</v>
      </c>
      <c r="AF2971" t="s">
        <v>136</v>
      </c>
      <c r="AG2971">
        <v>0</v>
      </c>
      <c r="AH2971">
        <v>3</v>
      </c>
      <c r="AI2971">
        <v>2</v>
      </c>
      <c r="AJ2971">
        <v>1</v>
      </c>
      <c r="AK2971" t="s">
        <v>969</v>
      </c>
      <c r="AL2971">
        <v>41.004151999999998</v>
      </c>
      <c r="AM2971" t="s">
        <v>970</v>
      </c>
      <c r="AN2971">
        <v>-72.183931000000001</v>
      </c>
      <c r="AO2971">
        <v>25</v>
      </c>
      <c r="AP2971">
        <v>1175</v>
      </c>
      <c r="AQ2971" t="s">
        <v>129</v>
      </c>
      <c r="AR2971">
        <v>-38</v>
      </c>
      <c r="AS2971">
        <v>51</v>
      </c>
      <c r="AT2971">
        <v>-320</v>
      </c>
      <c r="BB2971">
        <v>1200</v>
      </c>
      <c r="BC2971">
        <v>1</v>
      </c>
      <c r="BD2971" t="str">
        <f t="shared" si="1483"/>
        <v xml:space="preserve">N46PD   </v>
      </c>
      <c r="BE2971">
        <v>1</v>
      </c>
      <c r="BG2971">
        <v>0</v>
      </c>
      <c r="BH2971">
        <v>0</v>
      </c>
      <c r="BI2971">
        <v>0</v>
      </c>
      <c r="BJ2971">
        <v>1075</v>
      </c>
      <c r="BK2971">
        <v>-100</v>
      </c>
      <c r="BL2971" t="s">
        <v>206</v>
      </c>
      <c r="BM2971">
        <v>1</v>
      </c>
      <c r="BN2971">
        <v>1</v>
      </c>
      <c r="BO2971">
        <v>1</v>
      </c>
      <c r="BP2971">
        <v>0</v>
      </c>
      <c r="BS2971">
        <v>0</v>
      </c>
      <c r="BT2971">
        <v>0</v>
      </c>
      <c r="BU2971">
        <v>0</v>
      </c>
      <c r="CE2971" t="str">
        <f t="shared" si="1504"/>
        <v>16:28:33.781</v>
      </c>
      <c r="CF2971">
        <v>781120389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7</v>
      </c>
      <c r="CY2971">
        <v>7</v>
      </c>
      <c r="CZ2971" t="s">
        <v>131</v>
      </c>
      <c r="DA2971">
        <v>80</v>
      </c>
      <c r="DB2971">
        <v>1</v>
      </c>
      <c r="DC2971" t="s">
        <v>132</v>
      </c>
      <c r="DD2971" t="s">
        <v>133</v>
      </c>
      <c r="DG2971">
        <v>15648079</v>
      </c>
      <c r="DI2971">
        <v>1</v>
      </c>
      <c r="DJ2971">
        <v>0</v>
      </c>
      <c r="DK2971">
        <v>0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3">
      <c r="A2972" t="str">
        <f>"10/06/2022 16:28:34.070"</f>
        <v>10/06/2022 16:28:34.070</v>
      </c>
      <c r="C2972" t="str">
        <f t="shared" si="1480"/>
        <v>FFDFD3C0</v>
      </c>
      <c r="D2972" t="s">
        <v>143</v>
      </c>
      <c r="E2972">
        <v>15</v>
      </c>
      <c r="F2972">
        <v>2015</v>
      </c>
      <c r="G2972" t="s">
        <v>144</v>
      </c>
      <c r="J2972" t="s">
        <v>145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 t="shared" si="1502"/>
        <v>16:28:33.773</v>
      </c>
      <c r="T2972" t="str">
        <f t="shared" si="1503"/>
        <v>16:28:33.273</v>
      </c>
      <c r="U2972" t="str">
        <f t="shared" si="1494"/>
        <v>A5988B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9</v>
      </c>
      <c r="AC2972">
        <v>3</v>
      </c>
      <c r="AD2972">
        <v>0</v>
      </c>
      <c r="AE2972">
        <v>10</v>
      </c>
      <c r="AF2972" t="s">
        <v>136</v>
      </c>
      <c r="AG2972">
        <v>0</v>
      </c>
      <c r="AH2972">
        <v>3</v>
      </c>
      <c r="AI2972">
        <v>2</v>
      </c>
      <c r="AJ2972">
        <v>1</v>
      </c>
      <c r="AK2972" t="s">
        <v>969</v>
      </c>
      <c r="AL2972">
        <v>41.004151999999998</v>
      </c>
      <c r="AM2972" t="s">
        <v>970</v>
      </c>
      <c r="AN2972">
        <v>-72.183931000000001</v>
      </c>
      <c r="AO2972">
        <v>25</v>
      </c>
      <c r="AP2972">
        <v>1175</v>
      </c>
      <c r="AQ2972" t="s">
        <v>129</v>
      </c>
      <c r="AR2972">
        <v>-38</v>
      </c>
      <c r="AS2972">
        <v>51</v>
      </c>
      <c r="AT2972">
        <v>-320</v>
      </c>
      <c r="BB2972">
        <v>1200</v>
      </c>
      <c r="BC2972">
        <v>1</v>
      </c>
      <c r="BD2972" t="str">
        <f t="shared" si="1483"/>
        <v xml:space="preserve">N46PD   </v>
      </c>
      <c r="BE2972">
        <v>1</v>
      </c>
      <c r="BG2972">
        <v>0</v>
      </c>
      <c r="BH2972">
        <v>0</v>
      </c>
      <c r="BI2972">
        <v>0</v>
      </c>
      <c r="BJ2972">
        <v>1075</v>
      </c>
      <c r="BK2972">
        <v>-100</v>
      </c>
      <c r="BL2972" t="s">
        <v>206</v>
      </c>
      <c r="BM2972">
        <v>1</v>
      </c>
      <c r="BN2972">
        <v>1</v>
      </c>
      <c r="BO2972">
        <v>1</v>
      </c>
      <c r="BP2972">
        <v>0</v>
      </c>
      <c r="BS2972">
        <v>0</v>
      </c>
      <c r="BT2972">
        <v>0</v>
      </c>
      <c r="BU2972">
        <v>0</v>
      </c>
      <c r="CE2972" t="str">
        <f t="shared" si="1504"/>
        <v>16:28:33.781</v>
      </c>
      <c r="CF2972">
        <v>781120389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7</v>
      </c>
      <c r="CY2972">
        <v>7</v>
      </c>
      <c r="CZ2972" t="s">
        <v>131</v>
      </c>
      <c r="DA2972">
        <v>80</v>
      </c>
      <c r="DB2972">
        <v>1</v>
      </c>
      <c r="DC2972" t="s">
        <v>132</v>
      </c>
      <c r="DD2972" t="s">
        <v>133</v>
      </c>
      <c r="DG2972">
        <v>15648079</v>
      </c>
      <c r="DI2972">
        <v>1</v>
      </c>
      <c r="DJ2972">
        <v>0</v>
      </c>
      <c r="DK2972">
        <v>1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3">
      <c r="A2973" t="str">
        <f t="shared" ref="A2973:A2979" si="1505">"10/06/2022 16:28:35.040"</f>
        <v>10/06/2022 16:28:35.040</v>
      </c>
      <c r="C2973" t="str">
        <f t="shared" si="1480"/>
        <v>FFDFD3C0</v>
      </c>
      <c r="D2973" t="s">
        <v>143</v>
      </c>
      <c r="E2973">
        <v>1</v>
      </c>
      <c r="F2973">
        <v>2001</v>
      </c>
      <c r="G2973" t="s">
        <v>147</v>
      </c>
      <c r="J2973" t="s">
        <v>145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 t="shared" ref="S2973:S2979" si="1506">"16:28:34.813"</f>
        <v>16:28:34.813</v>
      </c>
      <c r="T2973" t="str">
        <f t="shared" ref="T2973:T2979" si="1507">"16:28:34.413"</f>
        <v>16:28:34.413</v>
      </c>
      <c r="U2973" t="str">
        <f t="shared" si="1494"/>
        <v>A5988B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9</v>
      </c>
      <c r="AC2973">
        <v>3</v>
      </c>
      <c r="AD2973">
        <v>0</v>
      </c>
      <c r="AE2973">
        <v>10</v>
      </c>
      <c r="AF2973" t="s">
        <v>136</v>
      </c>
      <c r="AG2973">
        <v>0</v>
      </c>
      <c r="AH2973">
        <v>3</v>
      </c>
      <c r="AI2973">
        <v>2</v>
      </c>
      <c r="AJ2973">
        <v>1</v>
      </c>
      <c r="AK2973" t="s">
        <v>971</v>
      </c>
      <c r="AL2973">
        <v>41.004367000000002</v>
      </c>
      <c r="AM2973" t="s">
        <v>525</v>
      </c>
      <c r="AN2973">
        <v>-72.184167000000002</v>
      </c>
      <c r="AO2973">
        <v>25</v>
      </c>
      <c r="AP2973">
        <v>1175</v>
      </c>
      <c r="AQ2973" t="s">
        <v>129</v>
      </c>
      <c r="AR2973">
        <v>-38</v>
      </c>
      <c r="AS2973">
        <v>52</v>
      </c>
      <c r="AT2973">
        <v>-256</v>
      </c>
      <c r="BB2973">
        <v>1200</v>
      </c>
      <c r="BC2973">
        <v>1</v>
      </c>
      <c r="BD2973" t="str">
        <f t="shared" si="1483"/>
        <v xml:space="preserve">N46PD   </v>
      </c>
      <c r="BE2973">
        <v>1</v>
      </c>
      <c r="BG2973">
        <v>0</v>
      </c>
      <c r="BH2973">
        <v>0</v>
      </c>
      <c r="BI2973">
        <v>0</v>
      </c>
      <c r="BJ2973">
        <v>1075</v>
      </c>
      <c r="BK2973">
        <v>-100</v>
      </c>
      <c r="BL2973" t="s">
        <v>206</v>
      </c>
      <c r="BM2973">
        <v>1</v>
      </c>
      <c r="BN2973">
        <v>1</v>
      </c>
      <c r="BO2973">
        <v>1</v>
      </c>
      <c r="BP2973">
        <v>0</v>
      </c>
      <c r="BS2973">
        <v>0</v>
      </c>
      <c r="BT2973">
        <v>0</v>
      </c>
      <c r="BU2973">
        <v>0</v>
      </c>
      <c r="CE2973" t="str">
        <f t="shared" ref="CE2973:CE2979" si="1508">"16:28:34.813"</f>
        <v>16:28:34.813</v>
      </c>
      <c r="CF2973">
        <v>813331612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7</v>
      </c>
      <c r="CY2973">
        <v>7</v>
      </c>
      <c r="CZ2973" t="s">
        <v>131</v>
      </c>
      <c r="DA2973">
        <v>80</v>
      </c>
      <c r="DB2973">
        <v>1</v>
      </c>
      <c r="DC2973" t="s">
        <v>132</v>
      </c>
      <c r="DD2973" t="s">
        <v>133</v>
      </c>
      <c r="DG2973">
        <v>15649057</v>
      </c>
      <c r="DI2973">
        <v>1</v>
      </c>
      <c r="DJ2973">
        <v>0</v>
      </c>
      <c r="DK2973">
        <v>0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3">
      <c r="A2974" t="str">
        <f t="shared" si="1505"/>
        <v>10/06/2022 16:28:35.040</v>
      </c>
      <c r="C2974" t="str">
        <f t="shared" si="1480"/>
        <v>FFDFD3C0</v>
      </c>
      <c r="D2974" t="s">
        <v>143</v>
      </c>
      <c r="E2974">
        <v>15</v>
      </c>
      <c r="F2974">
        <v>2015</v>
      </c>
      <c r="G2974" t="s">
        <v>144</v>
      </c>
      <c r="J2974" t="s">
        <v>145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si="1506"/>
        <v>16:28:34.813</v>
      </c>
      <c r="T2974" t="str">
        <f t="shared" si="1507"/>
        <v>16:28:34.413</v>
      </c>
      <c r="U2974" t="str">
        <f t="shared" si="1494"/>
        <v>A5988B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9</v>
      </c>
      <c r="AC2974">
        <v>3</v>
      </c>
      <c r="AD2974">
        <v>0</v>
      </c>
      <c r="AE2974">
        <v>10</v>
      </c>
      <c r="AF2974" t="s">
        <v>136</v>
      </c>
      <c r="AG2974">
        <v>0</v>
      </c>
      <c r="AH2974">
        <v>3</v>
      </c>
      <c r="AI2974">
        <v>2</v>
      </c>
      <c r="AJ2974">
        <v>1</v>
      </c>
      <c r="AK2974" t="s">
        <v>971</v>
      </c>
      <c r="AL2974">
        <v>41.004367000000002</v>
      </c>
      <c r="AM2974" t="s">
        <v>525</v>
      </c>
      <c r="AN2974">
        <v>-72.184167000000002</v>
      </c>
      <c r="AO2974">
        <v>25</v>
      </c>
      <c r="AP2974">
        <v>1175</v>
      </c>
      <c r="AQ2974" t="s">
        <v>129</v>
      </c>
      <c r="AR2974">
        <v>-38</v>
      </c>
      <c r="AS2974">
        <v>52</v>
      </c>
      <c r="AT2974">
        <v>-256</v>
      </c>
      <c r="BB2974">
        <v>1200</v>
      </c>
      <c r="BC2974">
        <v>1</v>
      </c>
      <c r="BD2974" t="str">
        <f t="shared" si="1483"/>
        <v xml:space="preserve">N46PD   </v>
      </c>
      <c r="BE2974">
        <v>1</v>
      </c>
      <c r="BG2974">
        <v>0</v>
      </c>
      <c r="BH2974">
        <v>0</v>
      </c>
      <c r="BI2974">
        <v>0</v>
      </c>
      <c r="BJ2974">
        <v>1075</v>
      </c>
      <c r="BK2974">
        <v>-100</v>
      </c>
      <c r="BL2974" t="s">
        <v>206</v>
      </c>
      <c r="BM2974">
        <v>1</v>
      </c>
      <c r="BN2974">
        <v>1</v>
      </c>
      <c r="BO2974">
        <v>1</v>
      </c>
      <c r="BP2974">
        <v>0</v>
      </c>
      <c r="BS2974">
        <v>0</v>
      </c>
      <c r="BT2974">
        <v>0</v>
      </c>
      <c r="BU2974">
        <v>0</v>
      </c>
      <c r="CE2974" t="str">
        <f t="shared" si="1508"/>
        <v>16:28:34.813</v>
      </c>
      <c r="CF2974">
        <v>813331612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7</v>
      </c>
      <c r="CY2974">
        <v>7</v>
      </c>
      <c r="CZ2974" t="s">
        <v>131</v>
      </c>
      <c r="DA2974">
        <v>80</v>
      </c>
      <c r="DB2974">
        <v>1</v>
      </c>
      <c r="DC2974" t="s">
        <v>132</v>
      </c>
      <c r="DD2974" t="s">
        <v>133</v>
      </c>
      <c r="DG2974">
        <v>15649057</v>
      </c>
      <c r="DI2974">
        <v>1</v>
      </c>
      <c r="DJ2974">
        <v>0</v>
      </c>
      <c r="DK2974">
        <v>1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3">
      <c r="A2975" t="str">
        <f t="shared" si="1505"/>
        <v>10/06/2022 16:28:35.040</v>
      </c>
      <c r="C2975" t="str">
        <f t="shared" si="1480"/>
        <v>FFDFD3C0</v>
      </c>
      <c r="D2975" t="s">
        <v>139</v>
      </c>
      <c r="E2975">
        <v>3</v>
      </c>
      <c r="F2975">
        <v>1003</v>
      </c>
      <c r="G2975" t="s">
        <v>146</v>
      </c>
      <c r="J2975" t="s">
        <v>141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si="1506"/>
        <v>16:28:34.813</v>
      </c>
      <c r="T2975" t="str">
        <f t="shared" si="1507"/>
        <v>16:28:34.413</v>
      </c>
      <c r="U2975" t="str">
        <f t="shared" si="1494"/>
        <v>A5988B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9</v>
      </c>
      <c r="AC2975">
        <v>3</v>
      </c>
      <c r="AD2975">
        <v>0</v>
      </c>
      <c r="AE2975">
        <v>10</v>
      </c>
      <c r="AF2975" t="s">
        <v>136</v>
      </c>
      <c r="AG2975">
        <v>0</v>
      </c>
      <c r="AH2975">
        <v>3</v>
      </c>
      <c r="AI2975">
        <v>2</v>
      </c>
      <c r="AJ2975">
        <v>1</v>
      </c>
      <c r="AK2975" t="s">
        <v>971</v>
      </c>
      <c r="AL2975">
        <v>41.004367000000002</v>
      </c>
      <c r="AM2975" t="s">
        <v>525</v>
      </c>
      <c r="AN2975">
        <v>-72.184167000000002</v>
      </c>
      <c r="AO2975">
        <v>25</v>
      </c>
      <c r="AP2975">
        <v>1175</v>
      </c>
      <c r="AQ2975" t="s">
        <v>129</v>
      </c>
      <c r="AR2975">
        <v>-38</v>
      </c>
      <c r="AS2975">
        <v>52</v>
      </c>
      <c r="AT2975">
        <v>-256</v>
      </c>
      <c r="BB2975">
        <v>1200</v>
      </c>
      <c r="BC2975">
        <v>1</v>
      </c>
      <c r="BD2975" t="str">
        <f t="shared" si="1483"/>
        <v xml:space="preserve">N46PD   </v>
      </c>
      <c r="BE2975">
        <v>1</v>
      </c>
      <c r="BG2975">
        <v>0</v>
      </c>
      <c r="BH2975">
        <v>0</v>
      </c>
      <c r="BI2975">
        <v>0</v>
      </c>
      <c r="BJ2975">
        <v>1075</v>
      </c>
      <c r="BK2975">
        <v>-100</v>
      </c>
      <c r="BL2975" t="s">
        <v>206</v>
      </c>
      <c r="BM2975">
        <v>1</v>
      </c>
      <c r="BN2975">
        <v>1</v>
      </c>
      <c r="BO2975">
        <v>1</v>
      </c>
      <c r="BP2975">
        <v>0</v>
      </c>
      <c r="BS2975">
        <v>0</v>
      </c>
      <c r="BT2975">
        <v>0</v>
      </c>
      <c r="BU2975">
        <v>0</v>
      </c>
      <c r="CE2975" t="str">
        <f t="shared" si="1508"/>
        <v>16:28:34.813</v>
      </c>
      <c r="CF2975">
        <v>813331612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7</v>
      </c>
      <c r="CY2975">
        <v>7</v>
      </c>
      <c r="CZ2975" t="s">
        <v>131</v>
      </c>
      <c r="DA2975">
        <v>80</v>
      </c>
      <c r="DB2975">
        <v>1</v>
      </c>
      <c r="DC2975" t="s">
        <v>132</v>
      </c>
      <c r="DD2975" t="s">
        <v>133</v>
      </c>
      <c r="DG2975">
        <v>15649057</v>
      </c>
      <c r="DI2975">
        <v>1</v>
      </c>
      <c r="DJ2975">
        <v>0</v>
      </c>
      <c r="DK2975">
        <v>0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3">
      <c r="A2976" t="str">
        <f t="shared" si="1505"/>
        <v>10/06/2022 16:28:35.040</v>
      </c>
      <c r="C2976" t="str">
        <f t="shared" si="1480"/>
        <v>FFDFD3C0</v>
      </c>
      <c r="D2976" t="s">
        <v>123</v>
      </c>
      <c r="E2976">
        <v>1</v>
      </c>
      <c r="H2976">
        <v>157</v>
      </c>
      <c r="I2976" t="s">
        <v>124</v>
      </c>
      <c r="J2976" t="s">
        <v>125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 t="shared" si="1506"/>
        <v>16:28:34.813</v>
      </c>
      <c r="T2976" t="str">
        <f t="shared" si="1507"/>
        <v>16:28:34.413</v>
      </c>
      <c r="U2976" t="str">
        <f t="shared" si="1494"/>
        <v>A5988B</v>
      </c>
      <c r="V2976">
        <v>0</v>
      </c>
      <c r="W2976">
        <v>0</v>
      </c>
      <c r="X2976">
        <v>2</v>
      </c>
      <c r="Y2976">
        <v>0</v>
      </c>
      <c r="AA2976">
        <v>0</v>
      </c>
      <c r="AB2976">
        <v>9</v>
      </c>
      <c r="AC2976">
        <v>3</v>
      </c>
      <c r="AD2976">
        <v>0</v>
      </c>
      <c r="AE2976">
        <v>10</v>
      </c>
      <c r="AF2976" t="s">
        <v>136</v>
      </c>
      <c r="AG2976">
        <v>0</v>
      </c>
      <c r="AH2976">
        <v>3</v>
      </c>
      <c r="AI2976">
        <v>2</v>
      </c>
      <c r="AJ2976">
        <v>1</v>
      </c>
      <c r="AK2976" t="s">
        <v>971</v>
      </c>
      <c r="AL2976">
        <v>41.004367000000002</v>
      </c>
      <c r="AM2976" t="s">
        <v>525</v>
      </c>
      <c r="AN2976">
        <v>-72.184167000000002</v>
      </c>
      <c r="AO2976">
        <v>25</v>
      </c>
      <c r="AP2976">
        <v>1175</v>
      </c>
      <c r="AQ2976" t="s">
        <v>129</v>
      </c>
      <c r="AR2976">
        <v>-38</v>
      </c>
      <c r="AS2976">
        <v>52</v>
      </c>
      <c r="AT2976">
        <v>-256</v>
      </c>
      <c r="BB2976">
        <v>1200</v>
      </c>
      <c r="BC2976">
        <v>1</v>
      </c>
      <c r="BD2976" t="str">
        <f t="shared" si="1483"/>
        <v xml:space="preserve">N46PD   </v>
      </c>
      <c r="BE2976">
        <v>1</v>
      </c>
      <c r="BG2976">
        <v>0</v>
      </c>
      <c r="BH2976">
        <v>0</v>
      </c>
      <c r="BI2976">
        <v>0</v>
      </c>
      <c r="BJ2976">
        <v>1075</v>
      </c>
      <c r="BK2976">
        <v>-100</v>
      </c>
      <c r="BL2976" t="s">
        <v>206</v>
      </c>
      <c r="BM2976">
        <v>1</v>
      </c>
      <c r="BN2976">
        <v>1</v>
      </c>
      <c r="BO2976">
        <v>1</v>
      </c>
      <c r="BP2976">
        <v>0</v>
      </c>
      <c r="BS2976">
        <v>0</v>
      </c>
      <c r="BT2976">
        <v>0</v>
      </c>
      <c r="BU2976">
        <v>0</v>
      </c>
      <c r="CE2976" t="str">
        <f t="shared" si="1508"/>
        <v>16:28:34.813</v>
      </c>
      <c r="CF2976">
        <v>813331612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7</v>
      </c>
      <c r="CY2976">
        <v>7</v>
      </c>
      <c r="CZ2976" t="s">
        <v>131</v>
      </c>
      <c r="DA2976">
        <v>80</v>
      </c>
      <c r="DB2976">
        <v>1</v>
      </c>
      <c r="DC2976" t="s">
        <v>132</v>
      </c>
      <c r="DD2976" t="s">
        <v>133</v>
      </c>
      <c r="DG2976">
        <v>15649057</v>
      </c>
      <c r="DI2976">
        <v>1</v>
      </c>
      <c r="DJ2976">
        <v>0</v>
      </c>
      <c r="DK2976">
        <v>1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3">
      <c r="A2977" t="str">
        <f t="shared" si="1505"/>
        <v>10/06/2022 16:28:35.040</v>
      </c>
      <c r="C2977" t="str">
        <f t="shared" si="1480"/>
        <v>FFDFD3C0</v>
      </c>
      <c r="D2977" t="s">
        <v>134</v>
      </c>
      <c r="E2977">
        <v>38</v>
      </c>
      <c r="H2977">
        <v>125</v>
      </c>
      <c r="I2977" t="s">
        <v>142</v>
      </c>
      <c r="J2977" t="s">
        <v>136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 t="shared" si="1506"/>
        <v>16:28:34.813</v>
      </c>
      <c r="T2977" t="str">
        <f t="shared" si="1507"/>
        <v>16:28:34.413</v>
      </c>
      <c r="U2977" t="str">
        <f t="shared" si="1494"/>
        <v>A5988B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9</v>
      </c>
      <c r="AC2977">
        <v>3</v>
      </c>
      <c r="AD2977">
        <v>0</v>
      </c>
      <c r="AE2977">
        <v>10</v>
      </c>
      <c r="AF2977" t="s">
        <v>136</v>
      </c>
      <c r="AG2977">
        <v>0</v>
      </c>
      <c r="AH2977">
        <v>3</v>
      </c>
      <c r="AI2977">
        <v>2</v>
      </c>
      <c r="AJ2977">
        <v>1</v>
      </c>
      <c r="AK2977" t="s">
        <v>971</v>
      </c>
      <c r="AL2977">
        <v>41.004367000000002</v>
      </c>
      <c r="AM2977" t="s">
        <v>525</v>
      </c>
      <c r="AN2977">
        <v>-72.184167000000002</v>
      </c>
      <c r="AO2977">
        <v>25</v>
      </c>
      <c r="AP2977">
        <v>1175</v>
      </c>
      <c r="AQ2977" t="s">
        <v>129</v>
      </c>
      <c r="AR2977">
        <v>-38</v>
      </c>
      <c r="AS2977">
        <v>52</v>
      </c>
      <c r="AT2977">
        <v>-256</v>
      </c>
      <c r="BB2977">
        <v>1200</v>
      </c>
      <c r="BC2977">
        <v>1</v>
      </c>
      <c r="BD2977" t="str">
        <f t="shared" si="1483"/>
        <v xml:space="preserve">N46PD   </v>
      </c>
      <c r="BE2977">
        <v>1</v>
      </c>
      <c r="BG2977">
        <v>0</v>
      </c>
      <c r="BH2977">
        <v>0</v>
      </c>
      <c r="BI2977">
        <v>0</v>
      </c>
      <c r="BJ2977">
        <v>1075</v>
      </c>
      <c r="BK2977">
        <v>-100</v>
      </c>
      <c r="BL2977" t="s">
        <v>206</v>
      </c>
      <c r="BM2977">
        <v>1</v>
      </c>
      <c r="BN2977">
        <v>1</v>
      </c>
      <c r="BO2977">
        <v>1</v>
      </c>
      <c r="BP2977">
        <v>0</v>
      </c>
      <c r="BS2977">
        <v>0</v>
      </c>
      <c r="BT2977">
        <v>0</v>
      </c>
      <c r="BU2977">
        <v>0</v>
      </c>
      <c r="CE2977" t="str">
        <f t="shared" si="1508"/>
        <v>16:28:34.813</v>
      </c>
      <c r="CF2977">
        <v>813331612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7</v>
      </c>
      <c r="CY2977">
        <v>7</v>
      </c>
      <c r="CZ2977" t="s">
        <v>131</v>
      </c>
      <c r="DA2977">
        <v>80</v>
      </c>
      <c r="DB2977">
        <v>1</v>
      </c>
      <c r="DC2977" t="s">
        <v>132</v>
      </c>
      <c r="DD2977" t="s">
        <v>133</v>
      </c>
      <c r="DG2977">
        <v>15649057</v>
      </c>
      <c r="DI2977">
        <v>1</v>
      </c>
      <c r="DJ2977">
        <v>0</v>
      </c>
      <c r="DK2977">
        <v>1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3">
      <c r="A2978" t="str">
        <f t="shared" si="1505"/>
        <v>10/06/2022 16:28:35.040</v>
      </c>
      <c r="C2978" t="str">
        <f t="shared" si="1480"/>
        <v>FFDFD3C0</v>
      </c>
      <c r="D2978" t="s">
        <v>139</v>
      </c>
      <c r="E2978">
        <v>2</v>
      </c>
      <c r="F2978">
        <v>1002</v>
      </c>
      <c r="G2978" t="s">
        <v>124</v>
      </c>
      <c r="J2978" t="s">
        <v>141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 t="shared" si="1506"/>
        <v>16:28:34.813</v>
      </c>
      <c r="T2978" t="str">
        <f t="shared" si="1507"/>
        <v>16:28:34.413</v>
      </c>
      <c r="U2978" t="str">
        <f t="shared" si="1494"/>
        <v>A5988B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9</v>
      </c>
      <c r="AC2978">
        <v>3</v>
      </c>
      <c r="AD2978">
        <v>0</v>
      </c>
      <c r="AE2978">
        <v>10</v>
      </c>
      <c r="AF2978" t="s">
        <v>136</v>
      </c>
      <c r="AG2978">
        <v>0</v>
      </c>
      <c r="AH2978">
        <v>3</v>
      </c>
      <c r="AI2978">
        <v>2</v>
      </c>
      <c r="AJ2978">
        <v>1</v>
      </c>
      <c r="AK2978" t="s">
        <v>971</v>
      </c>
      <c r="AL2978">
        <v>41.004367000000002</v>
      </c>
      <c r="AM2978" t="s">
        <v>525</v>
      </c>
      <c r="AN2978">
        <v>-72.184167000000002</v>
      </c>
      <c r="AO2978">
        <v>25</v>
      </c>
      <c r="AP2978">
        <v>1175</v>
      </c>
      <c r="AQ2978" t="s">
        <v>129</v>
      </c>
      <c r="AR2978">
        <v>-38</v>
      </c>
      <c r="AS2978">
        <v>52</v>
      </c>
      <c r="AT2978">
        <v>-256</v>
      </c>
      <c r="BB2978">
        <v>1200</v>
      </c>
      <c r="BC2978">
        <v>1</v>
      </c>
      <c r="BD2978" t="str">
        <f t="shared" si="1483"/>
        <v xml:space="preserve">N46PD   </v>
      </c>
      <c r="BE2978">
        <v>1</v>
      </c>
      <c r="BG2978">
        <v>0</v>
      </c>
      <c r="BH2978">
        <v>0</v>
      </c>
      <c r="BI2978">
        <v>0</v>
      </c>
      <c r="BJ2978">
        <v>1075</v>
      </c>
      <c r="BK2978">
        <v>-100</v>
      </c>
      <c r="BL2978" t="s">
        <v>206</v>
      </c>
      <c r="BM2978">
        <v>1</v>
      </c>
      <c r="BN2978">
        <v>1</v>
      </c>
      <c r="BO2978">
        <v>1</v>
      </c>
      <c r="BP2978">
        <v>0</v>
      </c>
      <c r="BS2978">
        <v>0</v>
      </c>
      <c r="BT2978">
        <v>0</v>
      </c>
      <c r="BU2978">
        <v>0</v>
      </c>
      <c r="CE2978" t="str">
        <f t="shared" si="1508"/>
        <v>16:28:34.813</v>
      </c>
      <c r="CF2978">
        <v>813331612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7</v>
      </c>
      <c r="CY2978">
        <v>7</v>
      </c>
      <c r="CZ2978" t="s">
        <v>131</v>
      </c>
      <c r="DA2978">
        <v>80</v>
      </c>
      <c r="DB2978">
        <v>1</v>
      </c>
      <c r="DC2978" t="s">
        <v>132</v>
      </c>
      <c r="DD2978" t="s">
        <v>133</v>
      </c>
      <c r="DG2978">
        <v>15649057</v>
      </c>
      <c r="DI2978">
        <v>1</v>
      </c>
      <c r="DJ2978">
        <v>0</v>
      </c>
      <c r="DK2978">
        <v>1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3">
      <c r="A2979" t="str">
        <f t="shared" si="1505"/>
        <v>10/06/2022 16:28:35.040</v>
      </c>
      <c r="C2979" t="str">
        <f t="shared" si="1480"/>
        <v>FFDFD3C0</v>
      </c>
      <c r="D2979" t="s">
        <v>134</v>
      </c>
      <c r="E2979">
        <v>33</v>
      </c>
      <c r="H2979">
        <v>112</v>
      </c>
      <c r="I2979" t="s">
        <v>135</v>
      </c>
      <c r="J2979" t="s">
        <v>136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 t="shared" si="1506"/>
        <v>16:28:34.813</v>
      </c>
      <c r="T2979" t="str">
        <f t="shared" si="1507"/>
        <v>16:28:34.413</v>
      </c>
      <c r="U2979" t="str">
        <f t="shared" si="1494"/>
        <v>A5988B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9</v>
      </c>
      <c r="AC2979">
        <v>3</v>
      </c>
      <c r="AD2979">
        <v>0</v>
      </c>
      <c r="AE2979">
        <v>10</v>
      </c>
      <c r="AF2979" t="s">
        <v>136</v>
      </c>
      <c r="AG2979">
        <v>0</v>
      </c>
      <c r="AH2979">
        <v>3</v>
      </c>
      <c r="AI2979">
        <v>2</v>
      </c>
      <c r="AJ2979">
        <v>1</v>
      </c>
      <c r="AK2979" t="s">
        <v>971</v>
      </c>
      <c r="AL2979">
        <v>41.004367000000002</v>
      </c>
      <c r="AM2979" t="s">
        <v>525</v>
      </c>
      <c r="AN2979">
        <v>-72.184167000000002</v>
      </c>
      <c r="AO2979">
        <v>25</v>
      </c>
      <c r="AP2979">
        <v>1175</v>
      </c>
      <c r="AQ2979" t="s">
        <v>129</v>
      </c>
      <c r="AR2979">
        <v>-38</v>
      </c>
      <c r="AS2979">
        <v>52</v>
      </c>
      <c r="AT2979">
        <v>-256</v>
      </c>
      <c r="BB2979">
        <v>1200</v>
      </c>
      <c r="BC2979">
        <v>1</v>
      </c>
      <c r="BD2979" t="str">
        <f t="shared" si="1483"/>
        <v xml:space="preserve">N46PD   </v>
      </c>
      <c r="BE2979">
        <v>1</v>
      </c>
      <c r="BG2979">
        <v>0</v>
      </c>
      <c r="BH2979">
        <v>0</v>
      </c>
      <c r="BI2979">
        <v>0</v>
      </c>
      <c r="BJ2979">
        <v>1075</v>
      </c>
      <c r="BK2979">
        <v>-100</v>
      </c>
      <c r="BL2979" t="s">
        <v>206</v>
      </c>
      <c r="BM2979">
        <v>1</v>
      </c>
      <c r="BN2979">
        <v>1</v>
      </c>
      <c r="BO2979">
        <v>1</v>
      </c>
      <c r="BP2979">
        <v>0</v>
      </c>
      <c r="BS2979">
        <v>0</v>
      </c>
      <c r="BT2979">
        <v>0</v>
      </c>
      <c r="BU2979">
        <v>0</v>
      </c>
      <c r="CE2979" t="str">
        <f t="shared" si="1508"/>
        <v>16:28:34.813</v>
      </c>
      <c r="CF2979">
        <v>813331612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7</v>
      </c>
      <c r="CY2979">
        <v>7</v>
      </c>
      <c r="CZ2979" t="s">
        <v>131</v>
      </c>
      <c r="DA2979">
        <v>80</v>
      </c>
      <c r="DB2979">
        <v>1</v>
      </c>
      <c r="DC2979" t="s">
        <v>132</v>
      </c>
      <c r="DD2979" t="s">
        <v>133</v>
      </c>
      <c r="DG2979">
        <v>15649057</v>
      </c>
      <c r="DI2979">
        <v>1</v>
      </c>
      <c r="DJ2979">
        <v>0</v>
      </c>
      <c r="DK2979">
        <v>1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3">
      <c r="A2980" t="str">
        <f t="shared" ref="A2980:A2986" si="1509">"10/06/2022 16:28:36.540"</f>
        <v>10/06/2022 16:28:36.540</v>
      </c>
      <c r="C2980" t="str">
        <f t="shared" si="1480"/>
        <v>FFDFD3C0</v>
      </c>
      <c r="D2980" t="s">
        <v>143</v>
      </c>
      <c r="E2980">
        <v>1</v>
      </c>
      <c r="F2980">
        <v>2001</v>
      </c>
      <c r="G2980" t="s">
        <v>147</v>
      </c>
      <c r="J2980" t="s">
        <v>145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ref="S2980:S2986" si="1510">"16:28:36.281"</f>
        <v>16:28:36.281</v>
      </c>
      <c r="T2980" t="str">
        <f t="shared" ref="T2980:T2986" si="1511">"16:28:35.881"</f>
        <v>16:28:35.881</v>
      </c>
      <c r="U2980" t="str">
        <f t="shared" si="1494"/>
        <v>A5988B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9</v>
      </c>
      <c r="AC2980">
        <v>3</v>
      </c>
      <c r="AD2980">
        <v>0</v>
      </c>
      <c r="AE2980">
        <v>10</v>
      </c>
      <c r="AF2980" t="s">
        <v>136</v>
      </c>
      <c r="AG2980">
        <v>0</v>
      </c>
      <c r="AH2980">
        <v>3</v>
      </c>
      <c r="AI2980">
        <v>2</v>
      </c>
      <c r="AJ2980">
        <v>1</v>
      </c>
      <c r="AK2980" t="s">
        <v>972</v>
      </c>
      <c r="AL2980">
        <v>41.004731999999997</v>
      </c>
      <c r="AM2980" t="s">
        <v>973</v>
      </c>
      <c r="AN2980">
        <v>-72.184510000000003</v>
      </c>
      <c r="AO2980">
        <v>25</v>
      </c>
      <c r="AP2980">
        <v>1175</v>
      </c>
      <c r="AQ2980" t="s">
        <v>129</v>
      </c>
      <c r="AR2980">
        <v>-38</v>
      </c>
      <c r="AS2980">
        <v>52</v>
      </c>
      <c r="AT2980">
        <v>128</v>
      </c>
      <c r="BB2980">
        <v>1200</v>
      </c>
      <c r="BC2980">
        <v>1</v>
      </c>
      <c r="BD2980" t="str">
        <f t="shared" si="1483"/>
        <v xml:space="preserve">N46PD   </v>
      </c>
      <c r="BE2980">
        <v>1</v>
      </c>
      <c r="BG2980">
        <v>0</v>
      </c>
      <c r="BH2980">
        <v>0</v>
      </c>
      <c r="BI2980">
        <v>0</v>
      </c>
      <c r="BJ2980">
        <v>1075</v>
      </c>
      <c r="BK2980">
        <v>-100</v>
      </c>
      <c r="BL2980" t="s">
        <v>206</v>
      </c>
      <c r="BM2980">
        <v>1</v>
      </c>
      <c r="BN2980">
        <v>1</v>
      </c>
      <c r="BO2980">
        <v>1</v>
      </c>
      <c r="BP2980">
        <v>0</v>
      </c>
      <c r="BS2980">
        <v>0</v>
      </c>
      <c r="BT2980">
        <v>0</v>
      </c>
      <c r="BU2980">
        <v>0</v>
      </c>
      <c r="CE2980" t="str">
        <f t="shared" ref="CE2980:CE2986" si="1512">"16:28:36.285"</f>
        <v>16:28:36.285</v>
      </c>
      <c r="CF2980">
        <v>284642330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7</v>
      </c>
      <c r="CY2980">
        <v>7</v>
      </c>
      <c r="CZ2980" t="s">
        <v>131</v>
      </c>
      <c r="DA2980">
        <v>80</v>
      </c>
      <c r="DB2980">
        <v>1</v>
      </c>
      <c r="DC2980" t="s">
        <v>132</v>
      </c>
      <c r="DD2980" t="s">
        <v>133</v>
      </c>
      <c r="DG2980">
        <v>15650467</v>
      </c>
      <c r="DI2980">
        <v>1</v>
      </c>
      <c r="DJ2980">
        <v>0</v>
      </c>
      <c r="DK2980">
        <v>0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3">
      <c r="A2981" t="str">
        <f t="shared" si="1509"/>
        <v>10/06/2022 16:28:36.540</v>
      </c>
      <c r="C2981" t="str">
        <f t="shared" si="1480"/>
        <v>FFDFD3C0</v>
      </c>
      <c r="D2981" t="s">
        <v>143</v>
      </c>
      <c r="E2981">
        <v>15</v>
      </c>
      <c r="F2981">
        <v>2015</v>
      </c>
      <c r="G2981" t="s">
        <v>144</v>
      </c>
      <c r="J2981" t="s">
        <v>145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1510"/>
        <v>16:28:36.281</v>
      </c>
      <c r="T2981" t="str">
        <f t="shared" si="1511"/>
        <v>16:28:35.881</v>
      </c>
      <c r="U2981" t="str">
        <f t="shared" si="1494"/>
        <v>A5988B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9</v>
      </c>
      <c r="AC2981">
        <v>3</v>
      </c>
      <c r="AD2981">
        <v>0</v>
      </c>
      <c r="AE2981">
        <v>10</v>
      </c>
      <c r="AF2981" t="s">
        <v>136</v>
      </c>
      <c r="AG2981">
        <v>0</v>
      </c>
      <c r="AH2981">
        <v>3</v>
      </c>
      <c r="AI2981">
        <v>2</v>
      </c>
      <c r="AJ2981">
        <v>1</v>
      </c>
      <c r="AK2981" t="s">
        <v>972</v>
      </c>
      <c r="AL2981">
        <v>41.004731999999997</v>
      </c>
      <c r="AM2981" t="s">
        <v>973</v>
      </c>
      <c r="AN2981">
        <v>-72.184510000000003</v>
      </c>
      <c r="AO2981">
        <v>25</v>
      </c>
      <c r="AP2981">
        <v>1175</v>
      </c>
      <c r="AQ2981" t="s">
        <v>129</v>
      </c>
      <c r="AR2981">
        <v>-38</v>
      </c>
      <c r="AS2981">
        <v>52</v>
      </c>
      <c r="AT2981">
        <v>128</v>
      </c>
      <c r="BB2981">
        <v>1200</v>
      </c>
      <c r="BC2981">
        <v>1</v>
      </c>
      <c r="BD2981" t="str">
        <f t="shared" si="1483"/>
        <v xml:space="preserve">N46PD   </v>
      </c>
      <c r="BE2981">
        <v>1</v>
      </c>
      <c r="BG2981">
        <v>0</v>
      </c>
      <c r="BH2981">
        <v>0</v>
      </c>
      <c r="BI2981">
        <v>0</v>
      </c>
      <c r="BJ2981">
        <v>1075</v>
      </c>
      <c r="BK2981">
        <v>-100</v>
      </c>
      <c r="BL2981" t="s">
        <v>206</v>
      </c>
      <c r="BM2981">
        <v>1</v>
      </c>
      <c r="BN2981">
        <v>1</v>
      </c>
      <c r="BO2981">
        <v>1</v>
      </c>
      <c r="BP2981">
        <v>0</v>
      </c>
      <c r="BS2981">
        <v>0</v>
      </c>
      <c r="BT2981">
        <v>0</v>
      </c>
      <c r="BU2981">
        <v>0</v>
      </c>
      <c r="CE2981" t="str">
        <f t="shared" si="1512"/>
        <v>16:28:36.285</v>
      </c>
      <c r="CF2981">
        <v>284642330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7</v>
      </c>
      <c r="CY2981">
        <v>7</v>
      </c>
      <c r="CZ2981" t="s">
        <v>131</v>
      </c>
      <c r="DA2981">
        <v>80</v>
      </c>
      <c r="DB2981">
        <v>1</v>
      </c>
      <c r="DC2981" t="s">
        <v>132</v>
      </c>
      <c r="DD2981" t="s">
        <v>133</v>
      </c>
      <c r="DG2981">
        <v>15650467</v>
      </c>
      <c r="DI2981">
        <v>1</v>
      </c>
      <c r="DJ2981">
        <v>0</v>
      </c>
      <c r="DK2981">
        <v>1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3">
      <c r="A2982" t="str">
        <f t="shared" si="1509"/>
        <v>10/06/2022 16:28:36.540</v>
      </c>
      <c r="C2982" t="str">
        <f t="shared" si="1480"/>
        <v>FFDFD3C0</v>
      </c>
      <c r="D2982" t="s">
        <v>139</v>
      </c>
      <c r="E2982">
        <v>3</v>
      </c>
      <c r="F2982">
        <v>1003</v>
      </c>
      <c r="G2982" t="s">
        <v>146</v>
      </c>
      <c r="J2982" t="s">
        <v>141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1510"/>
        <v>16:28:36.281</v>
      </c>
      <c r="T2982" t="str">
        <f t="shared" si="1511"/>
        <v>16:28:35.881</v>
      </c>
      <c r="U2982" t="str">
        <f t="shared" si="1494"/>
        <v>A5988B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9</v>
      </c>
      <c r="AC2982">
        <v>3</v>
      </c>
      <c r="AD2982">
        <v>0</v>
      </c>
      <c r="AE2982">
        <v>10</v>
      </c>
      <c r="AF2982" t="s">
        <v>136</v>
      </c>
      <c r="AG2982">
        <v>0</v>
      </c>
      <c r="AH2982">
        <v>3</v>
      </c>
      <c r="AI2982">
        <v>2</v>
      </c>
      <c r="AJ2982">
        <v>1</v>
      </c>
      <c r="AK2982" t="s">
        <v>972</v>
      </c>
      <c r="AL2982">
        <v>41.004731999999997</v>
      </c>
      <c r="AM2982" t="s">
        <v>973</v>
      </c>
      <c r="AN2982">
        <v>-72.184510000000003</v>
      </c>
      <c r="AO2982">
        <v>25</v>
      </c>
      <c r="AP2982">
        <v>1175</v>
      </c>
      <c r="AQ2982" t="s">
        <v>129</v>
      </c>
      <c r="AR2982">
        <v>-38</v>
      </c>
      <c r="AS2982">
        <v>52</v>
      </c>
      <c r="AT2982">
        <v>128</v>
      </c>
      <c r="BB2982">
        <v>1200</v>
      </c>
      <c r="BC2982">
        <v>1</v>
      </c>
      <c r="BD2982" t="str">
        <f t="shared" si="1483"/>
        <v xml:space="preserve">N46PD   </v>
      </c>
      <c r="BE2982">
        <v>1</v>
      </c>
      <c r="BG2982">
        <v>0</v>
      </c>
      <c r="BH2982">
        <v>0</v>
      </c>
      <c r="BI2982">
        <v>0</v>
      </c>
      <c r="BJ2982">
        <v>1075</v>
      </c>
      <c r="BK2982">
        <v>-100</v>
      </c>
      <c r="BL2982" t="s">
        <v>206</v>
      </c>
      <c r="BM2982">
        <v>1</v>
      </c>
      <c r="BN2982">
        <v>1</v>
      </c>
      <c r="BO2982">
        <v>1</v>
      </c>
      <c r="BP2982">
        <v>0</v>
      </c>
      <c r="BS2982">
        <v>0</v>
      </c>
      <c r="BT2982">
        <v>0</v>
      </c>
      <c r="BU2982">
        <v>0</v>
      </c>
      <c r="CE2982" t="str">
        <f t="shared" si="1512"/>
        <v>16:28:36.285</v>
      </c>
      <c r="CF2982">
        <v>284642330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7</v>
      </c>
      <c r="CY2982">
        <v>7</v>
      </c>
      <c r="CZ2982" t="s">
        <v>131</v>
      </c>
      <c r="DA2982">
        <v>80</v>
      </c>
      <c r="DB2982">
        <v>1</v>
      </c>
      <c r="DC2982" t="s">
        <v>132</v>
      </c>
      <c r="DD2982" t="s">
        <v>133</v>
      </c>
      <c r="DG2982">
        <v>15650467</v>
      </c>
      <c r="DI2982">
        <v>1</v>
      </c>
      <c r="DJ2982">
        <v>0</v>
      </c>
      <c r="DK2982">
        <v>1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3">
      <c r="A2983" t="str">
        <f t="shared" si="1509"/>
        <v>10/06/2022 16:28:36.540</v>
      </c>
      <c r="C2983" t="str">
        <f t="shared" si="1480"/>
        <v>FFDFD3C0</v>
      </c>
      <c r="D2983" t="s">
        <v>134</v>
      </c>
      <c r="E2983">
        <v>38</v>
      </c>
      <c r="H2983">
        <v>125</v>
      </c>
      <c r="I2983" t="s">
        <v>142</v>
      </c>
      <c r="J2983" t="s">
        <v>136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si="1510"/>
        <v>16:28:36.281</v>
      </c>
      <c r="T2983" t="str">
        <f t="shared" si="1511"/>
        <v>16:28:35.881</v>
      </c>
      <c r="U2983" t="str">
        <f t="shared" si="1494"/>
        <v>A5988B</v>
      </c>
      <c r="V2983">
        <v>0</v>
      </c>
      <c r="W2983">
        <v>0</v>
      </c>
      <c r="X2983">
        <v>2</v>
      </c>
      <c r="Y2983">
        <v>0</v>
      </c>
      <c r="AA2983">
        <v>0</v>
      </c>
      <c r="AB2983">
        <v>9</v>
      </c>
      <c r="AC2983">
        <v>3</v>
      </c>
      <c r="AD2983">
        <v>0</v>
      </c>
      <c r="AE2983">
        <v>10</v>
      </c>
      <c r="AF2983" t="s">
        <v>136</v>
      </c>
      <c r="AG2983">
        <v>0</v>
      </c>
      <c r="AH2983">
        <v>3</v>
      </c>
      <c r="AI2983">
        <v>2</v>
      </c>
      <c r="AJ2983">
        <v>1</v>
      </c>
      <c r="AK2983" t="s">
        <v>972</v>
      </c>
      <c r="AL2983">
        <v>41.004731999999997</v>
      </c>
      <c r="AM2983" t="s">
        <v>973</v>
      </c>
      <c r="AN2983">
        <v>-72.184510000000003</v>
      </c>
      <c r="AO2983">
        <v>25</v>
      </c>
      <c r="AP2983">
        <v>1175</v>
      </c>
      <c r="AQ2983" t="s">
        <v>129</v>
      </c>
      <c r="AR2983">
        <v>-38</v>
      </c>
      <c r="AS2983">
        <v>52</v>
      </c>
      <c r="AT2983">
        <v>128</v>
      </c>
      <c r="BB2983">
        <v>1200</v>
      </c>
      <c r="BC2983">
        <v>1</v>
      </c>
      <c r="BD2983" t="str">
        <f t="shared" si="1483"/>
        <v xml:space="preserve">N46PD   </v>
      </c>
      <c r="BE2983">
        <v>1</v>
      </c>
      <c r="BG2983">
        <v>0</v>
      </c>
      <c r="BH2983">
        <v>0</v>
      </c>
      <c r="BI2983">
        <v>0</v>
      </c>
      <c r="BJ2983">
        <v>1075</v>
      </c>
      <c r="BK2983">
        <v>-100</v>
      </c>
      <c r="BL2983" t="s">
        <v>206</v>
      </c>
      <c r="BM2983">
        <v>1</v>
      </c>
      <c r="BN2983">
        <v>1</v>
      </c>
      <c r="BO2983">
        <v>1</v>
      </c>
      <c r="BP2983">
        <v>0</v>
      </c>
      <c r="BS2983">
        <v>0</v>
      </c>
      <c r="BT2983">
        <v>0</v>
      </c>
      <c r="BU2983">
        <v>0</v>
      </c>
      <c r="CE2983" t="str">
        <f t="shared" si="1512"/>
        <v>16:28:36.285</v>
      </c>
      <c r="CF2983">
        <v>284642330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7</v>
      </c>
      <c r="CY2983">
        <v>7</v>
      </c>
      <c r="CZ2983" t="s">
        <v>131</v>
      </c>
      <c r="DA2983">
        <v>80</v>
      </c>
      <c r="DB2983">
        <v>1</v>
      </c>
      <c r="DC2983" t="s">
        <v>132</v>
      </c>
      <c r="DD2983" t="s">
        <v>133</v>
      </c>
      <c r="DG2983">
        <v>15650467</v>
      </c>
      <c r="DI2983">
        <v>1</v>
      </c>
      <c r="DJ2983">
        <v>0</v>
      </c>
      <c r="DK2983">
        <v>1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3">
      <c r="A2984" t="str">
        <f t="shared" si="1509"/>
        <v>10/06/2022 16:28:36.540</v>
      </c>
      <c r="C2984" t="str">
        <f t="shared" si="1480"/>
        <v>FFDFD3C0</v>
      </c>
      <c r="D2984" t="s">
        <v>139</v>
      </c>
      <c r="E2984">
        <v>2</v>
      </c>
      <c r="F2984">
        <v>1002</v>
      </c>
      <c r="G2984" t="s">
        <v>124</v>
      </c>
      <c r="J2984" t="s">
        <v>141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si="1510"/>
        <v>16:28:36.281</v>
      </c>
      <c r="T2984" t="str">
        <f t="shared" si="1511"/>
        <v>16:28:35.881</v>
      </c>
      <c r="U2984" t="str">
        <f t="shared" si="1494"/>
        <v>A5988B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9</v>
      </c>
      <c r="AC2984">
        <v>3</v>
      </c>
      <c r="AD2984">
        <v>0</v>
      </c>
      <c r="AE2984">
        <v>10</v>
      </c>
      <c r="AF2984" t="s">
        <v>136</v>
      </c>
      <c r="AG2984">
        <v>0</v>
      </c>
      <c r="AH2984">
        <v>3</v>
      </c>
      <c r="AI2984">
        <v>2</v>
      </c>
      <c r="AJ2984">
        <v>1</v>
      </c>
      <c r="AK2984" t="s">
        <v>972</v>
      </c>
      <c r="AL2984">
        <v>41.004731999999997</v>
      </c>
      <c r="AM2984" t="s">
        <v>973</v>
      </c>
      <c r="AN2984">
        <v>-72.184510000000003</v>
      </c>
      <c r="AO2984">
        <v>25</v>
      </c>
      <c r="AP2984">
        <v>1175</v>
      </c>
      <c r="AQ2984" t="s">
        <v>129</v>
      </c>
      <c r="AR2984">
        <v>-38</v>
      </c>
      <c r="AS2984">
        <v>52</v>
      </c>
      <c r="AT2984">
        <v>128</v>
      </c>
      <c r="BB2984">
        <v>1200</v>
      </c>
      <c r="BC2984">
        <v>1</v>
      </c>
      <c r="BD2984" t="str">
        <f t="shared" si="1483"/>
        <v xml:space="preserve">N46PD   </v>
      </c>
      <c r="BE2984">
        <v>1</v>
      </c>
      <c r="BG2984">
        <v>0</v>
      </c>
      <c r="BH2984">
        <v>0</v>
      </c>
      <c r="BI2984">
        <v>0</v>
      </c>
      <c r="BJ2984">
        <v>1075</v>
      </c>
      <c r="BK2984">
        <v>-100</v>
      </c>
      <c r="BL2984" t="s">
        <v>206</v>
      </c>
      <c r="BM2984">
        <v>1</v>
      </c>
      <c r="BN2984">
        <v>1</v>
      </c>
      <c r="BO2984">
        <v>1</v>
      </c>
      <c r="BP2984">
        <v>0</v>
      </c>
      <c r="BS2984">
        <v>0</v>
      </c>
      <c r="BT2984">
        <v>0</v>
      </c>
      <c r="BU2984">
        <v>0</v>
      </c>
      <c r="CE2984" t="str">
        <f t="shared" si="1512"/>
        <v>16:28:36.285</v>
      </c>
      <c r="CF2984">
        <v>284642330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7</v>
      </c>
      <c r="CY2984">
        <v>7</v>
      </c>
      <c r="CZ2984" t="s">
        <v>131</v>
      </c>
      <c r="DA2984">
        <v>80</v>
      </c>
      <c r="DB2984">
        <v>1</v>
      </c>
      <c r="DC2984" t="s">
        <v>132</v>
      </c>
      <c r="DD2984" t="s">
        <v>133</v>
      </c>
      <c r="DG2984">
        <v>15650467</v>
      </c>
      <c r="DI2984">
        <v>1</v>
      </c>
      <c r="DJ2984">
        <v>0</v>
      </c>
      <c r="DK2984">
        <v>1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3">
      <c r="A2985" t="str">
        <f t="shared" si="1509"/>
        <v>10/06/2022 16:28:36.540</v>
      </c>
      <c r="C2985" t="str">
        <f t="shared" si="1480"/>
        <v>FFDFD3C0</v>
      </c>
      <c r="D2985" t="s">
        <v>134</v>
      </c>
      <c r="E2985">
        <v>33</v>
      </c>
      <c r="H2985">
        <v>112</v>
      </c>
      <c r="I2985" t="s">
        <v>135</v>
      </c>
      <c r="J2985" t="s">
        <v>136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si="1510"/>
        <v>16:28:36.281</v>
      </c>
      <c r="T2985" t="str">
        <f t="shared" si="1511"/>
        <v>16:28:35.881</v>
      </c>
      <c r="U2985" t="str">
        <f t="shared" si="1494"/>
        <v>A5988B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9</v>
      </c>
      <c r="AC2985">
        <v>3</v>
      </c>
      <c r="AD2985">
        <v>0</v>
      </c>
      <c r="AE2985">
        <v>10</v>
      </c>
      <c r="AF2985" t="s">
        <v>136</v>
      </c>
      <c r="AG2985">
        <v>0</v>
      </c>
      <c r="AH2985">
        <v>3</v>
      </c>
      <c r="AI2985">
        <v>2</v>
      </c>
      <c r="AJ2985">
        <v>1</v>
      </c>
      <c r="AK2985" t="s">
        <v>972</v>
      </c>
      <c r="AL2985">
        <v>41.004731999999997</v>
      </c>
      <c r="AM2985" t="s">
        <v>973</v>
      </c>
      <c r="AN2985">
        <v>-72.184510000000003</v>
      </c>
      <c r="AO2985">
        <v>25</v>
      </c>
      <c r="AP2985">
        <v>1175</v>
      </c>
      <c r="AQ2985" t="s">
        <v>129</v>
      </c>
      <c r="AR2985">
        <v>-38</v>
      </c>
      <c r="AS2985">
        <v>52</v>
      </c>
      <c r="AT2985">
        <v>128</v>
      </c>
      <c r="BB2985">
        <v>1200</v>
      </c>
      <c r="BC2985">
        <v>1</v>
      </c>
      <c r="BD2985" t="str">
        <f t="shared" si="1483"/>
        <v xml:space="preserve">N46PD   </v>
      </c>
      <c r="BE2985">
        <v>1</v>
      </c>
      <c r="BG2985">
        <v>0</v>
      </c>
      <c r="BH2985">
        <v>0</v>
      </c>
      <c r="BI2985">
        <v>0</v>
      </c>
      <c r="BJ2985">
        <v>1075</v>
      </c>
      <c r="BK2985">
        <v>-100</v>
      </c>
      <c r="BL2985" t="s">
        <v>206</v>
      </c>
      <c r="BM2985">
        <v>1</v>
      </c>
      <c r="BN2985">
        <v>1</v>
      </c>
      <c r="BO2985">
        <v>1</v>
      </c>
      <c r="BP2985">
        <v>0</v>
      </c>
      <c r="BS2985">
        <v>0</v>
      </c>
      <c r="BT2985">
        <v>0</v>
      </c>
      <c r="BU2985">
        <v>0</v>
      </c>
      <c r="CE2985" t="str">
        <f t="shared" si="1512"/>
        <v>16:28:36.285</v>
      </c>
      <c r="CF2985">
        <v>284642330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7</v>
      </c>
      <c r="CY2985">
        <v>7</v>
      </c>
      <c r="CZ2985" t="s">
        <v>131</v>
      </c>
      <c r="DA2985">
        <v>80</v>
      </c>
      <c r="DB2985">
        <v>1</v>
      </c>
      <c r="DC2985" t="s">
        <v>132</v>
      </c>
      <c r="DD2985" t="s">
        <v>133</v>
      </c>
      <c r="DG2985">
        <v>15650467</v>
      </c>
      <c r="DI2985">
        <v>1</v>
      </c>
      <c r="DJ2985">
        <v>0</v>
      </c>
      <c r="DK2985">
        <v>1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3">
      <c r="A2986" t="str">
        <f t="shared" si="1509"/>
        <v>10/06/2022 16:28:36.540</v>
      </c>
      <c r="C2986" t="str">
        <f t="shared" si="1480"/>
        <v>FFDFD3C0</v>
      </c>
      <c r="D2986" t="s">
        <v>123</v>
      </c>
      <c r="E2986">
        <v>1</v>
      </c>
      <c r="H2986">
        <v>157</v>
      </c>
      <c r="I2986" t="s">
        <v>124</v>
      </c>
      <c r="J2986" t="s">
        <v>125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si="1510"/>
        <v>16:28:36.281</v>
      </c>
      <c r="T2986" t="str">
        <f t="shared" si="1511"/>
        <v>16:28:35.881</v>
      </c>
      <c r="U2986" t="str">
        <f t="shared" si="1494"/>
        <v>A5988B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9</v>
      </c>
      <c r="AC2986">
        <v>3</v>
      </c>
      <c r="AD2986">
        <v>0</v>
      </c>
      <c r="AE2986">
        <v>10</v>
      </c>
      <c r="AF2986" t="s">
        <v>136</v>
      </c>
      <c r="AG2986">
        <v>0</v>
      </c>
      <c r="AH2986">
        <v>3</v>
      </c>
      <c r="AI2986">
        <v>2</v>
      </c>
      <c r="AJ2986">
        <v>1</v>
      </c>
      <c r="AK2986" t="s">
        <v>972</v>
      </c>
      <c r="AL2986">
        <v>41.004731999999997</v>
      </c>
      <c r="AM2986" t="s">
        <v>973</v>
      </c>
      <c r="AN2986">
        <v>-72.184510000000003</v>
      </c>
      <c r="AO2986">
        <v>25</v>
      </c>
      <c r="AP2986">
        <v>1175</v>
      </c>
      <c r="AQ2986" t="s">
        <v>129</v>
      </c>
      <c r="AR2986">
        <v>-38</v>
      </c>
      <c r="AS2986">
        <v>52</v>
      </c>
      <c r="AT2986">
        <v>128</v>
      </c>
      <c r="BB2986">
        <v>1200</v>
      </c>
      <c r="BC2986">
        <v>1</v>
      </c>
      <c r="BD2986" t="str">
        <f t="shared" si="1483"/>
        <v xml:space="preserve">N46PD   </v>
      </c>
      <c r="BE2986">
        <v>1</v>
      </c>
      <c r="BG2986">
        <v>0</v>
      </c>
      <c r="BH2986">
        <v>0</v>
      </c>
      <c r="BI2986">
        <v>0</v>
      </c>
      <c r="BJ2986">
        <v>1075</v>
      </c>
      <c r="BK2986">
        <v>-100</v>
      </c>
      <c r="BL2986" t="s">
        <v>206</v>
      </c>
      <c r="BM2986">
        <v>1</v>
      </c>
      <c r="BN2986">
        <v>1</v>
      </c>
      <c r="BO2986">
        <v>1</v>
      </c>
      <c r="BP2986">
        <v>0</v>
      </c>
      <c r="BS2986">
        <v>0</v>
      </c>
      <c r="BT2986">
        <v>0</v>
      </c>
      <c r="BU2986">
        <v>0</v>
      </c>
      <c r="CE2986" t="str">
        <f t="shared" si="1512"/>
        <v>16:28:36.285</v>
      </c>
      <c r="CF2986">
        <v>284642330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7</v>
      </c>
      <c r="CY2986">
        <v>7</v>
      </c>
      <c r="CZ2986" t="s">
        <v>131</v>
      </c>
      <c r="DA2986">
        <v>80</v>
      </c>
      <c r="DB2986">
        <v>1</v>
      </c>
      <c r="DC2986" t="s">
        <v>132</v>
      </c>
      <c r="DD2986" t="s">
        <v>133</v>
      </c>
      <c r="DG2986">
        <v>15650467</v>
      </c>
      <c r="DI2986">
        <v>1</v>
      </c>
      <c r="DJ2986">
        <v>0</v>
      </c>
      <c r="DK2986">
        <v>1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3">
      <c r="A2987" t="str">
        <f>"10/06/2022 16:28:37.492"</f>
        <v>10/06/2022 16:28:37.492</v>
      </c>
      <c r="C2987" t="str">
        <f t="shared" si="1480"/>
        <v>FFDFD3C0</v>
      </c>
      <c r="D2987" t="s">
        <v>143</v>
      </c>
      <c r="E2987">
        <v>1</v>
      </c>
      <c r="F2987">
        <v>2001</v>
      </c>
      <c r="G2987" t="s">
        <v>147</v>
      </c>
      <c r="J2987" t="s">
        <v>145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 t="shared" ref="S2987:S2993" si="1513">"16:28:37.195"</f>
        <v>16:28:37.195</v>
      </c>
      <c r="T2987" t="str">
        <f t="shared" ref="T2987:T2993" si="1514">"16:28:36.895"</f>
        <v>16:28:36.895</v>
      </c>
      <c r="U2987" t="str">
        <f t="shared" si="1494"/>
        <v>A5988B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9</v>
      </c>
      <c r="AC2987">
        <v>3</v>
      </c>
      <c r="AD2987">
        <v>0</v>
      </c>
      <c r="AE2987">
        <v>10</v>
      </c>
      <c r="AF2987" t="s">
        <v>136</v>
      </c>
      <c r="AG2987">
        <v>0</v>
      </c>
      <c r="AH2987">
        <v>3</v>
      </c>
      <c r="AI2987">
        <v>2</v>
      </c>
      <c r="AJ2987">
        <v>1</v>
      </c>
      <c r="AK2987" t="s">
        <v>974</v>
      </c>
      <c r="AL2987">
        <v>41.004925</v>
      </c>
      <c r="AM2987" t="s">
        <v>975</v>
      </c>
      <c r="AN2987">
        <v>-72.184725</v>
      </c>
      <c r="AO2987">
        <v>25</v>
      </c>
      <c r="AP2987">
        <v>1175</v>
      </c>
      <c r="AQ2987" t="s">
        <v>129</v>
      </c>
      <c r="AR2987">
        <v>-38</v>
      </c>
      <c r="AS2987">
        <v>52</v>
      </c>
      <c r="AT2987">
        <v>512</v>
      </c>
      <c r="BB2987">
        <v>1200</v>
      </c>
      <c r="BC2987">
        <v>1</v>
      </c>
      <c r="BD2987" t="str">
        <f t="shared" si="1483"/>
        <v xml:space="preserve">N46PD   </v>
      </c>
      <c r="BE2987">
        <v>1</v>
      </c>
      <c r="BG2987">
        <v>0</v>
      </c>
      <c r="BH2987">
        <v>0</v>
      </c>
      <c r="BI2987">
        <v>0</v>
      </c>
      <c r="BJ2987">
        <v>1075</v>
      </c>
      <c r="BK2987">
        <v>-100</v>
      </c>
      <c r="BL2987" t="s">
        <v>206</v>
      </c>
      <c r="BM2987">
        <v>1</v>
      </c>
      <c r="BN2987">
        <v>1</v>
      </c>
      <c r="BO2987">
        <v>1</v>
      </c>
      <c r="BP2987">
        <v>0</v>
      </c>
      <c r="BS2987">
        <v>0</v>
      </c>
      <c r="BT2987">
        <v>0</v>
      </c>
      <c r="BU2987">
        <v>0</v>
      </c>
      <c r="CE2987" t="str">
        <f t="shared" ref="CE2987:CE2993" si="1515">"16:28:37.202"</f>
        <v>16:28:37.202</v>
      </c>
      <c r="CF2987">
        <v>202163474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6</v>
      </c>
      <c r="CY2987">
        <v>7</v>
      </c>
      <c r="CZ2987" t="s">
        <v>131</v>
      </c>
      <c r="DA2987">
        <v>80</v>
      </c>
      <c r="DB2987">
        <v>0</v>
      </c>
      <c r="DC2987" t="s">
        <v>132</v>
      </c>
      <c r="DD2987" t="s">
        <v>133</v>
      </c>
      <c r="DG2987">
        <v>15786555</v>
      </c>
      <c r="DI2987">
        <v>1</v>
      </c>
      <c r="DJ2987">
        <v>0</v>
      </c>
      <c r="DK2987">
        <v>0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3">
      <c r="A2988" t="str">
        <f>"10/06/2022 16:28:37.492"</f>
        <v>10/06/2022 16:28:37.492</v>
      </c>
      <c r="C2988" t="str">
        <f t="shared" ref="C2988:C3051" si="1516">"FFDFD3C0"</f>
        <v>FFDFD3C0</v>
      </c>
      <c r="D2988" t="s">
        <v>143</v>
      </c>
      <c r="E2988">
        <v>15</v>
      </c>
      <c r="F2988">
        <v>2015</v>
      </c>
      <c r="G2988" t="s">
        <v>144</v>
      </c>
      <c r="J2988" t="s">
        <v>145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 t="shared" si="1513"/>
        <v>16:28:37.195</v>
      </c>
      <c r="T2988" t="str">
        <f t="shared" si="1514"/>
        <v>16:28:36.895</v>
      </c>
      <c r="U2988" t="str">
        <f t="shared" si="1494"/>
        <v>A5988B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9</v>
      </c>
      <c r="AC2988">
        <v>3</v>
      </c>
      <c r="AD2988">
        <v>0</v>
      </c>
      <c r="AE2988">
        <v>10</v>
      </c>
      <c r="AF2988" t="s">
        <v>136</v>
      </c>
      <c r="AG2988">
        <v>0</v>
      </c>
      <c r="AH2988">
        <v>3</v>
      </c>
      <c r="AI2988">
        <v>2</v>
      </c>
      <c r="AJ2988">
        <v>1</v>
      </c>
      <c r="AK2988" t="s">
        <v>974</v>
      </c>
      <c r="AL2988">
        <v>41.004925</v>
      </c>
      <c r="AM2988" t="s">
        <v>975</v>
      </c>
      <c r="AN2988">
        <v>-72.184725</v>
      </c>
      <c r="AO2988">
        <v>25</v>
      </c>
      <c r="AP2988">
        <v>1175</v>
      </c>
      <c r="AQ2988" t="s">
        <v>129</v>
      </c>
      <c r="AR2988">
        <v>-38</v>
      </c>
      <c r="AS2988">
        <v>52</v>
      </c>
      <c r="AT2988">
        <v>512</v>
      </c>
      <c r="BB2988">
        <v>1200</v>
      </c>
      <c r="BC2988">
        <v>1</v>
      </c>
      <c r="BD2988" t="str">
        <f t="shared" ref="BD2988:BD3051" si="1517">"N46PD   "</f>
        <v xml:space="preserve">N46PD   </v>
      </c>
      <c r="BE2988">
        <v>1</v>
      </c>
      <c r="BG2988">
        <v>0</v>
      </c>
      <c r="BH2988">
        <v>0</v>
      </c>
      <c r="BI2988">
        <v>0</v>
      </c>
      <c r="BJ2988">
        <v>1075</v>
      </c>
      <c r="BK2988">
        <v>-100</v>
      </c>
      <c r="BL2988" t="s">
        <v>206</v>
      </c>
      <c r="BM2988">
        <v>1</v>
      </c>
      <c r="BN2988">
        <v>1</v>
      </c>
      <c r="BO2988">
        <v>1</v>
      </c>
      <c r="BP2988">
        <v>0</v>
      </c>
      <c r="BS2988">
        <v>0</v>
      </c>
      <c r="BT2988">
        <v>0</v>
      </c>
      <c r="BU2988">
        <v>0</v>
      </c>
      <c r="CE2988" t="str">
        <f t="shared" si="1515"/>
        <v>16:28:37.202</v>
      </c>
      <c r="CF2988">
        <v>202163474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6</v>
      </c>
      <c r="CY2988">
        <v>7</v>
      </c>
      <c r="CZ2988" t="s">
        <v>131</v>
      </c>
      <c r="DA2988">
        <v>80</v>
      </c>
      <c r="DB2988">
        <v>0</v>
      </c>
      <c r="DC2988" t="s">
        <v>132</v>
      </c>
      <c r="DD2988" t="s">
        <v>133</v>
      </c>
      <c r="DG2988">
        <v>15786555</v>
      </c>
      <c r="DI2988">
        <v>1</v>
      </c>
      <c r="DJ2988">
        <v>0</v>
      </c>
      <c r="DK2988">
        <v>1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3">
      <c r="A2989" t="str">
        <f>"10/06/2022 16:28:37.492"</f>
        <v>10/06/2022 16:28:37.492</v>
      </c>
      <c r="C2989" t="str">
        <f t="shared" si="1516"/>
        <v>FFDFD3C0</v>
      </c>
      <c r="D2989" t="s">
        <v>139</v>
      </c>
      <c r="E2989">
        <v>3</v>
      </c>
      <c r="F2989">
        <v>1003</v>
      </c>
      <c r="G2989" t="s">
        <v>146</v>
      </c>
      <c r="J2989" t="s">
        <v>141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si="1513"/>
        <v>16:28:37.195</v>
      </c>
      <c r="T2989" t="str">
        <f t="shared" si="1514"/>
        <v>16:28:36.895</v>
      </c>
      <c r="U2989" t="str">
        <f t="shared" si="1494"/>
        <v>A5988B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9</v>
      </c>
      <c r="AC2989">
        <v>3</v>
      </c>
      <c r="AD2989">
        <v>0</v>
      </c>
      <c r="AE2989">
        <v>10</v>
      </c>
      <c r="AF2989" t="s">
        <v>136</v>
      </c>
      <c r="AG2989">
        <v>0</v>
      </c>
      <c r="AH2989">
        <v>3</v>
      </c>
      <c r="AI2989">
        <v>2</v>
      </c>
      <c r="AJ2989">
        <v>1</v>
      </c>
      <c r="AK2989" t="s">
        <v>974</v>
      </c>
      <c r="AL2989">
        <v>41.004925</v>
      </c>
      <c r="AM2989" t="s">
        <v>975</v>
      </c>
      <c r="AN2989">
        <v>-72.184725</v>
      </c>
      <c r="AO2989">
        <v>25</v>
      </c>
      <c r="AP2989">
        <v>1175</v>
      </c>
      <c r="AQ2989" t="s">
        <v>129</v>
      </c>
      <c r="AR2989">
        <v>-38</v>
      </c>
      <c r="AS2989">
        <v>52</v>
      </c>
      <c r="AT2989">
        <v>512</v>
      </c>
      <c r="BB2989">
        <v>1200</v>
      </c>
      <c r="BC2989">
        <v>1</v>
      </c>
      <c r="BD2989" t="str">
        <f t="shared" si="1517"/>
        <v xml:space="preserve">N46PD   </v>
      </c>
      <c r="BE2989">
        <v>1</v>
      </c>
      <c r="BG2989">
        <v>0</v>
      </c>
      <c r="BH2989">
        <v>0</v>
      </c>
      <c r="BI2989">
        <v>0</v>
      </c>
      <c r="BJ2989">
        <v>1075</v>
      </c>
      <c r="BK2989">
        <v>-100</v>
      </c>
      <c r="BL2989" t="s">
        <v>206</v>
      </c>
      <c r="BM2989">
        <v>1</v>
      </c>
      <c r="BN2989">
        <v>1</v>
      </c>
      <c r="BO2989">
        <v>1</v>
      </c>
      <c r="BP2989">
        <v>0</v>
      </c>
      <c r="BS2989">
        <v>0</v>
      </c>
      <c r="BT2989">
        <v>0</v>
      </c>
      <c r="BU2989">
        <v>0</v>
      </c>
      <c r="CE2989" t="str">
        <f t="shared" si="1515"/>
        <v>16:28:37.202</v>
      </c>
      <c r="CF2989">
        <v>202163474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6</v>
      </c>
      <c r="CY2989">
        <v>7</v>
      </c>
      <c r="CZ2989" t="s">
        <v>131</v>
      </c>
      <c r="DA2989">
        <v>80</v>
      </c>
      <c r="DB2989">
        <v>0</v>
      </c>
      <c r="DC2989" t="s">
        <v>132</v>
      </c>
      <c r="DD2989" t="s">
        <v>133</v>
      </c>
      <c r="DG2989">
        <v>15786555</v>
      </c>
      <c r="DI2989">
        <v>1</v>
      </c>
      <c r="DJ2989">
        <v>0</v>
      </c>
      <c r="DK2989">
        <v>1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3">
      <c r="A2990" t="str">
        <f>"10/06/2022 16:28:37.523"</f>
        <v>10/06/2022 16:28:37.523</v>
      </c>
      <c r="C2990" t="str">
        <f t="shared" si="1516"/>
        <v>FFDFD3C0</v>
      </c>
      <c r="D2990" t="s">
        <v>123</v>
      </c>
      <c r="E2990">
        <v>1</v>
      </c>
      <c r="H2990">
        <v>157</v>
      </c>
      <c r="I2990" t="s">
        <v>124</v>
      </c>
      <c r="J2990" t="s">
        <v>125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si="1513"/>
        <v>16:28:37.195</v>
      </c>
      <c r="T2990" t="str">
        <f t="shared" si="1514"/>
        <v>16:28:36.895</v>
      </c>
      <c r="U2990" t="str">
        <f t="shared" si="1494"/>
        <v>A5988B</v>
      </c>
      <c r="V2990">
        <v>0</v>
      </c>
      <c r="W2990">
        <v>0</v>
      </c>
      <c r="X2990">
        <v>2</v>
      </c>
      <c r="Y2990">
        <v>0</v>
      </c>
      <c r="AA2990">
        <v>0</v>
      </c>
      <c r="AB2990">
        <v>9</v>
      </c>
      <c r="AC2990">
        <v>3</v>
      </c>
      <c r="AD2990">
        <v>0</v>
      </c>
      <c r="AE2990">
        <v>10</v>
      </c>
      <c r="AF2990" t="s">
        <v>136</v>
      </c>
      <c r="AG2990">
        <v>0</v>
      </c>
      <c r="AH2990">
        <v>3</v>
      </c>
      <c r="AI2990">
        <v>2</v>
      </c>
      <c r="AJ2990">
        <v>1</v>
      </c>
      <c r="AK2990" t="s">
        <v>974</v>
      </c>
      <c r="AL2990">
        <v>41.004925</v>
      </c>
      <c r="AM2990" t="s">
        <v>975</v>
      </c>
      <c r="AN2990">
        <v>-72.184725</v>
      </c>
      <c r="AO2990">
        <v>25</v>
      </c>
      <c r="AP2990">
        <v>1175</v>
      </c>
      <c r="AQ2990" t="s">
        <v>129</v>
      </c>
      <c r="AR2990">
        <v>-38</v>
      </c>
      <c r="AS2990">
        <v>52</v>
      </c>
      <c r="AT2990">
        <v>512</v>
      </c>
      <c r="BB2990">
        <v>1200</v>
      </c>
      <c r="BC2990">
        <v>1</v>
      </c>
      <c r="BD2990" t="str">
        <f t="shared" si="1517"/>
        <v xml:space="preserve">N46PD   </v>
      </c>
      <c r="BE2990">
        <v>1</v>
      </c>
      <c r="BG2990">
        <v>0</v>
      </c>
      <c r="BH2990">
        <v>0</v>
      </c>
      <c r="BI2990">
        <v>0</v>
      </c>
      <c r="BJ2990">
        <v>1075</v>
      </c>
      <c r="BK2990">
        <v>-100</v>
      </c>
      <c r="BL2990" t="s">
        <v>206</v>
      </c>
      <c r="BM2990">
        <v>1</v>
      </c>
      <c r="BN2990">
        <v>1</v>
      </c>
      <c r="BO2990">
        <v>1</v>
      </c>
      <c r="BP2990">
        <v>0</v>
      </c>
      <c r="BS2990">
        <v>0</v>
      </c>
      <c r="BT2990">
        <v>0</v>
      </c>
      <c r="BU2990">
        <v>0</v>
      </c>
      <c r="CE2990" t="str">
        <f t="shared" si="1515"/>
        <v>16:28:37.202</v>
      </c>
      <c r="CF2990">
        <v>202163474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6</v>
      </c>
      <c r="CY2990">
        <v>7</v>
      </c>
      <c r="CZ2990" t="s">
        <v>131</v>
      </c>
      <c r="DA2990">
        <v>80</v>
      </c>
      <c r="DB2990">
        <v>0</v>
      </c>
      <c r="DC2990" t="s">
        <v>132</v>
      </c>
      <c r="DD2990" t="s">
        <v>133</v>
      </c>
      <c r="DG2990">
        <v>15786555</v>
      </c>
      <c r="DI2990">
        <v>1</v>
      </c>
      <c r="DJ2990">
        <v>0</v>
      </c>
      <c r="DK2990">
        <v>1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3">
      <c r="A2991" t="str">
        <f>"10/06/2022 16:28:37.523"</f>
        <v>10/06/2022 16:28:37.523</v>
      </c>
      <c r="C2991" t="str">
        <f t="shared" si="1516"/>
        <v>FFDFD3C0</v>
      </c>
      <c r="D2991" t="s">
        <v>134</v>
      </c>
      <c r="E2991">
        <v>38</v>
      </c>
      <c r="H2991">
        <v>125</v>
      </c>
      <c r="I2991" t="s">
        <v>142</v>
      </c>
      <c r="J2991" t="s">
        <v>136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si="1513"/>
        <v>16:28:37.195</v>
      </c>
      <c r="T2991" t="str">
        <f t="shared" si="1514"/>
        <v>16:28:36.895</v>
      </c>
      <c r="U2991" t="str">
        <f t="shared" si="1494"/>
        <v>A5988B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9</v>
      </c>
      <c r="AC2991">
        <v>3</v>
      </c>
      <c r="AD2991">
        <v>0</v>
      </c>
      <c r="AE2991">
        <v>10</v>
      </c>
      <c r="AF2991" t="s">
        <v>136</v>
      </c>
      <c r="AG2991">
        <v>0</v>
      </c>
      <c r="AH2991">
        <v>3</v>
      </c>
      <c r="AI2991">
        <v>2</v>
      </c>
      <c r="AJ2991">
        <v>1</v>
      </c>
      <c r="AK2991" t="s">
        <v>974</v>
      </c>
      <c r="AL2991">
        <v>41.004925</v>
      </c>
      <c r="AM2991" t="s">
        <v>975</v>
      </c>
      <c r="AN2991">
        <v>-72.184725</v>
      </c>
      <c r="AO2991">
        <v>25</v>
      </c>
      <c r="AP2991">
        <v>1175</v>
      </c>
      <c r="AQ2991" t="s">
        <v>129</v>
      </c>
      <c r="AR2991">
        <v>-38</v>
      </c>
      <c r="AS2991">
        <v>52</v>
      </c>
      <c r="AT2991">
        <v>512</v>
      </c>
      <c r="BB2991">
        <v>1200</v>
      </c>
      <c r="BC2991">
        <v>1</v>
      </c>
      <c r="BD2991" t="str">
        <f t="shared" si="1517"/>
        <v xml:space="preserve">N46PD   </v>
      </c>
      <c r="BE2991">
        <v>1</v>
      </c>
      <c r="BG2991">
        <v>0</v>
      </c>
      <c r="BH2991">
        <v>0</v>
      </c>
      <c r="BI2991">
        <v>0</v>
      </c>
      <c r="BJ2991">
        <v>1075</v>
      </c>
      <c r="BK2991">
        <v>-100</v>
      </c>
      <c r="BL2991" t="s">
        <v>206</v>
      </c>
      <c r="BM2991">
        <v>1</v>
      </c>
      <c r="BN2991">
        <v>1</v>
      </c>
      <c r="BO2991">
        <v>1</v>
      </c>
      <c r="BP2991">
        <v>0</v>
      </c>
      <c r="BS2991">
        <v>0</v>
      </c>
      <c r="BT2991">
        <v>0</v>
      </c>
      <c r="BU2991">
        <v>0</v>
      </c>
      <c r="CE2991" t="str">
        <f t="shared" si="1515"/>
        <v>16:28:37.202</v>
      </c>
      <c r="CF2991">
        <v>202163474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6</v>
      </c>
      <c r="CY2991">
        <v>7</v>
      </c>
      <c r="CZ2991" t="s">
        <v>131</v>
      </c>
      <c r="DA2991">
        <v>80</v>
      </c>
      <c r="DB2991">
        <v>0</v>
      </c>
      <c r="DC2991" t="s">
        <v>132</v>
      </c>
      <c r="DD2991" t="s">
        <v>133</v>
      </c>
      <c r="DG2991">
        <v>15786555</v>
      </c>
      <c r="DI2991">
        <v>1</v>
      </c>
      <c r="DJ2991">
        <v>0</v>
      </c>
      <c r="DK2991">
        <v>1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3">
      <c r="A2992" t="str">
        <f>"10/06/2022 16:28:37.523"</f>
        <v>10/06/2022 16:28:37.523</v>
      </c>
      <c r="C2992" t="str">
        <f t="shared" si="1516"/>
        <v>FFDFD3C0</v>
      </c>
      <c r="D2992" t="s">
        <v>134</v>
      </c>
      <c r="E2992">
        <v>33</v>
      </c>
      <c r="H2992">
        <v>112</v>
      </c>
      <c r="I2992" t="s">
        <v>135</v>
      </c>
      <c r="J2992" t="s">
        <v>136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 t="shared" si="1513"/>
        <v>16:28:37.195</v>
      </c>
      <c r="T2992" t="str">
        <f t="shared" si="1514"/>
        <v>16:28:36.895</v>
      </c>
      <c r="U2992" t="str">
        <f t="shared" si="1494"/>
        <v>A5988B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9</v>
      </c>
      <c r="AC2992">
        <v>3</v>
      </c>
      <c r="AD2992">
        <v>0</v>
      </c>
      <c r="AE2992">
        <v>10</v>
      </c>
      <c r="AF2992" t="s">
        <v>136</v>
      </c>
      <c r="AG2992">
        <v>0</v>
      </c>
      <c r="AH2992">
        <v>3</v>
      </c>
      <c r="AI2992">
        <v>2</v>
      </c>
      <c r="AJ2992">
        <v>1</v>
      </c>
      <c r="AK2992" t="s">
        <v>974</v>
      </c>
      <c r="AL2992">
        <v>41.004925</v>
      </c>
      <c r="AM2992" t="s">
        <v>975</v>
      </c>
      <c r="AN2992">
        <v>-72.184725</v>
      </c>
      <c r="AO2992">
        <v>25</v>
      </c>
      <c r="AP2992">
        <v>1175</v>
      </c>
      <c r="AQ2992" t="s">
        <v>129</v>
      </c>
      <c r="AR2992">
        <v>-38</v>
      </c>
      <c r="AS2992">
        <v>52</v>
      </c>
      <c r="AT2992">
        <v>512</v>
      </c>
      <c r="BB2992">
        <v>1200</v>
      </c>
      <c r="BC2992">
        <v>1</v>
      </c>
      <c r="BD2992" t="str">
        <f t="shared" si="1517"/>
        <v xml:space="preserve">N46PD   </v>
      </c>
      <c r="BE2992">
        <v>1</v>
      </c>
      <c r="BG2992">
        <v>0</v>
      </c>
      <c r="BH2992">
        <v>0</v>
      </c>
      <c r="BI2992">
        <v>0</v>
      </c>
      <c r="BJ2992">
        <v>1075</v>
      </c>
      <c r="BK2992">
        <v>-100</v>
      </c>
      <c r="BL2992" t="s">
        <v>206</v>
      </c>
      <c r="BM2992">
        <v>1</v>
      </c>
      <c r="BN2992">
        <v>1</v>
      </c>
      <c r="BO2992">
        <v>1</v>
      </c>
      <c r="BP2992">
        <v>0</v>
      </c>
      <c r="BS2992">
        <v>0</v>
      </c>
      <c r="BT2992">
        <v>0</v>
      </c>
      <c r="BU2992">
        <v>0</v>
      </c>
      <c r="CE2992" t="str">
        <f t="shared" si="1515"/>
        <v>16:28:37.202</v>
      </c>
      <c r="CF2992">
        <v>202163474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6</v>
      </c>
      <c r="CY2992">
        <v>7</v>
      </c>
      <c r="CZ2992" t="s">
        <v>131</v>
      </c>
      <c r="DA2992">
        <v>80</v>
      </c>
      <c r="DB2992">
        <v>0</v>
      </c>
      <c r="DC2992" t="s">
        <v>132</v>
      </c>
      <c r="DD2992" t="s">
        <v>133</v>
      </c>
      <c r="DG2992">
        <v>15786555</v>
      </c>
      <c r="DI2992">
        <v>1</v>
      </c>
      <c r="DJ2992">
        <v>0</v>
      </c>
      <c r="DK2992">
        <v>1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3">
      <c r="A2993" t="str">
        <f>"10/06/2022 16:28:37.523"</f>
        <v>10/06/2022 16:28:37.523</v>
      </c>
      <c r="C2993" t="str">
        <f t="shared" si="1516"/>
        <v>FFDFD3C0</v>
      </c>
      <c r="D2993" t="s">
        <v>139</v>
      </c>
      <c r="E2993">
        <v>2</v>
      </c>
      <c r="F2993">
        <v>1002</v>
      </c>
      <c r="G2993" t="s">
        <v>124</v>
      </c>
      <c r="J2993" t="s">
        <v>141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 t="shared" si="1513"/>
        <v>16:28:37.195</v>
      </c>
      <c r="T2993" t="str">
        <f t="shared" si="1514"/>
        <v>16:28:36.895</v>
      </c>
      <c r="U2993" t="str">
        <f t="shared" si="1494"/>
        <v>A5988B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9</v>
      </c>
      <c r="AC2993">
        <v>3</v>
      </c>
      <c r="AD2993">
        <v>0</v>
      </c>
      <c r="AE2993">
        <v>10</v>
      </c>
      <c r="AF2993" t="s">
        <v>136</v>
      </c>
      <c r="AG2993">
        <v>0</v>
      </c>
      <c r="AH2993">
        <v>3</v>
      </c>
      <c r="AI2993">
        <v>2</v>
      </c>
      <c r="AJ2993">
        <v>1</v>
      </c>
      <c r="AK2993" t="s">
        <v>974</v>
      </c>
      <c r="AL2993">
        <v>41.004925</v>
      </c>
      <c r="AM2993" t="s">
        <v>975</v>
      </c>
      <c r="AN2993">
        <v>-72.184725</v>
      </c>
      <c r="AO2993">
        <v>25</v>
      </c>
      <c r="AP2993">
        <v>1175</v>
      </c>
      <c r="AQ2993" t="s">
        <v>129</v>
      </c>
      <c r="AR2993">
        <v>-38</v>
      </c>
      <c r="AS2993">
        <v>52</v>
      </c>
      <c r="AT2993">
        <v>512</v>
      </c>
      <c r="BB2993">
        <v>1200</v>
      </c>
      <c r="BC2993">
        <v>1</v>
      </c>
      <c r="BD2993" t="str">
        <f t="shared" si="1517"/>
        <v xml:space="preserve">N46PD   </v>
      </c>
      <c r="BE2993">
        <v>1</v>
      </c>
      <c r="BG2993">
        <v>0</v>
      </c>
      <c r="BH2993">
        <v>0</v>
      </c>
      <c r="BI2993">
        <v>0</v>
      </c>
      <c r="BJ2993">
        <v>1075</v>
      </c>
      <c r="BK2993">
        <v>-100</v>
      </c>
      <c r="BL2993" t="s">
        <v>206</v>
      </c>
      <c r="BM2993">
        <v>1</v>
      </c>
      <c r="BN2993">
        <v>1</v>
      </c>
      <c r="BO2993">
        <v>1</v>
      </c>
      <c r="BP2993">
        <v>0</v>
      </c>
      <c r="BS2993">
        <v>0</v>
      </c>
      <c r="BT2993">
        <v>0</v>
      </c>
      <c r="BU2993">
        <v>0</v>
      </c>
      <c r="CE2993" t="str">
        <f t="shared" si="1515"/>
        <v>16:28:37.202</v>
      </c>
      <c r="CF2993">
        <v>202163474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6</v>
      </c>
      <c r="CY2993">
        <v>7</v>
      </c>
      <c r="CZ2993" t="s">
        <v>131</v>
      </c>
      <c r="DA2993">
        <v>80</v>
      </c>
      <c r="DB2993">
        <v>0</v>
      </c>
      <c r="DC2993" t="s">
        <v>132</v>
      </c>
      <c r="DD2993" t="s">
        <v>133</v>
      </c>
      <c r="DG2993">
        <v>15786555</v>
      </c>
      <c r="DI2993">
        <v>1</v>
      </c>
      <c r="DJ2993">
        <v>0</v>
      </c>
      <c r="DK2993">
        <v>1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3">
      <c r="A2994" t="str">
        <f>"10/06/2022 16:28:38.555"</f>
        <v>10/06/2022 16:28:38.555</v>
      </c>
      <c r="C2994" t="str">
        <f t="shared" si="1516"/>
        <v>FFDFD3C0</v>
      </c>
      <c r="D2994" t="s">
        <v>123</v>
      </c>
      <c r="E2994">
        <v>1</v>
      </c>
      <c r="H2994">
        <v>157</v>
      </c>
      <c r="I2994" t="s">
        <v>124</v>
      </c>
      <c r="J2994" t="s">
        <v>125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 t="shared" ref="S2994:S3000" si="1518">"16:28:38.195"</f>
        <v>16:28:38.195</v>
      </c>
      <c r="T2994" t="str">
        <f t="shared" ref="T2994:T3000" si="1519">"16:28:37.695"</f>
        <v>16:28:37.695</v>
      </c>
      <c r="U2994" t="str">
        <f t="shared" si="1494"/>
        <v>A5988B</v>
      </c>
      <c r="V2994">
        <v>0</v>
      </c>
      <c r="W2994">
        <v>0</v>
      </c>
      <c r="X2994">
        <v>2</v>
      </c>
      <c r="Y2994">
        <v>0</v>
      </c>
      <c r="AA2994">
        <v>0</v>
      </c>
      <c r="AB2994">
        <v>9</v>
      </c>
      <c r="AC2994">
        <v>3</v>
      </c>
      <c r="AD2994">
        <v>0</v>
      </c>
      <c r="AE2994">
        <v>10</v>
      </c>
      <c r="AF2994" t="s">
        <v>136</v>
      </c>
      <c r="AG2994">
        <v>0</v>
      </c>
      <c r="AH2994">
        <v>3</v>
      </c>
      <c r="AI2994">
        <v>2</v>
      </c>
      <c r="AJ2994">
        <v>1</v>
      </c>
      <c r="AK2994" t="s">
        <v>976</v>
      </c>
      <c r="AL2994">
        <v>41.005161000000001</v>
      </c>
      <c r="AM2994" t="s">
        <v>977</v>
      </c>
      <c r="AN2994">
        <v>-72.184982000000005</v>
      </c>
      <c r="AO2994">
        <v>25</v>
      </c>
      <c r="AP2994">
        <v>1175</v>
      </c>
      <c r="AQ2994" t="s">
        <v>129</v>
      </c>
      <c r="AR2994">
        <v>-39</v>
      </c>
      <c r="AS2994">
        <v>51</v>
      </c>
      <c r="AT2994">
        <v>64</v>
      </c>
      <c r="BB2994">
        <v>1200</v>
      </c>
      <c r="BC2994">
        <v>1</v>
      </c>
      <c r="BD2994" t="str">
        <f t="shared" si="1517"/>
        <v xml:space="preserve">N46PD   </v>
      </c>
      <c r="BE2994">
        <v>1</v>
      </c>
      <c r="BG2994">
        <v>0</v>
      </c>
      <c r="BH2994">
        <v>0</v>
      </c>
      <c r="BI2994">
        <v>0</v>
      </c>
      <c r="BJ2994">
        <v>1100</v>
      </c>
      <c r="BK2994">
        <v>-75</v>
      </c>
      <c r="BL2994" t="s">
        <v>206</v>
      </c>
      <c r="BM2994">
        <v>1</v>
      </c>
      <c r="BN2994">
        <v>1</v>
      </c>
      <c r="BO2994">
        <v>1</v>
      </c>
      <c r="BP2994">
        <v>0</v>
      </c>
      <c r="BS2994">
        <v>0</v>
      </c>
      <c r="BT2994">
        <v>0</v>
      </c>
      <c r="BU2994">
        <v>0</v>
      </c>
      <c r="CE2994" t="str">
        <f t="shared" ref="CE2994:CE3000" si="1520">"16:28:38.200"</f>
        <v>16:28:38.200</v>
      </c>
      <c r="CF2994">
        <v>199967648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5</v>
      </c>
      <c r="CY2994">
        <v>7</v>
      </c>
      <c r="CZ2994" t="s">
        <v>131</v>
      </c>
      <c r="DA2994">
        <v>80</v>
      </c>
      <c r="DB2994">
        <v>1</v>
      </c>
      <c r="DC2994" t="s">
        <v>132</v>
      </c>
      <c r="DD2994" t="s">
        <v>133</v>
      </c>
      <c r="DG2994">
        <v>15652334</v>
      </c>
      <c r="DI2994">
        <v>1</v>
      </c>
      <c r="DJ2994">
        <v>0</v>
      </c>
      <c r="DK2994">
        <v>0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3">
      <c r="A2995" t="str">
        <f>"10/06/2022 16:28:38.555"</f>
        <v>10/06/2022 16:28:38.555</v>
      </c>
      <c r="C2995" t="str">
        <f t="shared" si="1516"/>
        <v>FFDFD3C0</v>
      </c>
      <c r="D2995" t="s">
        <v>139</v>
      </c>
      <c r="E2995">
        <v>3</v>
      </c>
      <c r="F2995">
        <v>1003</v>
      </c>
      <c r="G2995" t="s">
        <v>146</v>
      </c>
      <c r="J2995" t="s">
        <v>141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 t="shared" si="1518"/>
        <v>16:28:38.195</v>
      </c>
      <c r="T2995" t="str">
        <f t="shared" si="1519"/>
        <v>16:28:37.695</v>
      </c>
      <c r="U2995" t="str">
        <f t="shared" si="1494"/>
        <v>A5988B</v>
      </c>
      <c r="V2995">
        <v>0</v>
      </c>
      <c r="W2995">
        <v>0</v>
      </c>
      <c r="X2995">
        <v>2</v>
      </c>
      <c r="Y2995">
        <v>0</v>
      </c>
      <c r="AA2995">
        <v>0</v>
      </c>
      <c r="AB2995">
        <v>9</v>
      </c>
      <c r="AC2995">
        <v>3</v>
      </c>
      <c r="AD2995">
        <v>0</v>
      </c>
      <c r="AE2995">
        <v>10</v>
      </c>
      <c r="AF2995" t="s">
        <v>136</v>
      </c>
      <c r="AG2995">
        <v>0</v>
      </c>
      <c r="AH2995">
        <v>3</v>
      </c>
      <c r="AI2995">
        <v>2</v>
      </c>
      <c r="AJ2995">
        <v>1</v>
      </c>
      <c r="AK2995" t="s">
        <v>976</v>
      </c>
      <c r="AL2995">
        <v>41.005161000000001</v>
      </c>
      <c r="AM2995" t="s">
        <v>977</v>
      </c>
      <c r="AN2995">
        <v>-72.184982000000005</v>
      </c>
      <c r="AO2995">
        <v>25</v>
      </c>
      <c r="AP2995">
        <v>1175</v>
      </c>
      <c r="AQ2995" t="s">
        <v>129</v>
      </c>
      <c r="AR2995">
        <v>-39</v>
      </c>
      <c r="AS2995">
        <v>51</v>
      </c>
      <c r="AT2995">
        <v>64</v>
      </c>
      <c r="BB2995">
        <v>1200</v>
      </c>
      <c r="BC2995">
        <v>1</v>
      </c>
      <c r="BD2995" t="str">
        <f t="shared" si="1517"/>
        <v xml:space="preserve">N46PD   </v>
      </c>
      <c r="BE2995">
        <v>1</v>
      </c>
      <c r="BG2995">
        <v>0</v>
      </c>
      <c r="BH2995">
        <v>0</v>
      </c>
      <c r="BI2995">
        <v>0</v>
      </c>
      <c r="BJ2995">
        <v>1100</v>
      </c>
      <c r="BK2995">
        <v>-75</v>
      </c>
      <c r="BL2995" t="s">
        <v>206</v>
      </c>
      <c r="BM2995">
        <v>1</v>
      </c>
      <c r="BN2995">
        <v>1</v>
      </c>
      <c r="BO2995">
        <v>1</v>
      </c>
      <c r="BP2995">
        <v>0</v>
      </c>
      <c r="BS2995">
        <v>0</v>
      </c>
      <c r="BT2995">
        <v>0</v>
      </c>
      <c r="BU2995">
        <v>0</v>
      </c>
      <c r="CE2995" t="str">
        <f t="shared" si="1520"/>
        <v>16:28:38.200</v>
      </c>
      <c r="CF2995">
        <v>199967648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5</v>
      </c>
      <c r="CY2995">
        <v>7</v>
      </c>
      <c r="CZ2995" t="s">
        <v>131</v>
      </c>
      <c r="DA2995">
        <v>80</v>
      </c>
      <c r="DB2995">
        <v>1</v>
      </c>
      <c r="DC2995" t="s">
        <v>132</v>
      </c>
      <c r="DD2995" t="s">
        <v>133</v>
      </c>
      <c r="DG2995">
        <v>15652334</v>
      </c>
      <c r="DI2995">
        <v>1</v>
      </c>
      <c r="DJ2995">
        <v>0</v>
      </c>
      <c r="DK2995">
        <v>1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3">
      <c r="A2996" t="str">
        <f>"10/06/2022 16:28:38.617"</f>
        <v>10/06/2022 16:28:38.617</v>
      </c>
      <c r="C2996" t="str">
        <f t="shared" si="1516"/>
        <v>FFDFD3C0</v>
      </c>
      <c r="D2996" t="s">
        <v>134</v>
      </c>
      <c r="E2996">
        <v>38</v>
      </c>
      <c r="H2996">
        <v>125</v>
      </c>
      <c r="I2996" t="s">
        <v>142</v>
      </c>
      <c r="J2996" t="s">
        <v>136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 t="shared" si="1518"/>
        <v>16:28:38.195</v>
      </c>
      <c r="T2996" t="str">
        <f t="shared" si="1519"/>
        <v>16:28:37.695</v>
      </c>
      <c r="U2996" t="str">
        <f t="shared" si="1494"/>
        <v>A5988B</v>
      </c>
      <c r="V2996">
        <v>0</v>
      </c>
      <c r="W2996">
        <v>0</v>
      </c>
      <c r="X2996">
        <v>2</v>
      </c>
      <c r="Y2996">
        <v>0</v>
      </c>
      <c r="AA2996">
        <v>0</v>
      </c>
      <c r="AB2996">
        <v>9</v>
      </c>
      <c r="AC2996">
        <v>3</v>
      </c>
      <c r="AD2996">
        <v>0</v>
      </c>
      <c r="AE2996">
        <v>10</v>
      </c>
      <c r="AF2996" t="s">
        <v>136</v>
      </c>
      <c r="AG2996">
        <v>0</v>
      </c>
      <c r="AH2996">
        <v>3</v>
      </c>
      <c r="AI2996">
        <v>2</v>
      </c>
      <c r="AJ2996">
        <v>1</v>
      </c>
      <c r="AK2996" t="s">
        <v>976</v>
      </c>
      <c r="AL2996">
        <v>41.005161000000001</v>
      </c>
      <c r="AM2996" t="s">
        <v>977</v>
      </c>
      <c r="AN2996">
        <v>-72.184982000000005</v>
      </c>
      <c r="AO2996">
        <v>25</v>
      </c>
      <c r="AP2996">
        <v>1175</v>
      </c>
      <c r="AQ2996" t="s">
        <v>129</v>
      </c>
      <c r="AR2996">
        <v>-39</v>
      </c>
      <c r="AS2996">
        <v>51</v>
      </c>
      <c r="AT2996">
        <v>64</v>
      </c>
      <c r="BB2996">
        <v>1200</v>
      </c>
      <c r="BC2996">
        <v>1</v>
      </c>
      <c r="BD2996" t="str">
        <f t="shared" si="1517"/>
        <v xml:space="preserve">N46PD   </v>
      </c>
      <c r="BE2996">
        <v>1</v>
      </c>
      <c r="BG2996">
        <v>0</v>
      </c>
      <c r="BH2996">
        <v>0</v>
      </c>
      <c r="BI2996">
        <v>0</v>
      </c>
      <c r="BJ2996">
        <v>1100</v>
      </c>
      <c r="BK2996">
        <v>-75</v>
      </c>
      <c r="BL2996" t="s">
        <v>206</v>
      </c>
      <c r="BM2996">
        <v>1</v>
      </c>
      <c r="BN2996">
        <v>1</v>
      </c>
      <c r="BO2996">
        <v>1</v>
      </c>
      <c r="BP2996">
        <v>0</v>
      </c>
      <c r="BS2996">
        <v>0</v>
      </c>
      <c r="BT2996">
        <v>0</v>
      </c>
      <c r="BU2996">
        <v>0</v>
      </c>
      <c r="CE2996" t="str">
        <f t="shared" si="1520"/>
        <v>16:28:38.200</v>
      </c>
      <c r="CF2996">
        <v>199967648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5</v>
      </c>
      <c r="CY2996">
        <v>7</v>
      </c>
      <c r="CZ2996" t="s">
        <v>131</v>
      </c>
      <c r="DA2996">
        <v>80</v>
      </c>
      <c r="DB2996">
        <v>1</v>
      </c>
      <c r="DC2996" t="s">
        <v>132</v>
      </c>
      <c r="DD2996" t="s">
        <v>133</v>
      </c>
      <c r="DG2996">
        <v>15652334</v>
      </c>
      <c r="DI2996">
        <v>1</v>
      </c>
      <c r="DJ2996">
        <v>0</v>
      </c>
      <c r="DK2996">
        <v>1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3">
      <c r="A2997" t="str">
        <f>"10/06/2022 16:28:38.617"</f>
        <v>10/06/2022 16:28:38.617</v>
      </c>
      <c r="C2997" t="str">
        <f t="shared" si="1516"/>
        <v>FFDFD3C0</v>
      </c>
      <c r="D2997" t="s">
        <v>139</v>
      </c>
      <c r="E2997">
        <v>2</v>
      </c>
      <c r="F2997">
        <v>1002</v>
      </c>
      <c r="G2997" t="s">
        <v>124</v>
      </c>
      <c r="J2997" t="s">
        <v>141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 t="shared" si="1518"/>
        <v>16:28:38.195</v>
      </c>
      <c r="T2997" t="str">
        <f t="shared" si="1519"/>
        <v>16:28:37.695</v>
      </c>
      <c r="U2997" t="str">
        <f t="shared" si="1494"/>
        <v>A5988B</v>
      </c>
      <c r="V2997">
        <v>0</v>
      </c>
      <c r="W2997">
        <v>0</v>
      </c>
      <c r="X2997">
        <v>2</v>
      </c>
      <c r="Y2997">
        <v>0</v>
      </c>
      <c r="AA2997">
        <v>0</v>
      </c>
      <c r="AB2997">
        <v>9</v>
      </c>
      <c r="AC2997">
        <v>3</v>
      </c>
      <c r="AD2997">
        <v>0</v>
      </c>
      <c r="AE2997">
        <v>10</v>
      </c>
      <c r="AF2997" t="s">
        <v>136</v>
      </c>
      <c r="AG2997">
        <v>0</v>
      </c>
      <c r="AH2997">
        <v>3</v>
      </c>
      <c r="AI2997">
        <v>2</v>
      </c>
      <c r="AJ2997">
        <v>1</v>
      </c>
      <c r="AK2997" t="s">
        <v>976</v>
      </c>
      <c r="AL2997">
        <v>41.005161000000001</v>
      </c>
      <c r="AM2997" t="s">
        <v>977</v>
      </c>
      <c r="AN2997">
        <v>-72.184982000000005</v>
      </c>
      <c r="AO2997">
        <v>25</v>
      </c>
      <c r="AP2997">
        <v>1175</v>
      </c>
      <c r="AQ2997" t="s">
        <v>129</v>
      </c>
      <c r="AR2997">
        <v>-39</v>
      </c>
      <c r="AS2997">
        <v>51</v>
      </c>
      <c r="AT2997">
        <v>64</v>
      </c>
      <c r="BB2997">
        <v>1200</v>
      </c>
      <c r="BC2997">
        <v>1</v>
      </c>
      <c r="BD2997" t="str">
        <f t="shared" si="1517"/>
        <v xml:space="preserve">N46PD   </v>
      </c>
      <c r="BE2997">
        <v>1</v>
      </c>
      <c r="BG2997">
        <v>0</v>
      </c>
      <c r="BH2997">
        <v>0</v>
      </c>
      <c r="BI2997">
        <v>0</v>
      </c>
      <c r="BJ2997">
        <v>1100</v>
      </c>
      <c r="BK2997">
        <v>-75</v>
      </c>
      <c r="BL2997" t="s">
        <v>206</v>
      </c>
      <c r="BM2997">
        <v>1</v>
      </c>
      <c r="BN2997">
        <v>1</v>
      </c>
      <c r="BO2997">
        <v>1</v>
      </c>
      <c r="BP2997">
        <v>0</v>
      </c>
      <c r="BS2997">
        <v>0</v>
      </c>
      <c r="BT2997">
        <v>0</v>
      </c>
      <c r="BU2997">
        <v>0</v>
      </c>
      <c r="CE2997" t="str">
        <f t="shared" si="1520"/>
        <v>16:28:38.200</v>
      </c>
      <c r="CF2997">
        <v>199967648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5</v>
      </c>
      <c r="CY2997">
        <v>7</v>
      </c>
      <c r="CZ2997" t="s">
        <v>131</v>
      </c>
      <c r="DA2997">
        <v>80</v>
      </c>
      <c r="DB2997">
        <v>1</v>
      </c>
      <c r="DC2997" t="s">
        <v>132</v>
      </c>
      <c r="DD2997" t="s">
        <v>133</v>
      </c>
      <c r="DG2997">
        <v>15652334</v>
      </c>
      <c r="DI2997">
        <v>1</v>
      </c>
      <c r="DJ2997">
        <v>0</v>
      </c>
      <c r="DK2997">
        <v>1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3">
      <c r="A2998" t="str">
        <f>"10/06/2022 16:28:38.617"</f>
        <v>10/06/2022 16:28:38.617</v>
      </c>
      <c r="C2998" t="str">
        <f t="shared" si="1516"/>
        <v>FFDFD3C0</v>
      </c>
      <c r="D2998" t="s">
        <v>134</v>
      </c>
      <c r="E2998">
        <v>33</v>
      </c>
      <c r="H2998">
        <v>112</v>
      </c>
      <c r="I2998" t="s">
        <v>135</v>
      </c>
      <c r="J2998" t="s">
        <v>136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 t="shared" si="1518"/>
        <v>16:28:38.195</v>
      </c>
      <c r="T2998" t="str">
        <f t="shared" si="1519"/>
        <v>16:28:37.695</v>
      </c>
      <c r="U2998" t="str">
        <f t="shared" si="1494"/>
        <v>A5988B</v>
      </c>
      <c r="V2998">
        <v>0</v>
      </c>
      <c r="W2998">
        <v>0</v>
      </c>
      <c r="X2998">
        <v>2</v>
      </c>
      <c r="Y2998">
        <v>0</v>
      </c>
      <c r="AA2998">
        <v>0</v>
      </c>
      <c r="AB2998">
        <v>9</v>
      </c>
      <c r="AC2998">
        <v>3</v>
      </c>
      <c r="AD2998">
        <v>0</v>
      </c>
      <c r="AE2998">
        <v>10</v>
      </c>
      <c r="AF2998" t="s">
        <v>136</v>
      </c>
      <c r="AG2998">
        <v>0</v>
      </c>
      <c r="AH2998">
        <v>3</v>
      </c>
      <c r="AI2998">
        <v>2</v>
      </c>
      <c r="AJ2998">
        <v>1</v>
      </c>
      <c r="AK2998" t="s">
        <v>976</v>
      </c>
      <c r="AL2998">
        <v>41.005161000000001</v>
      </c>
      <c r="AM2998" t="s">
        <v>977</v>
      </c>
      <c r="AN2998">
        <v>-72.184982000000005</v>
      </c>
      <c r="AO2998">
        <v>25</v>
      </c>
      <c r="AP2998">
        <v>1175</v>
      </c>
      <c r="AQ2998" t="s">
        <v>129</v>
      </c>
      <c r="AR2998">
        <v>-39</v>
      </c>
      <c r="AS2998">
        <v>51</v>
      </c>
      <c r="AT2998">
        <v>64</v>
      </c>
      <c r="BB2998">
        <v>1200</v>
      </c>
      <c r="BC2998">
        <v>1</v>
      </c>
      <c r="BD2998" t="str">
        <f t="shared" si="1517"/>
        <v xml:space="preserve">N46PD   </v>
      </c>
      <c r="BE2998">
        <v>1</v>
      </c>
      <c r="BG2998">
        <v>0</v>
      </c>
      <c r="BH2998">
        <v>0</v>
      </c>
      <c r="BI2998">
        <v>0</v>
      </c>
      <c r="BJ2998">
        <v>1100</v>
      </c>
      <c r="BK2998">
        <v>-75</v>
      </c>
      <c r="BL2998" t="s">
        <v>206</v>
      </c>
      <c r="BM2998">
        <v>1</v>
      </c>
      <c r="BN2998">
        <v>1</v>
      </c>
      <c r="BO2998">
        <v>1</v>
      </c>
      <c r="BP2998">
        <v>0</v>
      </c>
      <c r="BS2998">
        <v>0</v>
      </c>
      <c r="BT2998">
        <v>0</v>
      </c>
      <c r="BU2998">
        <v>0</v>
      </c>
      <c r="CE2998" t="str">
        <f t="shared" si="1520"/>
        <v>16:28:38.200</v>
      </c>
      <c r="CF2998">
        <v>199967648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5</v>
      </c>
      <c r="CY2998">
        <v>7</v>
      </c>
      <c r="CZ2998" t="s">
        <v>131</v>
      </c>
      <c r="DA2998">
        <v>80</v>
      </c>
      <c r="DB2998">
        <v>1</v>
      </c>
      <c r="DC2998" t="s">
        <v>132</v>
      </c>
      <c r="DD2998" t="s">
        <v>133</v>
      </c>
      <c r="DG2998">
        <v>15652334</v>
      </c>
      <c r="DI2998">
        <v>1</v>
      </c>
      <c r="DJ2998">
        <v>0</v>
      </c>
      <c r="DK2998">
        <v>1</v>
      </c>
      <c r="DL2998">
        <v>0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3">
      <c r="A2999" t="str">
        <f>"10/06/2022 16:28:38.617"</f>
        <v>10/06/2022 16:28:38.617</v>
      </c>
      <c r="C2999" t="str">
        <f t="shared" si="1516"/>
        <v>FFDFD3C0</v>
      </c>
      <c r="D2999" t="s">
        <v>143</v>
      </c>
      <c r="E2999">
        <v>1</v>
      </c>
      <c r="F2999">
        <v>2001</v>
      </c>
      <c r="G2999" t="s">
        <v>147</v>
      </c>
      <c r="J2999" t="s">
        <v>145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 t="shared" si="1518"/>
        <v>16:28:38.195</v>
      </c>
      <c r="T2999" t="str">
        <f t="shared" si="1519"/>
        <v>16:28:37.695</v>
      </c>
      <c r="U2999" t="str">
        <f t="shared" si="1494"/>
        <v>A5988B</v>
      </c>
      <c r="V2999">
        <v>0</v>
      </c>
      <c r="W2999">
        <v>0</v>
      </c>
      <c r="X2999">
        <v>2</v>
      </c>
      <c r="Y2999">
        <v>0</v>
      </c>
      <c r="AA2999">
        <v>0</v>
      </c>
      <c r="AB2999">
        <v>9</v>
      </c>
      <c r="AC2999">
        <v>3</v>
      </c>
      <c r="AD2999">
        <v>0</v>
      </c>
      <c r="AE2999">
        <v>10</v>
      </c>
      <c r="AF2999" t="s">
        <v>136</v>
      </c>
      <c r="AG2999">
        <v>0</v>
      </c>
      <c r="AH2999">
        <v>3</v>
      </c>
      <c r="AI2999">
        <v>2</v>
      </c>
      <c r="AJ2999">
        <v>1</v>
      </c>
      <c r="AK2999" t="s">
        <v>976</v>
      </c>
      <c r="AL2999">
        <v>41.005161000000001</v>
      </c>
      <c r="AM2999" t="s">
        <v>977</v>
      </c>
      <c r="AN2999">
        <v>-72.184982000000005</v>
      </c>
      <c r="AO2999">
        <v>25</v>
      </c>
      <c r="AP2999">
        <v>1175</v>
      </c>
      <c r="AQ2999" t="s">
        <v>129</v>
      </c>
      <c r="AR2999">
        <v>-39</v>
      </c>
      <c r="AS2999">
        <v>51</v>
      </c>
      <c r="AT2999">
        <v>64</v>
      </c>
      <c r="BB2999">
        <v>1200</v>
      </c>
      <c r="BC2999">
        <v>1</v>
      </c>
      <c r="BD2999" t="str">
        <f t="shared" si="1517"/>
        <v xml:space="preserve">N46PD   </v>
      </c>
      <c r="BE2999">
        <v>1</v>
      </c>
      <c r="BG2999">
        <v>0</v>
      </c>
      <c r="BH2999">
        <v>0</v>
      </c>
      <c r="BI2999">
        <v>0</v>
      </c>
      <c r="BJ2999">
        <v>1100</v>
      </c>
      <c r="BK2999">
        <v>-75</v>
      </c>
      <c r="BL2999" t="s">
        <v>206</v>
      </c>
      <c r="BM2999">
        <v>1</v>
      </c>
      <c r="BN2999">
        <v>1</v>
      </c>
      <c r="BO2999">
        <v>1</v>
      </c>
      <c r="BP2999">
        <v>0</v>
      </c>
      <c r="BS2999">
        <v>0</v>
      </c>
      <c r="BT2999">
        <v>0</v>
      </c>
      <c r="BU2999">
        <v>0</v>
      </c>
      <c r="CE2999" t="str">
        <f t="shared" si="1520"/>
        <v>16:28:38.200</v>
      </c>
      <c r="CF2999">
        <v>199967648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5</v>
      </c>
      <c r="CY2999">
        <v>7</v>
      </c>
      <c r="CZ2999" t="s">
        <v>131</v>
      </c>
      <c r="DA2999">
        <v>80</v>
      </c>
      <c r="DB2999">
        <v>1</v>
      </c>
      <c r="DC2999" t="s">
        <v>132</v>
      </c>
      <c r="DD2999" t="s">
        <v>133</v>
      </c>
      <c r="DG2999">
        <v>15652334</v>
      </c>
      <c r="DI2999">
        <v>1</v>
      </c>
      <c r="DJ2999">
        <v>0</v>
      </c>
      <c r="DK2999">
        <v>0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3">
      <c r="A3000" t="str">
        <f>"10/06/2022 16:28:38.617"</f>
        <v>10/06/2022 16:28:38.617</v>
      </c>
      <c r="C3000" t="str">
        <f t="shared" si="1516"/>
        <v>FFDFD3C0</v>
      </c>
      <c r="D3000" t="s">
        <v>143</v>
      </c>
      <c r="E3000">
        <v>15</v>
      </c>
      <c r="F3000">
        <v>2015</v>
      </c>
      <c r="G3000" t="s">
        <v>144</v>
      </c>
      <c r="J3000" t="s">
        <v>145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 t="shared" si="1518"/>
        <v>16:28:38.195</v>
      </c>
      <c r="T3000" t="str">
        <f t="shared" si="1519"/>
        <v>16:28:37.695</v>
      </c>
      <c r="U3000" t="str">
        <f t="shared" si="1494"/>
        <v>A5988B</v>
      </c>
      <c r="V3000">
        <v>0</v>
      </c>
      <c r="W3000">
        <v>0</v>
      </c>
      <c r="X3000">
        <v>2</v>
      </c>
      <c r="Y3000">
        <v>0</v>
      </c>
      <c r="AA3000">
        <v>0</v>
      </c>
      <c r="AB3000">
        <v>9</v>
      </c>
      <c r="AC3000">
        <v>3</v>
      </c>
      <c r="AD3000">
        <v>0</v>
      </c>
      <c r="AE3000">
        <v>10</v>
      </c>
      <c r="AF3000" t="s">
        <v>136</v>
      </c>
      <c r="AG3000">
        <v>0</v>
      </c>
      <c r="AH3000">
        <v>3</v>
      </c>
      <c r="AI3000">
        <v>2</v>
      </c>
      <c r="AJ3000">
        <v>1</v>
      </c>
      <c r="AK3000" t="s">
        <v>976</v>
      </c>
      <c r="AL3000">
        <v>41.005161000000001</v>
      </c>
      <c r="AM3000" t="s">
        <v>977</v>
      </c>
      <c r="AN3000">
        <v>-72.184982000000005</v>
      </c>
      <c r="AO3000">
        <v>25</v>
      </c>
      <c r="AP3000">
        <v>1175</v>
      </c>
      <c r="AQ3000" t="s">
        <v>129</v>
      </c>
      <c r="AR3000">
        <v>-39</v>
      </c>
      <c r="AS3000">
        <v>51</v>
      </c>
      <c r="AT3000">
        <v>64</v>
      </c>
      <c r="BB3000">
        <v>1200</v>
      </c>
      <c r="BC3000">
        <v>1</v>
      </c>
      <c r="BD3000" t="str">
        <f t="shared" si="1517"/>
        <v xml:space="preserve">N46PD   </v>
      </c>
      <c r="BE3000">
        <v>1</v>
      </c>
      <c r="BG3000">
        <v>0</v>
      </c>
      <c r="BH3000">
        <v>0</v>
      </c>
      <c r="BI3000">
        <v>0</v>
      </c>
      <c r="BJ3000">
        <v>1100</v>
      </c>
      <c r="BK3000">
        <v>-75</v>
      </c>
      <c r="BL3000" t="s">
        <v>206</v>
      </c>
      <c r="BM3000">
        <v>1</v>
      </c>
      <c r="BN3000">
        <v>1</v>
      </c>
      <c r="BO3000">
        <v>1</v>
      </c>
      <c r="BP3000">
        <v>0</v>
      </c>
      <c r="BS3000">
        <v>0</v>
      </c>
      <c r="BT3000">
        <v>0</v>
      </c>
      <c r="BU3000">
        <v>0</v>
      </c>
      <c r="CE3000" t="str">
        <f t="shared" si="1520"/>
        <v>16:28:38.200</v>
      </c>
      <c r="CF3000">
        <v>199967648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5</v>
      </c>
      <c r="CY3000">
        <v>7</v>
      </c>
      <c r="CZ3000" t="s">
        <v>131</v>
      </c>
      <c r="DA3000">
        <v>80</v>
      </c>
      <c r="DB3000">
        <v>1</v>
      </c>
      <c r="DC3000" t="s">
        <v>132</v>
      </c>
      <c r="DD3000" t="s">
        <v>133</v>
      </c>
      <c r="DG3000">
        <v>15652334</v>
      </c>
      <c r="DI3000">
        <v>1</v>
      </c>
      <c r="DJ3000">
        <v>0</v>
      </c>
      <c r="DK3000">
        <v>1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3">
      <c r="A3001" t="str">
        <f>"10/06/2022 16:28:39.430"</f>
        <v>10/06/2022 16:28:39.430</v>
      </c>
      <c r="C3001" t="str">
        <f t="shared" si="1516"/>
        <v>FFDFD3C0</v>
      </c>
      <c r="D3001" t="s">
        <v>143</v>
      </c>
      <c r="E3001">
        <v>15</v>
      </c>
      <c r="F3001">
        <v>2015</v>
      </c>
      <c r="G3001" t="s">
        <v>144</v>
      </c>
      <c r="J3001" t="s">
        <v>145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"16:28:39.148"</f>
        <v>16:28:39.148</v>
      </c>
      <c r="T3001" t="str">
        <f>"16:28:38.748"</f>
        <v>16:28:38.748</v>
      </c>
      <c r="U3001" t="str">
        <f t="shared" si="1494"/>
        <v>A5988B</v>
      </c>
      <c r="V3001">
        <v>0</v>
      </c>
      <c r="W3001">
        <v>0</v>
      </c>
      <c r="X3001">
        <v>2</v>
      </c>
      <c r="Y3001">
        <v>0</v>
      </c>
      <c r="AA3001">
        <v>0</v>
      </c>
      <c r="AB3001">
        <v>9</v>
      </c>
      <c r="AC3001">
        <v>3</v>
      </c>
      <c r="AD3001">
        <v>0</v>
      </c>
      <c r="AE3001">
        <v>10</v>
      </c>
      <c r="AF3001" t="s">
        <v>136</v>
      </c>
      <c r="AG3001">
        <v>0</v>
      </c>
      <c r="AH3001">
        <v>3</v>
      </c>
      <c r="AI3001">
        <v>2</v>
      </c>
      <c r="AJ3001">
        <v>1</v>
      </c>
      <c r="AK3001" t="s">
        <v>978</v>
      </c>
      <c r="AL3001">
        <v>41.005397000000002</v>
      </c>
      <c r="AM3001" t="s">
        <v>519</v>
      </c>
      <c r="AN3001">
        <v>-72.185239999999993</v>
      </c>
      <c r="AO3001">
        <v>25</v>
      </c>
      <c r="AP3001">
        <v>1175</v>
      </c>
      <c r="AQ3001" t="s">
        <v>129</v>
      </c>
      <c r="AR3001">
        <v>-40</v>
      </c>
      <c r="AS3001">
        <v>50</v>
      </c>
      <c r="AT3001">
        <v>0</v>
      </c>
      <c r="BB3001">
        <v>1200</v>
      </c>
      <c r="BC3001">
        <v>1</v>
      </c>
      <c r="BD3001" t="str">
        <f t="shared" si="1517"/>
        <v xml:space="preserve">N46PD   </v>
      </c>
      <c r="BE3001">
        <v>1</v>
      </c>
      <c r="BG3001">
        <v>0</v>
      </c>
      <c r="BH3001">
        <v>0</v>
      </c>
      <c r="BI3001">
        <v>0</v>
      </c>
      <c r="BJ3001">
        <v>1075</v>
      </c>
      <c r="BK3001">
        <v>-100</v>
      </c>
      <c r="BL3001" t="s">
        <v>206</v>
      </c>
      <c r="BM3001">
        <v>1</v>
      </c>
      <c r="BN3001">
        <v>1</v>
      </c>
      <c r="BO3001">
        <v>1</v>
      </c>
      <c r="BP3001">
        <v>0</v>
      </c>
      <c r="BS3001">
        <v>0</v>
      </c>
      <c r="BT3001">
        <v>0</v>
      </c>
      <c r="BU3001">
        <v>0</v>
      </c>
      <c r="CE3001" t="str">
        <f>"16:28:39.155"</f>
        <v>16:28:39.155</v>
      </c>
      <c r="CF3001">
        <v>155427819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2</v>
      </c>
      <c r="CY3001">
        <v>7</v>
      </c>
      <c r="CZ3001" t="s">
        <v>131</v>
      </c>
      <c r="DA3001">
        <v>306</v>
      </c>
      <c r="DB3001">
        <v>1</v>
      </c>
      <c r="DC3001" t="s">
        <v>844</v>
      </c>
      <c r="DD3001" t="s">
        <v>845</v>
      </c>
      <c r="DG3001">
        <v>8786209</v>
      </c>
      <c r="DI3001">
        <v>1</v>
      </c>
      <c r="DJ3001">
        <v>0</v>
      </c>
      <c r="DK3001">
        <v>0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3">
      <c r="A3002" t="str">
        <f>"10/06/2022 16:28:39.430"</f>
        <v>10/06/2022 16:28:39.430</v>
      </c>
      <c r="C3002" t="str">
        <f t="shared" si="1516"/>
        <v>FFDFD3C0</v>
      </c>
      <c r="D3002" t="s">
        <v>139</v>
      </c>
      <c r="E3002">
        <v>3</v>
      </c>
      <c r="F3002">
        <v>1003</v>
      </c>
      <c r="G3002" t="s">
        <v>146</v>
      </c>
      <c r="J3002" t="s">
        <v>141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"16:28:39.148"</f>
        <v>16:28:39.148</v>
      </c>
      <c r="T3002" t="str">
        <f>"16:28:38.748"</f>
        <v>16:28:38.748</v>
      </c>
      <c r="U3002" t="str">
        <f t="shared" si="1494"/>
        <v>A5988B</v>
      </c>
      <c r="V3002">
        <v>0</v>
      </c>
      <c r="W3002">
        <v>0</v>
      </c>
      <c r="X3002">
        <v>2</v>
      </c>
      <c r="Y3002">
        <v>0</v>
      </c>
      <c r="AA3002">
        <v>0</v>
      </c>
      <c r="AB3002">
        <v>9</v>
      </c>
      <c r="AC3002">
        <v>3</v>
      </c>
      <c r="AD3002">
        <v>0</v>
      </c>
      <c r="AE3002">
        <v>10</v>
      </c>
      <c r="AF3002" t="s">
        <v>136</v>
      </c>
      <c r="AG3002">
        <v>0</v>
      </c>
      <c r="AH3002">
        <v>3</v>
      </c>
      <c r="AI3002">
        <v>2</v>
      </c>
      <c r="AJ3002">
        <v>1</v>
      </c>
      <c r="AK3002" t="s">
        <v>978</v>
      </c>
      <c r="AL3002">
        <v>41.005397000000002</v>
      </c>
      <c r="AM3002" t="s">
        <v>519</v>
      </c>
      <c r="AN3002">
        <v>-72.185239999999993</v>
      </c>
      <c r="AO3002">
        <v>25</v>
      </c>
      <c r="AP3002">
        <v>1175</v>
      </c>
      <c r="AQ3002" t="s">
        <v>129</v>
      </c>
      <c r="AR3002">
        <v>-40</v>
      </c>
      <c r="AS3002">
        <v>50</v>
      </c>
      <c r="AT3002">
        <v>0</v>
      </c>
      <c r="BB3002">
        <v>1200</v>
      </c>
      <c r="BC3002">
        <v>1</v>
      </c>
      <c r="BD3002" t="str">
        <f t="shared" si="1517"/>
        <v xml:space="preserve">N46PD   </v>
      </c>
      <c r="BE3002">
        <v>1</v>
      </c>
      <c r="BG3002">
        <v>0</v>
      </c>
      <c r="BH3002">
        <v>0</v>
      </c>
      <c r="BI3002">
        <v>0</v>
      </c>
      <c r="BJ3002">
        <v>1075</v>
      </c>
      <c r="BK3002">
        <v>-100</v>
      </c>
      <c r="BL3002" t="s">
        <v>206</v>
      </c>
      <c r="BM3002">
        <v>1</v>
      </c>
      <c r="BN3002">
        <v>1</v>
      </c>
      <c r="BO3002">
        <v>1</v>
      </c>
      <c r="BP3002">
        <v>0</v>
      </c>
      <c r="BS3002">
        <v>0</v>
      </c>
      <c r="BT3002">
        <v>0</v>
      </c>
      <c r="BU3002">
        <v>0</v>
      </c>
      <c r="CE3002" t="str">
        <f>"16:28:39.155"</f>
        <v>16:28:39.155</v>
      </c>
      <c r="CF3002">
        <v>155427819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2</v>
      </c>
      <c r="CY3002">
        <v>7</v>
      </c>
      <c r="CZ3002" t="s">
        <v>131</v>
      </c>
      <c r="DA3002">
        <v>306</v>
      </c>
      <c r="DB3002">
        <v>1</v>
      </c>
      <c r="DC3002" t="s">
        <v>844</v>
      </c>
      <c r="DD3002" t="s">
        <v>845</v>
      </c>
      <c r="DG3002">
        <v>8786209</v>
      </c>
      <c r="DI3002">
        <v>1</v>
      </c>
      <c r="DJ3002">
        <v>0</v>
      </c>
      <c r="DK3002">
        <v>1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3">
      <c r="A3003" t="str">
        <f>"10/06/2022 16:28:39.430"</f>
        <v>10/06/2022 16:28:39.430</v>
      </c>
      <c r="C3003" t="str">
        <f t="shared" si="1516"/>
        <v>FFDFD3C0</v>
      </c>
      <c r="D3003" t="s">
        <v>134</v>
      </c>
      <c r="E3003">
        <v>33</v>
      </c>
      <c r="H3003">
        <v>112</v>
      </c>
      <c r="I3003" t="s">
        <v>135</v>
      </c>
      <c r="J3003" t="s">
        <v>136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"16:28:39.148"</f>
        <v>16:28:39.148</v>
      </c>
      <c r="T3003" t="str">
        <f>"16:28:38.748"</f>
        <v>16:28:38.748</v>
      </c>
      <c r="U3003" t="str">
        <f t="shared" si="1494"/>
        <v>A5988B</v>
      </c>
      <c r="V3003">
        <v>0</v>
      </c>
      <c r="W3003">
        <v>0</v>
      </c>
      <c r="X3003">
        <v>2</v>
      </c>
      <c r="Y3003">
        <v>0</v>
      </c>
      <c r="AA3003">
        <v>0</v>
      </c>
      <c r="AB3003">
        <v>9</v>
      </c>
      <c r="AC3003">
        <v>3</v>
      </c>
      <c r="AD3003">
        <v>0</v>
      </c>
      <c r="AE3003">
        <v>10</v>
      </c>
      <c r="AF3003" t="s">
        <v>136</v>
      </c>
      <c r="AG3003">
        <v>0</v>
      </c>
      <c r="AH3003">
        <v>3</v>
      </c>
      <c r="AI3003">
        <v>2</v>
      </c>
      <c r="AJ3003">
        <v>1</v>
      </c>
      <c r="AK3003" t="s">
        <v>978</v>
      </c>
      <c r="AL3003">
        <v>41.005397000000002</v>
      </c>
      <c r="AM3003" t="s">
        <v>519</v>
      </c>
      <c r="AN3003">
        <v>-72.185239999999993</v>
      </c>
      <c r="AO3003">
        <v>25</v>
      </c>
      <c r="AP3003">
        <v>1175</v>
      </c>
      <c r="AQ3003" t="s">
        <v>129</v>
      </c>
      <c r="AR3003">
        <v>-40</v>
      </c>
      <c r="AS3003">
        <v>50</v>
      </c>
      <c r="AT3003">
        <v>0</v>
      </c>
      <c r="BB3003">
        <v>1200</v>
      </c>
      <c r="BC3003">
        <v>1</v>
      </c>
      <c r="BD3003" t="str">
        <f t="shared" si="1517"/>
        <v xml:space="preserve">N46PD   </v>
      </c>
      <c r="BE3003">
        <v>1</v>
      </c>
      <c r="BG3003">
        <v>0</v>
      </c>
      <c r="BH3003">
        <v>0</v>
      </c>
      <c r="BI3003">
        <v>0</v>
      </c>
      <c r="BJ3003">
        <v>1075</v>
      </c>
      <c r="BK3003">
        <v>-100</v>
      </c>
      <c r="BL3003" t="s">
        <v>206</v>
      </c>
      <c r="BM3003">
        <v>1</v>
      </c>
      <c r="BN3003">
        <v>1</v>
      </c>
      <c r="BO3003">
        <v>1</v>
      </c>
      <c r="BP3003">
        <v>0</v>
      </c>
      <c r="BS3003">
        <v>0</v>
      </c>
      <c r="BT3003">
        <v>0</v>
      </c>
      <c r="BU3003">
        <v>0</v>
      </c>
      <c r="CE3003" t="str">
        <f>"16:28:39.155"</f>
        <v>16:28:39.155</v>
      </c>
      <c r="CF3003">
        <v>155427819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2</v>
      </c>
      <c r="CY3003">
        <v>7</v>
      </c>
      <c r="CZ3003" t="s">
        <v>131</v>
      </c>
      <c r="DA3003">
        <v>306</v>
      </c>
      <c r="DB3003">
        <v>1</v>
      </c>
      <c r="DC3003" t="s">
        <v>844</v>
      </c>
      <c r="DD3003" t="s">
        <v>845</v>
      </c>
      <c r="DG3003">
        <v>8786209</v>
      </c>
      <c r="DI3003">
        <v>1</v>
      </c>
      <c r="DJ3003">
        <v>0</v>
      </c>
      <c r="DK3003">
        <v>1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3">
      <c r="A3004" t="str">
        <f>"10/06/2022 16:28:39.430"</f>
        <v>10/06/2022 16:28:39.430</v>
      </c>
      <c r="C3004" t="str">
        <f t="shared" si="1516"/>
        <v>FFDFD3C0</v>
      </c>
      <c r="D3004" t="s">
        <v>139</v>
      </c>
      <c r="E3004">
        <v>2</v>
      </c>
      <c r="F3004">
        <v>1002</v>
      </c>
      <c r="G3004" t="s">
        <v>124</v>
      </c>
      <c r="J3004" t="s">
        <v>141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"16:28:39.148"</f>
        <v>16:28:39.148</v>
      </c>
      <c r="T3004" t="str">
        <f>"16:28:38.748"</f>
        <v>16:28:38.748</v>
      </c>
      <c r="U3004" t="str">
        <f t="shared" si="1494"/>
        <v>A5988B</v>
      </c>
      <c r="V3004">
        <v>0</v>
      </c>
      <c r="W3004">
        <v>0</v>
      </c>
      <c r="X3004">
        <v>2</v>
      </c>
      <c r="Y3004">
        <v>0</v>
      </c>
      <c r="AA3004">
        <v>0</v>
      </c>
      <c r="AB3004">
        <v>9</v>
      </c>
      <c r="AC3004">
        <v>3</v>
      </c>
      <c r="AD3004">
        <v>0</v>
      </c>
      <c r="AE3004">
        <v>10</v>
      </c>
      <c r="AF3004" t="s">
        <v>136</v>
      </c>
      <c r="AG3004">
        <v>0</v>
      </c>
      <c r="AH3004">
        <v>3</v>
      </c>
      <c r="AI3004">
        <v>2</v>
      </c>
      <c r="AJ3004">
        <v>1</v>
      </c>
      <c r="AK3004" t="s">
        <v>978</v>
      </c>
      <c r="AL3004">
        <v>41.005397000000002</v>
      </c>
      <c r="AM3004" t="s">
        <v>519</v>
      </c>
      <c r="AN3004">
        <v>-72.185239999999993</v>
      </c>
      <c r="AO3004">
        <v>25</v>
      </c>
      <c r="AP3004">
        <v>1175</v>
      </c>
      <c r="AQ3004" t="s">
        <v>129</v>
      </c>
      <c r="AR3004">
        <v>-40</v>
      </c>
      <c r="AS3004">
        <v>50</v>
      </c>
      <c r="AT3004">
        <v>0</v>
      </c>
      <c r="BB3004">
        <v>1200</v>
      </c>
      <c r="BC3004">
        <v>1</v>
      </c>
      <c r="BD3004" t="str">
        <f t="shared" si="1517"/>
        <v xml:space="preserve">N46PD   </v>
      </c>
      <c r="BE3004">
        <v>1</v>
      </c>
      <c r="BG3004">
        <v>0</v>
      </c>
      <c r="BH3004">
        <v>0</v>
      </c>
      <c r="BI3004">
        <v>0</v>
      </c>
      <c r="BJ3004">
        <v>1075</v>
      </c>
      <c r="BK3004">
        <v>-100</v>
      </c>
      <c r="BL3004" t="s">
        <v>206</v>
      </c>
      <c r="BM3004">
        <v>1</v>
      </c>
      <c r="BN3004">
        <v>1</v>
      </c>
      <c r="BO3004">
        <v>1</v>
      </c>
      <c r="BP3004">
        <v>0</v>
      </c>
      <c r="BS3004">
        <v>0</v>
      </c>
      <c r="BT3004">
        <v>0</v>
      </c>
      <c r="BU3004">
        <v>0</v>
      </c>
      <c r="CE3004" t="str">
        <f>"16:28:39.155"</f>
        <v>16:28:39.155</v>
      </c>
      <c r="CF3004">
        <v>155427819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2</v>
      </c>
      <c r="CY3004">
        <v>7</v>
      </c>
      <c r="CZ3004" t="s">
        <v>131</v>
      </c>
      <c r="DA3004">
        <v>306</v>
      </c>
      <c r="DB3004">
        <v>1</v>
      </c>
      <c r="DC3004" t="s">
        <v>844</v>
      </c>
      <c r="DD3004" t="s">
        <v>845</v>
      </c>
      <c r="DG3004">
        <v>8786209</v>
      </c>
      <c r="DI3004">
        <v>1</v>
      </c>
      <c r="DJ3004">
        <v>0</v>
      </c>
      <c r="DK3004">
        <v>1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3">
      <c r="A3005" t="str">
        <f>"10/06/2022 16:28:39.664"</f>
        <v>10/06/2022 16:28:39.664</v>
      </c>
      <c r="C3005" t="str">
        <f t="shared" si="1516"/>
        <v>FFDFD3C0</v>
      </c>
      <c r="D3005" t="s">
        <v>143</v>
      </c>
      <c r="E3005">
        <v>1</v>
      </c>
      <c r="F3005">
        <v>2001</v>
      </c>
      <c r="G3005" t="s">
        <v>147</v>
      </c>
      <c r="J3005" t="s">
        <v>145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>"16:28:39.148"</f>
        <v>16:28:39.148</v>
      </c>
      <c r="T3005" t="str">
        <f>"16:28:38.748"</f>
        <v>16:28:38.748</v>
      </c>
      <c r="U3005" t="str">
        <f t="shared" si="1494"/>
        <v>A5988B</v>
      </c>
      <c r="V3005">
        <v>0</v>
      </c>
      <c r="W3005">
        <v>0</v>
      </c>
      <c r="X3005">
        <v>2</v>
      </c>
      <c r="Y3005">
        <v>0</v>
      </c>
      <c r="AA3005">
        <v>0</v>
      </c>
      <c r="AB3005">
        <v>9</v>
      </c>
      <c r="AC3005">
        <v>3</v>
      </c>
      <c r="AD3005">
        <v>0</v>
      </c>
      <c r="AE3005">
        <v>10</v>
      </c>
      <c r="AF3005" t="s">
        <v>136</v>
      </c>
      <c r="AG3005">
        <v>0</v>
      </c>
      <c r="AH3005">
        <v>3</v>
      </c>
      <c r="AI3005">
        <v>2</v>
      </c>
      <c r="AJ3005">
        <v>1</v>
      </c>
      <c r="AK3005" t="s">
        <v>978</v>
      </c>
      <c r="AL3005">
        <v>41.005397000000002</v>
      </c>
      <c r="AM3005" t="s">
        <v>519</v>
      </c>
      <c r="AN3005">
        <v>-72.185239999999993</v>
      </c>
      <c r="AO3005">
        <v>25</v>
      </c>
      <c r="AP3005">
        <v>1175</v>
      </c>
      <c r="AQ3005" t="s">
        <v>129</v>
      </c>
      <c r="AR3005">
        <v>-40</v>
      </c>
      <c r="AS3005">
        <v>50</v>
      </c>
      <c r="AT3005">
        <v>0</v>
      </c>
      <c r="BB3005">
        <v>1200</v>
      </c>
      <c r="BC3005">
        <v>1</v>
      </c>
      <c r="BD3005" t="str">
        <f t="shared" si="1517"/>
        <v xml:space="preserve">N46PD   </v>
      </c>
      <c r="BE3005">
        <v>1</v>
      </c>
      <c r="BG3005">
        <v>0</v>
      </c>
      <c r="BH3005">
        <v>0</v>
      </c>
      <c r="BI3005">
        <v>0</v>
      </c>
      <c r="BJ3005">
        <v>1075</v>
      </c>
      <c r="BK3005">
        <v>-100</v>
      </c>
      <c r="BL3005" t="s">
        <v>206</v>
      </c>
      <c r="BM3005">
        <v>1</v>
      </c>
      <c r="BN3005">
        <v>1</v>
      </c>
      <c r="BO3005">
        <v>1</v>
      </c>
      <c r="BP3005">
        <v>0</v>
      </c>
      <c r="BS3005">
        <v>0</v>
      </c>
      <c r="BT3005">
        <v>0</v>
      </c>
      <c r="BU3005">
        <v>0</v>
      </c>
      <c r="CE3005" t="str">
        <f>"16:28:39.155"</f>
        <v>16:28:39.155</v>
      </c>
      <c r="CF3005">
        <v>155427819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2</v>
      </c>
      <c r="CY3005">
        <v>7</v>
      </c>
      <c r="CZ3005" t="s">
        <v>131</v>
      </c>
      <c r="DA3005">
        <v>306</v>
      </c>
      <c r="DB3005">
        <v>1</v>
      </c>
      <c r="DC3005" t="s">
        <v>844</v>
      </c>
      <c r="DD3005" t="s">
        <v>845</v>
      </c>
      <c r="DG3005">
        <v>8786209</v>
      </c>
      <c r="DI3005">
        <v>1</v>
      </c>
      <c r="DJ3005">
        <v>0</v>
      </c>
      <c r="DK3005">
        <v>0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3">
      <c r="A3006" t="str">
        <f>"10/06/2022 16:28:42.013"</f>
        <v>10/06/2022 16:28:42.013</v>
      </c>
      <c r="C3006" t="str">
        <f t="shared" si="1516"/>
        <v>FFDFD3C0</v>
      </c>
      <c r="D3006" t="s">
        <v>143</v>
      </c>
      <c r="E3006">
        <v>15</v>
      </c>
      <c r="F3006">
        <v>2015</v>
      </c>
      <c r="G3006" t="s">
        <v>144</v>
      </c>
      <c r="J3006" t="s">
        <v>145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 t="shared" ref="S3006:S3012" si="1521">"16:28:41.648"</f>
        <v>16:28:41.648</v>
      </c>
      <c r="T3006" t="str">
        <f t="shared" ref="T3006:T3012" si="1522">"16:28:41.248"</f>
        <v>16:28:41.248</v>
      </c>
      <c r="U3006" t="str">
        <f t="shared" si="1494"/>
        <v>A5988B</v>
      </c>
      <c r="V3006">
        <v>0</v>
      </c>
      <c r="W3006">
        <v>0</v>
      </c>
      <c r="X3006">
        <v>2</v>
      </c>
      <c r="Y3006">
        <v>0</v>
      </c>
      <c r="AA3006">
        <v>0</v>
      </c>
      <c r="AB3006">
        <v>9</v>
      </c>
      <c r="AC3006">
        <v>3</v>
      </c>
      <c r="AD3006">
        <v>0</v>
      </c>
      <c r="AE3006">
        <v>10</v>
      </c>
      <c r="AF3006" t="s">
        <v>136</v>
      </c>
      <c r="AG3006">
        <v>0</v>
      </c>
      <c r="AH3006">
        <v>3</v>
      </c>
      <c r="AI3006">
        <v>2</v>
      </c>
      <c r="AJ3006">
        <v>1</v>
      </c>
      <c r="AK3006" t="s">
        <v>979</v>
      </c>
      <c r="AL3006">
        <v>41.005912000000002</v>
      </c>
      <c r="AM3006" t="s">
        <v>980</v>
      </c>
      <c r="AN3006">
        <v>-72.185969</v>
      </c>
      <c r="AO3006">
        <v>25</v>
      </c>
      <c r="AP3006">
        <v>1175</v>
      </c>
      <c r="AQ3006" t="s">
        <v>129</v>
      </c>
      <c r="AR3006">
        <v>-49</v>
      </c>
      <c r="AS3006">
        <v>42</v>
      </c>
      <c r="AT3006">
        <v>128</v>
      </c>
      <c r="BB3006">
        <v>1200</v>
      </c>
      <c r="BC3006">
        <v>1</v>
      </c>
      <c r="BD3006" t="str">
        <f t="shared" si="1517"/>
        <v xml:space="preserve">N46PD   </v>
      </c>
      <c r="BE3006">
        <v>1</v>
      </c>
      <c r="BG3006">
        <v>0</v>
      </c>
      <c r="BH3006">
        <v>0</v>
      </c>
      <c r="BI3006">
        <v>0</v>
      </c>
      <c r="BJ3006">
        <v>1075</v>
      </c>
      <c r="BK3006">
        <v>-100</v>
      </c>
      <c r="BL3006" t="s">
        <v>206</v>
      </c>
      <c r="BM3006">
        <v>1</v>
      </c>
      <c r="BN3006">
        <v>1</v>
      </c>
      <c r="BO3006">
        <v>1</v>
      </c>
      <c r="BP3006">
        <v>0</v>
      </c>
      <c r="BS3006">
        <v>0</v>
      </c>
      <c r="BT3006">
        <v>0</v>
      </c>
      <c r="BU3006">
        <v>0</v>
      </c>
      <c r="CE3006" t="str">
        <f t="shared" ref="CE3006:CE3012" si="1523">"16:28:41.655"</f>
        <v>16:28:41.655</v>
      </c>
      <c r="CF3006">
        <v>655417757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6</v>
      </c>
      <c r="CY3006">
        <v>7</v>
      </c>
      <c r="CZ3006" t="s">
        <v>131</v>
      </c>
      <c r="DA3006">
        <v>80</v>
      </c>
      <c r="DB3006">
        <v>1</v>
      </c>
      <c r="DC3006" t="s">
        <v>132</v>
      </c>
      <c r="DD3006" t="s">
        <v>133</v>
      </c>
      <c r="DG3006">
        <v>15655762</v>
      </c>
      <c r="DI3006">
        <v>1</v>
      </c>
      <c r="DJ3006">
        <v>0</v>
      </c>
      <c r="DK3006">
        <v>0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3">
      <c r="A3007" t="str">
        <f>"10/06/2022 16:28:42.013"</f>
        <v>10/06/2022 16:28:42.013</v>
      </c>
      <c r="C3007" t="str">
        <f t="shared" si="1516"/>
        <v>FFDFD3C0</v>
      </c>
      <c r="D3007" t="s">
        <v>139</v>
      </c>
      <c r="E3007">
        <v>3</v>
      </c>
      <c r="F3007">
        <v>1003</v>
      </c>
      <c r="G3007" t="s">
        <v>146</v>
      </c>
      <c r="J3007" t="s">
        <v>141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 t="shared" si="1521"/>
        <v>16:28:41.648</v>
      </c>
      <c r="T3007" t="str">
        <f t="shared" si="1522"/>
        <v>16:28:41.248</v>
      </c>
      <c r="U3007" t="str">
        <f t="shared" si="1494"/>
        <v>A5988B</v>
      </c>
      <c r="V3007">
        <v>0</v>
      </c>
      <c r="W3007">
        <v>0</v>
      </c>
      <c r="X3007">
        <v>2</v>
      </c>
      <c r="Y3007">
        <v>0</v>
      </c>
      <c r="AA3007">
        <v>0</v>
      </c>
      <c r="AB3007">
        <v>9</v>
      </c>
      <c r="AC3007">
        <v>3</v>
      </c>
      <c r="AD3007">
        <v>0</v>
      </c>
      <c r="AE3007">
        <v>10</v>
      </c>
      <c r="AF3007" t="s">
        <v>136</v>
      </c>
      <c r="AG3007">
        <v>0</v>
      </c>
      <c r="AH3007">
        <v>3</v>
      </c>
      <c r="AI3007">
        <v>2</v>
      </c>
      <c r="AJ3007">
        <v>1</v>
      </c>
      <c r="AK3007" t="s">
        <v>979</v>
      </c>
      <c r="AL3007">
        <v>41.005912000000002</v>
      </c>
      <c r="AM3007" t="s">
        <v>980</v>
      </c>
      <c r="AN3007">
        <v>-72.185969</v>
      </c>
      <c r="AO3007">
        <v>25</v>
      </c>
      <c r="AP3007">
        <v>1175</v>
      </c>
      <c r="AQ3007" t="s">
        <v>129</v>
      </c>
      <c r="AR3007">
        <v>-49</v>
      </c>
      <c r="AS3007">
        <v>42</v>
      </c>
      <c r="AT3007">
        <v>128</v>
      </c>
      <c r="BB3007">
        <v>1200</v>
      </c>
      <c r="BC3007">
        <v>1</v>
      </c>
      <c r="BD3007" t="str">
        <f t="shared" si="1517"/>
        <v xml:space="preserve">N46PD   </v>
      </c>
      <c r="BE3007">
        <v>1</v>
      </c>
      <c r="BG3007">
        <v>0</v>
      </c>
      <c r="BH3007">
        <v>0</v>
      </c>
      <c r="BI3007">
        <v>0</v>
      </c>
      <c r="BJ3007">
        <v>1075</v>
      </c>
      <c r="BK3007">
        <v>-100</v>
      </c>
      <c r="BL3007" t="s">
        <v>206</v>
      </c>
      <c r="BM3007">
        <v>1</v>
      </c>
      <c r="BN3007">
        <v>1</v>
      </c>
      <c r="BO3007">
        <v>1</v>
      </c>
      <c r="BP3007">
        <v>0</v>
      </c>
      <c r="BS3007">
        <v>0</v>
      </c>
      <c r="BT3007">
        <v>0</v>
      </c>
      <c r="BU3007">
        <v>0</v>
      </c>
      <c r="CE3007" t="str">
        <f t="shared" si="1523"/>
        <v>16:28:41.655</v>
      </c>
      <c r="CF3007">
        <v>655417757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6</v>
      </c>
      <c r="CY3007">
        <v>7</v>
      </c>
      <c r="CZ3007" t="s">
        <v>131</v>
      </c>
      <c r="DA3007">
        <v>80</v>
      </c>
      <c r="DB3007">
        <v>1</v>
      </c>
      <c r="DC3007" t="s">
        <v>132</v>
      </c>
      <c r="DD3007" t="s">
        <v>133</v>
      </c>
      <c r="DG3007">
        <v>15655762</v>
      </c>
      <c r="DI3007">
        <v>1</v>
      </c>
      <c r="DJ3007">
        <v>0</v>
      </c>
      <c r="DK3007">
        <v>1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3">
      <c r="A3008" t="str">
        <f>"10/06/2022 16:28:42.013"</f>
        <v>10/06/2022 16:28:42.013</v>
      </c>
      <c r="C3008" t="str">
        <f t="shared" si="1516"/>
        <v>FFDFD3C0</v>
      </c>
      <c r="D3008" t="s">
        <v>123</v>
      </c>
      <c r="E3008">
        <v>1</v>
      </c>
      <c r="H3008">
        <v>157</v>
      </c>
      <c r="I3008" t="s">
        <v>124</v>
      </c>
      <c r="J3008" t="s">
        <v>125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 t="shared" si="1521"/>
        <v>16:28:41.648</v>
      </c>
      <c r="T3008" t="str">
        <f t="shared" si="1522"/>
        <v>16:28:41.248</v>
      </c>
      <c r="U3008" t="str">
        <f t="shared" si="1494"/>
        <v>A5988B</v>
      </c>
      <c r="V3008">
        <v>0</v>
      </c>
      <c r="W3008">
        <v>0</v>
      </c>
      <c r="X3008">
        <v>2</v>
      </c>
      <c r="Y3008">
        <v>0</v>
      </c>
      <c r="AA3008">
        <v>0</v>
      </c>
      <c r="AB3008">
        <v>9</v>
      </c>
      <c r="AC3008">
        <v>3</v>
      </c>
      <c r="AD3008">
        <v>0</v>
      </c>
      <c r="AE3008">
        <v>10</v>
      </c>
      <c r="AF3008" t="s">
        <v>136</v>
      </c>
      <c r="AG3008">
        <v>0</v>
      </c>
      <c r="AH3008">
        <v>3</v>
      </c>
      <c r="AI3008">
        <v>2</v>
      </c>
      <c r="AJ3008">
        <v>1</v>
      </c>
      <c r="AK3008" t="s">
        <v>979</v>
      </c>
      <c r="AL3008">
        <v>41.005912000000002</v>
      </c>
      <c r="AM3008" t="s">
        <v>980</v>
      </c>
      <c r="AN3008">
        <v>-72.185969</v>
      </c>
      <c r="AO3008">
        <v>25</v>
      </c>
      <c r="AP3008">
        <v>1175</v>
      </c>
      <c r="AQ3008" t="s">
        <v>129</v>
      </c>
      <c r="AR3008">
        <v>-49</v>
      </c>
      <c r="AS3008">
        <v>42</v>
      </c>
      <c r="AT3008">
        <v>128</v>
      </c>
      <c r="BB3008">
        <v>1200</v>
      </c>
      <c r="BC3008">
        <v>1</v>
      </c>
      <c r="BD3008" t="str">
        <f t="shared" si="1517"/>
        <v xml:space="preserve">N46PD   </v>
      </c>
      <c r="BE3008">
        <v>1</v>
      </c>
      <c r="BG3008">
        <v>0</v>
      </c>
      <c r="BH3008">
        <v>0</v>
      </c>
      <c r="BI3008">
        <v>0</v>
      </c>
      <c r="BJ3008">
        <v>1075</v>
      </c>
      <c r="BK3008">
        <v>-100</v>
      </c>
      <c r="BL3008" t="s">
        <v>206</v>
      </c>
      <c r="BM3008">
        <v>1</v>
      </c>
      <c r="BN3008">
        <v>1</v>
      </c>
      <c r="BO3008">
        <v>1</v>
      </c>
      <c r="BP3008">
        <v>0</v>
      </c>
      <c r="BS3008">
        <v>0</v>
      </c>
      <c r="BT3008">
        <v>0</v>
      </c>
      <c r="BU3008">
        <v>0</v>
      </c>
      <c r="CE3008" t="str">
        <f t="shared" si="1523"/>
        <v>16:28:41.655</v>
      </c>
      <c r="CF3008">
        <v>655417757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6</v>
      </c>
      <c r="CY3008">
        <v>7</v>
      </c>
      <c r="CZ3008" t="s">
        <v>131</v>
      </c>
      <c r="DA3008">
        <v>80</v>
      </c>
      <c r="DB3008">
        <v>1</v>
      </c>
      <c r="DC3008" t="s">
        <v>132</v>
      </c>
      <c r="DD3008" t="s">
        <v>133</v>
      </c>
      <c r="DG3008">
        <v>15655762</v>
      </c>
      <c r="DI3008">
        <v>1</v>
      </c>
      <c r="DJ3008">
        <v>0</v>
      </c>
      <c r="DK3008">
        <v>1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3">
      <c r="A3009" t="str">
        <f>"10/06/2022 16:28:42.013"</f>
        <v>10/06/2022 16:28:42.013</v>
      </c>
      <c r="C3009" t="str">
        <f t="shared" si="1516"/>
        <v>FFDFD3C0</v>
      </c>
      <c r="D3009" t="s">
        <v>134</v>
      </c>
      <c r="E3009">
        <v>38</v>
      </c>
      <c r="H3009">
        <v>125</v>
      </c>
      <c r="I3009" t="s">
        <v>142</v>
      </c>
      <c r="J3009" t="s">
        <v>136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 t="shared" si="1521"/>
        <v>16:28:41.648</v>
      </c>
      <c r="T3009" t="str">
        <f t="shared" si="1522"/>
        <v>16:28:41.248</v>
      </c>
      <c r="U3009" t="str">
        <f t="shared" si="1494"/>
        <v>A5988B</v>
      </c>
      <c r="V3009">
        <v>0</v>
      </c>
      <c r="W3009">
        <v>0</v>
      </c>
      <c r="X3009">
        <v>2</v>
      </c>
      <c r="Y3009">
        <v>0</v>
      </c>
      <c r="AA3009">
        <v>0</v>
      </c>
      <c r="AB3009">
        <v>9</v>
      </c>
      <c r="AC3009">
        <v>3</v>
      </c>
      <c r="AD3009">
        <v>0</v>
      </c>
      <c r="AE3009">
        <v>10</v>
      </c>
      <c r="AF3009" t="s">
        <v>136</v>
      </c>
      <c r="AG3009">
        <v>0</v>
      </c>
      <c r="AH3009">
        <v>3</v>
      </c>
      <c r="AI3009">
        <v>2</v>
      </c>
      <c r="AJ3009">
        <v>1</v>
      </c>
      <c r="AK3009" t="s">
        <v>979</v>
      </c>
      <c r="AL3009">
        <v>41.005912000000002</v>
      </c>
      <c r="AM3009" t="s">
        <v>980</v>
      </c>
      <c r="AN3009">
        <v>-72.185969</v>
      </c>
      <c r="AO3009">
        <v>25</v>
      </c>
      <c r="AP3009">
        <v>1175</v>
      </c>
      <c r="AQ3009" t="s">
        <v>129</v>
      </c>
      <c r="AR3009">
        <v>-49</v>
      </c>
      <c r="AS3009">
        <v>42</v>
      </c>
      <c r="AT3009">
        <v>128</v>
      </c>
      <c r="BB3009">
        <v>1200</v>
      </c>
      <c r="BC3009">
        <v>1</v>
      </c>
      <c r="BD3009" t="str">
        <f t="shared" si="1517"/>
        <v xml:space="preserve">N46PD   </v>
      </c>
      <c r="BE3009">
        <v>1</v>
      </c>
      <c r="BG3009">
        <v>0</v>
      </c>
      <c r="BH3009">
        <v>0</v>
      </c>
      <c r="BI3009">
        <v>0</v>
      </c>
      <c r="BJ3009">
        <v>1075</v>
      </c>
      <c r="BK3009">
        <v>-100</v>
      </c>
      <c r="BL3009" t="s">
        <v>206</v>
      </c>
      <c r="BM3009">
        <v>1</v>
      </c>
      <c r="BN3009">
        <v>1</v>
      </c>
      <c r="BO3009">
        <v>1</v>
      </c>
      <c r="BP3009">
        <v>0</v>
      </c>
      <c r="BS3009">
        <v>0</v>
      </c>
      <c r="BT3009">
        <v>0</v>
      </c>
      <c r="BU3009">
        <v>0</v>
      </c>
      <c r="CE3009" t="str">
        <f t="shared" si="1523"/>
        <v>16:28:41.655</v>
      </c>
      <c r="CF3009">
        <v>655417757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6</v>
      </c>
      <c r="CY3009">
        <v>7</v>
      </c>
      <c r="CZ3009" t="s">
        <v>131</v>
      </c>
      <c r="DA3009">
        <v>80</v>
      </c>
      <c r="DB3009">
        <v>1</v>
      </c>
      <c r="DC3009" t="s">
        <v>132</v>
      </c>
      <c r="DD3009" t="s">
        <v>133</v>
      </c>
      <c r="DG3009">
        <v>15655762</v>
      </c>
      <c r="DI3009">
        <v>1</v>
      </c>
      <c r="DJ3009">
        <v>0</v>
      </c>
      <c r="DK3009">
        <v>1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3">
      <c r="A3010" t="str">
        <f>"10/06/2022 16:28:42.015"</f>
        <v>10/06/2022 16:28:42.015</v>
      </c>
      <c r="C3010" t="str">
        <f t="shared" si="1516"/>
        <v>FFDFD3C0</v>
      </c>
      <c r="D3010" t="s">
        <v>139</v>
      </c>
      <c r="E3010">
        <v>2</v>
      </c>
      <c r="F3010">
        <v>1002</v>
      </c>
      <c r="G3010" t="s">
        <v>124</v>
      </c>
      <c r="J3010" t="s">
        <v>141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 t="shared" si="1521"/>
        <v>16:28:41.648</v>
      </c>
      <c r="T3010" t="str">
        <f t="shared" si="1522"/>
        <v>16:28:41.248</v>
      </c>
      <c r="U3010" t="str">
        <f t="shared" ref="U3010:U3073" si="1524">"A5988B"</f>
        <v>A5988B</v>
      </c>
      <c r="V3010">
        <v>0</v>
      </c>
      <c r="W3010">
        <v>0</v>
      </c>
      <c r="X3010">
        <v>2</v>
      </c>
      <c r="Y3010">
        <v>0</v>
      </c>
      <c r="AA3010">
        <v>0</v>
      </c>
      <c r="AB3010">
        <v>9</v>
      </c>
      <c r="AC3010">
        <v>3</v>
      </c>
      <c r="AD3010">
        <v>0</v>
      </c>
      <c r="AE3010">
        <v>10</v>
      </c>
      <c r="AF3010" t="s">
        <v>136</v>
      </c>
      <c r="AG3010">
        <v>0</v>
      </c>
      <c r="AH3010">
        <v>3</v>
      </c>
      <c r="AI3010">
        <v>2</v>
      </c>
      <c r="AJ3010">
        <v>1</v>
      </c>
      <c r="AK3010" t="s">
        <v>979</v>
      </c>
      <c r="AL3010">
        <v>41.005912000000002</v>
      </c>
      <c r="AM3010" t="s">
        <v>980</v>
      </c>
      <c r="AN3010">
        <v>-72.185969</v>
      </c>
      <c r="AO3010">
        <v>25</v>
      </c>
      <c r="AP3010">
        <v>1175</v>
      </c>
      <c r="AQ3010" t="s">
        <v>129</v>
      </c>
      <c r="AR3010">
        <v>-49</v>
      </c>
      <c r="AS3010">
        <v>42</v>
      </c>
      <c r="AT3010">
        <v>128</v>
      </c>
      <c r="BB3010">
        <v>1200</v>
      </c>
      <c r="BC3010">
        <v>1</v>
      </c>
      <c r="BD3010" t="str">
        <f t="shared" si="1517"/>
        <v xml:space="preserve">N46PD   </v>
      </c>
      <c r="BE3010">
        <v>1</v>
      </c>
      <c r="BG3010">
        <v>0</v>
      </c>
      <c r="BH3010">
        <v>0</v>
      </c>
      <c r="BI3010">
        <v>0</v>
      </c>
      <c r="BJ3010">
        <v>1075</v>
      </c>
      <c r="BK3010">
        <v>-100</v>
      </c>
      <c r="BL3010" t="s">
        <v>206</v>
      </c>
      <c r="BM3010">
        <v>1</v>
      </c>
      <c r="BN3010">
        <v>1</v>
      </c>
      <c r="BO3010">
        <v>1</v>
      </c>
      <c r="BP3010">
        <v>0</v>
      </c>
      <c r="BS3010">
        <v>0</v>
      </c>
      <c r="BT3010">
        <v>0</v>
      </c>
      <c r="BU3010">
        <v>0</v>
      </c>
      <c r="CE3010" t="str">
        <f t="shared" si="1523"/>
        <v>16:28:41.655</v>
      </c>
      <c r="CF3010">
        <v>655417757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6</v>
      </c>
      <c r="CY3010">
        <v>7</v>
      </c>
      <c r="CZ3010" t="s">
        <v>131</v>
      </c>
      <c r="DA3010">
        <v>80</v>
      </c>
      <c r="DB3010">
        <v>1</v>
      </c>
      <c r="DC3010" t="s">
        <v>132</v>
      </c>
      <c r="DD3010" t="s">
        <v>133</v>
      </c>
      <c r="DG3010">
        <v>15655762</v>
      </c>
      <c r="DI3010">
        <v>1</v>
      </c>
      <c r="DJ3010">
        <v>0</v>
      </c>
      <c r="DK3010">
        <v>1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3">
      <c r="A3011" t="str">
        <f>"10/06/2022 16:28:42.117"</f>
        <v>10/06/2022 16:28:42.117</v>
      </c>
      <c r="C3011" t="str">
        <f t="shared" si="1516"/>
        <v>FFDFD3C0</v>
      </c>
      <c r="D3011" t="s">
        <v>134</v>
      </c>
      <c r="E3011">
        <v>33</v>
      </c>
      <c r="H3011">
        <v>112</v>
      </c>
      <c r="I3011" t="s">
        <v>135</v>
      </c>
      <c r="J3011" t="s">
        <v>136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 t="shared" si="1521"/>
        <v>16:28:41.648</v>
      </c>
      <c r="T3011" t="str">
        <f t="shared" si="1522"/>
        <v>16:28:41.248</v>
      </c>
      <c r="U3011" t="str">
        <f t="shared" si="1524"/>
        <v>A5988B</v>
      </c>
      <c r="V3011">
        <v>0</v>
      </c>
      <c r="W3011">
        <v>0</v>
      </c>
      <c r="X3011">
        <v>2</v>
      </c>
      <c r="Y3011">
        <v>0</v>
      </c>
      <c r="AA3011">
        <v>0</v>
      </c>
      <c r="AB3011">
        <v>9</v>
      </c>
      <c r="AC3011">
        <v>3</v>
      </c>
      <c r="AD3011">
        <v>0</v>
      </c>
      <c r="AE3011">
        <v>10</v>
      </c>
      <c r="AF3011" t="s">
        <v>136</v>
      </c>
      <c r="AG3011">
        <v>0</v>
      </c>
      <c r="AH3011">
        <v>3</v>
      </c>
      <c r="AI3011">
        <v>2</v>
      </c>
      <c r="AJ3011">
        <v>1</v>
      </c>
      <c r="AK3011" t="s">
        <v>979</v>
      </c>
      <c r="AL3011">
        <v>41.005912000000002</v>
      </c>
      <c r="AM3011" t="s">
        <v>980</v>
      </c>
      <c r="AN3011">
        <v>-72.185969</v>
      </c>
      <c r="AO3011">
        <v>25</v>
      </c>
      <c r="AP3011">
        <v>1175</v>
      </c>
      <c r="AQ3011" t="s">
        <v>129</v>
      </c>
      <c r="AR3011">
        <v>-49</v>
      </c>
      <c r="AS3011">
        <v>42</v>
      </c>
      <c r="AT3011">
        <v>128</v>
      </c>
      <c r="BB3011">
        <v>1200</v>
      </c>
      <c r="BC3011">
        <v>1</v>
      </c>
      <c r="BD3011" t="str">
        <f t="shared" si="1517"/>
        <v xml:space="preserve">N46PD   </v>
      </c>
      <c r="BE3011">
        <v>1</v>
      </c>
      <c r="BG3011">
        <v>0</v>
      </c>
      <c r="BH3011">
        <v>0</v>
      </c>
      <c r="BI3011">
        <v>0</v>
      </c>
      <c r="BJ3011">
        <v>1075</v>
      </c>
      <c r="BK3011">
        <v>-100</v>
      </c>
      <c r="BL3011" t="s">
        <v>206</v>
      </c>
      <c r="BM3011">
        <v>1</v>
      </c>
      <c r="BN3011">
        <v>1</v>
      </c>
      <c r="BO3011">
        <v>1</v>
      </c>
      <c r="BP3011">
        <v>0</v>
      </c>
      <c r="BS3011">
        <v>0</v>
      </c>
      <c r="BT3011">
        <v>0</v>
      </c>
      <c r="BU3011">
        <v>0</v>
      </c>
      <c r="CE3011" t="str">
        <f t="shared" si="1523"/>
        <v>16:28:41.655</v>
      </c>
      <c r="CF3011">
        <v>655417757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6</v>
      </c>
      <c r="CY3011">
        <v>7</v>
      </c>
      <c r="CZ3011" t="s">
        <v>131</v>
      </c>
      <c r="DA3011">
        <v>80</v>
      </c>
      <c r="DB3011">
        <v>1</v>
      </c>
      <c r="DC3011" t="s">
        <v>132</v>
      </c>
      <c r="DD3011" t="s">
        <v>133</v>
      </c>
      <c r="DG3011">
        <v>15655762</v>
      </c>
      <c r="DI3011">
        <v>1</v>
      </c>
      <c r="DJ3011">
        <v>0</v>
      </c>
      <c r="DK3011">
        <v>0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3">
      <c r="A3012" t="str">
        <f>"10/06/2022 16:28:42.117"</f>
        <v>10/06/2022 16:28:42.117</v>
      </c>
      <c r="C3012" t="str">
        <f t="shared" si="1516"/>
        <v>FFDFD3C0</v>
      </c>
      <c r="D3012" t="s">
        <v>143</v>
      </c>
      <c r="E3012">
        <v>1</v>
      </c>
      <c r="F3012">
        <v>2001</v>
      </c>
      <c r="G3012" t="s">
        <v>147</v>
      </c>
      <c r="J3012" t="s">
        <v>145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 t="shared" si="1521"/>
        <v>16:28:41.648</v>
      </c>
      <c r="T3012" t="str">
        <f t="shared" si="1522"/>
        <v>16:28:41.248</v>
      </c>
      <c r="U3012" t="str">
        <f t="shared" si="1524"/>
        <v>A5988B</v>
      </c>
      <c r="V3012">
        <v>0</v>
      </c>
      <c r="W3012">
        <v>0</v>
      </c>
      <c r="X3012">
        <v>2</v>
      </c>
      <c r="Y3012">
        <v>0</v>
      </c>
      <c r="AA3012">
        <v>0</v>
      </c>
      <c r="AB3012">
        <v>9</v>
      </c>
      <c r="AC3012">
        <v>3</v>
      </c>
      <c r="AD3012">
        <v>0</v>
      </c>
      <c r="AE3012">
        <v>10</v>
      </c>
      <c r="AF3012" t="s">
        <v>136</v>
      </c>
      <c r="AG3012">
        <v>0</v>
      </c>
      <c r="AH3012">
        <v>3</v>
      </c>
      <c r="AI3012">
        <v>2</v>
      </c>
      <c r="AJ3012">
        <v>1</v>
      </c>
      <c r="AK3012" t="s">
        <v>979</v>
      </c>
      <c r="AL3012">
        <v>41.005912000000002</v>
      </c>
      <c r="AM3012" t="s">
        <v>980</v>
      </c>
      <c r="AN3012">
        <v>-72.185969</v>
      </c>
      <c r="AO3012">
        <v>25</v>
      </c>
      <c r="AP3012">
        <v>1175</v>
      </c>
      <c r="AQ3012" t="s">
        <v>129</v>
      </c>
      <c r="AR3012">
        <v>-49</v>
      </c>
      <c r="AS3012">
        <v>42</v>
      </c>
      <c r="AT3012">
        <v>128</v>
      </c>
      <c r="BB3012">
        <v>1200</v>
      </c>
      <c r="BC3012">
        <v>1</v>
      </c>
      <c r="BD3012" t="str">
        <f t="shared" si="1517"/>
        <v xml:space="preserve">N46PD   </v>
      </c>
      <c r="BE3012">
        <v>1</v>
      </c>
      <c r="BG3012">
        <v>0</v>
      </c>
      <c r="BH3012">
        <v>0</v>
      </c>
      <c r="BI3012">
        <v>0</v>
      </c>
      <c r="BJ3012">
        <v>1075</v>
      </c>
      <c r="BK3012">
        <v>-100</v>
      </c>
      <c r="BL3012" t="s">
        <v>206</v>
      </c>
      <c r="BM3012">
        <v>1</v>
      </c>
      <c r="BN3012">
        <v>1</v>
      </c>
      <c r="BO3012">
        <v>1</v>
      </c>
      <c r="BP3012">
        <v>0</v>
      </c>
      <c r="BS3012">
        <v>0</v>
      </c>
      <c r="BT3012">
        <v>0</v>
      </c>
      <c r="BU3012">
        <v>0</v>
      </c>
      <c r="CE3012" t="str">
        <f t="shared" si="1523"/>
        <v>16:28:41.655</v>
      </c>
      <c r="CF3012">
        <v>655417757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6</v>
      </c>
      <c r="CY3012">
        <v>7</v>
      </c>
      <c r="CZ3012" t="s">
        <v>131</v>
      </c>
      <c r="DA3012">
        <v>80</v>
      </c>
      <c r="DB3012">
        <v>1</v>
      </c>
      <c r="DC3012" t="s">
        <v>132</v>
      </c>
      <c r="DD3012" t="s">
        <v>133</v>
      </c>
      <c r="DG3012">
        <v>15655762</v>
      </c>
      <c r="DI3012">
        <v>1</v>
      </c>
      <c r="DJ3012">
        <v>0</v>
      </c>
      <c r="DK3012">
        <v>0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3">
      <c r="A3013" t="str">
        <f t="shared" ref="A3013:A3019" si="1525">"10/06/2022 16:28:42.961"</f>
        <v>10/06/2022 16:28:42.961</v>
      </c>
      <c r="C3013" t="str">
        <f t="shared" si="1516"/>
        <v>FFDFD3C0</v>
      </c>
      <c r="D3013" t="s">
        <v>143</v>
      </c>
      <c r="E3013">
        <v>1</v>
      </c>
      <c r="F3013">
        <v>2001</v>
      </c>
      <c r="G3013" t="s">
        <v>147</v>
      </c>
      <c r="J3013" t="s">
        <v>145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 t="shared" ref="S3013:S3019" si="1526">"16:28:42.734"</f>
        <v>16:28:42.734</v>
      </c>
      <c r="T3013" t="str">
        <f t="shared" ref="T3013:T3019" si="1527">"16:28:42.334"</f>
        <v>16:28:42.334</v>
      </c>
      <c r="U3013" t="str">
        <f t="shared" si="1524"/>
        <v>A5988B</v>
      </c>
      <c r="V3013">
        <v>0</v>
      </c>
      <c r="W3013">
        <v>0</v>
      </c>
      <c r="X3013">
        <v>2</v>
      </c>
      <c r="Y3013">
        <v>0</v>
      </c>
      <c r="AA3013">
        <v>0</v>
      </c>
      <c r="AB3013">
        <v>9</v>
      </c>
      <c r="AC3013">
        <v>3</v>
      </c>
      <c r="AD3013">
        <v>0</v>
      </c>
      <c r="AE3013">
        <v>10</v>
      </c>
      <c r="AF3013" t="s">
        <v>136</v>
      </c>
      <c r="AG3013">
        <v>0</v>
      </c>
      <c r="AH3013">
        <v>3</v>
      </c>
      <c r="AI3013">
        <v>2</v>
      </c>
      <c r="AJ3013">
        <v>1</v>
      </c>
      <c r="AK3013" t="s">
        <v>981</v>
      </c>
      <c r="AL3013">
        <v>41.006104999999998</v>
      </c>
      <c r="AM3013" t="s">
        <v>982</v>
      </c>
      <c r="AN3013">
        <v>-72.186269999999993</v>
      </c>
      <c r="AO3013">
        <v>25</v>
      </c>
      <c r="AP3013">
        <v>1175</v>
      </c>
      <c r="AQ3013" t="s">
        <v>129</v>
      </c>
      <c r="AR3013">
        <v>-55</v>
      </c>
      <c r="AS3013">
        <v>35</v>
      </c>
      <c r="AT3013">
        <v>192</v>
      </c>
      <c r="BB3013">
        <v>1200</v>
      </c>
      <c r="BC3013">
        <v>1</v>
      </c>
      <c r="BD3013" t="str">
        <f t="shared" si="1517"/>
        <v xml:space="preserve">N46PD   </v>
      </c>
      <c r="BE3013">
        <v>1</v>
      </c>
      <c r="BG3013">
        <v>0</v>
      </c>
      <c r="BH3013">
        <v>0</v>
      </c>
      <c r="BI3013">
        <v>0</v>
      </c>
      <c r="BJ3013">
        <v>1075</v>
      </c>
      <c r="BK3013">
        <v>-100</v>
      </c>
      <c r="BL3013" t="s">
        <v>206</v>
      </c>
      <c r="BM3013">
        <v>1</v>
      </c>
      <c r="BN3013">
        <v>1</v>
      </c>
      <c r="BO3013">
        <v>1</v>
      </c>
      <c r="BP3013">
        <v>0</v>
      </c>
      <c r="BS3013">
        <v>0</v>
      </c>
      <c r="BT3013">
        <v>0</v>
      </c>
      <c r="BU3013">
        <v>0</v>
      </c>
      <c r="CE3013" t="str">
        <f t="shared" ref="CE3013:CE3019" si="1528">"16:28:42.735"</f>
        <v>16:28:42.735</v>
      </c>
      <c r="CF3013">
        <v>735143429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5</v>
      </c>
      <c r="CY3013">
        <v>7</v>
      </c>
      <c r="CZ3013" t="s">
        <v>131</v>
      </c>
      <c r="DA3013">
        <v>80</v>
      </c>
      <c r="DB3013">
        <v>1</v>
      </c>
      <c r="DC3013" t="s">
        <v>132</v>
      </c>
      <c r="DD3013" t="s">
        <v>133</v>
      </c>
      <c r="DG3013">
        <v>15656886</v>
      </c>
      <c r="DI3013">
        <v>1</v>
      </c>
      <c r="DJ3013">
        <v>0</v>
      </c>
      <c r="DK3013">
        <v>0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3">
      <c r="A3014" t="str">
        <f t="shared" si="1525"/>
        <v>10/06/2022 16:28:42.961</v>
      </c>
      <c r="C3014" t="str">
        <f t="shared" si="1516"/>
        <v>FFDFD3C0</v>
      </c>
      <c r="D3014" t="s">
        <v>143</v>
      </c>
      <c r="E3014">
        <v>15</v>
      </c>
      <c r="F3014">
        <v>2015</v>
      </c>
      <c r="G3014" t="s">
        <v>144</v>
      </c>
      <c r="J3014" t="s">
        <v>145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 t="shared" si="1526"/>
        <v>16:28:42.734</v>
      </c>
      <c r="T3014" t="str">
        <f t="shared" si="1527"/>
        <v>16:28:42.334</v>
      </c>
      <c r="U3014" t="str">
        <f t="shared" si="1524"/>
        <v>A5988B</v>
      </c>
      <c r="V3014">
        <v>0</v>
      </c>
      <c r="W3014">
        <v>0</v>
      </c>
      <c r="X3014">
        <v>2</v>
      </c>
      <c r="Y3014">
        <v>0</v>
      </c>
      <c r="AA3014">
        <v>0</v>
      </c>
      <c r="AB3014">
        <v>9</v>
      </c>
      <c r="AC3014">
        <v>3</v>
      </c>
      <c r="AD3014">
        <v>0</v>
      </c>
      <c r="AE3014">
        <v>10</v>
      </c>
      <c r="AF3014" t="s">
        <v>136</v>
      </c>
      <c r="AG3014">
        <v>0</v>
      </c>
      <c r="AH3014">
        <v>3</v>
      </c>
      <c r="AI3014">
        <v>2</v>
      </c>
      <c r="AJ3014">
        <v>1</v>
      </c>
      <c r="AK3014" t="s">
        <v>981</v>
      </c>
      <c r="AL3014">
        <v>41.006104999999998</v>
      </c>
      <c r="AM3014" t="s">
        <v>982</v>
      </c>
      <c r="AN3014">
        <v>-72.186269999999993</v>
      </c>
      <c r="AO3014">
        <v>25</v>
      </c>
      <c r="AP3014">
        <v>1175</v>
      </c>
      <c r="AQ3014" t="s">
        <v>129</v>
      </c>
      <c r="AR3014">
        <v>-55</v>
      </c>
      <c r="AS3014">
        <v>35</v>
      </c>
      <c r="AT3014">
        <v>192</v>
      </c>
      <c r="BB3014">
        <v>1200</v>
      </c>
      <c r="BC3014">
        <v>1</v>
      </c>
      <c r="BD3014" t="str">
        <f t="shared" si="1517"/>
        <v xml:space="preserve">N46PD   </v>
      </c>
      <c r="BE3014">
        <v>1</v>
      </c>
      <c r="BG3014">
        <v>0</v>
      </c>
      <c r="BH3014">
        <v>0</v>
      </c>
      <c r="BI3014">
        <v>0</v>
      </c>
      <c r="BJ3014">
        <v>1075</v>
      </c>
      <c r="BK3014">
        <v>-100</v>
      </c>
      <c r="BL3014" t="s">
        <v>206</v>
      </c>
      <c r="BM3014">
        <v>1</v>
      </c>
      <c r="BN3014">
        <v>1</v>
      </c>
      <c r="BO3014">
        <v>1</v>
      </c>
      <c r="BP3014">
        <v>0</v>
      </c>
      <c r="BS3014">
        <v>0</v>
      </c>
      <c r="BT3014">
        <v>0</v>
      </c>
      <c r="BU3014">
        <v>0</v>
      </c>
      <c r="CE3014" t="str">
        <f t="shared" si="1528"/>
        <v>16:28:42.735</v>
      </c>
      <c r="CF3014">
        <v>735143429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5</v>
      </c>
      <c r="CY3014">
        <v>7</v>
      </c>
      <c r="CZ3014" t="s">
        <v>131</v>
      </c>
      <c r="DA3014">
        <v>80</v>
      </c>
      <c r="DB3014">
        <v>1</v>
      </c>
      <c r="DC3014" t="s">
        <v>132</v>
      </c>
      <c r="DD3014" t="s">
        <v>133</v>
      </c>
      <c r="DG3014">
        <v>15656886</v>
      </c>
      <c r="DI3014">
        <v>1</v>
      </c>
      <c r="DJ3014">
        <v>0</v>
      </c>
      <c r="DK3014">
        <v>1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3">
      <c r="A3015" t="str">
        <f t="shared" si="1525"/>
        <v>10/06/2022 16:28:42.961</v>
      </c>
      <c r="C3015" t="str">
        <f t="shared" si="1516"/>
        <v>FFDFD3C0</v>
      </c>
      <c r="D3015" t="s">
        <v>139</v>
      </c>
      <c r="E3015">
        <v>3</v>
      </c>
      <c r="F3015">
        <v>1003</v>
      </c>
      <c r="G3015" t="s">
        <v>146</v>
      </c>
      <c r="J3015" t="s">
        <v>141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 t="shared" si="1526"/>
        <v>16:28:42.734</v>
      </c>
      <c r="T3015" t="str">
        <f t="shared" si="1527"/>
        <v>16:28:42.334</v>
      </c>
      <c r="U3015" t="str">
        <f t="shared" si="1524"/>
        <v>A5988B</v>
      </c>
      <c r="V3015">
        <v>0</v>
      </c>
      <c r="W3015">
        <v>0</v>
      </c>
      <c r="X3015">
        <v>2</v>
      </c>
      <c r="Y3015">
        <v>0</v>
      </c>
      <c r="AA3015">
        <v>0</v>
      </c>
      <c r="AB3015">
        <v>9</v>
      </c>
      <c r="AC3015">
        <v>3</v>
      </c>
      <c r="AD3015">
        <v>0</v>
      </c>
      <c r="AE3015">
        <v>10</v>
      </c>
      <c r="AF3015" t="s">
        <v>136</v>
      </c>
      <c r="AG3015">
        <v>0</v>
      </c>
      <c r="AH3015">
        <v>3</v>
      </c>
      <c r="AI3015">
        <v>2</v>
      </c>
      <c r="AJ3015">
        <v>1</v>
      </c>
      <c r="AK3015" t="s">
        <v>981</v>
      </c>
      <c r="AL3015">
        <v>41.006104999999998</v>
      </c>
      <c r="AM3015" t="s">
        <v>982</v>
      </c>
      <c r="AN3015">
        <v>-72.186269999999993</v>
      </c>
      <c r="AO3015">
        <v>25</v>
      </c>
      <c r="AP3015">
        <v>1175</v>
      </c>
      <c r="AQ3015" t="s">
        <v>129</v>
      </c>
      <c r="AR3015">
        <v>-55</v>
      </c>
      <c r="AS3015">
        <v>35</v>
      </c>
      <c r="AT3015">
        <v>192</v>
      </c>
      <c r="BB3015">
        <v>1200</v>
      </c>
      <c r="BC3015">
        <v>1</v>
      </c>
      <c r="BD3015" t="str">
        <f t="shared" si="1517"/>
        <v xml:space="preserve">N46PD   </v>
      </c>
      <c r="BE3015">
        <v>1</v>
      </c>
      <c r="BG3015">
        <v>0</v>
      </c>
      <c r="BH3015">
        <v>0</v>
      </c>
      <c r="BI3015">
        <v>0</v>
      </c>
      <c r="BJ3015">
        <v>1075</v>
      </c>
      <c r="BK3015">
        <v>-100</v>
      </c>
      <c r="BL3015" t="s">
        <v>206</v>
      </c>
      <c r="BM3015">
        <v>1</v>
      </c>
      <c r="BN3015">
        <v>1</v>
      </c>
      <c r="BO3015">
        <v>1</v>
      </c>
      <c r="BP3015">
        <v>0</v>
      </c>
      <c r="BS3015">
        <v>0</v>
      </c>
      <c r="BT3015">
        <v>0</v>
      </c>
      <c r="BU3015">
        <v>0</v>
      </c>
      <c r="CE3015" t="str">
        <f t="shared" si="1528"/>
        <v>16:28:42.735</v>
      </c>
      <c r="CF3015">
        <v>735143429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5</v>
      </c>
      <c r="CY3015">
        <v>7</v>
      </c>
      <c r="CZ3015" t="s">
        <v>131</v>
      </c>
      <c r="DA3015">
        <v>80</v>
      </c>
      <c r="DB3015">
        <v>1</v>
      </c>
      <c r="DC3015" t="s">
        <v>132</v>
      </c>
      <c r="DD3015" t="s">
        <v>133</v>
      </c>
      <c r="DG3015">
        <v>15656886</v>
      </c>
      <c r="DI3015">
        <v>1</v>
      </c>
      <c r="DJ3015">
        <v>0</v>
      </c>
      <c r="DK3015">
        <v>0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3">
      <c r="A3016" t="str">
        <f t="shared" si="1525"/>
        <v>10/06/2022 16:28:42.961</v>
      </c>
      <c r="C3016" t="str">
        <f t="shared" si="1516"/>
        <v>FFDFD3C0</v>
      </c>
      <c r="D3016" t="s">
        <v>123</v>
      </c>
      <c r="E3016">
        <v>1</v>
      </c>
      <c r="H3016">
        <v>157</v>
      </c>
      <c r="I3016" t="s">
        <v>124</v>
      </c>
      <c r="J3016" t="s">
        <v>125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 t="shared" si="1526"/>
        <v>16:28:42.734</v>
      </c>
      <c r="T3016" t="str">
        <f t="shared" si="1527"/>
        <v>16:28:42.334</v>
      </c>
      <c r="U3016" t="str">
        <f t="shared" si="1524"/>
        <v>A5988B</v>
      </c>
      <c r="V3016">
        <v>0</v>
      </c>
      <c r="W3016">
        <v>0</v>
      </c>
      <c r="X3016">
        <v>2</v>
      </c>
      <c r="Y3016">
        <v>0</v>
      </c>
      <c r="AA3016">
        <v>0</v>
      </c>
      <c r="AB3016">
        <v>9</v>
      </c>
      <c r="AC3016">
        <v>3</v>
      </c>
      <c r="AD3016">
        <v>0</v>
      </c>
      <c r="AE3016">
        <v>10</v>
      </c>
      <c r="AF3016" t="s">
        <v>136</v>
      </c>
      <c r="AG3016">
        <v>0</v>
      </c>
      <c r="AH3016">
        <v>3</v>
      </c>
      <c r="AI3016">
        <v>2</v>
      </c>
      <c r="AJ3016">
        <v>1</v>
      </c>
      <c r="AK3016" t="s">
        <v>981</v>
      </c>
      <c r="AL3016">
        <v>41.006104999999998</v>
      </c>
      <c r="AM3016" t="s">
        <v>982</v>
      </c>
      <c r="AN3016">
        <v>-72.186269999999993</v>
      </c>
      <c r="AO3016">
        <v>25</v>
      </c>
      <c r="AP3016">
        <v>1175</v>
      </c>
      <c r="AQ3016" t="s">
        <v>129</v>
      </c>
      <c r="AR3016">
        <v>-55</v>
      </c>
      <c r="AS3016">
        <v>35</v>
      </c>
      <c r="AT3016">
        <v>192</v>
      </c>
      <c r="BB3016">
        <v>1200</v>
      </c>
      <c r="BC3016">
        <v>1</v>
      </c>
      <c r="BD3016" t="str">
        <f t="shared" si="1517"/>
        <v xml:space="preserve">N46PD   </v>
      </c>
      <c r="BE3016">
        <v>1</v>
      </c>
      <c r="BG3016">
        <v>0</v>
      </c>
      <c r="BH3016">
        <v>0</v>
      </c>
      <c r="BI3016">
        <v>0</v>
      </c>
      <c r="BJ3016">
        <v>1075</v>
      </c>
      <c r="BK3016">
        <v>-100</v>
      </c>
      <c r="BL3016" t="s">
        <v>206</v>
      </c>
      <c r="BM3016">
        <v>1</v>
      </c>
      <c r="BN3016">
        <v>1</v>
      </c>
      <c r="BO3016">
        <v>1</v>
      </c>
      <c r="BP3016">
        <v>0</v>
      </c>
      <c r="BS3016">
        <v>0</v>
      </c>
      <c r="BT3016">
        <v>0</v>
      </c>
      <c r="BU3016">
        <v>0</v>
      </c>
      <c r="CE3016" t="str">
        <f t="shared" si="1528"/>
        <v>16:28:42.735</v>
      </c>
      <c r="CF3016">
        <v>735143429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5</v>
      </c>
      <c r="CY3016">
        <v>7</v>
      </c>
      <c r="CZ3016" t="s">
        <v>131</v>
      </c>
      <c r="DA3016">
        <v>80</v>
      </c>
      <c r="DB3016">
        <v>1</v>
      </c>
      <c r="DC3016" t="s">
        <v>132</v>
      </c>
      <c r="DD3016" t="s">
        <v>133</v>
      </c>
      <c r="DG3016">
        <v>15656886</v>
      </c>
      <c r="DI3016">
        <v>1</v>
      </c>
      <c r="DJ3016">
        <v>0</v>
      </c>
      <c r="DK3016">
        <v>1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3">
      <c r="A3017" t="str">
        <f t="shared" si="1525"/>
        <v>10/06/2022 16:28:42.961</v>
      </c>
      <c r="C3017" t="str">
        <f t="shared" si="1516"/>
        <v>FFDFD3C0</v>
      </c>
      <c r="D3017" t="s">
        <v>134</v>
      </c>
      <c r="E3017">
        <v>38</v>
      </c>
      <c r="H3017">
        <v>125</v>
      </c>
      <c r="I3017" t="s">
        <v>142</v>
      </c>
      <c r="J3017" t="s">
        <v>136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 t="shared" si="1526"/>
        <v>16:28:42.734</v>
      </c>
      <c r="T3017" t="str">
        <f t="shared" si="1527"/>
        <v>16:28:42.334</v>
      </c>
      <c r="U3017" t="str">
        <f t="shared" si="1524"/>
        <v>A5988B</v>
      </c>
      <c r="V3017">
        <v>0</v>
      </c>
      <c r="W3017">
        <v>0</v>
      </c>
      <c r="X3017">
        <v>2</v>
      </c>
      <c r="Y3017">
        <v>0</v>
      </c>
      <c r="AA3017">
        <v>0</v>
      </c>
      <c r="AB3017">
        <v>9</v>
      </c>
      <c r="AC3017">
        <v>3</v>
      </c>
      <c r="AD3017">
        <v>0</v>
      </c>
      <c r="AE3017">
        <v>10</v>
      </c>
      <c r="AF3017" t="s">
        <v>136</v>
      </c>
      <c r="AG3017">
        <v>0</v>
      </c>
      <c r="AH3017">
        <v>3</v>
      </c>
      <c r="AI3017">
        <v>2</v>
      </c>
      <c r="AJ3017">
        <v>1</v>
      </c>
      <c r="AK3017" t="s">
        <v>981</v>
      </c>
      <c r="AL3017">
        <v>41.006104999999998</v>
      </c>
      <c r="AM3017" t="s">
        <v>982</v>
      </c>
      <c r="AN3017">
        <v>-72.186269999999993</v>
      </c>
      <c r="AO3017">
        <v>25</v>
      </c>
      <c r="AP3017">
        <v>1175</v>
      </c>
      <c r="AQ3017" t="s">
        <v>129</v>
      </c>
      <c r="AR3017">
        <v>-55</v>
      </c>
      <c r="AS3017">
        <v>35</v>
      </c>
      <c r="AT3017">
        <v>192</v>
      </c>
      <c r="BB3017">
        <v>1200</v>
      </c>
      <c r="BC3017">
        <v>1</v>
      </c>
      <c r="BD3017" t="str">
        <f t="shared" si="1517"/>
        <v xml:space="preserve">N46PD   </v>
      </c>
      <c r="BE3017">
        <v>1</v>
      </c>
      <c r="BG3017">
        <v>0</v>
      </c>
      <c r="BH3017">
        <v>0</v>
      </c>
      <c r="BI3017">
        <v>0</v>
      </c>
      <c r="BJ3017">
        <v>1075</v>
      </c>
      <c r="BK3017">
        <v>-100</v>
      </c>
      <c r="BL3017" t="s">
        <v>206</v>
      </c>
      <c r="BM3017">
        <v>1</v>
      </c>
      <c r="BN3017">
        <v>1</v>
      </c>
      <c r="BO3017">
        <v>1</v>
      </c>
      <c r="BP3017">
        <v>0</v>
      </c>
      <c r="BS3017">
        <v>0</v>
      </c>
      <c r="BT3017">
        <v>0</v>
      </c>
      <c r="BU3017">
        <v>0</v>
      </c>
      <c r="CE3017" t="str">
        <f t="shared" si="1528"/>
        <v>16:28:42.735</v>
      </c>
      <c r="CF3017">
        <v>735143429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5</v>
      </c>
      <c r="CY3017">
        <v>7</v>
      </c>
      <c r="CZ3017" t="s">
        <v>131</v>
      </c>
      <c r="DA3017">
        <v>80</v>
      </c>
      <c r="DB3017">
        <v>1</v>
      </c>
      <c r="DC3017" t="s">
        <v>132</v>
      </c>
      <c r="DD3017" t="s">
        <v>133</v>
      </c>
      <c r="DG3017">
        <v>15656886</v>
      </c>
      <c r="DI3017">
        <v>1</v>
      </c>
      <c r="DJ3017">
        <v>0</v>
      </c>
      <c r="DK3017">
        <v>1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3">
      <c r="A3018" t="str">
        <f t="shared" si="1525"/>
        <v>10/06/2022 16:28:42.961</v>
      </c>
      <c r="C3018" t="str">
        <f t="shared" si="1516"/>
        <v>FFDFD3C0</v>
      </c>
      <c r="D3018" t="s">
        <v>139</v>
      </c>
      <c r="E3018">
        <v>2</v>
      </c>
      <c r="F3018">
        <v>1002</v>
      </c>
      <c r="G3018" t="s">
        <v>124</v>
      </c>
      <c r="J3018" t="s">
        <v>141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 t="shared" si="1526"/>
        <v>16:28:42.734</v>
      </c>
      <c r="T3018" t="str">
        <f t="shared" si="1527"/>
        <v>16:28:42.334</v>
      </c>
      <c r="U3018" t="str">
        <f t="shared" si="1524"/>
        <v>A5988B</v>
      </c>
      <c r="V3018">
        <v>0</v>
      </c>
      <c r="W3018">
        <v>0</v>
      </c>
      <c r="X3018">
        <v>2</v>
      </c>
      <c r="Y3018">
        <v>0</v>
      </c>
      <c r="AA3018">
        <v>0</v>
      </c>
      <c r="AB3018">
        <v>9</v>
      </c>
      <c r="AC3018">
        <v>3</v>
      </c>
      <c r="AD3018">
        <v>0</v>
      </c>
      <c r="AE3018">
        <v>10</v>
      </c>
      <c r="AF3018" t="s">
        <v>136</v>
      </c>
      <c r="AG3018">
        <v>0</v>
      </c>
      <c r="AH3018">
        <v>3</v>
      </c>
      <c r="AI3018">
        <v>2</v>
      </c>
      <c r="AJ3018">
        <v>1</v>
      </c>
      <c r="AK3018" t="s">
        <v>981</v>
      </c>
      <c r="AL3018">
        <v>41.006104999999998</v>
      </c>
      <c r="AM3018" t="s">
        <v>982</v>
      </c>
      <c r="AN3018">
        <v>-72.186269999999993</v>
      </c>
      <c r="AO3018">
        <v>25</v>
      </c>
      <c r="AP3018">
        <v>1175</v>
      </c>
      <c r="AQ3018" t="s">
        <v>129</v>
      </c>
      <c r="AR3018">
        <v>-55</v>
      </c>
      <c r="AS3018">
        <v>35</v>
      </c>
      <c r="AT3018">
        <v>192</v>
      </c>
      <c r="BB3018">
        <v>1200</v>
      </c>
      <c r="BC3018">
        <v>1</v>
      </c>
      <c r="BD3018" t="str">
        <f t="shared" si="1517"/>
        <v xml:space="preserve">N46PD   </v>
      </c>
      <c r="BE3018">
        <v>1</v>
      </c>
      <c r="BG3018">
        <v>0</v>
      </c>
      <c r="BH3018">
        <v>0</v>
      </c>
      <c r="BI3018">
        <v>0</v>
      </c>
      <c r="BJ3018">
        <v>1075</v>
      </c>
      <c r="BK3018">
        <v>-100</v>
      </c>
      <c r="BL3018" t="s">
        <v>206</v>
      </c>
      <c r="BM3018">
        <v>1</v>
      </c>
      <c r="BN3018">
        <v>1</v>
      </c>
      <c r="BO3018">
        <v>1</v>
      </c>
      <c r="BP3018">
        <v>0</v>
      </c>
      <c r="BS3018">
        <v>0</v>
      </c>
      <c r="BT3018">
        <v>0</v>
      </c>
      <c r="BU3018">
        <v>0</v>
      </c>
      <c r="CE3018" t="str">
        <f t="shared" si="1528"/>
        <v>16:28:42.735</v>
      </c>
      <c r="CF3018">
        <v>735143429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5</v>
      </c>
      <c r="CY3018">
        <v>7</v>
      </c>
      <c r="CZ3018" t="s">
        <v>131</v>
      </c>
      <c r="DA3018">
        <v>80</v>
      </c>
      <c r="DB3018">
        <v>1</v>
      </c>
      <c r="DC3018" t="s">
        <v>132</v>
      </c>
      <c r="DD3018" t="s">
        <v>133</v>
      </c>
      <c r="DG3018">
        <v>15656886</v>
      </c>
      <c r="DI3018">
        <v>1</v>
      </c>
      <c r="DJ3018">
        <v>0</v>
      </c>
      <c r="DK3018">
        <v>1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3">
      <c r="A3019" t="str">
        <f t="shared" si="1525"/>
        <v>10/06/2022 16:28:42.961</v>
      </c>
      <c r="C3019" t="str">
        <f t="shared" si="1516"/>
        <v>FFDFD3C0</v>
      </c>
      <c r="D3019" t="s">
        <v>134</v>
      </c>
      <c r="E3019">
        <v>33</v>
      </c>
      <c r="H3019">
        <v>112</v>
      </c>
      <c r="I3019" t="s">
        <v>135</v>
      </c>
      <c r="J3019" t="s">
        <v>136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 t="shared" si="1526"/>
        <v>16:28:42.734</v>
      </c>
      <c r="T3019" t="str">
        <f t="shared" si="1527"/>
        <v>16:28:42.334</v>
      </c>
      <c r="U3019" t="str">
        <f t="shared" si="1524"/>
        <v>A5988B</v>
      </c>
      <c r="V3019">
        <v>0</v>
      </c>
      <c r="W3019">
        <v>0</v>
      </c>
      <c r="X3019">
        <v>2</v>
      </c>
      <c r="Y3019">
        <v>0</v>
      </c>
      <c r="AA3019">
        <v>0</v>
      </c>
      <c r="AB3019">
        <v>9</v>
      </c>
      <c r="AC3019">
        <v>3</v>
      </c>
      <c r="AD3019">
        <v>0</v>
      </c>
      <c r="AE3019">
        <v>10</v>
      </c>
      <c r="AF3019" t="s">
        <v>136</v>
      </c>
      <c r="AG3019">
        <v>0</v>
      </c>
      <c r="AH3019">
        <v>3</v>
      </c>
      <c r="AI3019">
        <v>2</v>
      </c>
      <c r="AJ3019">
        <v>1</v>
      </c>
      <c r="AK3019" t="s">
        <v>981</v>
      </c>
      <c r="AL3019">
        <v>41.006104999999998</v>
      </c>
      <c r="AM3019" t="s">
        <v>982</v>
      </c>
      <c r="AN3019">
        <v>-72.186269999999993</v>
      </c>
      <c r="AO3019">
        <v>25</v>
      </c>
      <c r="AP3019">
        <v>1175</v>
      </c>
      <c r="AQ3019" t="s">
        <v>129</v>
      </c>
      <c r="AR3019">
        <v>-55</v>
      </c>
      <c r="AS3019">
        <v>35</v>
      </c>
      <c r="AT3019">
        <v>192</v>
      </c>
      <c r="BB3019">
        <v>1200</v>
      </c>
      <c r="BC3019">
        <v>1</v>
      </c>
      <c r="BD3019" t="str">
        <f t="shared" si="1517"/>
        <v xml:space="preserve">N46PD   </v>
      </c>
      <c r="BE3019">
        <v>1</v>
      </c>
      <c r="BG3019">
        <v>0</v>
      </c>
      <c r="BH3019">
        <v>0</v>
      </c>
      <c r="BI3019">
        <v>0</v>
      </c>
      <c r="BJ3019">
        <v>1075</v>
      </c>
      <c r="BK3019">
        <v>-100</v>
      </c>
      <c r="BL3019" t="s">
        <v>206</v>
      </c>
      <c r="BM3019">
        <v>1</v>
      </c>
      <c r="BN3019">
        <v>1</v>
      </c>
      <c r="BO3019">
        <v>1</v>
      </c>
      <c r="BP3019">
        <v>0</v>
      </c>
      <c r="BS3019">
        <v>0</v>
      </c>
      <c r="BT3019">
        <v>0</v>
      </c>
      <c r="BU3019">
        <v>0</v>
      </c>
      <c r="CE3019" t="str">
        <f t="shared" si="1528"/>
        <v>16:28:42.735</v>
      </c>
      <c r="CF3019">
        <v>735143429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5</v>
      </c>
      <c r="CY3019">
        <v>7</v>
      </c>
      <c r="CZ3019" t="s">
        <v>131</v>
      </c>
      <c r="DA3019">
        <v>80</v>
      </c>
      <c r="DB3019">
        <v>1</v>
      </c>
      <c r="DC3019" t="s">
        <v>132</v>
      </c>
      <c r="DD3019" t="s">
        <v>133</v>
      </c>
      <c r="DG3019">
        <v>15656886</v>
      </c>
      <c r="DI3019">
        <v>1</v>
      </c>
      <c r="DJ3019">
        <v>0</v>
      </c>
      <c r="DK3019">
        <v>1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3">
      <c r="A3020" t="str">
        <f>"10/06/2022 16:28:44.243"</f>
        <v>10/06/2022 16:28:44.243</v>
      </c>
      <c r="C3020" t="str">
        <f t="shared" si="1516"/>
        <v>FFDFD3C0</v>
      </c>
      <c r="D3020" t="s">
        <v>134</v>
      </c>
      <c r="E3020">
        <v>38</v>
      </c>
      <c r="H3020">
        <v>125</v>
      </c>
      <c r="I3020" t="s">
        <v>142</v>
      </c>
      <c r="J3020" t="s">
        <v>136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 t="shared" ref="S3020:S3026" si="1529">"16:28:43.703"</f>
        <v>16:28:43.703</v>
      </c>
      <c r="T3020" t="str">
        <f t="shared" ref="T3020:T3026" si="1530">"16:28:43.303"</f>
        <v>16:28:43.303</v>
      </c>
      <c r="U3020" t="str">
        <f t="shared" si="1524"/>
        <v>A5988B</v>
      </c>
      <c r="V3020">
        <v>0</v>
      </c>
      <c r="W3020">
        <v>0</v>
      </c>
      <c r="X3020">
        <v>2</v>
      </c>
      <c r="Y3020">
        <v>0</v>
      </c>
      <c r="AA3020">
        <v>0</v>
      </c>
      <c r="AB3020">
        <v>9</v>
      </c>
      <c r="AC3020">
        <v>3</v>
      </c>
      <c r="AD3020">
        <v>0</v>
      </c>
      <c r="AE3020">
        <v>10</v>
      </c>
      <c r="AF3020" t="s">
        <v>136</v>
      </c>
      <c r="AG3020">
        <v>0</v>
      </c>
      <c r="AH3020">
        <v>3</v>
      </c>
      <c r="AI3020">
        <v>2</v>
      </c>
      <c r="AJ3020">
        <v>1</v>
      </c>
      <c r="AK3020" t="s">
        <v>983</v>
      </c>
      <c r="AL3020">
        <v>41.006191000000001</v>
      </c>
      <c r="AM3020" t="s">
        <v>984</v>
      </c>
      <c r="AN3020">
        <v>-72.186655999999999</v>
      </c>
      <c r="AO3020">
        <v>25</v>
      </c>
      <c r="AP3020">
        <v>1175</v>
      </c>
      <c r="AQ3020" t="s">
        <v>129</v>
      </c>
      <c r="AR3020">
        <v>-59</v>
      </c>
      <c r="AS3020">
        <v>27</v>
      </c>
      <c r="AT3020">
        <v>320</v>
      </c>
      <c r="BB3020">
        <v>1200</v>
      </c>
      <c r="BC3020">
        <v>1</v>
      </c>
      <c r="BD3020" t="str">
        <f t="shared" si="1517"/>
        <v xml:space="preserve">N46PD   </v>
      </c>
      <c r="BE3020">
        <v>1</v>
      </c>
      <c r="BG3020">
        <v>0</v>
      </c>
      <c r="BH3020">
        <v>0</v>
      </c>
      <c r="BI3020">
        <v>0</v>
      </c>
      <c r="BJ3020">
        <v>1075</v>
      </c>
      <c r="BK3020">
        <v>-100</v>
      </c>
      <c r="BL3020" t="s">
        <v>206</v>
      </c>
      <c r="BM3020">
        <v>1</v>
      </c>
      <c r="BN3020">
        <v>1</v>
      </c>
      <c r="BO3020">
        <v>1</v>
      </c>
      <c r="BP3020">
        <v>0</v>
      </c>
      <c r="BS3020">
        <v>0</v>
      </c>
      <c r="BT3020">
        <v>0</v>
      </c>
      <c r="BU3020">
        <v>0</v>
      </c>
      <c r="CE3020" t="str">
        <f t="shared" ref="CE3020:CE3026" si="1531">"16:28:43.705"</f>
        <v>16:28:43.705</v>
      </c>
      <c r="CF3020">
        <v>705094278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5</v>
      </c>
      <c r="CY3020">
        <v>7</v>
      </c>
      <c r="CZ3020" t="s">
        <v>131</v>
      </c>
      <c r="DA3020">
        <v>80</v>
      </c>
      <c r="DB3020">
        <v>1</v>
      </c>
      <c r="DC3020" t="s">
        <v>132</v>
      </c>
      <c r="DD3020" t="s">
        <v>133</v>
      </c>
      <c r="DG3020">
        <v>15657847</v>
      </c>
      <c r="DI3020">
        <v>1</v>
      </c>
      <c r="DJ3020">
        <v>0</v>
      </c>
      <c r="DK3020">
        <v>0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3">
      <c r="A3021" t="str">
        <f t="shared" ref="A3021:A3026" si="1532">"10/06/2022 16:28:44.258"</f>
        <v>10/06/2022 16:28:44.258</v>
      </c>
      <c r="C3021" t="str">
        <f t="shared" si="1516"/>
        <v>FFDFD3C0</v>
      </c>
      <c r="D3021" t="s">
        <v>134</v>
      </c>
      <c r="E3021">
        <v>33</v>
      </c>
      <c r="H3021">
        <v>112</v>
      </c>
      <c r="I3021" t="s">
        <v>135</v>
      </c>
      <c r="J3021" t="s">
        <v>136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 t="shared" si="1529"/>
        <v>16:28:43.703</v>
      </c>
      <c r="T3021" t="str">
        <f t="shared" si="1530"/>
        <v>16:28:43.303</v>
      </c>
      <c r="U3021" t="str">
        <f t="shared" si="1524"/>
        <v>A5988B</v>
      </c>
      <c r="V3021">
        <v>0</v>
      </c>
      <c r="W3021">
        <v>0</v>
      </c>
      <c r="X3021">
        <v>2</v>
      </c>
      <c r="Y3021">
        <v>0</v>
      </c>
      <c r="AA3021">
        <v>0</v>
      </c>
      <c r="AB3021">
        <v>9</v>
      </c>
      <c r="AC3021">
        <v>3</v>
      </c>
      <c r="AD3021">
        <v>0</v>
      </c>
      <c r="AE3021">
        <v>10</v>
      </c>
      <c r="AF3021" t="s">
        <v>136</v>
      </c>
      <c r="AG3021">
        <v>0</v>
      </c>
      <c r="AH3021">
        <v>3</v>
      </c>
      <c r="AI3021">
        <v>2</v>
      </c>
      <c r="AJ3021">
        <v>1</v>
      </c>
      <c r="AK3021" t="s">
        <v>983</v>
      </c>
      <c r="AL3021">
        <v>41.006191000000001</v>
      </c>
      <c r="AM3021" t="s">
        <v>984</v>
      </c>
      <c r="AN3021">
        <v>-72.186655999999999</v>
      </c>
      <c r="AO3021">
        <v>25</v>
      </c>
      <c r="AP3021">
        <v>1175</v>
      </c>
      <c r="AQ3021" t="s">
        <v>129</v>
      </c>
      <c r="AR3021">
        <v>-59</v>
      </c>
      <c r="AS3021">
        <v>27</v>
      </c>
      <c r="AT3021">
        <v>320</v>
      </c>
      <c r="BB3021">
        <v>1200</v>
      </c>
      <c r="BC3021">
        <v>1</v>
      </c>
      <c r="BD3021" t="str">
        <f t="shared" si="1517"/>
        <v xml:space="preserve">N46PD   </v>
      </c>
      <c r="BE3021">
        <v>1</v>
      </c>
      <c r="BG3021">
        <v>0</v>
      </c>
      <c r="BH3021">
        <v>0</v>
      </c>
      <c r="BI3021">
        <v>0</v>
      </c>
      <c r="BJ3021">
        <v>1075</v>
      </c>
      <c r="BK3021">
        <v>-100</v>
      </c>
      <c r="BL3021" t="s">
        <v>206</v>
      </c>
      <c r="BM3021">
        <v>1</v>
      </c>
      <c r="BN3021">
        <v>1</v>
      </c>
      <c r="BO3021">
        <v>1</v>
      </c>
      <c r="BP3021">
        <v>0</v>
      </c>
      <c r="BS3021">
        <v>0</v>
      </c>
      <c r="BT3021">
        <v>0</v>
      </c>
      <c r="BU3021">
        <v>0</v>
      </c>
      <c r="CE3021" t="str">
        <f t="shared" si="1531"/>
        <v>16:28:43.705</v>
      </c>
      <c r="CF3021">
        <v>705094278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5</v>
      </c>
      <c r="CY3021">
        <v>7</v>
      </c>
      <c r="CZ3021" t="s">
        <v>131</v>
      </c>
      <c r="DA3021">
        <v>80</v>
      </c>
      <c r="DB3021">
        <v>1</v>
      </c>
      <c r="DC3021" t="s">
        <v>132</v>
      </c>
      <c r="DD3021" t="s">
        <v>133</v>
      </c>
      <c r="DG3021">
        <v>15657847</v>
      </c>
      <c r="DI3021">
        <v>1</v>
      </c>
      <c r="DJ3021">
        <v>0</v>
      </c>
      <c r="DK3021">
        <v>1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3">
      <c r="A3022" t="str">
        <f t="shared" si="1532"/>
        <v>10/06/2022 16:28:44.258</v>
      </c>
      <c r="C3022" t="str">
        <f t="shared" si="1516"/>
        <v>FFDFD3C0</v>
      </c>
      <c r="D3022" t="s">
        <v>143</v>
      </c>
      <c r="E3022">
        <v>1</v>
      </c>
      <c r="F3022">
        <v>2001</v>
      </c>
      <c r="G3022" t="s">
        <v>147</v>
      </c>
      <c r="J3022" t="s">
        <v>145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 t="shared" si="1529"/>
        <v>16:28:43.703</v>
      </c>
      <c r="T3022" t="str">
        <f t="shared" si="1530"/>
        <v>16:28:43.303</v>
      </c>
      <c r="U3022" t="str">
        <f t="shared" si="1524"/>
        <v>A5988B</v>
      </c>
      <c r="V3022">
        <v>0</v>
      </c>
      <c r="W3022">
        <v>0</v>
      </c>
      <c r="X3022">
        <v>2</v>
      </c>
      <c r="Y3022">
        <v>0</v>
      </c>
      <c r="AA3022">
        <v>0</v>
      </c>
      <c r="AB3022">
        <v>9</v>
      </c>
      <c r="AC3022">
        <v>3</v>
      </c>
      <c r="AD3022">
        <v>0</v>
      </c>
      <c r="AE3022">
        <v>10</v>
      </c>
      <c r="AF3022" t="s">
        <v>136</v>
      </c>
      <c r="AG3022">
        <v>0</v>
      </c>
      <c r="AH3022">
        <v>3</v>
      </c>
      <c r="AI3022">
        <v>2</v>
      </c>
      <c r="AJ3022">
        <v>1</v>
      </c>
      <c r="AK3022" t="s">
        <v>983</v>
      </c>
      <c r="AL3022">
        <v>41.006191000000001</v>
      </c>
      <c r="AM3022" t="s">
        <v>984</v>
      </c>
      <c r="AN3022">
        <v>-72.186655999999999</v>
      </c>
      <c r="AO3022">
        <v>25</v>
      </c>
      <c r="AP3022">
        <v>1175</v>
      </c>
      <c r="AQ3022" t="s">
        <v>129</v>
      </c>
      <c r="AR3022">
        <v>-59</v>
      </c>
      <c r="AS3022">
        <v>27</v>
      </c>
      <c r="AT3022">
        <v>320</v>
      </c>
      <c r="BB3022">
        <v>1200</v>
      </c>
      <c r="BC3022">
        <v>1</v>
      </c>
      <c r="BD3022" t="str">
        <f t="shared" si="1517"/>
        <v xml:space="preserve">N46PD   </v>
      </c>
      <c r="BE3022">
        <v>1</v>
      </c>
      <c r="BG3022">
        <v>0</v>
      </c>
      <c r="BH3022">
        <v>0</v>
      </c>
      <c r="BI3022">
        <v>0</v>
      </c>
      <c r="BJ3022">
        <v>1075</v>
      </c>
      <c r="BK3022">
        <v>-100</v>
      </c>
      <c r="BL3022" t="s">
        <v>206</v>
      </c>
      <c r="BM3022">
        <v>1</v>
      </c>
      <c r="BN3022">
        <v>1</v>
      </c>
      <c r="BO3022">
        <v>1</v>
      </c>
      <c r="BP3022">
        <v>0</v>
      </c>
      <c r="BS3022">
        <v>0</v>
      </c>
      <c r="BT3022">
        <v>0</v>
      </c>
      <c r="BU3022">
        <v>0</v>
      </c>
      <c r="CE3022" t="str">
        <f t="shared" si="1531"/>
        <v>16:28:43.705</v>
      </c>
      <c r="CF3022">
        <v>705094278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5</v>
      </c>
      <c r="CY3022">
        <v>7</v>
      </c>
      <c r="CZ3022" t="s">
        <v>131</v>
      </c>
      <c r="DA3022">
        <v>80</v>
      </c>
      <c r="DB3022">
        <v>1</v>
      </c>
      <c r="DC3022" t="s">
        <v>132</v>
      </c>
      <c r="DD3022" t="s">
        <v>133</v>
      </c>
      <c r="DG3022">
        <v>15657847</v>
      </c>
      <c r="DI3022">
        <v>1</v>
      </c>
      <c r="DJ3022">
        <v>0</v>
      </c>
      <c r="DK3022">
        <v>1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3">
      <c r="A3023" t="str">
        <f t="shared" si="1532"/>
        <v>10/06/2022 16:28:44.258</v>
      </c>
      <c r="C3023" t="str">
        <f t="shared" si="1516"/>
        <v>FFDFD3C0</v>
      </c>
      <c r="D3023" t="s">
        <v>143</v>
      </c>
      <c r="E3023">
        <v>15</v>
      </c>
      <c r="F3023">
        <v>2015</v>
      </c>
      <c r="G3023" t="s">
        <v>144</v>
      </c>
      <c r="J3023" t="s">
        <v>145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 t="shared" si="1529"/>
        <v>16:28:43.703</v>
      </c>
      <c r="T3023" t="str">
        <f t="shared" si="1530"/>
        <v>16:28:43.303</v>
      </c>
      <c r="U3023" t="str">
        <f t="shared" si="1524"/>
        <v>A5988B</v>
      </c>
      <c r="V3023">
        <v>0</v>
      </c>
      <c r="W3023">
        <v>0</v>
      </c>
      <c r="X3023">
        <v>2</v>
      </c>
      <c r="Y3023">
        <v>0</v>
      </c>
      <c r="AA3023">
        <v>0</v>
      </c>
      <c r="AB3023">
        <v>9</v>
      </c>
      <c r="AC3023">
        <v>3</v>
      </c>
      <c r="AD3023">
        <v>0</v>
      </c>
      <c r="AE3023">
        <v>10</v>
      </c>
      <c r="AF3023" t="s">
        <v>136</v>
      </c>
      <c r="AG3023">
        <v>0</v>
      </c>
      <c r="AH3023">
        <v>3</v>
      </c>
      <c r="AI3023">
        <v>2</v>
      </c>
      <c r="AJ3023">
        <v>1</v>
      </c>
      <c r="AK3023" t="s">
        <v>983</v>
      </c>
      <c r="AL3023">
        <v>41.006191000000001</v>
      </c>
      <c r="AM3023" t="s">
        <v>984</v>
      </c>
      <c r="AN3023">
        <v>-72.186655999999999</v>
      </c>
      <c r="AO3023">
        <v>25</v>
      </c>
      <c r="AP3023">
        <v>1175</v>
      </c>
      <c r="AQ3023" t="s">
        <v>129</v>
      </c>
      <c r="AR3023">
        <v>-59</v>
      </c>
      <c r="AS3023">
        <v>27</v>
      </c>
      <c r="AT3023">
        <v>320</v>
      </c>
      <c r="BB3023">
        <v>1200</v>
      </c>
      <c r="BC3023">
        <v>1</v>
      </c>
      <c r="BD3023" t="str">
        <f t="shared" si="1517"/>
        <v xml:space="preserve">N46PD   </v>
      </c>
      <c r="BE3023">
        <v>1</v>
      </c>
      <c r="BG3023">
        <v>0</v>
      </c>
      <c r="BH3023">
        <v>0</v>
      </c>
      <c r="BI3023">
        <v>0</v>
      </c>
      <c r="BJ3023">
        <v>1075</v>
      </c>
      <c r="BK3023">
        <v>-100</v>
      </c>
      <c r="BL3023" t="s">
        <v>206</v>
      </c>
      <c r="BM3023">
        <v>1</v>
      </c>
      <c r="BN3023">
        <v>1</v>
      </c>
      <c r="BO3023">
        <v>1</v>
      </c>
      <c r="BP3023">
        <v>0</v>
      </c>
      <c r="BS3023">
        <v>0</v>
      </c>
      <c r="BT3023">
        <v>0</v>
      </c>
      <c r="BU3023">
        <v>0</v>
      </c>
      <c r="CE3023" t="str">
        <f t="shared" si="1531"/>
        <v>16:28:43.705</v>
      </c>
      <c r="CF3023">
        <v>705094278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5</v>
      </c>
      <c r="CY3023">
        <v>7</v>
      </c>
      <c r="CZ3023" t="s">
        <v>131</v>
      </c>
      <c r="DA3023">
        <v>80</v>
      </c>
      <c r="DB3023">
        <v>1</v>
      </c>
      <c r="DC3023" t="s">
        <v>132</v>
      </c>
      <c r="DD3023" t="s">
        <v>133</v>
      </c>
      <c r="DG3023">
        <v>15657847</v>
      </c>
      <c r="DI3023">
        <v>1</v>
      </c>
      <c r="DJ3023">
        <v>0</v>
      </c>
      <c r="DK3023">
        <v>1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3">
      <c r="A3024" t="str">
        <f t="shared" si="1532"/>
        <v>10/06/2022 16:28:44.258</v>
      </c>
      <c r="C3024" t="str">
        <f t="shared" si="1516"/>
        <v>FFDFD3C0</v>
      </c>
      <c r="D3024" t="s">
        <v>139</v>
      </c>
      <c r="E3024">
        <v>3</v>
      </c>
      <c r="F3024">
        <v>1003</v>
      </c>
      <c r="G3024" t="s">
        <v>146</v>
      </c>
      <c r="J3024" t="s">
        <v>141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si="1529"/>
        <v>16:28:43.703</v>
      </c>
      <c r="T3024" t="str">
        <f t="shared" si="1530"/>
        <v>16:28:43.303</v>
      </c>
      <c r="U3024" t="str">
        <f t="shared" si="1524"/>
        <v>A5988B</v>
      </c>
      <c r="V3024">
        <v>0</v>
      </c>
      <c r="W3024">
        <v>0</v>
      </c>
      <c r="X3024">
        <v>2</v>
      </c>
      <c r="Y3024">
        <v>0</v>
      </c>
      <c r="AA3024">
        <v>0</v>
      </c>
      <c r="AB3024">
        <v>9</v>
      </c>
      <c r="AC3024">
        <v>3</v>
      </c>
      <c r="AD3024">
        <v>0</v>
      </c>
      <c r="AE3024">
        <v>10</v>
      </c>
      <c r="AF3024" t="s">
        <v>136</v>
      </c>
      <c r="AG3024">
        <v>0</v>
      </c>
      <c r="AH3024">
        <v>3</v>
      </c>
      <c r="AI3024">
        <v>2</v>
      </c>
      <c r="AJ3024">
        <v>1</v>
      </c>
      <c r="AK3024" t="s">
        <v>983</v>
      </c>
      <c r="AL3024">
        <v>41.006191000000001</v>
      </c>
      <c r="AM3024" t="s">
        <v>984</v>
      </c>
      <c r="AN3024">
        <v>-72.186655999999999</v>
      </c>
      <c r="AO3024">
        <v>25</v>
      </c>
      <c r="AP3024">
        <v>1175</v>
      </c>
      <c r="AQ3024" t="s">
        <v>129</v>
      </c>
      <c r="AR3024">
        <v>-59</v>
      </c>
      <c r="AS3024">
        <v>27</v>
      </c>
      <c r="AT3024">
        <v>320</v>
      </c>
      <c r="BB3024">
        <v>1200</v>
      </c>
      <c r="BC3024">
        <v>1</v>
      </c>
      <c r="BD3024" t="str">
        <f t="shared" si="1517"/>
        <v xml:space="preserve">N46PD   </v>
      </c>
      <c r="BE3024">
        <v>1</v>
      </c>
      <c r="BG3024">
        <v>0</v>
      </c>
      <c r="BH3024">
        <v>0</v>
      </c>
      <c r="BI3024">
        <v>0</v>
      </c>
      <c r="BJ3024">
        <v>1075</v>
      </c>
      <c r="BK3024">
        <v>-100</v>
      </c>
      <c r="BL3024" t="s">
        <v>206</v>
      </c>
      <c r="BM3024">
        <v>1</v>
      </c>
      <c r="BN3024">
        <v>1</v>
      </c>
      <c r="BO3024">
        <v>1</v>
      </c>
      <c r="BP3024">
        <v>0</v>
      </c>
      <c r="BS3024">
        <v>0</v>
      </c>
      <c r="BT3024">
        <v>0</v>
      </c>
      <c r="BU3024">
        <v>0</v>
      </c>
      <c r="CE3024" t="str">
        <f t="shared" si="1531"/>
        <v>16:28:43.705</v>
      </c>
      <c r="CF3024">
        <v>705094278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5</v>
      </c>
      <c r="CY3024">
        <v>7</v>
      </c>
      <c r="CZ3024" t="s">
        <v>131</v>
      </c>
      <c r="DA3024">
        <v>80</v>
      </c>
      <c r="DB3024">
        <v>1</v>
      </c>
      <c r="DC3024" t="s">
        <v>132</v>
      </c>
      <c r="DD3024" t="s">
        <v>133</v>
      </c>
      <c r="DG3024">
        <v>15657847</v>
      </c>
      <c r="DI3024">
        <v>1</v>
      </c>
      <c r="DJ3024">
        <v>0</v>
      </c>
      <c r="DK3024">
        <v>1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3">
      <c r="A3025" t="str">
        <f t="shared" si="1532"/>
        <v>10/06/2022 16:28:44.258</v>
      </c>
      <c r="C3025" t="str">
        <f t="shared" si="1516"/>
        <v>FFDFD3C0</v>
      </c>
      <c r="D3025" t="s">
        <v>123</v>
      </c>
      <c r="E3025">
        <v>1</v>
      </c>
      <c r="H3025">
        <v>157</v>
      </c>
      <c r="I3025" t="s">
        <v>124</v>
      </c>
      <c r="J3025" t="s">
        <v>125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si="1529"/>
        <v>16:28:43.703</v>
      </c>
      <c r="T3025" t="str">
        <f t="shared" si="1530"/>
        <v>16:28:43.303</v>
      </c>
      <c r="U3025" t="str">
        <f t="shared" si="1524"/>
        <v>A5988B</v>
      </c>
      <c r="V3025">
        <v>0</v>
      </c>
      <c r="W3025">
        <v>0</v>
      </c>
      <c r="X3025">
        <v>2</v>
      </c>
      <c r="Y3025">
        <v>0</v>
      </c>
      <c r="AA3025">
        <v>0</v>
      </c>
      <c r="AB3025">
        <v>9</v>
      </c>
      <c r="AC3025">
        <v>3</v>
      </c>
      <c r="AD3025">
        <v>0</v>
      </c>
      <c r="AE3025">
        <v>10</v>
      </c>
      <c r="AF3025" t="s">
        <v>136</v>
      </c>
      <c r="AG3025">
        <v>0</v>
      </c>
      <c r="AH3025">
        <v>3</v>
      </c>
      <c r="AI3025">
        <v>2</v>
      </c>
      <c r="AJ3025">
        <v>1</v>
      </c>
      <c r="AK3025" t="s">
        <v>983</v>
      </c>
      <c r="AL3025">
        <v>41.006191000000001</v>
      </c>
      <c r="AM3025" t="s">
        <v>984</v>
      </c>
      <c r="AN3025">
        <v>-72.186655999999999</v>
      </c>
      <c r="AO3025">
        <v>25</v>
      </c>
      <c r="AP3025">
        <v>1175</v>
      </c>
      <c r="AQ3025" t="s">
        <v>129</v>
      </c>
      <c r="AR3025">
        <v>-59</v>
      </c>
      <c r="AS3025">
        <v>27</v>
      </c>
      <c r="AT3025">
        <v>320</v>
      </c>
      <c r="BB3025">
        <v>1200</v>
      </c>
      <c r="BC3025">
        <v>1</v>
      </c>
      <c r="BD3025" t="str">
        <f t="shared" si="1517"/>
        <v xml:space="preserve">N46PD   </v>
      </c>
      <c r="BE3025">
        <v>1</v>
      </c>
      <c r="BG3025">
        <v>0</v>
      </c>
      <c r="BH3025">
        <v>0</v>
      </c>
      <c r="BI3025">
        <v>0</v>
      </c>
      <c r="BJ3025">
        <v>1075</v>
      </c>
      <c r="BK3025">
        <v>-100</v>
      </c>
      <c r="BL3025" t="s">
        <v>206</v>
      </c>
      <c r="BM3025">
        <v>1</v>
      </c>
      <c r="BN3025">
        <v>1</v>
      </c>
      <c r="BO3025">
        <v>1</v>
      </c>
      <c r="BP3025">
        <v>0</v>
      </c>
      <c r="BS3025">
        <v>0</v>
      </c>
      <c r="BT3025">
        <v>0</v>
      </c>
      <c r="BU3025">
        <v>0</v>
      </c>
      <c r="CE3025" t="str">
        <f t="shared" si="1531"/>
        <v>16:28:43.705</v>
      </c>
      <c r="CF3025">
        <v>705094278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5</v>
      </c>
      <c r="CY3025">
        <v>7</v>
      </c>
      <c r="CZ3025" t="s">
        <v>131</v>
      </c>
      <c r="DA3025">
        <v>80</v>
      </c>
      <c r="DB3025">
        <v>1</v>
      </c>
      <c r="DC3025" t="s">
        <v>132</v>
      </c>
      <c r="DD3025" t="s">
        <v>133</v>
      </c>
      <c r="DG3025">
        <v>15657847</v>
      </c>
      <c r="DI3025">
        <v>1</v>
      </c>
      <c r="DJ3025">
        <v>0</v>
      </c>
      <c r="DK3025">
        <v>1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3">
      <c r="A3026" t="str">
        <f t="shared" si="1532"/>
        <v>10/06/2022 16:28:44.258</v>
      </c>
      <c r="C3026" t="str">
        <f t="shared" si="1516"/>
        <v>FFDFD3C0</v>
      </c>
      <c r="D3026" t="s">
        <v>139</v>
      </c>
      <c r="E3026">
        <v>2</v>
      </c>
      <c r="F3026">
        <v>1002</v>
      </c>
      <c r="G3026" t="s">
        <v>124</v>
      </c>
      <c r="J3026" t="s">
        <v>141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si="1529"/>
        <v>16:28:43.703</v>
      </c>
      <c r="T3026" t="str">
        <f t="shared" si="1530"/>
        <v>16:28:43.303</v>
      </c>
      <c r="U3026" t="str">
        <f t="shared" si="1524"/>
        <v>A5988B</v>
      </c>
      <c r="V3026">
        <v>0</v>
      </c>
      <c r="W3026">
        <v>0</v>
      </c>
      <c r="X3026">
        <v>2</v>
      </c>
      <c r="Y3026">
        <v>0</v>
      </c>
      <c r="AA3026">
        <v>0</v>
      </c>
      <c r="AB3026">
        <v>9</v>
      </c>
      <c r="AC3026">
        <v>3</v>
      </c>
      <c r="AD3026">
        <v>0</v>
      </c>
      <c r="AE3026">
        <v>10</v>
      </c>
      <c r="AF3026" t="s">
        <v>136</v>
      </c>
      <c r="AG3026">
        <v>0</v>
      </c>
      <c r="AH3026">
        <v>3</v>
      </c>
      <c r="AI3026">
        <v>2</v>
      </c>
      <c r="AJ3026">
        <v>1</v>
      </c>
      <c r="AK3026" t="s">
        <v>983</v>
      </c>
      <c r="AL3026">
        <v>41.006191000000001</v>
      </c>
      <c r="AM3026" t="s">
        <v>984</v>
      </c>
      <c r="AN3026">
        <v>-72.186655999999999</v>
      </c>
      <c r="AO3026">
        <v>25</v>
      </c>
      <c r="AP3026">
        <v>1175</v>
      </c>
      <c r="AQ3026" t="s">
        <v>129</v>
      </c>
      <c r="AR3026">
        <v>-59</v>
      </c>
      <c r="AS3026">
        <v>27</v>
      </c>
      <c r="AT3026">
        <v>320</v>
      </c>
      <c r="BB3026">
        <v>1200</v>
      </c>
      <c r="BC3026">
        <v>1</v>
      </c>
      <c r="BD3026" t="str">
        <f t="shared" si="1517"/>
        <v xml:space="preserve">N46PD   </v>
      </c>
      <c r="BE3026">
        <v>1</v>
      </c>
      <c r="BG3026">
        <v>0</v>
      </c>
      <c r="BH3026">
        <v>0</v>
      </c>
      <c r="BI3026">
        <v>0</v>
      </c>
      <c r="BJ3026">
        <v>1075</v>
      </c>
      <c r="BK3026">
        <v>-100</v>
      </c>
      <c r="BL3026" t="s">
        <v>206</v>
      </c>
      <c r="BM3026">
        <v>1</v>
      </c>
      <c r="BN3026">
        <v>1</v>
      </c>
      <c r="BO3026">
        <v>1</v>
      </c>
      <c r="BP3026">
        <v>0</v>
      </c>
      <c r="BS3026">
        <v>0</v>
      </c>
      <c r="BT3026">
        <v>0</v>
      </c>
      <c r="BU3026">
        <v>0</v>
      </c>
      <c r="CE3026" t="str">
        <f t="shared" si="1531"/>
        <v>16:28:43.705</v>
      </c>
      <c r="CF3026">
        <v>705094278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5</v>
      </c>
      <c r="CY3026">
        <v>7</v>
      </c>
      <c r="CZ3026" t="s">
        <v>131</v>
      </c>
      <c r="DA3026">
        <v>80</v>
      </c>
      <c r="DB3026">
        <v>1</v>
      </c>
      <c r="DC3026" t="s">
        <v>132</v>
      </c>
      <c r="DD3026" t="s">
        <v>133</v>
      </c>
      <c r="DG3026">
        <v>15657847</v>
      </c>
      <c r="DI3026">
        <v>1</v>
      </c>
      <c r="DJ3026">
        <v>0</v>
      </c>
      <c r="DK3026">
        <v>1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3">
      <c r="A3027" t="str">
        <f t="shared" ref="A3027:A3033" si="1533">"10/06/2022 16:28:45.322"</f>
        <v>10/06/2022 16:28:45.322</v>
      </c>
      <c r="C3027" t="str">
        <f t="shared" si="1516"/>
        <v>FFDFD3C0</v>
      </c>
      <c r="D3027" t="s">
        <v>134</v>
      </c>
      <c r="E3027">
        <v>33</v>
      </c>
      <c r="H3027">
        <v>112</v>
      </c>
      <c r="I3027" t="s">
        <v>135</v>
      </c>
      <c r="J3027" t="s">
        <v>136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ref="S3027:S3033" si="1534">"16:28:45.094"</f>
        <v>16:28:45.094</v>
      </c>
      <c r="T3027" t="str">
        <f>"16:28:44.294"</f>
        <v>16:28:44.294</v>
      </c>
      <c r="U3027" t="str">
        <f t="shared" si="1524"/>
        <v>A5988B</v>
      </c>
      <c r="V3027">
        <v>0</v>
      </c>
      <c r="W3027">
        <v>0</v>
      </c>
      <c r="X3027">
        <v>2</v>
      </c>
      <c r="Y3027">
        <v>0</v>
      </c>
      <c r="AA3027">
        <v>0</v>
      </c>
      <c r="AB3027">
        <v>9</v>
      </c>
      <c r="AC3027">
        <v>3</v>
      </c>
      <c r="AD3027">
        <v>0</v>
      </c>
      <c r="AE3027">
        <v>10</v>
      </c>
      <c r="AF3027" t="s">
        <v>136</v>
      </c>
      <c r="AG3027">
        <v>0</v>
      </c>
      <c r="AH3027">
        <v>3</v>
      </c>
      <c r="AI3027">
        <v>2</v>
      </c>
      <c r="AJ3027">
        <v>1</v>
      </c>
      <c r="AK3027" t="s">
        <v>985</v>
      </c>
      <c r="AL3027">
        <v>41.006340999999999</v>
      </c>
      <c r="AM3027" t="s">
        <v>986</v>
      </c>
      <c r="AN3027">
        <v>-72.187191999999996</v>
      </c>
      <c r="AO3027">
        <v>25</v>
      </c>
      <c r="AP3027">
        <v>1200</v>
      </c>
      <c r="AQ3027" t="s">
        <v>129</v>
      </c>
      <c r="AR3027">
        <v>-62</v>
      </c>
      <c r="AS3027">
        <v>20</v>
      </c>
      <c r="AT3027">
        <v>320</v>
      </c>
      <c r="BB3027">
        <v>1200</v>
      </c>
      <c r="BC3027">
        <v>1</v>
      </c>
      <c r="BD3027" t="str">
        <f t="shared" si="1517"/>
        <v xml:space="preserve">N46PD   </v>
      </c>
      <c r="BE3027">
        <v>1</v>
      </c>
      <c r="BG3027">
        <v>0</v>
      </c>
      <c r="BH3027">
        <v>0</v>
      </c>
      <c r="BI3027">
        <v>0</v>
      </c>
      <c r="BJ3027">
        <v>1100</v>
      </c>
      <c r="BK3027">
        <v>-100</v>
      </c>
      <c r="BL3027" t="s">
        <v>206</v>
      </c>
      <c r="BM3027">
        <v>1</v>
      </c>
      <c r="BN3027">
        <v>1</v>
      </c>
      <c r="BO3027">
        <v>1</v>
      </c>
      <c r="BP3027">
        <v>0</v>
      </c>
      <c r="BS3027">
        <v>0</v>
      </c>
      <c r="BT3027">
        <v>0</v>
      </c>
      <c r="BU3027">
        <v>0</v>
      </c>
      <c r="CE3027" t="str">
        <f t="shared" ref="CE3027:CE3033" si="1535">"16:28:45.101"</f>
        <v>16:28:45.101</v>
      </c>
      <c r="CF3027">
        <v>101037064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5</v>
      </c>
      <c r="CY3027">
        <v>7</v>
      </c>
      <c r="CZ3027" t="s">
        <v>131</v>
      </c>
      <c r="DA3027">
        <v>80</v>
      </c>
      <c r="DB3027">
        <v>1</v>
      </c>
      <c r="DC3027" t="s">
        <v>132</v>
      </c>
      <c r="DD3027" t="s">
        <v>133</v>
      </c>
      <c r="DG3027">
        <v>15659290</v>
      </c>
      <c r="DI3027">
        <v>1</v>
      </c>
      <c r="DJ3027">
        <v>0</v>
      </c>
      <c r="DK3027">
        <v>0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3">
      <c r="A3028" t="str">
        <f t="shared" si="1533"/>
        <v>10/06/2022 16:28:45.322</v>
      </c>
      <c r="C3028" t="str">
        <f t="shared" si="1516"/>
        <v>FFDFD3C0</v>
      </c>
      <c r="D3028" t="s">
        <v>139</v>
      </c>
      <c r="E3028">
        <v>2</v>
      </c>
      <c r="F3028">
        <v>1002</v>
      </c>
      <c r="G3028" t="s">
        <v>124</v>
      </c>
      <c r="J3028" t="s">
        <v>141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 t="shared" si="1534"/>
        <v>16:28:45.094</v>
      </c>
      <c r="T3028" t="str">
        <f>"16:28:44.694"</f>
        <v>16:28:44.694</v>
      </c>
      <c r="U3028" t="str">
        <f t="shared" si="1524"/>
        <v>A5988B</v>
      </c>
      <c r="V3028">
        <v>0</v>
      </c>
      <c r="W3028">
        <v>0</v>
      </c>
      <c r="X3028">
        <v>2</v>
      </c>
      <c r="Y3028">
        <v>0</v>
      </c>
      <c r="AA3028">
        <v>0</v>
      </c>
      <c r="AB3028">
        <v>9</v>
      </c>
      <c r="AC3028">
        <v>3</v>
      </c>
      <c r="AD3028">
        <v>0</v>
      </c>
      <c r="AE3028">
        <v>10</v>
      </c>
      <c r="AF3028" t="s">
        <v>136</v>
      </c>
      <c r="AG3028">
        <v>0</v>
      </c>
      <c r="AH3028">
        <v>3</v>
      </c>
      <c r="AI3028">
        <v>2</v>
      </c>
      <c r="AJ3028">
        <v>1</v>
      </c>
      <c r="AK3028" t="s">
        <v>985</v>
      </c>
      <c r="AL3028">
        <v>41.006340999999999</v>
      </c>
      <c r="AM3028" t="s">
        <v>986</v>
      </c>
      <c r="AN3028">
        <v>-72.187191999999996</v>
      </c>
      <c r="AO3028">
        <v>25</v>
      </c>
      <c r="AP3028">
        <v>1200</v>
      </c>
      <c r="AQ3028" t="s">
        <v>129</v>
      </c>
      <c r="AR3028">
        <v>-63</v>
      </c>
      <c r="AS3028">
        <v>16</v>
      </c>
      <c r="AT3028">
        <v>320</v>
      </c>
      <c r="BB3028">
        <v>1200</v>
      </c>
      <c r="BC3028">
        <v>1</v>
      </c>
      <c r="BD3028" t="str">
        <f t="shared" si="1517"/>
        <v xml:space="preserve">N46PD   </v>
      </c>
      <c r="BE3028">
        <v>1</v>
      </c>
      <c r="BG3028">
        <v>0</v>
      </c>
      <c r="BH3028">
        <v>0</v>
      </c>
      <c r="BI3028">
        <v>0</v>
      </c>
      <c r="BJ3028">
        <v>1100</v>
      </c>
      <c r="BK3028">
        <v>-100</v>
      </c>
      <c r="BL3028" t="s">
        <v>206</v>
      </c>
      <c r="BM3028">
        <v>1</v>
      </c>
      <c r="BN3028">
        <v>1</v>
      </c>
      <c r="BO3028">
        <v>1</v>
      </c>
      <c r="BP3028">
        <v>0</v>
      </c>
      <c r="BS3028">
        <v>0</v>
      </c>
      <c r="BT3028">
        <v>0</v>
      </c>
      <c r="BU3028">
        <v>0</v>
      </c>
      <c r="CE3028" t="str">
        <f t="shared" si="1535"/>
        <v>16:28:45.101</v>
      </c>
      <c r="CF3028">
        <v>101202227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3</v>
      </c>
      <c r="CY3028">
        <v>7</v>
      </c>
      <c r="CZ3028" t="s">
        <v>131</v>
      </c>
      <c r="DA3028">
        <v>94</v>
      </c>
      <c r="DB3028">
        <v>2</v>
      </c>
      <c r="DC3028" t="s">
        <v>190</v>
      </c>
      <c r="DD3028" t="s">
        <v>191</v>
      </c>
      <c r="DG3028">
        <v>14260169</v>
      </c>
      <c r="DI3028">
        <v>1</v>
      </c>
      <c r="DJ3028">
        <v>0</v>
      </c>
      <c r="DK3028">
        <v>1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3">
      <c r="A3029" t="str">
        <f t="shared" si="1533"/>
        <v>10/06/2022 16:28:45.322</v>
      </c>
      <c r="C3029" t="str">
        <f t="shared" si="1516"/>
        <v>FFDFD3C0</v>
      </c>
      <c r="D3029" t="s">
        <v>134</v>
      </c>
      <c r="E3029">
        <v>38</v>
      </c>
      <c r="H3029">
        <v>125</v>
      </c>
      <c r="I3029" t="s">
        <v>142</v>
      </c>
      <c r="J3029" t="s">
        <v>136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 t="shared" si="1534"/>
        <v>16:28:45.094</v>
      </c>
      <c r="T3029" t="str">
        <f>"16:28:44.694"</f>
        <v>16:28:44.694</v>
      </c>
      <c r="U3029" t="str">
        <f t="shared" si="1524"/>
        <v>A5988B</v>
      </c>
      <c r="V3029">
        <v>0</v>
      </c>
      <c r="W3029">
        <v>0</v>
      </c>
      <c r="X3029">
        <v>2</v>
      </c>
      <c r="Y3029">
        <v>0</v>
      </c>
      <c r="AA3029">
        <v>0</v>
      </c>
      <c r="AB3029">
        <v>9</v>
      </c>
      <c r="AC3029">
        <v>3</v>
      </c>
      <c r="AD3029">
        <v>0</v>
      </c>
      <c r="AE3029">
        <v>10</v>
      </c>
      <c r="AF3029" t="s">
        <v>136</v>
      </c>
      <c r="AG3029">
        <v>0</v>
      </c>
      <c r="AH3029">
        <v>3</v>
      </c>
      <c r="AI3029">
        <v>2</v>
      </c>
      <c r="AJ3029">
        <v>1</v>
      </c>
      <c r="AK3029" t="s">
        <v>985</v>
      </c>
      <c r="AL3029">
        <v>41.006340999999999</v>
      </c>
      <c r="AM3029" t="s">
        <v>986</v>
      </c>
      <c r="AN3029">
        <v>-72.187191999999996</v>
      </c>
      <c r="AO3029">
        <v>25</v>
      </c>
      <c r="AP3029">
        <v>1200</v>
      </c>
      <c r="AQ3029" t="s">
        <v>129</v>
      </c>
      <c r="AR3029">
        <v>-63</v>
      </c>
      <c r="AS3029">
        <v>16</v>
      </c>
      <c r="AT3029">
        <v>320</v>
      </c>
      <c r="BB3029">
        <v>1200</v>
      </c>
      <c r="BC3029">
        <v>1</v>
      </c>
      <c r="BD3029" t="str">
        <f t="shared" si="1517"/>
        <v xml:space="preserve">N46PD   </v>
      </c>
      <c r="BE3029">
        <v>1</v>
      </c>
      <c r="BG3029">
        <v>0</v>
      </c>
      <c r="BH3029">
        <v>0</v>
      </c>
      <c r="BI3029">
        <v>0</v>
      </c>
      <c r="BJ3029">
        <v>1100</v>
      </c>
      <c r="BK3029">
        <v>-100</v>
      </c>
      <c r="BL3029" t="s">
        <v>206</v>
      </c>
      <c r="BM3029">
        <v>1</v>
      </c>
      <c r="BN3029">
        <v>1</v>
      </c>
      <c r="BO3029">
        <v>1</v>
      </c>
      <c r="BP3029">
        <v>0</v>
      </c>
      <c r="BS3029">
        <v>0</v>
      </c>
      <c r="BT3029">
        <v>0</v>
      </c>
      <c r="BU3029">
        <v>0</v>
      </c>
      <c r="CE3029" t="str">
        <f t="shared" si="1535"/>
        <v>16:28:45.101</v>
      </c>
      <c r="CF3029">
        <v>101202227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3</v>
      </c>
      <c r="CY3029">
        <v>7</v>
      </c>
      <c r="CZ3029" t="s">
        <v>131</v>
      </c>
      <c r="DA3029">
        <v>94</v>
      </c>
      <c r="DB3029">
        <v>2</v>
      </c>
      <c r="DC3029" t="s">
        <v>190</v>
      </c>
      <c r="DD3029" t="s">
        <v>191</v>
      </c>
      <c r="DG3029">
        <v>14260169</v>
      </c>
      <c r="DI3029">
        <v>1</v>
      </c>
      <c r="DJ3029">
        <v>0</v>
      </c>
      <c r="DK3029">
        <v>1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3">
      <c r="A3030" t="str">
        <f t="shared" si="1533"/>
        <v>10/06/2022 16:28:45.322</v>
      </c>
      <c r="C3030" t="str">
        <f t="shared" si="1516"/>
        <v>FFDFD3C0</v>
      </c>
      <c r="D3030" t="s">
        <v>123</v>
      </c>
      <c r="E3030">
        <v>1</v>
      </c>
      <c r="H3030">
        <v>157</v>
      </c>
      <c r="I3030" t="s">
        <v>124</v>
      </c>
      <c r="J3030" t="s">
        <v>125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 t="shared" si="1534"/>
        <v>16:28:45.094</v>
      </c>
      <c r="T3030" t="str">
        <f>"16:28:44.694"</f>
        <v>16:28:44.694</v>
      </c>
      <c r="U3030" t="str">
        <f t="shared" si="1524"/>
        <v>A5988B</v>
      </c>
      <c r="V3030">
        <v>0</v>
      </c>
      <c r="W3030">
        <v>0</v>
      </c>
      <c r="X3030">
        <v>2</v>
      </c>
      <c r="Y3030">
        <v>0</v>
      </c>
      <c r="AA3030">
        <v>0</v>
      </c>
      <c r="AB3030">
        <v>9</v>
      </c>
      <c r="AC3030">
        <v>3</v>
      </c>
      <c r="AD3030">
        <v>0</v>
      </c>
      <c r="AE3030">
        <v>10</v>
      </c>
      <c r="AF3030" t="s">
        <v>136</v>
      </c>
      <c r="AG3030">
        <v>0</v>
      </c>
      <c r="AH3030">
        <v>3</v>
      </c>
      <c r="AI3030">
        <v>2</v>
      </c>
      <c r="AJ3030">
        <v>1</v>
      </c>
      <c r="AK3030" t="s">
        <v>985</v>
      </c>
      <c r="AL3030">
        <v>41.006340999999999</v>
      </c>
      <c r="AM3030" t="s">
        <v>986</v>
      </c>
      <c r="AN3030">
        <v>-72.187191999999996</v>
      </c>
      <c r="AO3030">
        <v>25</v>
      </c>
      <c r="AP3030">
        <v>1200</v>
      </c>
      <c r="AQ3030" t="s">
        <v>129</v>
      </c>
      <c r="AR3030">
        <v>-63</v>
      </c>
      <c r="AS3030">
        <v>16</v>
      </c>
      <c r="AT3030">
        <v>320</v>
      </c>
      <c r="BB3030">
        <v>1200</v>
      </c>
      <c r="BC3030">
        <v>1</v>
      </c>
      <c r="BD3030" t="str">
        <f t="shared" si="1517"/>
        <v xml:space="preserve">N46PD   </v>
      </c>
      <c r="BE3030">
        <v>1</v>
      </c>
      <c r="BG3030">
        <v>0</v>
      </c>
      <c r="BH3030">
        <v>0</v>
      </c>
      <c r="BI3030">
        <v>0</v>
      </c>
      <c r="BJ3030">
        <v>1100</v>
      </c>
      <c r="BK3030">
        <v>-100</v>
      </c>
      <c r="BL3030" t="s">
        <v>206</v>
      </c>
      <c r="BM3030">
        <v>1</v>
      </c>
      <c r="BN3030">
        <v>1</v>
      </c>
      <c r="BO3030">
        <v>1</v>
      </c>
      <c r="BP3030">
        <v>0</v>
      </c>
      <c r="BS3030">
        <v>0</v>
      </c>
      <c r="BT3030">
        <v>0</v>
      </c>
      <c r="BU3030">
        <v>0</v>
      </c>
      <c r="CE3030" t="str">
        <f t="shared" si="1535"/>
        <v>16:28:45.101</v>
      </c>
      <c r="CF3030">
        <v>101202227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3</v>
      </c>
      <c r="CY3030">
        <v>7</v>
      </c>
      <c r="CZ3030" t="s">
        <v>131</v>
      </c>
      <c r="DA3030">
        <v>94</v>
      </c>
      <c r="DB3030">
        <v>2</v>
      </c>
      <c r="DC3030" t="s">
        <v>190</v>
      </c>
      <c r="DD3030" t="s">
        <v>191</v>
      </c>
      <c r="DG3030">
        <v>14260169</v>
      </c>
      <c r="DI3030">
        <v>1</v>
      </c>
      <c r="DJ3030">
        <v>0</v>
      </c>
      <c r="DK3030">
        <v>1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3">
      <c r="A3031" t="str">
        <f t="shared" si="1533"/>
        <v>10/06/2022 16:28:45.322</v>
      </c>
      <c r="C3031" t="str">
        <f t="shared" si="1516"/>
        <v>FFDFD3C0</v>
      </c>
      <c r="D3031" t="s">
        <v>143</v>
      </c>
      <c r="E3031">
        <v>1</v>
      </c>
      <c r="F3031">
        <v>2001</v>
      </c>
      <c r="G3031" t="s">
        <v>147</v>
      </c>
      <c r="J3031" t="s">
        <v>145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 t="shared" si="1534"/>
        <v>16:28:45.094</v>
      </c>
      <c r="T3031" t="str">
        <f>"16:28:44.294"</f>
        <v>16:28:44.294</v>
      </c>
      <c r="U3031" t="str">
        <f t="shared" si="1524"/>
        <v>A5988B</v>
      </c>
      <c r="V3031">
        <v>0</v>
      </c>
      <c r="W3031">
        <v>0</v>
      </c>
      <c r="X3031">
        <v>2</v>
      </c>
      <c r="Y3031">
        <v>0</v>
      </c>
      <c r="AA3031">
        <v>0</v>
      </c>
      <c r="AB3031">
        <v>9</v>
      </c>
      <c r="AC3031">
        <v>3</v>
      </c>
      <c r="AD3031">
        <v>0</v>
      </c>
      <c r="AE3031">
        <v>10</v>
      </c>
      <c r="AF3031" t="s">
        <v>136</v>
      </c>
      <c r="AG3031">
        <v>0</v>
      </c>
      <c r="AH3031">
        <v>3</v>
      </c>
      <c r="AI3031">
        <v>2</v>
      </c>
      <c r="AJ3031">
        <v>1</v>
      </c>
      <c r="AK3031" t="s">
        <v>985</v>
      </c>
      <c r="AL3031">
        <v>41.006340999999999</v>
      </c>
      <c r="AM3031" t="s">
        <v>986</v>
      </c>
      <c r="AN3031">
        <v>-72.187191999999996</v>
      </c>
      <c r="AO3031">
        <v>25</v>
      </c>
      <c r="AP3031">
        <v>1200</v>
      </c>
      <c r="AQ3031" t="s">
        <v>129</v>
      </c>
      <c r="AR3031">
        <v>-62</v>
      </c>
      <c r="AS3031">
        <v>20</v>
      </c>
      <c r="AT3031">
        <v>320</v>
      </c>
      <c r="BB3031">
        <v>1200</v>
      </c>
      <c r="BC3031">
        <v>1</v>
      </c>
      <c r="BD3031" t="str">
        <f t="shared" si="1517"/>
        <v xml:space="preserve">N46PD   </v>
      </c>
      <c r="BE3031">
        <v>1</v>
      </c>
      <c r="BG3031">
        <v>0</v>
      </c>
      <c r="BH3031">
        <v>0</v>
      </c>
      <c r="BI3031">
        <v>0</v>
      </c>
      <c r="BJ3031">
        <v>1100</v>
      </c>
      <c r="BK3031">
        <v>-100</v>
      </c>
      <c r="BL3031" t="s">
        <v>206</v>
      </c>
      <c r="BM3031">
        <v>1</v>
      </c>
      <c r="BN3031">
        <v>1</v>
      </c>
      <c r="BO3031">
        <v>1</v>
      </c>
      <c r="BP3031">
        <v>0</v>
      </c>
      <c r="BS3031">
        <v>0</v>
      </c>
      <c r="BT3031">
        <v>0</v>
      </c>
      <c r="BU3031">
        <v>0</v>
      </c>
      <c r="CE3031" t="str">
        <f t="shared" si="1535"/>
        <v>16:28:45.101</v>
      </c>
      <c r="CF3031">
        <v>101037064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5</v>
      </c>
      <c r="CY3031">
        <v>7</v>
      </c>
      <c r="CZ3031" t="s">
        <v>131</v>
      </c>
      <c r="DA3031">
        <v>80</v>
      </c>
      <c r="DB3031">
        <v>1</v>
      </c>
      <c r="DC3031" t="s">
        <v>132</v>
      </c>
      <c r="DD3031" t="s">
        <v>133</v>
      </c>
      <c r="DG3031">
        <v>15659290</v>
      </c>
      <c r="DI3031">
        <v>1</v>
      </c>
      <c r="DJ3031">
        <v>0</v>
      </c>
      <c r="DK3031">
        <v>1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3">
      <c r="A3032" t="str">
        <f t="shared" si="1533"/>
        <v>10/06/2022 16:28:45.322</v>
      </c>
      <c r="C3032" t="str">
        <f t="shared" si="1516"/>
        <v>FFDFD3C0</v>
      </c>
      <c r="D3032" t="s">
        <v>143</v>
      </c>
      <c r="E3032">
        <v>15</v>
      </c>
      <c r="F3032">
        <v>2015</v>
      </c>
      <c r="G3032" t="s">
        <v>144</v>
      </c>
      <c r="J3032" t="s">
        <v>145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 t="shared" si="1534"/>
        <v>16:28:45.094</v>
      </c>
      <c r="T3032" t="str">
        <f>"16:28:44.694"</f>
        <v>16:28:44.694</v>
      </c>
      <c r="U3032" t="str">
        <f t="shared" si="1524"/>
        <v>A5988B</v>
      </c>
      <c r="V3032">
        <v>0</v>
      </c>
      <c r="W3032">
        <v>0</v>
      </c>
      <c r="X3032">
        <v>2</v>
      </c>
      <c r="Y3032">
        <v>0</v>
      </c>
      <c r="AA3032">
        <v>0</v>
      </c>
      <c r="AB3032">
        <v>9</v>
      </c>
      <c r="AC3032">
        <v>3</v>
      </c>
      <c r="AD3032">
        <v>0</v>
      </c>
      <c r="AE3032">
        <v>10</v>
      </c>
      <c r="AF3032" t="s">
        <v>136</v>
      </c>
      <c r="AG3032">
        <v>0</v>
      </c>
      <c r="AH3032">
        <v>3</v>
      </c>
      <c r="AI3032">
        <v>2</v>
      </c>
      <c r="AJ3032">
        <v>1</v>
      </c>
      <c r="AK3032" t="s">
        <v>985</v>
      </c>
      <c r="AL3032">
        <v>41.006340999999999</v>
      </c>
      <c r="AM3032" t="s">
        <v>986</v>
      </c>
      <c r="AN3032">
        <v>-72.187191999999996</v>
      </c>
      <c r="AO3032">
        <v>25</v>
      </c>
      <c r="AP3032">
        <v>1200</v>
      </c>
      <c r="AQ3032" t="s">
        <v>129</v>
      </c>
      <c r="AR3032">
        <v>-63</v>
      </c>
      <c r="AS3032">
        <v>16</v>
      </c>
      <c r="AT3032">
        <v>320</v>
      </c>
      <c r="BB3032">
        <v>1200</v>
      </c>
      <c r="BC3032">
        <v>1</v>
      </c>
      <c r="BD3032" t="str">
        <f t="shared" si="1517"/>
        <v xml:space="preserve">N46PD   </v>
      </c>
      <c r="BE3032">
        <v>1</v>
      </c>
      <c r="BG3032">
        <v>0</v>
      </c>
      <c r="BH3032">
        <v>0</v>
      </c>
      <c r="BI3032">
        <v>0</v>
      </c>
      <c r="BJ3032">
        <v>1100</v>
      </c>
      <c r="BK3032">
        <v>-100</v>
      </c>
      <c r="BL3032" t="s">
        <v>206</v>
      </c>
      <c r="BM3032">
        <v>1</v>
      </c>
      <c r="BN3032">
        <v>1</v>
      </c>
      <c r="BO3032">
        <v>1</v>
      </c>
      <c r="BP3032">
        <v>0</v>
      </c>
      <c r="BS3032">
        <v>0</v>
      </c>
      <c r="BT3032">
        <v>0</v>
      </c>
      <c r="BU3032">
        <v>0</v>
      </c>
      <c r="CE3032" t="str">
        <f t="shared" si="1535"/>
        <v>16:28:45.101</v>
      </c>
      <c r="CF3032">
        <v>101202227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3</v>
      </c>
      <c r="CY3032">
        <v>7</v>
      </c>
      <c r="CZ3032" t="s">
        <v>131</v>
      </c>
      <c r="DA3032">
        <v>94</v>
      </c>
      <c r="DB3032">
        <v>2</v>
      </c>
      <c r="DC3032" t="s">
        <v>190</v>
      </c>
      <c r="DD3032" t="s">
        <v>191</v>
      </c>
      <c r="DG3032">
        <v>14260169</v>
      </c>
      <c r="DI3032">
        <v>1</v>
      </c>
      <c r="DJ3032">
        <v>0</v>
      </c>
      <c r="DK3032">
        <v>1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3">
      <c r="A3033" t="str">
        <f t="shared" si="1533"/>
        <v>10/06/2022 16:28:45.322</v>
      </c>
      <c r="C3033" t="str">
        <f t="shared" si="1516"/>
        <v>FFDFD3C0</v>
      </c>
      <c r="D3033" t="s">
        <v>139</v>
      </c>
      <c r="E3033">
        <v>3</v>
      </c>
      <c r="F3033">
        <v>1003</v>
      </c>
      <c r="G3033" t="s">
        <v>146</v>
      </c>
      <c r="J3033" t="s">
        <v>141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 t="shared" si="1534"/>
        <v>16:28:45.094</v>
      </c>
      <c r="T3033" t="str">
        <f>"16:28:44.694"</f>
        <v>16:28:44.694</v>
      </c>
      <c r="U3033" t="str">
        <f t="shared" si="1524"/>
        <v>A5988B</v>
      </c>
      <c r="V3033">
        <v>0</v>
      </c>
      <c r="W3033">
        <v>0</v>
      </c>
      <c r="X3033">
        <v>2</v>
      </c>
      <c r="Y3033">
        <v>0</v>
      </c>
      <c r="AA3033">
        <v>0</v>
      </c>
      <c r="AB3033">
        <v>9</v>
      </c>
      <c r="AC3033">
        <v>3</v>
      </c>
      <c r="AD3033">
        <v>0</v>
      </c>
      <c r="AE3033">
        <v>10</v>
      </c>
      <c r="AF3033" t="s">
        <v>136</v>
      </c>
      <c r="AG3033">
        <v>0</v>
      </c>
      <c r="AH3033">
        <v>3</v>
      </c>
      <c r="AI3033">
        <v>2</v>
      </c>
      <c r="AJ3033">
        <v>1</v>
      </c>
      <c r="AK3033" t="s">
        <v>985</v>
      </c>
      <c r="AL3033">
        <v>41.006340999999999</v>
      </c>
      <c r="AM3033" t="s">
        <v>986</v>
      </c>
      <c r="AN3033">
        <v>-72.187191999999996</v>
      </c>
      <c r="AO3033">
        <v>25</v>
      </c>
      <c r="AP3033">
        <v>1200</v>
      </c>
      <c r="AQ3033" t="s">
        <v>129</v>
      </c>
      <c r="AR3033">
        <v>-63</v>
      </c>
      <c r="AS3033">
        <v>16</v>
      </c>
      <c r="AT3033">
        <v>320</v>
      </c>
      <c r="BB3033">
        <v>1200</v>
      </c>
      <c r="BC3033">
        <v>1</v>
      </c>
      <c r="BD3033" t="str">
        <f t="shared" si="1517"/>
        <v xml:space="preserve">N46PD   </v>
      </c>
      <c r="BE3033">
        <v>1</v>
      </c>
      <c r="BG3033">
        <v>0</v>
      </c>
      <c r="BH3033">
        <v>0</v>
      </c>
      <c r="BI3033">
        <v>0</v>
      </c>
      <c r="BJ3033">
        <v>1100</v>
      </c>
      <c r="BK3033">
        <v>-100</v>
      </c>
      <c r="BL3033" t="s">
        <v>206</v>
      </c>
      <c r="BM3033">
        <v>1</v>
      </c>
      <c r="BN3033">
        <v>1</v>
      </c>
      <c r="BO3033">
        <v>1</v>
      </c>
      <c r="BP3033">
        <v>0</v>
      </c>
      <c r="BS3033">
        <v>0</v>
      </c>
      <c r="BT3033">
        <v>0</v>
      </c>
      <c r="BU3033">
        <v>0</v>
      </c>
      <c r="CE3033" t="str">
        <f t="shared" si="1535"/>
        <v>16:28:45.101</v>
      </c>
      <c r="CF3033">
        <v>101202227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3</v>
      </c>
      <c r="CY3033">
        <v>7</v>
      </c>
      <c r="CZ3033" t="s">
        <v>131</v>
      </c>
      <c r="DA3033">
        <v>94</v>
      </c>
      <c r="DB3033">
        <v>2</v>
      </c>
      <c r="DC3033" t="s">
        <v>190</v>
      </c>
      <c r="DD3033" t="s">
        <v>191</v>
      </c>
      <c r="DG3033">
        <v>14260169</v>
      </c>
      <c r="DI3033">
        <v>1</v>
      </c>
      <c r="DJ3033">
        <v>0</v>
      </c>
      <c r="DK3033">
        <v>0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3">
      <c r="A3034" t="str">
        <f t="shared" ref="A3034:A3039" si="1536">"10/06/2022 16:28:46.322"</f>
        <v>10/06/2022 16:28:46.322</v>
      </c>
      <c r="C3034" t="str">
        <f t="shared" si="1516"/>
        <v>FFDFD3C0</v>
      </c>
      <c r="D3034" t="s">
        <v>134</v>
      </c>
      <c r="E3034">
        <v>38</v>
      </c>
      <c r="H3034">
        <v>125</v>
      </c>
      <c r="I3034" t="s">
        <v>142</v>
      </c>
      <c r="J3034" t="s">
        <v>136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 t="shared" ref="S3034:S3040" si="1537">"16:28:46.141"</f>
        <v>16:28:46.141</v>
      </c>
      <c r="T3034" t="str">
        <f t="shared" ref="T3034:T3040" si="1538">"16:28:45.641"</f>
        <v>16:28:45.641</v>
      </c>
      <c r="U3034" t="str">
        <f t="shared" si="1524"/>
        <v>A5988B</v>
      </c>
      <c r="V3034">
        <v>0</v>
      </c>
      <c r="W3034">
        <v>0</v>
      </c>
      <c r="X3034">
        <v>2</v>
      </c>
      <c r="Y3034">
        <v>0</v>
      </c>
      <c r="AA3034">
        <v>0</v>
      </c>
      <c r="AB3034">
        <v>9</v>
      </c>
      <c r="AC3034">
        <v>3</v>
      </c>
      <c r="AD3034">
        <v>0</v>
      </c>
      <c r="AE3034">
        <v>10</v>
      </c>
      <c r="AF3034" t="s">
        <v>136</v>
      </c>
      <c r="AG3034">
        <v>0</v>
      </c>
      <c r="AH3034">
        <v>3</v>
      </c>
      <c r="AI3034">
        <v>2</v>
      </c>
      <c r="AJ3034">
        <v>1</v>
      </c>
      <c r="AK3034" t="s">
        <v>985</v>
      </c>
      <c r="AL3034">
        <v>41.006340999999999</v>
      </c>
      <c r="AM3034" t="s">
        <v>987</v>
      </c>
      <c r="AN3034">
        <v>-72.187556999999998</v>
      </c>
      <c r="AO3034">
        <v>25</v>
      </c>
      <c r="AP3034">
        <v>1200</v>
      </c>
      <c r="AQ3034" t="s">
        <v>129</v>
      </c>
      <c r="AR3034">
        <v>-65</v>
      </c>
      <c r="AS3034">
        <v>7</v>
      </c>
      <c r="AT3034">
        <v>192</v>
      </c>
      <c r="BB3034">
        <v>1200</v>
      </c>
      <c r="BC3034">
        <v>1</v>
      </c>
      <c r="BD3034" t="str">
        <f t="shared" si="1517"/>
        <v xml:space="preserve">N46PD   </v>
      </c>
      <c r="BE3034">
        <v>1</v>
      </c>
      <c r="BG3034">
        <v>0</v>
      </c>
      <c r="BH3034">
        <v>0</v>
      </c>
      <c r="BI3034">
        <v>0</v>
      </c>
      <c r="BJ3034">
        <v>1100</v>
      </c>
      <c r="BK3034">
        <v>-100</v>
      </c>
      <c r="BL3034" t="s">
        <v>206</v>
      </c>
      <c r="BM3034">
        <v>1</v>
      </c>
      <c r="BN3034">
        <v>1</v>
      </c>
      <c r="BO3034">
        <v>1</v>
      </c>
      <c r="BP3034">
        <v>0</v>
      </c>
      <c r="BS3034">
        <v>0</v>
      </c>
      <c r="BT3034">
        <v>0</v>
      </c>
      <c r="BU3034">
        <v>0</v>
      </c>
      <c r="CE3034" t="str">
        <f t="shared" ref="CE3034:CE3040" si="1539">"16:28:46.143"</f>
        <v>16:28:46.143</v>
      </c>
      <c r="CF3034">
        <v>143078831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6</v>
      </c>
      <c r="CY3034">
        <v>7</v>
      </c>
      <c r="CZ3034" t="s">
        <v>131</v>
      </c>
      <c r="DA3034">
        <v>80</v>
      </c>
      <c r="DB3034">
        <v>1</v>
      </c>
      <c r="DC3034" t="s">
        <v>132</v>
      </c>
      <c r="DD3034" t="s">
        <v>133</v>
      </c>
      <c r="DG3034">
        <v>15660184</v>
      </c>
      <c r="DI3034">
        <v>1</v>
      </c>
      <c r="DJ3034">
        <v>0</v>
      </c>
      <c r="DK3034">
        <v>0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3">
      <c r="A3035" t="str">
        <f t="shared" si="1536"/>
        <v>10/06/2022 16:28:46.322</v>
      </c>
      <c r="C3035" t="str">
        <f t="shared" si="1516"/>
        <v>FFDFD3C0</v>
      </c>
      <c r="D3035" t="s">
        <v>134</v>
      </c>
      <c r="E3035">
        <v>33</v>
      </c>
      <c r="H3035">
        <v>112</v>
      </c>
      <c r="I3035" t="s">
        <v>135</v>
      </c>
      <c r="J3035" t="s">
        <v>136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 t="shared" si="1537"/>
        <v>16:28:46.141</v>
      </c>
      <c r="T3035" t="str">
        <f t="shared" si="1538"/>
        <v>16:28:45.641</v>
      </c>
      <c r="U3035" t="str">
        <f t="shared" si="1524"/>
        <v>A5988B</v>
      </c>
      <c r="V3035">
        <v>0</v>
      </c>
      <c r="W3035">
        <v>0</v>
      </c>
      <c r="X3035">
        <v>2</v>
      </c>
      <c r="Y3035">
        <v>0</v>
      </c>
      <c r="AA3035">
        <v>0</v>
      </c>
      <c r="AB3035">
        <v>9</v>
      </c>
      <c r="AC3035">
        <v>3</v>
      </c>
      <c r="AD3035">
        <v>0</v>
      </c>
      <c r="AE3035">
        <v>10</v>
      </c>
      <c r="AF3035" t="s">
        <v>136</v>
      </c>
      <c r="AG3035">
        <v>0</v>
      </c>
      <c r="AH3035">
        <v>3</v>
      </c>
      <c r="AI3035">
        <v>2</v>
      </c>
      <c r="AJ3035">
        <v>1</v>
      </c>
      <c r="AK3035" t="s">
        <v>985</v>
      </c>
      <c r="AL3035">
        <v>41.006340999999999</v>
      </c>
      <c r="AM3035" t="s">
        <v>987</v>
      </c>
      <c r="AN3035">
        <v>-72.187556999999998</v>
      </c>
      <c r="AO3035">
        <v>25</v>
      </c>
      <c r="AP3035">
        <v>1200</v>
      </c>
      <c r="AQ3035" t="s">
        <v>129</v>
      </c>
      <c r="AR3035">
        <v>-65</v>
      </c>
      <c r="AS3035">
        <v>7</v>
      </c>
      <c r="AT3035">
        <v>192</v>
      </c>
      <c r="BB3035">
        <v>1200</v>
      </c>
      <c r="BC3035">
        <v>1</v>
      </c>
      <c r="BD3035" t="str">
        <f t="shared" si="1517"/>
        <v xml:space="preserve">N46PD   </v>
      </c>
      <c r="BE3035">
        <v>1</v>
      </c>
      <c r="BG3035">
        <v>0</v>
      </c>
      <c r="BH3035">
        <v>0</v>
      </c>
      <c r="BI3035">
        <v>0</v>
      </c>
      <c r="BJ3035">
        <v>1100</v>
      </c>
      <c r="BK3035">
        <v>-100</v>
      </c>
      <c r="BL3035" t="s">
        <v>206</v>
      </c>
      <c r="BM3035">
        <v>1</v>
      </c>
      <c r="BN3035">
        <v>1</v>
      </c>
      <c r="BO3035">
        <v>1</v>
      </c>
      <c r="BP3035">
        <v>0</v>
      </c>
      <c r="BS3035">
        <v>0</v>
      </c>
      <c r="BT3035">
        <v>0</v>
      </c>
      <c r="BU3035">
        <v>0</v>
      </c>
      <c r="CE3035" t="str">
        <f t="shared" si="1539"/>
        <v>16:28:46.143</v>
      </c>
      <c r="CF3035">
        <v>143078831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6</v>
      </c>
      <c r="CY3035">
        <v>7</v>
      </c>
      <c r="CZ3035" t="s">
        <v>131</v>
      </c>
      <c r="DA3035">
        <v>80</v>
      </c>
      <c r="DB3035">
        <v>1</v>
      </c>
      <c r="DC3035" t="s">
        <v>132</v>
      </c>
      <c r="DD3035" t="s">
        <v>133</v>
      </c>
      <c r="DG3035">
        <v>15660184</v>
      </c>
      <c r="DI3035">
        <v>1</v>
      </c>
      <c r="DJ3035">
        <v>0</v>
      </c>
      <c r="DK3035">
        <v>1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3">
      <c r="A3036" t="str">
        <f t="shared" si="1536"/>
        <v>10/06/2022 16:28:46.322</v>
      </c>
      <c r="C3036" t="str">
        <f t="shared" si="1516"/>
        <v>FFDFD3C0</v>
      </c>
      <c r="D3036" t="s">
        <v>139</v>
      </c>
      <c r="E3036">
        <v>2</v>
      </c>
      <c r="F3036">
        <v>1002</v>
      </c>
      <c r="G3036" t="s">
        <v>124</v>
      </c>
      <c r="J3036" t="s">
        <v>141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 t="shared" si="1537"/>
        <v>16:28:46.141</v>
      </c>
      <c r="T3036" t="str">
        <f t="shared" si="1538"/>
        <v>16:28:45.641</v>
      </c>
      <c r="U3036" t="str">
        <f t="shared" si="1524"/>
        <v>A5988B</v>
      </c>
      <c r="V3036">
        <v>0</v>
      </c>
      <c r="W3036">
        <v>0</v>
      </c>
      <c r="X3036">
        <v>2</v>
      </c>
      <c r="Y3036">
        <v>0</v>
      </c>
      <c r="AA3036">
        <v>0</v>
      </c>
      <c r="AB3036">
        <v>9</v>
      </c>
      <c r="AC3036">
        <v>3</v>
      </c>
      <c r="AD3036">
        <v>0</v>
      </c>
      <c r="AE3036">
        <v>10</v>
      </c>
      <c r="AF3036" t="s">
        <v>136</v>
      </c>
      <c r="AG3036">
        <v>0</v>
      </c>
      <c r="AH3036">
        <v>3</v>
      </c>
      <c r="AI3036">
        <v>2</v>
      </c>
      <c r="AJ3036">
        <v>1</v>
      </c>
      <c r="AK3036" t="s">
        <v>985</v>
      </c>
      <c r="AL3036">
        <v>41.006340999999999</v>
      </c>
      <c r="AM3036" t="s">
        <v>987</v>
      </c>
      <c r="AN3036">
        <v>-72.187556999999998</v>
      </c>
      <c r="AO3036">
        <v>25</v>
      </c>
      <c r="AP3036">
        <v>1200</v>
      </c>
      <c r="AQ3036" t="s">
        <v>129</v>
      </c>
      <c r="AR3036">
        <v>-65</v>
      </c>
      <c r="AS3036">
        <v>7</v>
      </c>
      <c r="AT3036">
        <v>192</v>
      </c>
      <c r="BB3036">
        <v>1200</v>
      </c>
      <c r="BC3036">
        <v>1</v>
      </c>
      <c r="BD3036" t="str">
        <f t="shared" si="1517"/>
        <v xml:space="preserve">N46PD   </v>
      </c>
      <c r="BE3036">
        <v>1</v>
      </c>
      <c r="BG3036">
        <v>0</v>
      </c>
      <c r="BH3036">
        <v>0</v>
      </c>
      <c r="BI3036">
        <v>0</v>
      </c>
      <c r="BJ3036">
        <v>1100</v>
      </c>
      <c r="BK3036">
        <v>-100</v>
      </c>
      <c r="BL3036" t="s">
        <v>206</v>
      </c>
      <c r="BM3036">
        <v>1</v>
      </c>
      <c r="BN3036">
        <v>1</v>
      </c>
      <c r="BO3036">
        <v>1</v>
      </c>
      <c r="BP3036">
        <v>0</v>
      </c>
      <c r="BS3036">
        <v>0</v>
      </c>
      <c r="BT3036">
        <v>0</v>
      </c>
      <c r="BU3036">
        <v>0</v>
      </c>
      <c r="CE3036" t="str">
        <f t="shared" si="1539"/>
        <v>16:28:46.143</v>
      </c>
      <c r="CF3036">
        <v>143078831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6</v>
      </c>
      <c r="CY3036">
        <v>7</v>
      </c>
      <c r="CZ3036" t="s">
        <v>131</v>
      </c>
      <c r="DA3036">
        <v>80</v>
      </c>
      <c r="DB3036">
        <v>1</v>
      </c>
      <c r="DC3036" t="s">
        <v>132</v>
      </c>
      <c r="DD3036" t="s">
        <v>133</v>
      </c>
      <c r="DG3036">
        <v>15660184</v>
      </c>
      <c r="DI3036">
        <v>1</v>
      </c>
      <c r="DJ3036">
        <v>0</v>
      </c>
      <c r="DK3036">
        <v>1</v>
      </c>
      <c r="DL3036">
        <v>0</v>
      </c>
      <c r="DM3036">
        <v>0</v>
      </c>
      <c r="DN3036">
        <v>0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3">
      <c r="A3037" t="str">
        <f t="shared" si="1536"/>
        <v>10/06/2022 16:28:46.322</v>
      </c>
      <c r="C3037" t="str">
        <f t="shared" si="1516"/>
        <v>FFDFD3C0</v>
      </c>
      <c r="D3037" t="s">
        <v>143</v>
      </c>
      <c r="E3037">
        <v>1</v>
      </c>
      <c r="F3037">
        <v>2001</v>
      </c>
      <c r="G3037" t="s">
        <v>147</v>
      </c>
      <c r="J3037" t="s">
        <v>145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 t="shared" si="1537"/>
        <v>16:28:46.141</v>
      </c>
      <c r="T3037" t="str">
        <f t="shared" si="1538"/>
        <v>16:28:45.641</v>
      </c>
      <c r="U3037" t="str">
        <f t="shared" si="1524"/>
        <v>A5988B</v>
      </c>
      <c r="V3037">
        <v>0</v>
      </c>
      <c r="W3037">
        <v>0</v>
      </c>
      <c r="X3037">
        <v>2</v>
      </c>
      <c r="Y3037">
        <v>0</v>
      </c>
      <c r="AA3037">
        <v>0</v>
      </c>
      <c r="AB3037">
        <v>9</v>
      </c>
      <c r="AC3037">
        <v>3</v>
      </c>
      <c r="AD3037">
        <v>0</v>
      </c>
      <c r="AE3037">
        <v>10</v>
      </c>
      <c r="AF3037" t="s">
        <v>136</v>
      </c>
      <c r="AG3037">
        <v>0</v>
      </c>
      <c r="AH3037">
        <v>3</v>
      </c>
      <c r="AI3037">
        <v>2</v>
      </c>
      <c r="AJ3037">
        <v>1</v>
      </c>
      <c r="AK3037" t="s">
        <v>985</v>
      </c>
      <c r="AL3037">
        <v>41.006340999999999</v>
      </c>
      <c r="AM3037" t="s">
        <v>987</v>
      </c>
      <c r="AN3037">
        <v>-72.187556999999998</v>
      </c>
      <c r="AO3037">
        <v>25</v>
      </c>
      <c r="AP3037">
        <v>1200</v>
      </c>
      <c r="AQ3037" t="s">
        <v>129</v>
      </c>
      <c r="AR3037">
        <v>-65</v>
      </c>
      <c r="AS3037">
        <v>7</v>
      </c>
      <c r="AT3037">
        <v>192</v>
      </c>
      <c r="BB3037">
        <v>1200</v>
      </c>
      <c r="BC3037">
        <v>1</v>
      </c>
      <c r="BD3037" t="str">
        <f t="shared" si="1517"/>
        <v xml:space="preserve">N46PD   </v>
      </c>
      <c r="BE3037">
        <v>1</v>
      </c>
      <c r="BG3037">
        <v>0</v>
      </c>
      <c r="BH3037">
        <v>0</v>
      </c>
      <c r="BI3037">
        <v>0</v>
      </c>
      <c r="BJ3037">
        <v>1100</v>
      </c>
      <c r="BK3037">
        <v>-100</v>
      </c>
      <c r="BL3037" t="s">
        <v>206</v>
      </c>
      <c r="BM3037">
        <v>1</v>
      </c>
      <c r="BN3037">
        <v>1</v>
      </c>
      <c r="BO3037">
        <v>1</v>
      </c>
      <c r="BP3037">
        <v>0</v>
      </c>
      <c r="BS3037">
        <v>0</v>
      </c>
      <c r="BT3037">
        <v>0</v>
      </c>
      <c r="BU3037">
        <v>0</v>
      </c>
      <c r="CE3037" t="str">
        <f t="shared" si="1539"/>
        <v>16:28:46.143</v>
      </c>
      <c r="CF3037">
        <v>143078831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6</v>
      </c>
      <c r="CY3037">
        <v>7</v>
      </c>
      <c r="CZ3037" t="s">
        <v>131</v>
      </c>
      <c r="DA3037">
        <v>80</v>
      </c>
      <c r="DB3037">
        <v>1</v>
      </c>
      <c r="DC3037" t="s">
        <v>132</v>
      </c>
      <c r="DD3037" t="s">
        <v>133</v>
      </c>
      <c r="DG3037">
        <v>15660184</v>
      </c>
      <c r="DI3037">
        <v>1</v>
      </c>
      <c r="DJ3037">
        <v>0</v>
      </c>
      <c r="DK3037">
        <v>1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3">
      <c r="A3038" t="str">
        <f t="shared" si="1536"/>
        <v>10/06/2022 16:28:46.322</v>
      </c>
      <c r="C3038" t="str">
        <f t="shared" si="1516"/>
        <v>FFDFD3C0</v>
      </c>
      <c r="D3038" t="s">
        <v>123</v>
      </c>
      <c r="E3038">
        <v>1</v>
      </c>
      <c r="H3038">
        <v>157</v>
      </c>
      <c r="I3038" t="s">
        <v>124</v>
      </c>
      <c r="J3038" t="s">
        <v>125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 t="shared" si="1537"/>
        <v>16:28:46.141</v>
      </c>
      <c r="T3038" t="str">
        <f t="shared" si="1538"/>
        <v>16:28:45.641</v>
      </c>
      <c r="U3038" t="str">
        <f t="shared" si="1524"/>
        <v>A5988B</v>
      </c>
      <c r="V3038">
        <v>0</v>
      </c>
      <c r="W3038">
        <v>0</v>
      </c>
      <c r="X3038">
        <v>2</v>
      </c>
      <c r="Y3038">
        <v>0</v>
      </c>
      <c r="AA3038">
        <v>0</v>
      </c>
      <c r="AB3038">
        <v>9</v>
      </c>
      <c r="AC3038">
        <v>3</v>
      </c>
      <c r="AD3038">
        <v>0</v>
      </c>
      <c r="AE3038">
        <v>10</v>
      </c>
      <c r="AF3038" t="s">
        <v>136</v>
      </c>
      <c r="AG3038">
        <v>0</v>
      </c>
      <c r="AH3038">
        <v>3</v>
      </c>
      <c r="AI3038">
        <v>2</v>
      </c>
      <c r="AJ3038">
        <v>1</v>
      </c>
      <c r="AK3038" t="s">
        <v>985</v>
      </c>
      <c r="AL3038">
        <v>41.006340999999999</v>
      </c>
      <c r="AM3038" t="s">
        <v>987</v>
      </c>
      <c r="AN3038">
        <v>-72.187556999999998</v>
      </c>
      <c r="AO3038">
        <v>25</v>
      </c>
      <c r="AP3038">
        <v>1200</v>
      </c>
      <c r="AQ3038" t="s">
        <v>129</v>
      </c>
      <c r="AR3038">
        <v>-65</v>
      </c>
      <c r="AS3038">
        <v>7</v>
      </c>
      <c r="AT3038">
        <v>192</v>
      </c>
      <c r="BB3038">
        <v>1200</v>
      </c>
      <c r="BC3038">
        <v>1</v>
      </c>
      <c r="BD3038" t="str">
        <f t="shared" si="1517"/>
        <v xml:space="preserve">N46PD   </v>
      </c>
      <c r="BE3038">
        <v>1</v>
      </c>
      <c r="BG3038">
        <v>0</v>
      </c>
      <c r="BH3038">
        <v>0</v>
      </c>
      <c r="BI3038">
        <v>0</v>
      </c>
      <c r="BJ3038">
        <v>1100</v>
      </c>
      <c r="BK3038">
        <v>-100</v>
      </c>
      <c r="BL3038" t="s">
        <v>206</v>
      </c>
      <c r="BM3038">
        <v>1</v>
      </c>
      <c r="BN3038">
        <v>1</v>
      </c>
      <c r="BO3038">
        <v>1</v>
      </c>
      <c r="BP3038">
        <v>0</v>
      </c>
      <c r="BS3038">
        <v>0</v>
      </c>
      <c r="BT3038">
        <v>0</v>
      </c>
      <c r="BU3038">
        <v>0</v>
      </c>
      <c r="CE3038" t="str">
        <f t="shared" si="1539"/>
        <v>16:28:46.143</v>
      </c>
      <c r="CF3038">
        <v>143078831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6</v>
      </c>
      <c r="CY3038">
        <v>7</v>
      </c>
      <c r="CZ3038" t="s">
        <v>131</v>
      </c>
      <c r="DA3038">
        <v>80</v>
      </c>
      <c r="DB3038">
        <v>1</v>
      </c>
      <c r="DC3038" t="s">
        <v>132</v>
      </c>
      <c r="DD3038" t="s">
        <v>133</v>
      </c>
      <c r="DG3038">
        <v>15660184</v>
      </c>
      <c r="DI3038">
        <v>1</v>
      </c>
      <c r="DJ3038">
        <v>0</v>
      </c>
      <c r="DK3038">
        <v>1</v>
      </c>
      <c r="DL3038">
        <v>0</v>
      </c>
      <c r="DM3038">
        <v>0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3">
      <c r="A3039" t="str">
        <f t="shared" si="1536"/>
        <v>10/06/2022 16:28:46.322</v>
      </c>
      <c r="C3039" t="str">
        <f t="shared" si="1516"/>
        <v>FFDFD3C0</v>
      </c>
      <c r="D3039" t="s">
        <v>143</v>
      </c>
      <c r="E3039">
        <v>15</v>
      </c>
      <c r="F3039">
        <v>2015</v>
      </c>
      <c r="G3039" t="s">
        <v>144</v>
      </c>
      <c r="J3039" t="s">
        <v>145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 t="shared" si="1537"/>
        <v>16:28:46.141</v>
      </c>
      <c r="T3039" t="str">
        <f t="shared" si="1538"/>
        <v>16:28:45.641</v>
      </c>
      <c r="U3039" t="str">
        <f t="shared" si="1524"/>
        <v>A5988B</v>
      </c>
      <c r="V3039">
        <v>0</v>
      </c>
      <c r="W3039">
        <v>0</v>
      </c>
      <c r="X3039">
        <v>2</v>
      </c>
      <c r="Y3039">
        <v>0</v>
      </c>
      <c r="AA3039">
        <v>0</v>
      </c>
      <c r="AB3039">
        <v>9</v>
      </c>
      <c r="AC3039">
        <v>3</v>
      </c>
      <c r="AD3039">
        <v>0</v>
      </c>
      <c r="AE3039">
        <v>10</v>
      </c>
      <c r="AF3039" t="s">
        <v>136</v>
      </c>
      <c r="AG3039">
        <v>0</v>
      </c>
      <c r="AH3039">
        <v>3</v>
      </c>
      <c r="AI3039">
        <v>2</v>
      </c>
      <c r="AJ3039">
        <v>1</v>
      </c>
      <c r="AK3039" t="s">
        <v>985</v>
      </c>
      <c r="AL3039">
        <v>41.006340999999999</v>
      </c>
      <c r="AM3039" t="s">
        <v>987</v>
      </c>
      <c r="AN3039">
        <v>-72.187556999999998</v>
      </c>
      <c r="AO3039">
        <v>25</v>
      </c>
      <c r="AP3039">
        <v>1200</v>
      </c>
      <c r="AQ3039" t="s">
        <v>129</v>
      </c>
      <c r="AR3039">
        <v>-65</v>
      </c>
      <c r="AS3039">
        <v>7</v>
      </c>
      <c r="AT3039">
        <v>192</v>
      </c>
      <c r="BB3039">
        <v>1200</v>
      </c>
      <c r="BC3039">
        <v>1</v>
      </c>
      <c r="BD3039" t="str">
        <f t="shared" si="1517"/>
        <v xml:space="preserve">N46PD   </v>
      </c>
      <c r="BE3039">
        <v>1</v>
      </c>
      <c r="BG3039">
        <v>0</v>
      </c>
      <c r="BH3039">
        <v>0</v>
      </c>
      <c r="BI3039">
        <v>0</v>
      </c>
      <c r="BJ3039">
        <v>1100</v>
      </c>
      <c r="BK3039">
        <v>-100</v>
      </c>
      <c r="BL3039" t="s">
        <v>206</v>
      </c>
      <c r="BM3039">
        <v>1</v>
      </c>
      <c r="BN3039">
        <v>1</v>
      </c>
      <c r="BO3039">
        <v>1</v>
      </c>
      <c r="BP3039">
        <v>0</v>
      </c>
      <c r="BS3039">
        <v>0</v>
      </c>
      <c r="BT3039">
        <v>0</v>
      </c>
      <c r="BU3039">
        <v>0</v>
      </c>
      <c r="CE3039" t="str">
        <f t="shared" si="1539"/>
        <v>16:28:46.143</v>
      </c>
      <c r="CF3039">
        <v>143078831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6</v>
      </c>
      <c r="CY3039">
        <v>7</v>
      </c>
      <c r="CZ3039" t="s">
        <v>131</v>
      </c>
      <c r="DA3039">
        <v>80</v>
      </c>
      <c r="DB3039">
        <v>1</v>
      </c>
      <c r="DC3039" t="s">
        <v>132</v>
      </c>
      <c r="DD3039" t="s">
        <v>133</v>
      </c>
      <c r="DG3039">
        <v>15660184</v>
      </c>
      <c r="DI3039">
        <v>1</v>
      </c>
      <c r="DJ3039">
        <v>0</v>
      </c>
      <c r="DK3039">
        <v>1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3">
      <c r="A3040" t="str">
        <f>"10/06/2022 16:28:46.338"</f>
        <v>10/06/2022 16:28:46.338</v>
      </c>
      <c r="C3040" t="str">
        <f t="shared" si="1516"/>
        <v>FFDFD3C0</v>
      </c>
      <c r="D3040" t="s">
        <v>139</v>
      </c>
      <c r="E3040">
        <v>3</v>
      </c>
      <c r="F3040">
        <v>1003</v>
      </c>
      <c r="G3040" t="s">
        <v>146</v>
      </c>
      <c r="J3040" t="s">
        <v>141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 t="shared" si="1537"/>
        <v>16:28:46.141</v>
      </c>
      <c r="T3040" t="str">
        <f t="shared" si="1538"/>
        <v>16:28:45.641</v>
      </c>
      <c r="U3040" t="str">
        <f t="shared" si="1524"/>
        <v>A5988B</v>
      </c>
      <c r="V3040">
        <v>0</v>
      </c>
      <c r="W3040">
        <v>0</v>
      </c>
      <c r="X3040">
        <v>2</v>
      </c>
      <c r="Y3040">
        <v>0</v>
      </c>
      <c r="AA3040">
        <v>0</v>
      </c>
      <c r="AB3040">
        <v>9</v>
      </c>
      <c r="AC3040">
        <v>3</v>
      </c>
      <c r="AD3040">
        <v>0</v>
      </c>
      <c r="AE3040">
        <v>10</v>
      </c>
      <c r="AF3040" t="s">
        <v>136</v>
      </c>
      <c r="AG3040">
        <v>0</v>
      </c>
      <c r="AH3040">
        <v>3</v>
      </c>
      <c r="AI3040">
        <v>2</v>
      </c>
      <c r="AJ3040">
        <v>1</v>
      </c>
      <c r="AK3040" t="s">
        <v>985</v>
      </c>
      <c r="AL3040">
        <v>41.006340999999999</v>
      </c>
      <c r="AM3040" t="s">
        <v>987</v>
      </c>
      <c r="AN3040">
        <v>-72.187556999999998</v>
      </c>
      <c r="AO3040">
        <v>25</v>
      </c>
      <c r="AP3040">
        <v>1200</v>
      </c>
      <c r="AQ3040" t="s">
        <v>129</v>
      </c>
      <c r="AR3040">
        <v>-65</v>
      </c>
      <c r="AS3040">
        <v>7</v>
      </c>
      <c r="AT3040">
        <v>192</v>
      </c>
      <c r="BB3040">
        <v>1200</v>
      </c>
      <c r="BC3040">
        <v>1</v>
      </c>
      <c r="BD3040" t="str">
        <f t="shared" si="1517"/>
        <v xml:space="preserve">N46PD   </v>
      </c>
      <c r="BE3040">
        <v>1</v>
      </c>
      <c r="BG3040">
        <v>0</v>
      </c>
      <c r="BH3040">
        <v>0</v>
      </c>
      <c r="BI3040">
        <v>0</v>
      </c>
      <c r="BJ3040">
        <v>1100</v>
      </c>
      <c r="BK3040">
        <v>-100</v>
      </c>
      <c r="BL3040" t="s">
        <v>206</v>
      </c>
      <c r="BM3040">
        <v>1</v>
      </c>
      <c r="BN3040">
        <v>1</v>
      </c>
      <c r="BO3040">
        <v>1</v>
      </c>
      <c r="BP3040">
        <v>0</v>
      </c>
      <c r="BS3040">
        <v>0</v>
      </c>
      <c r="BT3040">
        <v>0</v>
      </c>
      <c r="BU3040">
        <v>0</v>
      </c>
      <c r="CE3040" t="str">
        <f t="shared" si="1539"/>
        <v>16:28:46.143</v>
      </c>
      <c r="CF3040">
        <v>143078831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6</v>
      </c>
      <c r="CY3040">
        <v>7</v>
      </c>
      <c r="CZ3040" t="s">
        <v>131</v>
      </c>
      <c r="DA3040">
        <v>80</v>
      </c>
      <c r="DB3040">
        <v>1</v>
      </c>
      <c r="DC3040" t="s">
        <v>132</v>
      </c>
      <c r="DD3040" t="s">
        <v>133</v>
      </c>
      <c r="DG3040">
        <v>15660184</v>
      </c>
      <c r="DI3040">
        <v>1</v>
      </c>
      <c r="DJ3040">
        <v>0</v>
      </c>
      <c r="DK3040">
        <v>1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3">
      <c r="A3041" t="str">
        <f t="shared" ref="A3041:A3046" si="1540">"10/06/2022 16:28:47.335"</f>
        <v>10/06/2022 16:28:47.335</v>
      </c>
      <c r="C3041" t="str">
        <f t="shared" si="1516"/>
        <v>FFDFD3C0</v>
      </c>
      <c r="D3041" t="s">
        <v>123</v>
      </c>
      <c r="E3041">
        <v>1</v>
      </c>
      <c r="H3041">
        <v>157</v>
      </c>
      <c r="I3041" t="s">
        <v>124</v>
      </c>
      <c r="J3041" t="s">
        <v>125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 t="shared" ref="S3041:S3047" si="1541">"16:28:47.016"</f>
        <v>16:28:47.016</v>
      </c>
      <c r="T3041" t="str">
        <f t="shared" ref="T3041:T3047" si="1542">"16:28:46.616"</f>
        <v>16:28:46.616</v>
      </c>
      <c r="U3041" t="str">
        <f t="shared" si="1524"/>
        <v>A5988B</v>
      </c>
      <c r="V3041">
        <v>0</v>
      </c>
      <c r="W3041">
        <v>0</v>
      </c>
      <c r="X3041">
        <v>2</v>
      </c>
      <c r="Y3041">
        <v>0</v>
      </c>
      <c r="AA3041">
        <v>0</v>
      </c>
      <c r="AB3041">
        <v>9</v>
      </c>
      <c r="AC3041">
        <v>3</v>
      </c>
      <c r="AD3041">
        <v>0</v>
      </c>
      <c r="AE3041">
        <v>10</v>
      </c>
      <c r="AF3041" t="s">
        <v>136</v>
      </c>
      <c r="AG3041">
        <v>0</v>
      </c>
      <c r="AH3041">
        <v>3</v>
      </c>
      <c r="AI3041">
        <v>2</v>
      </c>
      <c r="AJ3041">
        <v>1</v>
      </c>
      <c r="AK3041" t="s">
        <v>988</v>
      </c>
      <c r="AL3041">
        <v>41.006320000000002</v>
      </c>
      <c r="AM3041" t="s">
        <v>989</v>
      </c>
      <c r="AN3041">
        <v>-72.187985999999995</v>
      </c>
      <c r="AO3041">
        <v>25</v>
      </c>
      <c r="AP3041">
        <v>1200</v>
      </c>
      <c r="AQ3041" t="s">
        <v>129</v>
      </c>
      <c r="AR3041">
        <v>-67</v>
      </c>
      <c r="AS3041">
        <v>-2</v>
      </c>
      <c r="AT3041">
        <v>192</v>
      </c>
      <c r="BB3041">
        <v>1200</v>
      </c>
      <c r="BC3041">
        <v>1</v>
      </c>
      <c r="BD3041" t="str">
        <f t="shared" si="1517"/>
        <v xml:space="preserve">N46PD   </v>
      </c>
      <c r="BE3041">
        <v>1</v>
      </c>
      <c r="BG3041">
        <v>0</v>
      </c>
      <c r="BH3041">
        <v>0</v>
      </c>
      <c r="BI3041">
        <v>0</v>
      </c>
      <c r="BJ3041">
        <v>1100</v>
      </c>
      <c r="BK3041">
        <v>-100</v>
      </c>
      <c r="BL3041" t="s">
        <v>206</v>
      </c>
      <c r="BM3041">
        <v>1</v>
      </c>
      <c r="BN3041">
        <v>1</v>
      </c>
      <c r="BO3041">
        <v>1</v>
      </c>
      <c r="BP3041">
        <v>0</v>
      </c>
      <c r="BS3041">
        <v>0</v>
      </c>
      <c r="BT3041">
        <v>0</v>
      </c>
      <c r="BU3041">
        <v>0</v>
      </c>
      <c r="CE3041" t="str">
        <f t="shared" ref="CE3041:CE3047" si="1543">"16:28:47.020"</f>
        <v>16:28:47.020</v>
      </c>
      <c r="CF3041">
        <v>19639174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6</v>
      </c>
      <c r="CY3041">
        <v>7</v>
      </c>
      <c r="CZ3041" t="s">
        <v>131</v>
      </c>
      <c r="DA3041">
        <v>80</v>
      </c>
      <c r="DB3041">
        <v>1</v>
      </c>
      <c r="DC3041" t="s">
        <v>132</v>
      </c>
      <c r="DD3041" t="s">
        <v>133</v>
      </c>
      <c r="DG3041">
        <v>15660952</v>
      </c>
      <c r="DI3041">
        <v>1</v>
      </c>
      <c r="DJ3041">
        <v>0</v>
      </c>
      <c r="DK3041">
        <v>0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3">
      <c r="A3042" t="str">
        <f t="shared" si="1540"/>
        <v>10/06/2022 16:28:47.335</v>
      </c>
      <c r="C3042" t="str">
        <f t="shared" si="1516"/>
        <v>FFDFD3C0</v>
      </c>
      <c r="D3042" t="s">
        <v>139</v>
      </c>
      <c r="E3042">
        <v>2</v>
      </c>
      <c r="F3042">
        <v>1002</v>
      </c>
      <c r="G3042" t="s">
        <v>124</v>
      </c>
      <c r="J3042" t="s">
        <v>141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si="1541"/>
        <v>16:28:47.016</v>
      </c>
      <c r="T3042" t="str">
        <f t="shared" si="1542"/>
        <v>16:28:46.616</v>
      </c>
      <c r="U3042" t="str">
        <f t="shared" si="1524"/>
        <v>A5988B</v>
      </c>
      <c r="V3042">
        <v>0</v>
      </c>
      <c r="W3042">
        <v>0</v>
      </c>
      <c r="X3042">
        <v>2</v>
      </c>
      <c r="Y3042">
        <v>0</v>
      </c>
      <c r="AA3042">
        <v>0</v>
      </c>
      <c r="AB3042">
        <v>9</v>
      </c>
      <c r="AC3042">
        <v>3</v>
      </c>
      <c r="AD3042">
        <v>0</v>
      </c>
      <c r="AE3042">
        <v>10</v>
      </c>
      <c r="AF3042" t="s">
        <v>136</v>
      </c>
      <c r="AG3042">
        <v>0</v>
      </c>
      <c r="AH3042">
        <v>3</v>
      </c>
      <c r="AI3042">
        <v>2</v>
      </c>
      <c r="AJ3042">
        <v>1</v>
      </c>
      <c r="AK3042" t="s">
        <v>988</v>
      </c>
      <c r="AL3042">
        <v>41.006320000000002</v>
      </c>
      <c r="AM3042" t="s">
        <v>989</v>
      </c>
      <c r="AN3042">
        <v>-72.187985999999995</v>
      </c>
      <c r="AO3042">
        <v>25</v>
      </c>
      <c r="AP3042">
        <v>1200</v>
      </c>
      <c r="AQ3042" t="s">
        <v>129</v>
      </c>
      <c r="AR3042">
        <v>-67</v>
      </c>
      <c r="AS3042">
        <v>-2</v>
      </c>
      <c r="AT3042">
        <v>192</v>
      </c>
      <c r="BB3042">
        <v>1200</v>
      </c>
      <c r="BC3042">
        <v>1</v>
      </c>
      <c r="BD3042" t="str">
        <f t="shared" si="1517"/>
        <v xml:space="preserve">N46PD   </v>
      </c>
      <c r="BE3042">
        <v>1</v>
      </c>
      <c r="BG3042">
        <v>0</v>
      </c>
      <c r="BH3042">
        <v>0</v>
      </c>
      <c r="BI3042">
        <v>0</v>
      </c>
      <c r="BJ3042">
        <v>1100</v>
      </c>
      <c r="BK3042">
        <v>-100</v>
      </c>
      <c r="BL3042" t="s">
        <v>206</v>
      </c>
      <c r="BM3042">
        <v>1</v>
      </c>
      <c r="BN3042">
        <v>1</v>
      </c>
      <c r="BO3042">
        <v>1</v>
      </c>
      <c r="BP3042">
        <v>0</v>
      </c>
      <c r="BS3042">
        <v>0</v>
      </c>
      <c r="BT3042">
        <v>0</v>
      </c>
      <c r="BU3042">
        <v>0</v>
      </c>
      <c r="CE3042" t="str">
        <f t="shared" si="1543"/>
        <v>16:28:47.020</v>
      </c>
      <c r="CF3042">
        <v>19639174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6</v>
      </c>
      <c r="CY3042">
        <v>7</v>
      </c>
      <c r="CZ3042" t="s">
        <v>131</v>
      </c>
      <c r="DA3042">
        <v>80</v>
      </c>
      <c r="DB3042">
        <v>1</v>
      </c>
      <c r="DC3042" t="s">
        <v>132</v>
      </c>
      <c r="DD3042" t="s">
        <v>133</v>
      </c>
      <c r="DG3042">
        <v>15660952</v>
      </c>
      <c r="DI3042">
        <v>1</v>
      </c>
      <c r="DJ3042">
        <v>0</v>
      </c>
      <c r="DK3042">
        <v>1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3">
      <c r="A3043" t="str">
        <f t="shared" si="1540"/>
        <v>10/06/2022 16:28:47.335</v>
      </c>
      <c r="C3043" t="str">
        <f t="shared" si="1516"/>
        <v>FFDFD3C0</v>
      </c>
      <c r="D3043" t="s">
        <v>134</v>
      </c>
      <c r="E3043">
        <v>38</v>
      </c>
      <c r="H3043">
        <v>125</v>
      </c>
      <c r="I3043" t="s">
        <v>142</v>
      </c>
      <c r="J3043" t="s">
        <v>136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 t="shared" si="1541"/>
        <v>16:28:47.016</v>
      </c>
      <c r="T3043" t="str">
        <f t="shared" si="1542"/>
        <v>16:28:46.616</v>
      </c>
      <c r="U3043" t="str">
        <f t="shared" si="1524"/>
        <v>A5988B</v>
      </c>
      <c r="V3043">
        <v>0</v>
      </c>
      <c r="W3043">
        <v>0</v>
      </c>
      <c r="X3043">
        <v>2</v>
      </c>
      <c r="Y3043">
        <v>0</v>
      </c>
      <c r="AA3043">
        <v>0</v>
      </c>
      <c r="AB3043">
        <v>9</v>
      </c>
      <c r="AC3043">
        <v>3</v>
      </c>
      <c r="AD3043">
        <v>0</v>
      </c>
      <c r="AE3043">
        <v>10</v>
      </c>
      <c r="AF3043" t="s">
        <v>136</v>
      </c>
      <c r="AG3043">
        <v>0</v>
      </c>
      <c r="AH3043">
        <v>3</v>
      </c>
      <c r="AI3043">
        <v>2</v>
      </c>
      <c r="AJ3043">
        <v>1</v>
      </c>
      <c r="AK3043" t="s">
        <v>988</v>
      </c>
      <c r="AL3043">
        <v>41.006320000000002</v>
      </c>
      <c r="AM3043" t="s">
        <v>989</v>
      </c>
      <c r="AN3043">
        <v>-72.187985999999995</v>
      </c>
      <c r="AO3043">
        <v>25</v>
      </c>
      <c r="AP3043">
        <v>1200</v>
      </c>
      <c r="AQ3043" t="s">
        <v>129</v>
      </c>
      <c r="AR3043">
        <v>-67</v>
      </c>
      <c r="AS3043">
        <v>-2</v>
      </c>
      <c r="AT3043">
        <v>192</v>
      </c>
      <c r="BB3043">
        <v>1200</v>
      </c>
      <c r="BC3043">
        <v>1</v>
      </c>
      <c r="BD3043" t="str">
        <f t="shared" si="1517"/>
        <v xml:space="preserve">N46PD   </v>
      </c>
      <c r="BE3043">
        <v>1</v>
      </c>
      <c r="BG3043">
        <v>0</v>
      </c>
      <c r="BH3043">
        <v>0</v>
      </c>
      <c r="BI3043">
        <v>0</v>
      </c>
      <c r="BJ3043">
        <v>1100</v>
      </c>
      <c r="BK3043">
        <v>-100</v>
      </c>
      <c r="BL3043" t="s">
        <v>206</v>
      </c>
      <c r="BM3043">
        <v>1</v>
      </c>
      <c r="BN3043">
        <v>1</v>
      </c>
      <c r="BO3043">
        <v>1</v>
      </c>
      <c r="BP3043">
        <v>0</v>
      </c>
      <c r="BS3043">
        <v>0</v>
      </c>
      <c r="BT3043">
        <v>0</v>
      </c>
      <c r="BU3043">
        <v>0</v>
      </c>
      <c r="CE3043" t="str">
        <f t="shared" si="1543"/>
        <v>16:28:47.020</v>
      </c>
      <c r="CF3043">
        <v>19639174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6</v>
      </c>
      <c r="CY3043">
        <v>7</v>
      </c>
      <c r="CZ3043" t="s">
        <v>131</v>
      </c>
      <c r="DA3043">
        <v>80</v>
      </c>
      <c r="DB3043">
        <v>1</v>
      </c>
      <c r="DC3043" t="s">
        <v>132</v>
      </c>
      <c r="DD3043" t="s">
        <v>133</v>
      </c>
      <c r="DG3043">
        <v>15660952</v>
      </c>
      <c r="DI3043">
        <v>1</v>
      </c>
      <c r="DJ3043">
        <v>0</v>
      </c>
      <c r="DK3043">
        <v>1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3">
      <c r="A3044" t="str">
        <f t="shared" si="1540"/>
        <v>10/06/2022 16:28:47.335</v>
      </c>
      <c r="C3044" t="str">
        <f t="shared" si="1516"/>
        <v>FFDFD3C0</v>
      </c>
      <c r="D3044" t="s">
        <v>134</v>
      </c>
      <c r="E3044">
        <v>33</v>
      </c>
      <c r="H3044">
        <v>112</v>
      </c>
      <c r="I3044" t="s">
        <v>135</v>
      </c>
      <c r="J3044" t="s">
        <v>136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 t="shared" si="1541"/>
        <v>16:28:47.016</v>
      </c>
      <c r="T3044" t="str">
        <f t="shared" si="1542"/>
        <v>16:28:46.616</v>
      </c>
      <c r="U3044" t="str">
        <f t="shared" si="1524"/>
        <v>A5988B</v>
      </c>
      <c r="V3044">
        <v>0</v>
      </c>
      <c r="W3044">
        <v>0</v>
      </c>
      <c r="X3044">
        <v>2</v>
      </c>
      <c r="Y3044">
        <v>0</v>
      </c>
      <c r="AA3044">
        <v>0</v>
      </c>
      <c r="AB3044">
        <v>9</v>
      </c>
      <c r="AC3044">
        <v>3</v>
      </c>
      <c r="AD3044">
        <v>0</v>
      </c>
      <c r="AE3044">
        <v>10</v>
      </c>
      <c r="AF3044" t="s">
        <v>136</v>
      </c>
      <c r="AG3044">
        <v>0</v>
      </c>
      <c r="AH3044">
        <v>3</v>
      </c>
      <c r="AI3044">
        <v>2</v>
      </c>
      <c r="AJ3044">
        <v>1</v>
      </c>
      <c r="AK3044" t="s">
        <v>988</v>
      </c>
      <c r="AL3044">
        <v>41.006320000000002</v>
      </c>
      <c r="AM3044" t="s">
        <v>989</v>
      </c>
      <c r="AN3044">
        <v>-72.187985999999995</v>
      </c>
      <c r="AO3044">
        <v>25</v>
      </c>
      <c r="AP3044">
        <v>1200</v>
      </c>
      <c r="AQ3044" t="s">
        <v>129</v>
      </c>
      <c r="AR3044">
        <v>-67</v>
      </c>
      <c r="AS3044">
        <v>-2</v>
      </c>
      <c r="AT3044">
        <v>192</v>
      </c>
      <c r="BB3044">
        <v>1200</v>
      </c>
      <c r="BC3044">
        <v>1</v>
      </c>
      <c r="BD3044" t="str">
        <f t="shared" si="1517"/>
        <v xml:space="preserve">N46PD   </v>
      </c>
      <c r="BE3044">
        <v>1</v>
      </c>
      <c r="BG3044">
        <v>0</v>
      </c>
      <c r="BH3044">
        <v>0</v>
      </c>
      <c r="BI3044">
        <v>0</v>
      </c>
      <c r="BJ3044">
        <v>1100</v>
      </c>
      <c r="BK3044">
        <v>-100</v>
      </c>
      <c r="BL3044" t="s">
        <v>206</v>
      </c>
      <c r="BM3044">
        <v>1</v>
      </c>
      <c r="BN3044">
        <v>1</v>
      </c>
      <c r="BO3044">
        <v>1</v>
      </c>
      <c r="BP3044">
        <v>0</v>
      </c>
      <c r="BS3044">
        <v>0</v>
      </c>
      <c r="BT3044">
        <v>0</v>
      </c>
      <c r="BU3044">
        <v>0</v>
      </c>
      <c r="CE3044" t="str">
        <f t="shared" si="1543"/>
        <v>16:28:47.020</v>
      </c>
      <c r="CF3044">
        <v>19639174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6</v>
      </c>
      <c r="CY3044">
        <v>7</v>
      </c>
      <c r="CZ3044" t="s">
        <v>131</v>
      </c>
      <c r="DA3044">
        <v>80</v>
      </c>
      <c r="DB3044">
        <v>1</v>
      </c>
      <c r="DC3044" t="s">
        <v>132</v>
      </c>
      <c r="DD3044" t="s">
        <v>133</v>
      </c>
      <c r="DG3044">
        <v>15660952</v>
      </c>
      <c r="DI3044">
        <v>1</v>
      </c>
      <c r="DJ3044">
        <v>0</v>
      </c>
      <c r="DK3044">
        <v>1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3">
      <c r="A3045" t="str">
        <f t="shared" si="1540"/>
        <v>10/06/2022 16:28:47.335</v>
      </c>
      <c r="C3045" t="str">
        <f t="shared" si="1516"/>
        <v>FFDFD3C0</v>
      </c>
      <c r="D3045" t="s">
        <v>143</v>
      </c>
      <c r="E3045">
        <v>1</v>
      </c>
      <c r="F3045">
        <v>2001</v>
      </c>
      <c r="G3045" t="s">
        <v>147</v>
      </c>
      <c r="J3045" t="s">
        <v>145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si="1541"/>
        <v>16:28:47.016</v>
      </c>
      <c r="T3045" t="str">
        <f t="shared" si="1542"/>
        <v>16:28:46.616</v>
      </c>
      <c r="U3045" t="str">
        <f t="shared" si="1524"/>
        <v>A5988B</v>
      </c>
      <c r="V3045">
        <v>0</v>
      </c>
      <c r="W3045">
        <v>0</v>
      </c>
      <c r="X3045">
        <v>2</v>
      </c>
      <c r="Y3045">
        <v>0</v>
      </c>
      <c r="AA3045">
        <v>0</v>
      </c>
      <c r="AB3045">
        <v>9</v>
      </c>
      <c r="AC3045">
        <v>3</v>
      </c>
      <c r="AD3045">
        <v>0</v>
      </c>
      <c r="AE3045">
        <v>10</v>
      </c>
      <c r="AF3045" t="s">
        <v>136</v>
      </c>
      <c r="AG3045">
        <v>0</v>
      </c>
      <c r="AH3045">
        <v>3</v>
      </c>
      <c r="AI3045">
        <v>2</v>
      </c>
      <c r="AJ3045">
        <v>1</v>
      </c>
      <c r="AK3045" t="s">
        <v>988</v>
      </c>
      <c r="AL3045">
        <v>41.006320000000002</v>
      </c>
      <c r="AM3045" t="s">
        <v>989</v>
      </c>
      <c r="AN3045">
        <v>-72.187985999999995</v>
      </c>
      <c r="AO3045">
        <v>25</v>
      </c>
      <c r="AP3045">
        <v>1200</v>
      </c>
      <c r="AQ3045" t="s">
        <v>129</v>
      </c>
      <c r="AR3045">
        <v>-67</v>
      </c>
      <c r="AS3045">
        <v>-2</v>
      </c>
      <c r="AT3045">
        <v>192</v>
      </c>
      <c r="BB3045">
        <v>1200</v>
      </c>
      <c r="BC3045">
        <v>1</v>
      </c>
      <c r="BD3045" t="str">
        <f t="shared" si="1517"/>
        <v xml:space="preserve">N46PD   </v>
      </c>
      <c r="BE3045">
        <v>1</v>
      </c>
      <c r="BG3045">
        <v>0</v>
      </c>
      <c r="BH3045">
        <v>0</v>
      </c>
      <c r="BI3045">
        <v>0</v>
      </c>
      <c r="BJ3045">
        <v>1100</v>
      </c>
      <c r="BK3045">
        <v>-100</v>
      </c>
      <c r="BL3045" t="s">
        <v>206</v>
      </c>
      <c r="BM3045">
        <v>1</v>
      </c>
      <c r="BN3045">
        <v>1</v>
      </c>
      <c r="BO3045">
        <v>1</v>
      </c>
      <c r="BP3045">
        <v>0</v>
      </c>
      <c r="BS3045">
        <v>0</v>
      </c>
      <c r="BT3045">
        <v>0</v>
      </c>
      <c r="BU3045">
        <v>0</v>
      </c>
      <c r="CE3045" t="str">
        <f t="shared" si="1543"/>
        <v>16:28:47.020</v>
      </c>
      <c r="CF3045">
        <v>19639174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6</v>
      </c>
      <c r="CY3045">
        <v>7</v>
      </c>
      <c r="CZ3045" t="s">
        <v>131</v>
      </c>
      <c r="DA3045">
        <v>80</v>
      </c>
      <c r="DB3045">
        <v>1</v>
      </c>
      <c r="DC3045" t="s">
        <v>132</v>
      </c>
      <c r="DD3045" t="s">
        <v>133</v>
      </c>
      <c r="DG3045">
        <v>15660952</v>
      </c>
      <c r="DI3045">
        <v>1</v>
      </c>
      <c r="DJ3045">
        <v>0</v>
      </c>
      <c r="DK3045">
        <v>1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3">
      <c r="A3046" t="str">
        <f t="shared" si="1540"/>
        <v>10/06/2022 16:28:47.335</v>
      </c>
      <c r="C3046" t="str">
        <f t="shared" si="1516"/>
        <v>FFDFD3C0</v>
      </c>
      <c r="D3046" t="s">
        <v>143</v>
      </c>
      <c r="E3046">
        <v>15</v>
      </c>
      <c r="F3046">
        <v>2015</v>
      </c>
      <c r="G3046" t="s">
        <v>144</v>
      </c>
      <c r="J3046" t="s">
        <v>145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si="1541"/>
        <v>16:28:47.016</v>
      </c>
      <c r="T3046" t="str">
        <f t="shared" si="1542"/>
        <v>16:28:46.616</v>
      </c>
      <c r="U3046" t="str">
        <f t="shared" si="1524"/>
        <v>A5988B</v>
      </c>
      <c r="V3046">
        <v>0</v>
      </c>
      <c r="W3046">
        <v>0</v>
      </c>
      <c r="X3046">
        <v>2</v>
      </c>
      <c r="Y3046">
        <v>0</v>
      </c>
      <c r="AA3046">
        <v>0</v>
      </c>
      <c r="AB3046">
        <v>9</v>
      </c>
      <c r="AC3046">
        <v>3</v>
      </c>
      <c r="AD3046">
        <v>0</v>
      </c>
      <c r="AE3046">
        <v>10</v>
      </c>
      <c r="AF3046" t="s">
        <v>136</v>
      </c>
      <c r="AG3046">
        <v>0</v>
      </c>
      <c r="AH3046">
        <v>3</v>
      </c>
      <c r="AI3046">
        <v>2</v>
      </c>
      <c r="AJ3046">
        <v>1</v>
      </c>
      <c r="AK3046" t="s">
        <v>988</v>
      </c>
      <c r="AL3046">
        <v>41.006320000000002</v>
      </c>
      <c r="AM3046" t="s">
        <v>989</v>
      </c>
      <c r="AN3046">
        <v>-72.187985999999995</v>
      </c>
      <c r="AO3046">
        <v>25</v>
      </c>
      <c r="AP3046">
        <v>1200</v>
      </c>
      <c r="AQ3046" t="s">
        <v>129</v>
      </c>
      <c r="AR3046">
        <v>-67</v>
      </c>
      <c r="AS3046">
        <v>-2</v>
      </c>
      <c r="AT3046">
        <v>192</v>
      </c>
      <c r="BB3046">
        <v>1200</v>
      </c>
      <c r="BC3046">
        <v>1</v>
      </c>
      <c r="BD3046" t="str">
        <f t="shared" si="1517"/>
        <v xml:space="preserve">N46PD   </v>
      </c>
      <c r="BE3046">
        <v>1</v>
      </c>
      <c r="BG3046">
        <v>0</v>
      </c>
      <c r="BH3046">
        <v>0</v>
      </c>
      <c r="BI3046">
        <v>0</v>
      </c>
      <c r="BJ3046">
        <v>1100</v>
      </c>
      <c r="BK3046">
        <v>-100</v>
      </c>
      <c r="BL3046" t="s">
        <v>206</v>
      </c>
      <c r="BM3046">
        <v>1</v>
      </c>
      <c r="BN3046">
        <v>1</v>
      </c>
      <c r="BO3046">
        <v>1</v>
      </c>
      <c r="BP3046">
        <v>0</v>
      </c>
      <c r="BS3046">
        <v>0</v>
      </c>
      <c r="BT3046">
        <v>0</v>
      </c>
      <c r="BU3046">
        <v>0</v>
      </c>
      <c r="CE3046" t="str">
        <f t="shared" si="1543"/>
        <v>16:28:47.020</v>
      </c>
      <c r="CF3046">
        <v>19639174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6</v>
      </c>
      <c r="CY3046">
        <v>7</v>
      </c>
      <c r="CZ3046" t="s">
        <v>131</v>
      </c>
      <c r="DA3046">
        <v>80</v>
      </c>
      <c r="DB3046">
        <v>1</v>
      </c>
      <c r="DC3046" t="s">
        <v>132</v>
      </c>
      <c r="DD3046" t="s">
        <v>133</v>
      </c>
      <c r="DG3046">
        <v>15660952</v>
      </c>
      <c r="DI3046">
        <v>1</v>
      </c>
      <c r="DJ3046">
        <v>0</v>
      </c>
      <c r="DK3046">
        <v>1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3">
      <c r="A3047" t="str">
        <f>"10/06/2022 16:28:47.351"</f>
        <v>10/06/2022 16:28:47.351</v>
      </c>
      <c r="C3047" t="str">
        <f t="shared" si="1516"/>
        <v>FFDFD3C0</v>
      </c>
      <c r="D3047" t="s">
        <v>139</v>
      </c>
      <c r="E3047">
        <v>3</v>
      </c>
      <c r="F3047">
        <v>1003</v>
      </c>
      <c r="G3047" t="s">
        <v>146</v>
      </c>
      <c r="J3047" t="s">
        <v>141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si="1541"/>
        <v>16:28:47.016</v>
      </c>
      <c r="T3047" t="str">
        <f t="shared" si="1542"/>
        <v>16:28:46.616</v>
      </c>
      <c r="U3047" t="str">
        <f t="shared" si="1524"/>
        <v>A5988B</v>
      </c>
      <c r="V3047">
        <v>0</v>
      </c>
      <c r="W3047">
        <v>0</v>
      </c>
      <c r="X3047">
        <v>2</v>
      </c>
      <c r="Y3047">
        <v>0</v>
      </c>
      <c r="AA3047">
        <v>0</v>
      </c>
      <c r="AB3047">
        <v>9</v>
      </c>
      <c r="AC3047">
        <v>3</v>
      </c>
      <c r="AD3047">
        <v>0</v>
      </c>
      <c r="AE3047">
        <v>10</v>
      </c>
      <c r="AF3047" t="s">
        <v>136</v>
      </c>
      <c r="AG3047">
        <v>0</v>
      </c>
      <c r="AH3047">
        <v>3</v>
      </c>
      <c r="AI3047">
        <v>2</v>
      </c>
      <c r="AJ3047">
        <v>1</v>
      </c>
      <c r="AK3047" t="s">
        <v>988</v>
      </c>
      <c r="AL3047">
        <v>41.006320000000002</v>
      </c>
      <c r="AM3047" t="s">
        <v>989</v>
      </c>
      <c r="AN3047">
        <v>-72.187985999999995</v>
      </c>
      <c r="AO3047">
        <v>25</v>
      </c>
      <c r="AP3047">
        <v>1200</v>
      </c>
      <c r="AQ3047" t="s">
        <v>129</v>
      </c>
      <c r="AR3047">
        <v>-67</v>
      </c>
      <c r="AS3047">
        <v>-2</v>
      </c>
      <c r="AT3047">
        <v>192</v>
      </c>
      <c r="BB3047">
        <v>1200</v>
      </c>
      <c r="BC3047">
        <v>1</v>
      </c>
      <c r="BD3047" t="str">
        <f t="shared" si="1517"/>
        <v xml:space="preserve">N46PD   </v>
      </c>
      <c r="BE3047">
        <v>1</v>
      </c>
      <c r="BG3047">
        <v>0</v>
      </c>
      <c r="BH3047">
        <v>0</v>
      </c>
      <c r="BI3047">
        <v>0</v>
      </c>
      <c r="BJ3047">
        <v>1100</v>
      </c>
      <c r="BK3047">
        <v>-100</v>
      </c>
      <c r="BL3047" t="s">
        <v>206</v>
      </c>
      <c r="BM3047">
        <v>1</v>
      </c>
      <c r="BN3047">
        <v>1</v>
      </c>
      <c r="BO3047">
        <v>1</v>
      </c>
      <c r="BP3047">
        <v>0</v>
      </c>
      <c r="BS3047">
        <v>0</v>
      </c>
      <c r="BT3047">
        <v>0</v>
      </c>
      <c r="BU3047">
        <v>0</v>
      </c>
      <c r="CE3047" t="str">
        <f t="shared" si="1543"/>
        <v>16:28:47.020</v>
      </c>
      <c r="CF3047">
        <v>19639174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6</v>
      </c>
      <c r="CY3047">
        <v>7</v>
      </c>
      <c r="CZ3047" t="s">
        <v>131</v>
      </c>
      <c r="DA3047">
        <v>80</v>
      </c>
      <c r="DB3047">
        <v>1</v>
      </c>
      <c r="DC3047" t="s">
        <v>132</v>
      </c>
      <c r="DD3047" t="s">
        <v>133</v>
      </c>
      <c r="DG3047">
        <v>15660952</v>
      </c>
      <c r="DI3047">
        <v>1</v>
      </c>
      <c r="DJ3047">
        <v>0</v>
      </c>
      <c r="DK3047">
        <v>0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3">
      <c r="A3048" t="str">
        <f>"10/06/2022 16:29:01.592"</f>
        <v>10/06/2022 16:29:01.592</v>
      </c>
      <c r="C3048" t="str">
        <f t="shared" si="1516"/>
        <v>FFDFD3C0</v>
      </c>
      <c r="D3048" t="s">
        <v>139</v>
      </c>
      <c r="E3048">
        <v>2</v>
      </c>
      <c r="F3048">
        <v>1002</v>
      </c>
      <c r="G3048" t="s">
        <v>124</v>
      </c>
      <c r="J3048" t="s">
        <v>141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ref="S3048:S3054" si="1544">"16:29:01.281"</f>
        <v>16:29:01.281</v>
      </c>
      <c r="T3048" t="str">
        <f t="shared" ref="T3048:T3054" si="1545">"16:29:00.881"</f>
        <v>16:29:00.881</v>
      </c>
      <c r="U3048" t="str">
        <f t="shared" si="1524"/>
        <v>A5988B</v>
      </c>
      <c r="V3048">
        <v>0</v>
      </c>
      <c r="W3048">
        <v>0</v>
      </c>
      <c r="X3048">
        <v>2</v>
      </c>
      <c r="Y3048">
        <v>0</v>
      </c>
      <c r="AA3048">
        <v>0</v>
      </c>
      <c r="AB3048">
        <v>9</v>
      </c>
      <c r="AC3048">
        <v>3</v>
      </c>
      <c r="AD3048">
        <v>0</v>
      </c>
      <c r="AE3048">
        <v>10</v>
      </c>
      <c r="AF3048" t="s">
        <v>136</v>
      </c>
      <c r="AG3048">
        <v>0</v>
      </c>
      <c r="AH3048">
        <v>3</v>
      </c>
      <c r="AI3048">
        <v>2</v>
      </c>
      <c r="AJ3048">
        <v>1</v>
      </c>
      <c r="AK3048" t="s">
        <v>990</v>
      </c>
      <c r="AL3048">
        <v>41.002263999999997</v>
      </c>
      <c r="AM3048" t="s">
        <v>991</v>
      </c>
      <c r="AN3048">
        <v>-72.189639</v>
      </c>
      <c r="AO3048">
        <v>25</v>
      </c>
      <c r="AP3048">
        <v>1150</v>
      </c>
      <c r="AQ3048" t="s">
        <v>129</v>
      </c>
      <c r="AR3048">
        <v>41</v>
      </c>
      <c r="AS3048">
        <v>-75</v>
      </c>
      <c r="AT3048">
        <v>-64</v>
      </c>
      <c r="BB3048">
        <v>1200</v>
      </c>
      <c r="BC3048">
        <v>1</v>
      </c>
      <c r="BD3048" t="str">
        <f t="shared" si="1517"/>
        <v xml:space="preserve">N46PD   </v>
      </c>
      <c r="BE3048">
        <v>1</v>
      </c>
      <c r="BG3048">
        <v>0</v>
      </c>
      <c r="BH3048">
        <v>0</v>
      </c>
      <c r="BI3048">
        <v>0</v>
      </c>
      <c r="BJ3048">
        <v>1025</v>
      </c>
      <c r="BK3048">
        <v>-125</v>
      </c>
      <c r="BL3048" t="s">
        <v>206</v>
      </c>
      <c r="BM3048">
        <v>1</v>
      </c>
      <c r="BN3048">
        <v>1</v>
      </c>
      <c r="BO3048">
        <v>1</v>
      </c>
      <c r="BP3048">
        <v>0</v>
      </c>
      <c r="BS3048">
        <v>0</v>
      </c>
      <c r="BT3048">
        <v>0</v>
      </c>
      <c r="BU3048">
        <v>0</v>
      </c>
      <c r="CE3048" t="str">
        <f t="shared" ref="CE3048:CE3054" si="1546">"16:29:01.287"</f>
        <v>16:29:01.287</v>
      </c>
      <c r="CF3048">
        <v>287092099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6</v>
      </c>
      <c r="CY3048">
        <v>7</v>
      </c>
      <c r="CZ3048" t="s">
        <v>131</v>
      </c>
      <c r="DA3048">
        <v>80</v>
      </c>
      <c r="DB3048">
        <v>1</v>
      </c>
      <c r="DC3048" t="s">
        <v>132</v>
      </c>
      <c r="DD3048" t="s">
        <v>133</v>
      </c>
      <c r="DG3048">
        <v>15675041</v>
      </c>
      <c r="DI3048">
        <v>0</v>
      </c>
      <c r="DJ3048">
        <v>0</v>
      </c>
      <c r="DK3048">
        <v>0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3">
      <c r="A3049" t="str">
        <f>"10/06/2022 16:29:01.592"</f>
        <v>10/06/2022 16:29:01.592</v>
      </c>
      <c r="C3049" t="str">
        <f t="shared" si="1516"/>
        <v>FFDFD3C0</v>
      </c>
      <c r="D3049" t="s">
        <v>134</v>
      </c>
      <c r="E3049">
        <v>38</v>
      </c>
      <c r="H3049">
        <v>125</v>
      </c>
      <c r="I3049" t="s">
        <v>142</v>
      </c>
      <c r="J3049" t="s">
        <v>136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1544"/>
        <v>16:29:01.281</v>
      </c>
      <c r="T3049" t="str">
        <f t="shared" si="1545"/>
        <v>16:29:00.881</v>
      </c>
      <c r="U3049" t="str">
        <f t="shared" si="1524"/>
        <v>A5988B</v>
      </c>
      <c r="V3049">
        <v>0</v>
      </c>
      <c r="W3049">
        <v>0</v>
      </c>
      <c r="X3049">
        <v>2</v>
      </c>
      <c r="Y3049">
        <v>0</v>
      </c>
      <c r="AA3049">
        <v>0</v>
      </c>
      <c r="AB3049">
        <v>9</v>
      </c>
      <c r="AC3049">
        <v>3</v>
      </c>
      <c r="AD3049">
        <v>0</v>
      </c>
      <c r="AE3049">
        <v>10</v>
      </c>
      <c r="AF3049" t="s">
        <v>136</v>
      </c>
      <c r="AG3049">
        <v>0</v>
      </c>
      <c r="AH3049">
        <v>3</v>
      </c>
      <c r="AI3049">
        <v>2</v>
      </c>
      <c r="AJ3049">
        <v>1</v>
      </c>
      <c r="AK3049" t="s">
        <v>990</v>
      </c>
      <c r="AL3049">
        <v>41.002263999999997</v>
      </c>
      <c r="AM3049" t="s">
        <v>991</v>
      </c>
      <c r="AN3049">
        <v>-72.189639</v>
      </c>
      <c r="AO3049">
        <v>25</v>
      </c>
      <c r="AP3049">
        <v>1150</v>
      </c>
      <c r="AQ3049" t="s">
        <v>129</v>
      </c>
      <c r="AR3049">
        <v>41</v>
      </c>
      <c r="AS3049">
        <v>-75</v>
      </c>
      <c r="AT3049">
        <v>-64</v>
      </c>
      <c r="BB3049">
        <v>1200</v>
      </c>
      <c r="BC3049">
        <v>1</v>
      </c>
      <c r="BD3049" t="str">
        <f t="shared" si="1517"/>
        <v xml:space="preserve">N46PD   </v>
      </c>
      <c r="BE3049">
        <v>1</v>
      </c>
      <c r="BG3049">
        <v>0</v>
      </c>
      <c r="BH3049">
        <v>0</v>
      </c>
      <c r="BI3049">
        <v>0</v>
      </c>
      <c r="BJ3049">
        <v>1025</v>
      </c>
      <c r="BK3049">
        <v>-125</v>
      </c>
      <c r="BL3049" t="s">
        <v>206</v>
      </c>
      <c r="BM3049">
        <v>1</v>
      </c>
      <c r="BN3049">
        <v>1</v>
      </c>
      <c r="BO3049">
        <v>1</v>
      </c>
      <c r="BP3049">
        <v>0</v>
      </c>
      <c r="BS3049">
        <v>0</v>
      </c>
      <c r="BT3049">
        <v>0</v>
      </c>
      <c r="BU3049">
        <v>0</v>
      </c>
      <c r="CE3049" t="str">
        <f t="shared" si="1546"/>
        <v>16:29:01.287</v>
      </c>
      <c r="CF3049">
        <v>287092099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6</v>
      </c>
      <c r="CY3049">
        <v>7</v>
      </c>
      <c r="CZ3049" t="s">
        <v>131</v>
      </c>
      <c r="DA3049">
        <v>80</v>
      </c>
      <c r="DB3049">
        <v>1</v>
      </c>
      <c r="DC3049" t="s">
        <v>132</v>
      </c>
      <c r="DD3049" t="s">
        <v>133</v>
      </c>
      <c r="DG3049">
        <v>15675041</v>
      </c>
      <c r="DI3049">
        <v>0</v>
      </c>
      <c r="DJ3049">
        <v>0</v>
      </c>
      <c r="DK3049">
        <v>1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3">
      <c r="A3050" t="str">
        <f>"10/06/2022 16:29:01.592"</f>
        <v>10/06/2022 16:29:01.592</v>
      </c>
      <c r="C3050" t="str">
        <f t="shared" si="1516"/>
        <v>FFDFD3C0</v>
      </c>
      <c r="D3050" t="s">
        <v>123</v>
      </c>
      <c r="E3050">
        <v>1</v>
      </c>
      <c r="H3050">
        <v>157</v>
      </c>
      <c r="I3050" t="s">
        <v>124</v>
      </c>
      <c r="J3050" t="s">
        <v>125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si="1544"/>
        <v>16:29:01.281</v>
      </c>
      <c r="T3050" t="str">
        <f t="shared" si="1545"/>
        <v>16:29:00.881</v>
      </c>
      <c r="U3050" t="str">
        <f t="shared" si="1524"/>
        <v>A5988B</v>
      </c>
      <c r="V3050">
        <v>0</v>
      </c>
      <c r="W3050">
        <v>0</v>
      </c>
      <c r="X3050">
        <v>2</v>
      </c>
      <c r="Y3050">
        <v>0</v>
      </c>
      <c r="AA3050">
        <v>0</v>
      </c>
      <c r="AB3050">
        <v>9</v>
      </c>
      <c r="AC3050">
        <v>3</v>
      </c>
      <c r="AD3050">
        <v>0</v>
      </c>
      <c r="AE3050">
        <v>10</v>
      </c>
      <c r="AF3050" t="s">
        <v>136</v>
      </c>
      <c r="AG3050">
        <v>0</v>
      </c>
      <c r="AH3050">
        <v>3</v>
      </c>
      <c r="AI3050">
        <v>2</v>
      </c>
      <c r="AJ3050">
        <v>1</v>
      </c>
      <c r="AK3050" t="s">
        <v>990</v>
      </c>
      <c r="AL3050">
        <v>41.002263999999997</v>
      </c>
      <c r="AM3050" t="s">
        <v>991</v>
      </c>
      <c r="AN3050">
        <v>-72.189639</v>
      </c>
      <c r="AO3050">
        <v>25</v>
      </c>
      <c r="AP3050">
        <v>1150</v>
      </c>
      <c r="AQ3050" t="s">
        <v>129</v>
      </c>
      <c r="AR3050">
        <v>41</v>
      </c>
      <c r="AS3050">
        <v>-75</v>
      </c>
      <c r="AT3050">
        <v>-64</v>
      </c>
      <c r="BB3050">
        <v>1200</v>
      </c>
      <c r="BC3050">
        <v>1</v>
      </c>
      <c r="BD3050" t="str">
        <f t="shared" si="1517"/>
        <v xml:space="preserve">N46PD   </v>
      </c>
      <c r="BE3050">
        <v>1</v>
      </c>
      <c r="BG3050">
        <v>0</v>
      </c>
      <c r="BH3050">
        <v>0</v>
      </c>
      <c r="BI3050">
        <v>0</v>
      </c>
      <c r="BJ3050">
        <v>1025</v>
      </c>
      <c r="BK3050">
        <v>-125</v>
      </c>
      <c r="BL3050" t="s">
        <v>206</v>
      </c>
      <c r="BM3050">
        <v>1</v>
      </c>
      <c r="BN3050">
        <v>1</v>
      </c>
      <c r="BO3050">
        <v>1</v>
      </c>
      <c r="BP3050">
        <v>0</v>
      </c>
      <c r="BS3050">
        <v>0</v>
      </c>
      <c r="BT3050">
        <v>0</v>
      </c>
      <c r="BU3050">
        <v>0</v>
      </c>
      <c r="CE3050" t="str">
        <f t="shared" si="1546"/>
        <v>16:29:01.287</v>
      </c>
      <c r="CF3050">
        <v>287092099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6</v>
      </c>
      <c r="CY3050">
        <v>7</v>
      </c>
      <c r="CZ3050" t="s">
        <v>131</v>
      </c>
      <c r="DA3050">
        <v>80</v>
      </c>
      <c r="DB3050">
        <v>1</v>
      </c>
      <c r="DC3050" t="s">
        <v>132</v>
      </c>
      <c r="DD3050" t="s">
        <v>133</v>
      </c>
      <c r="DG3050">
        <v>15675041</v>
      </c>
      <c r="DI3050">
        <v>0</v>
      </c>
      <c r="DJ3050">
        <v>0</v>
      </c>
      <c r="DK3050">
        <v>1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3">
      <c r="A3051" t="str">
        <f>"10/06/2022 16:29:01.592"</f>
        <v>10/06/2022 16:29:01.592</v>
      </c>
      <c r="C3051" t="str">
        <f t="shared" si="1516"/>
        <v>FFDFD3C0</v>
      </c>
      <c r="D3051" t="s">
        <v>134</v>
      </c>
      <c r="E3051">
        <v>33</v>
      </c>
      <c r="H3051">
        <v>112</v>
      </c>
      <c r="I3051" t="s">
        <v>135</v>
      </c>
      <c r="J3051" t="s">
        <v>136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si="1544"/>
        <v>16:29:01.281</v>
      </c>
      <c r="T3051" t="str">
        <f t="shared" si="1545"/>
        <v>16:29:00.881</v>
      </c>
      <c r="U3051" t="str">
        <f t="shared" si="1524"/>
        <v>A5988B</v>
      </c>
      <c r="V3051">
        <v>0</v>
      </c>
      <c r="W3051">
        <v>0</v>
      </c>
      <c r="X3051">
        <v>2</v>
      </c>
      <c r="Y3051">
        <v>0</v>
      </c>
      <c r="AA3051">
        <v>0</v>
      </c>
      <c r="AB3051">
        <v>9</v>
      </c>
      <c r="AC3051">
        <v>3</v>
      </c>
      <c r="AD3051">
        <v>0</v>
      </c>
      <c r="AE3051">
        <v>10</v>
      </c>
      <c r="AF3051" t="s">
        <v>136</v>
      </c>
      <c r="AG3051">
        <v>0</v>
      </c>
      <c r="AH3051">
        <v>3</v>
      </c>
      <c r="AI3051">
        <v>2</v>
      </c>
      <c r="AJ3051">
        <v>1</v>
      </c>
      <c r="AK3051" t="s">
        <v>990</v>
      </c>
      <c r="AL3051">
        <v>41.002263999999997</v>
      </c>
      <c r="AM3051" t="s">
        <v>991</v>
      </c>
      <c r="AN3051">
        <v>-72.189639</v>
      </c>
      <c r="AO3051">
        <v>25</v>
      </c>
      <c r="AP3051">
        <v>1150</v>
      </c>
      <c r="AQ3051" t="s">
        <v>129</v>
      </c>
      <c r="AR3051">
        <v>41</v>
      </c>
      <c r="AS3051">
        <v>-75</v>
      </c>
      <c r="AT3051">
        <v>-64</v>
      </c>
      <c r="BB3051">
        <v>1200</v>
      </c>
      <c r="BC3051">
        <v>1</v>
      </c>
      <c r="BD3051" t="str">
        <f t="shared" si="1517"/>
        <v xml:space="preserve">N46PD   </v>
      </c>
      <c r="BE3051">
        <v>1</v>
      </c>
      <c r="BG3051">
        <v>0</v>
      </c>
      <c r="BH3051">
        <v>0</v>
      </c>
      <c r="BI3051">
        <v>0</v>
      </c>
      <c r="BJ3051">
        <v>1025</v>
      </c>
      <c r="BK3051">
        <v>-125</v>
      </c>
      <c r="BL3051" t="s">
        <v>206</v>
      </c>
      <c r="BM3051">
        <v>1</v>
      </c>
      <c r="BN3051">
        <v>1</v>
      </c>
      <c r="BO3051">
        <v>1</v>
      </c>
      <c r="BP3051">
        <v>0</v>
      </c>
      <c r="BS3051">
        <v>0</v>
      </c>
      <c r="BT3051">
        <v>0</v>
      </c>
      <c r="BU3051">
        <v>0</v>
      </c>
      <c r="CE3051" t="str">
        <f t="shared" si="1546"/>
        <v>16:29:01.287</v>
      </c>
      <c r="CF3051">
        <v>287092099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6</v>
      </c>
      <c r="CY3051">
        <v>7</v>
      </c>
      <c r="CZ3051" t="s">
        <v>131</v>
      </c>
      <c r="DA3051">
        <v>80</v>
      </c>
      <c r="DB3051">
        <v>1</v>
      </c>
      <c r="DC3051" t="s">
        <v>132</v>
      </c>
      <c r="DD3051" t="s">
        <v>133</v>
      </c>
      <c r="DG3051">
        <v>15675041</v>
      </c>
      <c r="DI3051">
        <v>0</v>
      </c>
      <c r="DJ3051">
        <v>0</v>
      </c>
      <c r="DK3051">
        <v>1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3">
      <c r="A3052" t="str">
        <f>"10/06/2022 16:29:01.592"</f>
        <v>10/06/2022 16:29:01.592</v>
      </c>
      <c r="C3052" t="str">
        <f t="shared" ref="C3052:C3100" si="1547">"FFDFD3C0"</f>
        <v>FFDFD3C0</v>
      </c>
      <c r="D3052" t="s">
        <v>143</v>
      </c>
      <c r="E3052">
        <v>15</v>
      </c>
      <c r="F3052">
        <v>2015</v>
      </c>
      <c r="G3052" t="s">
        <v>144</v>
      </c>
      <c r="J3052" t="s">
        <v>145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 t="shared" si="1544"/>
        <v>16:29:01.281</v>
      </c>
      <c r="T3052" t="str">
        <f t="shared" si="1545"/>
        <v>16:29:00.881</v>
      </c>
      <c r="U3052" t="str">
        <f t="shared" si="1524"/>
        <v>A5988B</v>
      </c>
      <c r="V3052">
        <v>0</v>
      </c>
      <c r="W3052">
        <v>0</v>
      </c>
      <c r="X3052">
        <v>2</v>
      </c>
      <c r="Y3052">
        <v>0</v>
      </c>
      <c r="AA3052">
        <v>0</v>
      </c>
      <c r="AB3052">
        <v>9</v>
      </c>
      <c r="AC3052">
        <v>3</v>
      </c>
      <c r="AD3052">
        <v>0</v>
      </c>
      <c r="AE3052">
        <v>10</v>
      </c>
      <c r="AF3052" t="s">
        <v>136</v>
      </c>
      <c r="AG3052">
        <v>0</v>
      </c>
      <c r="AH3052">
        <v>3</v>
      </c>
      <c r="AI3052">
        <v>2</v>
      </c>
      <c r="AJ3052">
        <v>1</v>
      </c>
      <c r="AK3052" t="s">
        <v>990</v>
      </c>
      <c r="AL3052">
        <v>41.002263999999997</v>
      </c>
      <c r="AM3052" t="s">
        <v>991</v>
      </c>
      <c r="AN3052">
        <v>-72.189639</v>
      </c>
      <c r="AO3052">
        <v>25</v>
      </c>
      <c r="AP3052">
        <v>1150</v>
      </c>
      <c r="AQ3052" t="s">
        <v>129</v>
      </c>
      <c r="AR3052">
        <v>41</v>
      </c>
      <c r="AS3052">
        <v>-75</v>
      </c>
      <c r="AT3052">
        <v>-64</v>
      </c>
      <c r="BB3052">
        <v>1200</v>
      </c>
      <c r="BC3052">
        <v>1</v>
      </c>
      <c r="BD3052" t="str">
        <f t="shared" ref="BD3052:BD3100" si="1548">"N46PD   "</f>
        <v xml:space="preserve">N46PD   </v>
      </c>
      <c r="BE3052">
        <v>1</v>
      </c>
      <c r="BG3052">
        <v>0</v>
      </c>
      <c r="BH3052">
        <v>0</v>
      </c>
      <c r="BI3052">
        <v>0</v>
      </c>
      <c r="BJ3052">
        <v>1025</v>
      </c>
      <c r="BK3052">
        <v>-125</v>
      </c>
      <c r="BL3052" t="s">
        <v>206</v>
      </c>
      <c r="BM3052">
        <v>1</v>
      </c>
      <c r="BN3052">
        <v>1</v>
      </c>
      <c r="BO3052">
        <v>1</v>
      </c>
      <c r="BP3052">
        <v>0</v>
      </c>
      <c r="BS3052">
        <v>0</v>
      </c>
      <c r="BT3052">
        <v>0</v>
      </c>
      <c r="BU3052">
        <v>0</v>
      </c>
      <c r="CE3052" t="str">
        <f t="shared" si="1546"/>
        <v>16:29:01.287</v>
      </c>
      <c r="CF3052">
        <v>287092099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6</v>
      </c>
      <c r="CY3052">
        <v>7</v>
      </c>
      <c r="CZ3052" t="s">
        <v>131</v>
      </c>
      <c r="DA3052">
        <v>80</v>
      </c>
      <c r="DB3052">
        <v>1</v>
      </c>
      <c r="DC3052" t="s">
        <v>132</v>
      </c>
      <c r="DD3052" t="s">
        <v>133</v>
      </c>
      <c r="DG3052">
        <v>15675041</v>
      </c>
      <c r="DI3052">
        <v>0</v>
      </c>
      <c r="DJ3052">
        <v>0</v>
      </c>
      <c r="DK3052">
        <v>1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3">
      <c r="A3053" t="str">
        <f>"10/06/2022 16:29:01.639"</f>
        <v>10/06/2022 16:29:01.639</v>
      </c>
      <c r="C3053" t="str">
        <f t="shared" si="1547"/>
        <v>FFDFD3C0</v>
      </c>
      <c r="D3053" t="s">
        <v>143</v>
      </c>
      <c r="E3053">
        <v>1</v>
      </c>
      <c r="F3053">
        <v>2001</v>
      </c>
      <c r="G3053" t="s">
        <v>147</v>
      </c>
      <c r="J3053" t="s">
        <v>145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 t="shared" si="1544"/>
        <v>16:29:01.281</v>
      </c>
      <c r="T3053" t="str">
        <f t="shared" si="1545"/>
        <v>16:29:00.881</v>
      </c>
      <c r="U3053" t="str">
        <f t="shared" si="1524"/>
        <v>A5988B</v>
      </c>
      <c r="V3053">
        <v>0</v>
      </c>
      <c r="W3053">
        <v>0</v>
      </c>
      <c r="X3053">
        <v>2</v>
      </c>
      <c r="Y3053">
        <v>0</v>
      </c>
      <c r="AA3053">
        <v>0</v>
      </c>
      <c r="AB3053">
        <v>9</v>
      </c>
      <c r="AC3053">
        <v>3</v>
      </c>
      <c r="AD3053">
        <v>0</v>
      </c>
      <c r="AE3053">
        <v>10</v>
      </c>
      <c r="AF3053" t="s">
        <v>136</v>
      </c>
      <c r="AG3053">
        <v>0</v>
      </c>
      <c r="AH3053">
        <v>3</v>
      </c>
      <c r="AI3053">
        <v>2</v>
      </c>
      <c r="AJ3053">
        <v>1</v>
      </c>
      <c r="AK3053" t="s">
        <v>990</v>
      </c>
      <c r="AL3053">
        <v>41.002263999999997</v>
      </c>
      <c r="AM3053" t="s">
        <v>991</v>
      </c>
      <c r="AN3053">
        <v>-72.189639</v>
      </c>
      <c r="AO3053">
        <v>25</v>
      </c>
      <c r="AP3053">
        <v>1150</v>
      </c>
      <c r="AQ3053" t="s">
        <v>129</v>
      </c>
      <c r="AR3053">
        <v>41</v>
      </c>
      <c r="AS3053">
        <v>-75</v>
      </c>
      <c r="AT3053">
        <v>-64</v>
      </c>
      <c r="BB3053">
        <v>1200</v>
      </c>
      <c r="BC3053">
        <v>1</v>
      </c>
      <c r="BD3053" t="str">
        <f t="shared" si="1548"/>
        <v xml:space="preserve">N46PD   </v>
      </c>
      <c r="BE3053">
        <v>1</v>
      </c>
      <c r="BG3053">
        <v>0</v>
      </c>
      <c r="BH3053">
        <v>0</v>
      </c>
      <c r="BI3053">
        <v>0</v>
      </c>
      <c r="BJ3053">
        <v>1025</v>
      </c>
      <c r="BK3053">
        <v>-125</v>
      </c>
      <c r="BL3053" t="s">
        <v>206</v>
      </c>
      <c r="BM3053">
        <v>1</v>
      </c>
      <c r="BN3053">
        <v>1</v>
      </c>
      <c r="BO3053">
        <v>1</v>
      </c>
      <c r="BP3053">
        <v>0</v>
      </c>
      <c r="BS3053">
        <v>0</v>
      </c>
      <c r="BT3053">
        <v>0</v>
      </c>
      <c r="BU3053">
        <v>0</v>
      </c>
      <c r="CE3053" t="str">
        <f t="shared" si="1546"/>
        <v>16:29:01.287</v>
      </c>
      <c r="CF3053">
        <v>287092099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6</v>
      </c>
      <c r="CY3053">
        <v>7</v>
      </c>
      <c r="CZ3053" t="s">
        <v>131</v>
      </c>
      <c r="DA3053">
        <v>80</v>
      </c>
      <c r="DB3053">
        <v>1</v>
      </c>
      <c r="DC3053" t="s">
        <v>132</v>
      </c>
      <c r="DD3053" t="s">
        <v>133</v>
      </c>
      <c r="DG3053">
        <v>15675041</v>
      </c>
      <c r="DI3053">
        <v>0</v>
      </c>
      <c r="DJ3053">
        <v>0</v>
      </c>
      <c r="DK3053">
        <v>1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3">
      <c r="A3054" t="str">
        <f>"10/06/2022 16:29:01.639"</f>
        <v>10/06/2022 16:29:01.639</v>
      </c>
      <c r="C3054" t="str">
        <f t="shared" si="1547"/>
        <v>FFDFD3C0</v>
      </c>
      <c r="D3054" t="s">
        <v>139</v>
      </c>
      <c r="E3054">
        <v>3</v>
      </c>
      <c r="F3054">
        <v>1003</v>
      </c>
      <c r="G3054" t="s">
        <v>146</v>
      </c>
      <c r="J3054" t="s">
        <v>141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 t="shared" si="1544"/>
        <v>16:29:01.281</v>
      </c>
      <c r="T3054" t="str">
        <f t="shared" si="1545"/>
        <v>16:29:00.881</v>
      </c>
      <c r="U3054" t="str">
        <f t="shared" si="1524"/>
        <v>A5988B</v>
      </c>
      <c r="V3054">
        <v>0</v>
      </c>
      <c r="W3054">
        <v>0</v>
      </c>
      <c r="X3054">
        <v>2</v>
      </c>
      <c r="Y3054">
        <v>0</v>
      </c>
      <c r="AA3054">
        <v>0</v>
      </c>
      <c r="AB3054">
        <v>9</v>
      </c>
      <c r="AC3054">
        <v>3</v>
      </c>
      <c r="AD3054">
        <v>0</v>
      </c>
      <c r="AE3054">
        <v>10</v>
      </c>
      <c r="AF3054" t="s">
        <v>136</v>
      </c>
      <c r="AG3054">
        <v>0</v>
      </c>
      <c r="AH3054">
        <v>3</v>
      </c>
      <c r="AI3054">
        <v>2</v>
      </c>
      <c r="AJ3054">
        <v>1</v>
      </c>
      <c r="AK3054" t="s">
        <v>990</v>
      </c>
      <c r="AL3054">
        <v>41.002263999999997</v>
      </c>
      <c r="AM3054" t="s">
        <v>991</v>
      </c>
      <c r="AN3054">
        <v>-72.189639</v>
      </c>
      <c r="AO3054">
        <v>25</v>
      </c>
      <c r="AP3054">
        <v>1150</v>
      </c>
      <c r="AQ3054" t="s">
        <v>129</v>
      </c>
      <c r="AR3054">
        <v>41</v>
      </c>
      <c r="AS3054">
        <v>-75</v>
      </c>
      <c r="AT3054">
        <v>-64</v>
      </c>
      <c r="BB3054">
        <v>1200</v>
      </c>
      <c r="BC3054">
        <v>1</v>
      </c>
      <c r="BD3054" t="str">
        <f t="shared" si="1548"/>
        <v xml:space="preserve">N46PD   </v>
      </c>
      <c r="BE3054">
        <v>1</v>
      </c>
      <c r="BG3054">
        <v>0</v>
      </c>
      <c r="BH3054">
        <v>0</v>
      </c>
      <c r="BI3054">
        <v>0</v>
      </c>
      <c r="BJ3054">
        <v>1025</v>
      </c>
      <c r="BK3054">
        <v>-125</v>
      </c>
      <c r="BL3054" t="s">
        <v>206</v>
      </c>
      <c r="BM3054">
        <v>1</v>
      </c>
      <c r="BN3054">
        <v>1</v>
      </c>
      <c r="BO3054">
        <v>1</v>
      </c>
      <c r="BP3054">
        <v>0</v>
      </c>
      <c r="BS3054">
        <v>0</v>
      </c>
      <c r="BT3054">
        <v>0</v>
      </c>
      <c r="BU3054">
        <v>0</v>
      </c>
      <c r="CE3054" t="str">
        <f t="shared" si="1546"/>
        <v>16:29:01.287</v>
      </c>
      <c r="CF3054">
        <v>287092099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6</v>
      </c>
      <c r="CY3054">
        <v>7</v>
      </c>
      <c r="CZ3054" t="s">
        <v>131</v>
      </c>
      <c r="DA3054">
        <v>80</v>
      </c>
      <c r="DB3054">
        <v>1</v>
      </c>
      <c r="DC3054" t="s">
        <v>132</v>
      </c>
      <c r="DD3054" t="s">
        <v>133</v>
      </c>
      <c r="DG3054">
        <v>15675041</v>
      </c>
      <c r="DI3054">
        <v>0</v>
      </c>
      <c r="DJ3054">
        <v>0</v>
      </c>
      <c r="DK3054">
        <v>1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3">
      <c r="A3055" t="str">
        <f t="shared" ref="A3055:A3060" si="1549">"10/06/2022 16:29:02.695"</f>
        <v>10/06/2022 16:29:02.695</v>
      </c>
      <c r="C3055" t="str">
        <f t="shared" si="1547"/>
        <v>FFDFD3C0</v>
      </c>
      <c r="D3055" t="s">
        <v>139</v>
      </c>
      <c r="E3055">
        <v>2</v>
      </c>
      <c r="F3055">
        <v>1002</v>
      </c>
      <c r="G3055" t="s">
        <v>124</v>
      </c>
      <c r="J3055" t="s">
        <v>141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 t="shared" ref="S3055:S3061" si="1550">"16:29:02.367"</f>
        <v>16:29:02.367</v>
      </c>
      <c r="T3055" t="str">
        <f t="shared" ref="T3055:T3061" si="1551">"16:29:01.867"</f>
        <v>16:29:01.867</v>
      </c>
      <c r="U3055" t="str">
        <f t="shared" si="1524"/>
        <v>A5988B</v>
      </c>
      <c r="V3055">
        <v>0</v>
      </c>
      <c r="W3055">
        <v>0</v>
      </c>
      <c r="X3055">
        <v>2</v>
      </c>
      <c r="Y3055">
        <v>0</v>
      </c>
      <c r="AA3055">
        <v>0</v>
      </c>
      <c r="AB3055">
        <v>9</v>
      </c>
      <c r="AC3055">
        <v>3</v>
      </c>
      <c r="AD3055">
        <v>0</v>
      </c>
      <c r="AE3055">
        <v>10</v>
      </c>
      <c r="AF3055" t="s">
        <v>136</v>
      </c>
      <c r="AG3055">
        <v>0</v>
      </c>
      <c r="AH3055">
        <v>3</v>
      </c>
      <c r="AI3055">
        <v>2</v>
      </c>
      <c r="AJ3055">
        <v>1</v>
      </c>
      <c r="AK3055" t="s">
        <v>992</v>
      </c>
      <c r="AL3055">
        <v>41.001899000000002</v>
      </c>
      <c r="AM3055" t="s">
        <v>993</v>
      </c>
      <c r="AN3055">
        <v>-72.189359999999994</v>
      </c>
      <c r="AO3055">
        <v>25</v>
      </c>
      <c r="AP3055">
        <v>1150</v>
      </c>
      <c r="AQ3055" t="s">
        <v>129</v>
      </c>
      <c r="AR3055">
        <v>46</v>
      </c>
      <c r="AS3055">
        <v>-72</v>
      </c>
      <c r="AT3055">
        <v>-256</v>
      </c>
      <c r="BB3055">
        <v>1200</v>
      </c>
      <c r="BC3055">
        <v>1</v>
      </c>
      <c r="BD3055" t="str">
        <f t="shared" si="1548"/>
        <v xml:space="preserve">N46PD   </v>
      </c>
      <c r="BE3055">
        <v>1</v>
      </c>
      <c r="BG3055">
        <v>0</v>
      </c>
      <c r="BH3055">
        <v>0</v>
      </c>
      <c r="BI3055">
        <v>0</v>
      </c>
      <c r="BJ3055">
        <v>1050</v>
      </c>
      <c r="BK3055">
        <v>-100</v>
      </c>
      <c r="BL3055" t="s">
        <v>206</v>
      </c>
      <c r="BM3055">
        <v>1</v>
      </c>
      <c r="BN3055">
        <v>1</v>
      </c>
      <c r="BO3055">
        <v>1</v>
      </c>
      <c r="BP3055">
        <v>0</v>
      </c>
      <c r="BS3055">
        <v>0</v>
      </c>
      <c r="BT3055">
        <v>0</v>
      </c>
      <c r="BU3055">
        <v>0</v>
      </c>
      <c r="CE3055" t="str">
        <f>"16:29:02.369"</f>
        <v>16:29:02.369</v>
      </c>
      <c r="CF3055">
        <v>368624425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5</v>
      </c>
      <c r="CY3055">
        <v>7</v>
      </c>
      <c r="CZ3055" t="s">
        <v>131</v>
      </c>
      <c r="DA3055">
        <v>94</v>
      </c>
      <c r="DB3055">
        <v>2</v>
      </c>
      <c r="DC3055" t="s">
        <v>190</v>
      </c>
      <c r="DD3055" t="s">
        <v>191</v>
      </c>
      <c r="DG3055">
        <v>14286475</v>
      </c>
      <c r="DI3055">
        <v>0</v>
      </c>
      <c r="DJ3055">
        <v>0</v>
      </c>
      <c r="DK3055">
        <v>0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3">
      <c r="A3056" t="str">
        <f t="shared" si="1549"/>
        <v>10/06/2022 16:29:02.695</v>
      </c>
      <c r="C3056" t="str">
        <f t="shared" si="1547"/>
        <v>FFDFD3C0</v>
      </c>
      <c r="D3056" t="s">
        <v>134</v>
      </c>
      <c r="E3056">
        <v>38</v>
      </c>
      <c r="H3056">
        <v>125</v>
      </c>
      <c r="I3056" t="s">
        <v>142</v>
      </c>
      <c r="J3056" t="s">
        <v>136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 t="shared" si="1550"/>
        <v>16:29:02.367</v>
      </c>
      <c r="T3056" t="str">
        <f t="shared" si="1551"/>
        <v>16:29:01.867</v>
      </c>
      <c r="U3056" t="str">
        <f t="shared" si="1524"/>
        <v>A5988B</v>
      </c>
      <c r="V3056">
        <v>0</v>
      </c>
      <c r="W3056">
        <v>0</v>
      </c>
      <c r="X3056">
        <v>2</v>
      </c>
      <c r="Y3056">
        <v>0</v>
      </c>
      <c r="AA3056">
        <v>0</v>
      </c>
      <c r="AB3056">
        <v>9</v>
      </c>
      <c r="AC3056">
        <v>3</v>
      </c>
      <c r="AD3056">
        <v>0</v>
      </c>
      <c r="AE3056">
        <v>10</v>
      </c>
      <c r="AF3056" t="s">
        <v>136</v>
      </c>
      <c r="AG3056">
        <v>0</v>
      </c>
      <c r="AH3056">
        <v>3</v>
      </c>
      <c r="AI3056">
        <v>2</v>
      </c>
      <c r="AJ3056">
        <v>1</v>
      </c>
      <c r="AK3056" t="s">
        <v>992</v>
      </c>
      <c r="AL3056">
        <v>41.001899000000002</v>
      </c>
      <c r="AM3056" t="s">
        <v>993</v>
      </c>
      <c r="AN3056">
        <v>-72.189359999999994</v>
      </c>
      <c r="AO3056">
        <v>25</v>
      </c>
      <c r="AP3056">
        <v>1150</v>
      </c>
      <c r="AQ3056" t="s">
        <v>129</v>
      </c>
      <c r="AR3056">
        <v>46</v>
      </c>
      <c r="AS3056">
        <v>-72</v>
      </c>
      <c r="AT3056">
        <v>-256</v>
      </c>
      <c r="BB3056">
        <v>1200</v>
      </c>
      <c r="BC3056">
        <v>1</v>
      </c>
      <c r="BD3056" t="str">
        <f t="shared" si="1548"/>
        <v xml:space="preserve">N46PD   </v>
      </c>
      <c r="BE3056">
        <v>1</v>
      </c>
      <c r="BG3056">
        <v>0</v>
      </c>
      <c r="BH3056">
        <v>0</v>
      </c>
      <c r="BI3056">
        <v>0</v>
      </c>
      <c r="BJ3056">
        <v>1050</v>
      </c>
      <c r="BK3056">
        <v>-100</v>
      </c>
      <c r="BL3056" t="s">
        <v>206</v>
      </c>
      <c r="BM3056">
        <v>1</v>
      </c>
      <c r="BN3056">
        <v>1</v>
      </c>
      <c r="BO3056">
        <v>1</v>
      </c>
      <c r="BP3056">
        <v>0</v>
      </c>
      <c r="BS3056">
        <v>0</v>
      </c>
      <c r="BT3056">
        <v>0</v>
      </c>
      <c r="BU3056">
        <v>0</v>
      </c>
      <c r="CE3056" t="str">
        <f>"16:29:02.369"</f>
        <v>16:29:02.369</v>
      </c>
      <c r="CF3056">
        <v>368624425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5</v>
      </c>
      <c r="CY3056">
        <v>7</v>
      </c>
      <c r="CZ3056" t="s">
        <v>131</v>
      </c>
      <c r="DA3056">
        <v>94</v>
      </c>
      <c r="DB3056">
        <v>2</v>
      </c>
      <c r="DC3056" t="s">
        <v>190</v>
      </c>
      <c r="DD3056" t="s">
        <v>191</v>
      </c>
      <c r="DG3056">
        <v>14286475</v>
      </c>
      <c r="DI3056">
        <v>0</v>
      </c>
      <c r="DJ3056">
        <v>0</v>
      </c>
      <c r="DK3056">
        <v>1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3">
      <c r="A3057" t="str">
        <f t="shared" si="1549"/>
        <v>10/06/2022 16:29:02.695</v>
      </c>
      <c r="C3057" t="str">
        <f t="shared" si="1547"/>
        <v>FFDFD3C0</v>
      </c>
      <c r="D3057" t="s">
        <v>134</v>
      </c>
      <c r="E3057">
        <v>33</v>
      </c>
      <c r="H3057">
        <v>112</v>
      </c>
      <c r="I3057" t="s">
        <v>135</v>
      </c>
      <c r="J3057" t="s">
        <v>136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si="1550"/>
        <v>16:29:02.367</v>
      </c>
      <c r="T3057" t="str">
        <f t="shared" si="1551"/>
        <v>16:29:01.867</v>
      </c>
      <c r="U3057" t="str">
        <f t="shared" si="1524"/>
        <v>A5988B</v>
      </c>
      <c r="V3057">
        <v>0</v>
      </c>
      <c r="W3057">
        <v>0</v>
      </c>
      <c r="X3057">
        <v>2</v>
      </c>
      <c r="Y3057">
        <v>0</v>
      </c>
      <c r="AA3057">
        <v>0</v>
      </c>
      <c r="AB3057">
        <v>9</v>
      </c>
      <c r="AC3057">
        <v>3</v>
      </c>
      <c r="AD3057">
        <v>0</v>
      </c>
      <c r="AE3057">
        <v>10</v>
      </c>
      <c r="AF3057" t="s">
        <v>136</v>
      </c>
      <c r="AG3057">
        <v>0</v>
      </c>
      <c r="AH3057">
        <v>3</v>
      </c>
      <c r="AI3057">
        <v>2</v>
      </c>
      <c r="AJ3057">
        <v>1</v>
      </c>
      <c r="AK3057" t="s">
        <v>992</v>
      </c>
      <c r="AL3057">
        <v>41.001899000000002</v>
      </c>
      <c r="AM3057" t="s">
        <v>993</v>
      </c>
      <c r="AN3057">
        <v>-72.189359999999994</v>
      </c>
      <c r="AO3057">
        <v>25</v>
      </c>
      <c r="AP3057">
        <v>1150</v>
      </c>
      <c r="AQ3057" t="s">
        <v>129</v>
      </c>
      <c r="AR3057">
        <v>46</v>
      </c>
      <c r="AS3057">
        <v>-72</v>
      </c>
      <c r="AT3057">
        <v>-256</v>
      </c>
      <c r="BB3057">
        <v>1200</v>
      </c>
      <c r="BC3057">
        <v>1</v>
      </c>
      <c r="BD3057" t="str">
        <f t="shared" si="1548"/>
        <v xml:space="preserve">N46PD   </v>
      </c>
      <c r="BE3057">
        <v>1</v>
      </c>
      <c r="BG3057">
        <v>0</v>
      </c>
      <c r="BH3057">
        <v>0</v>
      </c>
      <c r="BI3057">
        <v>0</v>
      </c>
      <c r="BJ3057">
        <v>1050</v>
      </c>
      <c r="BK3057">
        <v>-100</v>
      </c>
      <c r="BL3057" t="s">
        <v>206</v>
      </c>
      <c r="BM3057">
        <v>1</v>
      </c>
      <c r="BN3057">
        <v>1</v>
      </c>
      <c r="BO3057">
        <v>1</v>
      </c>
      <c r="BP3057">
        <v>0</v>
      </c>
      <c r="BS3057">
        <v>0</v>
      </c>
      <c r="BT3057">
        <v>0</v>
      </c>
      <c r="BU3057">
        <v>0</v>
      </c>
      <c r="CE3057" t="str">
        <f>"16:29:02.368"</f>
        <v>16:29:02.368</v>
      </c>
      <c r="CF3057">
        <v>368456507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3</v>
      </c>
      <c r="CY3057">
        <v>7</v>
      </c>
      <c r="CZ3057" t="s">
        <v>131</v>
      </c>
      <c r="DA3057">
        <v>80</v>
      </c>
      <c r="DB3057">
        <v>0</v>
      </c>
      <c r="DC3057" t="s">
        <v>132</v>
      </c>
      <c r="DD3057" t="s">
        <v>133</v>
      </c>
      <c r="DG3057">
        <v>15835904</v>
      </c>
      <c r="DI3057">
        <v>0</v>
      </c>
      <c r="DJ3057">
        <v>0</v>
      </c>
      <c r="DK3057">
        <v>1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3">
      <c r="A3058" t="str">
        <f t="shared" si="1549"/>
        <v>10/06/2022 16:29:02.695</v>
      </c>
      <c r="C3058" t="str">
        <f t="shared" si="1547"/>
        <v>FFDFD3C0</v>
      </c>
      <c r="D3058" t="s">
        <v>123</v>
      </c>
      <c r="E3058">
        <v>1</v>
      </c>
      <c r="H3058">
        <v>157</v>
      </c>
      <c r="I3058" t="s">
        <v>124</v>
      </c>
      <c r="J3058" t="s">
        <v>125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si="1550"/>
        <v>16:29:02.367</v>
      </c>
      <c r="T3058" t="str">
        <f t="shared" si="1551"/>
        <v>16:29:01.867</v>
      </c>
      <c r="U3058" t="str">
        <f t="shared" si="1524"/>
        <v>A5988B</v>
      </c>
      <c r="V3058">
        <v>0</v>
      </c>
      <c r="W3058">
        <v>0</v>
      </c>
      <c r="X3058">
        <v>2</v>
      </c>
      <c r="Y3058">
        <v>0</v>
      </c>
      <c r="AA3058">
        <v>0</v>
      </c>
      <c r="AB3058">
        <v>9</v>
      </c>
      <c r="AC3058">
        <v>3</v>
      </c>
      <c r="AD3058">
        <v>0</v>
      </c>
      <c r="AE3058">
        <v>10</v>
      </c>
      <c r="AF3058" t="s">
        <v>136</v>
      </c>
      <c r="AG3058">
        <v>0</v>
      </c>
      <c r="AH3058">
        <v>3</v>
      </c>
      <c r="AI3058">
        <v>2</v>
      </c>
      <c r="AJ3058">
        <v>1</v>
      </c>
      <c r="AK3058" t="s">
        <v>992</v>
      </c>
      <c r="AL3058">
        <v>41.001899000000002</v>
      </c>
      <c r="AM3058" t="s">
        <v>993</v>
      </c>
      <c r="AN3058">
        <v>-72.189359999999994</v>
      </c>
      <c r="AO3058">
        <v>25</v>
      </c>
      <c r="AP3058">
        <v>1150</v>
      </c>
      <c r="AQ3058" t="s">
        <v>129</v>
      </c>
      <c r="AR3058">
        <v>46</v>
      </c>
      <c r="AS3058">
        <v>-72</v>
      </c>
      <c r="AT3058">
        <v>-256</v>
      </c>
      <c r="BB3058">
        <v>1200</v>
      </c>
      <c r="BC3058">
        <v>1</v>
      </c>
      <c r="BD3058" t="str">
        <f t="shared" si="1548"/>
        <v xml:space="preserve">N46PD   </v>
      </c>
      <c r="BE3058">
        <v>1</v>
      </c>
      <c r="BG3058">
        <v>0</v>
      </c>
      <c r="BH3058">
        <v>0</v>
      </c>
      <c r="BI3058">
        <v>0</v>
      </c>
      <c r="BJ3058">
        <v>1050</v>
      </c>
      <c r="BK3058">
        <v>-100</v>
      </c>
      <c r="BL3058" t="s">
        <v>206</v>
      </c>
      <c r="BM3058">
        <v>1</v>
      </c>
      <c r="BN3058">
        <v>1</v>
      </c>
      <c r="BO3058">
        <v>1</v>
      </c>
      <c r="BP3058">
        <v>0</v>
      </c>
      <c r="BS3058">
        <v>0</v>
      </c>
      <c r="BT3058">
        <v>0</v>
      </c>
      <c r="BU3058">
        <v>0</v>
      </c>
      <c r="CE3058" t="str">
        <f>"16:29:02.369"</f>
        <v>16:29:02.369</v>
      </c>
      <c r="CF3058">
        <v>368624425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5</v>
      </c>
      <c r="CY3058">
        <v>7</v>
      </c>
      <c r="CZ3058" t="s">
        <v>131</v>
      </c>
      <c r="DA3058">
        <v>94</v>
      </c>
      <c r="DB3058">
        <v>2</v>
      </c>
      <c r="DC3058" t="s">
        <v>190</v>
      </c>
      <c r="DD3058" t="s">
        <v>191</v>
      </c>
      <c r="DG3058">
        <v>14286475</v>
      </c>
      <c r="DI3058">
        <v>0</v>
      </c>
      <c r="DJ3058">
        <v>0</v>
      </c>
      <c r="DK3058">
        <v>1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3">
      <c r="A3059" t="str">
        <f t="shared" si="1549"/>
        <v>10/06/2022 16:29:02.695</v>
      </c>
      <c r="C3059" t="str">
        <f t="shared" si="1547"/>
        <v>FFDFD3C0</v>
      </c>
      <c r="D3059" t="s">
        <v>143</v>
      </c>
      <c r="E3059">
        <v>15</v>
      </c>
      <c r="F3059">
        <v>2015</v>
      </c>
      <c r="G3059" t="s">
        <v>144</v>
      </c>
      <c r="J3059" t="s">
        <v>145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si="1550"/>
        <v>16:29:02.367</v>
      </c>
      <c r="T3059" t="str">
        <f t="shared" si="1551"/>
        <v>16:29:01.867</v>
      </c>
      <c r="U3059" t="str">
        <f t="shared" si="1524"/>
        <v>A5988B</v>
      </c>
      <c r="V3059">
        <v>0</v>
      </c>
      <c r="W3059">
        <v>0</v>
      </c>
      <c r="X3059">
        <v>2</v>
      </c>
      <c r="Y3059">
        <v>0</v>
      </c>
      <c r="AA3059">
        <v>0</v>
      </c>
      <c r="AB3059">
        <v>9</v>
      </c>
      <c r="AC3059">
        <v>3</v>
      </c>
      <c r="AD3059">
        <v>0</v>
      </c>
      <c r="AE3059">
        <v>10</v>
      </c>
      <c r="AF3059" t="s">
        <v>136</v>
      </c>
      <c r="AG3059">
        <v>0</v>
      </c>
      <c r="AH3059">
        <v>3</v>
      </c>
      <c r="AI3059">
        <v>2</v>
      </c>
      <c r="AJ3059">
        <v>1</v>
      </c>
      <c r="AK3059" t="s">
        <v>992</v>
      </c>
      <c r="AL3059">
        <v>41.001899000000002</v>
      </c>
      <c r="AM3059" t="s">
        <v>993</v>
      </c>
      <c r="AN3059">
        <v>-72.189359999999994</v>
      </c>
      <c r="AO3059">
        <v>25</v>
      </c>
      <c r="AP3059">
        <v>1150</v>
      </c>
      <c r="AQ3059" t="s">
        <v>129</v>
      </c>
      <c r="AR3059">
        <v>46</v>
      </c>
      <c r="AS3059">
        <v>-72</v>
      </c>
      <c r="AT3059">
        <v>-256</v>
      </c>
      <c r="BB3059">
        <v>1200</v>
      </c>
      <c r="BC3059">
        <v>1</v>
      </c>
      <c r="BD3059" t="str">
        <f t="shared" si="1548"/>
        <v xml:space="preserve">N46PD   </v>
      </c>
      <c r="BE3059">
        <v>1</v>
      </c>
      <c r="BG3059">
        <v>0</v>
      </c>
      <c r="BH3059">
        <v>0</v>
      </c>
      <c r="BI3059">
        <v>0</v>
      </c>
      <c r="BJ3059">
        <v>1050</v>
      </c>
      <c r="BK3059">
        <v>-100</v>
      </c>
      <c r="BL3059" t="s">
        <v>206</v>
      </c>
      <c r="BM3059">
        <v>1</v>
      </c>
      <c r="BN3059">
        <v>1</v>
      </c>
      <c r="BO3059">
        <v>1</v>
      </c>
      <c r="BP3059">
        <v>0</v>
      </c>
      <c r="BS3059">
        <v>0</v>
      </c>
      <c r="BT3059">
        <v>0</v>
      </c>
      <c r="BU3059">
        <v>0</v>
      </c>
      <c r="CE3059" t="str">
        <f>"16:29:02.369"</f>
        <v>16:29:02.369</v>
      </c>
      <c r="CF3059">
        <v>368624425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5</v>
      </c>
      <c r="CY3059">
        <v>7</v>
      </c>
      <c r="CZ3059" t="s">
        <v>131</v>
      </c>
      <c r="DA3059">
        <v>94</v>
      </c>
      <c r="DB3059">
        <v>2</v>
      </c>
      <c r="DC3059" t="s">
        <v>190</v>
      </c>
      <c r="DD3059" t="s">
        <v>191</v>
      </c>
      <c r="DG3059">
        <v>14286475</v>
      </c>
      <c r="DI3059">
        <v>0</v>
      </c>
      <c r="DJ3059">
        <v>0</v>
      </c>
      <c r="DK3059">
        <v>1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3">
      <c r="A3060" t="str">
        <f t="shared" si="1549"/>
        <v>10/06/2022 16:29:02.695</v>
      </c>
      <c r="C3060" t="str">
        <f t="shared" si="1547"/>
        <v>FFDFD3C0</v>
      </c>
      <c r="D3060" t="s">
        <v>143</v>
      </c>
      <c r="E3060">
        <v>1</v>
      </c>
      <c r="F3060">
        <v>2001</v>
      </c>
      <c r="G3060" t="s">
        <v>147</v>
      </c>
      <c r="J3060" t="s">
        <v>145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si="1550"/>
        <v>16:29:02.367</v>
      </c>
      <c r="T3060" t="str">
        <f t="shared" si="1551"/>
        <v>16:29:01.867</v>
      </c>
      <c r="U3060" t="str">
        <f t="shared" si="1524"/>
        <v>A5988B</v>
      </c>
      <c r="V3060">
        <v>0</v>
      </c>
      <c r="W3060">
        <v>0</v>
      </c>
      <c r="X3060">
        <v>2</v>
      </c>
      <c r="Y3060">
        <v>0</v>
      </c>
      <c r="AA3060">
        <v>0</v>
      </c>
      <c r="AB3060">
        <v>9</v>
      </c>
      <c r="AC3060">
        <v>3</v>
      </c>
      <c r="AD3060">
        <v>0</v>
      </c>
      <c r="AE3060">
        <v>10</v>
      </c>
      <c r="AF3060" t="s">
        <v>136</v>
      </c>
      <c r="AG3060">
        <v>0</v>
      </c>
      <c r="AH3060">
        <v>3</v>
      </c>
      <c r="AI3060">
        <v>2</v>
      </c>
      <c r="AJ3060">
        <v>1</v>
      </c>
      <c r="AK3060" t="s">
        <v>992</v>
      </c>
      <c r="AL3060">
        <v>41.001899000000002</v>
      </c>
      <c r="AM3060" t="s">
        <v>993</v>
      </c>
      <c r="AN3060">
        <v>-72.189359999999994</v>
      </c>
      <c r="AO3060">
        <v>25</v>
      </c>
      <c r="AP3060">
        <v>1150</v>
      </c>
      <c r="AQ3060" t="s">
        <v>129</v>
      </c>
      <c r="AR3060">
        <v>46</v>
      </c>
      <c r="AS3060">
        <v>-72</v>
      </c>
      <c r="AT3060">
        <v>-256</v>
      </c>
      <c r="BB3060">
        <v>1200</v>
      </c>
      <c r="BC3060">
        <v>1</v>
      </c>
      <c r="BD3060" t="str">
        <f t="shared" si="1548"/>
        <v xml:space="preserve">N46PD   </v>
      </c>
      <c r="BE3060">
        <v>1</v>
      </c>
      <c r="BG3060">
        <v>0</v>
      </c>
      <c r="BH3060">
        <v>0</v>
      </c>
      <c r="BI3060">
        <v>0</v>
      </c>
      <c r="BJ3060">
        <v>1050</v>
      </c>
      <c r="BK3060">
        <v>-100</v>
      </c>
      <c r="BL3060" t="s">
        <v>206</v>
      </c>
      <c r="BM3060">
        <v>1</v>
      </c>
      <c r="BN3060">
        <v>1</v>
      </c>
      <c r="BO3060">
        <v>1</v>
      </c>
      <c r="BP3060">
        <v>0</v>
      </c>
      <c r="BS3060">
        <v>0</v>
      </c>
      <c r="BT3060">
        <v>0</v>
      </c>
      <c r="BU3060">
        <v>0</v>
      </c>
      <c r="CE3060" t="str">
        <f>"16:29:02.368"</f>
        <v>16:29:02.368</v>
      </c>
      <c r="CF3060">
        <v>368456507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3</v>
      </c>
      <c r="CY3060">
        <v>7</v>
      </c>
      <c r="CZ3060" t="s">
        <v>131</v>
      </c>
      <c r="DA3060">
        <v>80</v>
      </c>
      <c r="DB3060">
        <v>0</v>
      </c>
      <c r="DC3060" t="s">
        <v>132</v>
      </c>
      <c r="DD3060" t="s">
        <v>133</v>
      </c>
      <c r="DG3060">
        <v>15835904</v>
      </c>
      <c r="DI3060">
        <v>0</v>
      </c>
      <c r="DJ3060">
        <v>0</v>
      </c>
      <c r="DK3060">
        <v>1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3">
      <c r="A3061" t="str">
        <f>"10/06/2022 16:29:02.727"</f>
        <v>10/06/2022 16:29:02.727</v>
      </c>
      <c r="C3061" t="str">
        <f t="shared" si="1547"/>
        <v>FFDFD3C0</v>
      </c>
      <c r="D3061" t="s">
        <v>139</v>
      </c>
      <c r="E3061">
        <v>3</v>
      </c>
      <c r="F3061">
        <v>1003</v>
      </c>
      <c r="G3061" t="s">
        <v>146</v>
      </c>
      <c r="J3061" t="s">
        <v>141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si="1550"/>
        <v>16:29:02.367</v>
      </c>
      <c r="T3061" t="str">
        <f t="shared" si="1551"/>
        <v>16:29:01.867</v>
      </c>
      <c r="U3061" t="str">
        <f t="shared" si="1524"/>
        <v>A5988B</v>
      </c>
      <c r="V3061">
        <v>0</v>
      </c>
      <c r="W3061">
        <v>0</v>
      </c>
      <c r="X3061">
        <v>2</v>
      </c>
      <c r="Y3061">
        <v>0</v>
      </c>
      <c r="AA3061">
        <v>0</v>
      </c>
      <c r="AB3061">
        <v>9</v>
      </c>
      <c r="AC3061">
        <v>3</v>
      </c>
      <c r="AD3061">
        <v>0</v>
      </c>
      <c r="AE3061">
        <v>10</v>
      </c>
      <c r="AF3061" t="s">
        <v>136</v>
      </c>
      <c r="AG3061">
        <v>0</v>
      </c>
      <c r="AH3061">
        <v>3</v>
      </c>
      <c r="AI3061">
        <v>2</v>
      </c>
      <c r="AJ3061">
        <v>1</v>
      </c>
      <c r="AK3061" t="s">
        <v>992</v>
      </c>
      <c r="AL3061">
        <v>41.001899000000002</v>
      </c>
      <c r="AM3061" t="s">
        <v>993</v>
      </c>
      <c r="AN3061">
        <v>-72.189359999999994</v>
      </c>
      <c r="AO3061">
        <v>25</v>
      </c>
      <c r="AP3061">
        <v>1150</v>
      </c>
      <c r="AQ3061" t="s">
        <v>129</v>
      </c>
      <c r="AR3061">
        <v>46</v>
      </c>
      <c r="AS3061">
        <v>-72</v>
      </c>
      <c r="AT3061">
        <v>-256</v>
      </c>
      <c r="BB3061">
        <v>1200</v>
      </c>
      <c r="BC3061">
        <v>1</v>
      </c>
      <c r="BD3061" t="str">
        <f t="shared" si="1548"/>
        <v xml:space="preserve">N46PD   </v>
      </c>
      <c r="BE3061">
        <v>1</v>
      </c>
      <c r="BG3061">
        <v>0</v>
      </c>
      <c r="BH3061">
        <v>0</v>
      </c>
      <c r="BI3061">
        <v>0</v>
      </c>
      <c r="BJ3061">
        <v>1050</v>
      </c>
      <c r="BK3061">
        <v>-100</v>
      </c>
      <c r="BL3061" t="s">
        <v>206</v>
      </c>
      <c r="BM3061">
        <v>1</v>
      </c>
      <c r="BN3061">
        <v>1</v>
      </c>
      <c r="BO3061">
        <v>1</v>
      </c>
      <c r="BP3061">
        <v>0</v>
      </c>
      <c r="BS3061">
        <v>0</v>
      </c>
      <c r="BT3061">
        <v>0</v>
      </c>
      <c r="BU3061">
        <v>0</v>
      </c>
      <c r="CE3061" t="str">
        <f>"16:29:02.369"</f>
        <v>16:29:02.369</v>
      </c>
      <c r="CF3061">
        <v>368624425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5</v>
      </c>
      <c r="CY3061">
        <v>7</v>
      </c>
      <c r="CZ3061" t="s">
        <v>131</v>
      </c>
      <c r="DA3061">
        <v>94</v>
      </c>
      <c r="DB3061">
        <v>2</v>
      </c>
      <c r="DC3061" t="s">
        <v>190</v>
      </c>
      <c r="DD3061" t="s">
        <v>191</v>
      </c>
      <c r="DG3061">
        <v>14286475</v>
      </c>
      <c r="DI3061">
        <v>0</v>
      </c>
      <c r="DJ3061">
        <v>0</v>
      </c>
      <c r="DK3061">
        <v>1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3">
      <c r="A3062" t="str">
        <f>"10/06/2022 16:29:03.649"</f>
        <v>10/06/2022 16:29:03.649</v>
      </c>
      <c r="C3062" t="str">
        <f t="shared" si="1547"/>
        <v>FFDFD3C0</v>
      </c>
      <c r="D3062" t="s">
        <v>134</v>
      </c>
      <c r="E3062">
        <v>38</v>
      </c>
      <c r="H3062">
        <v>125</v>
      </c>
      <c r="I3062" t="s">
        <v>142</v>
      </c>
      <c r="J3062" t="s">
        <v>136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"16:29:03.383"</f>
        <v>16:29:03.383</v>
      </c>
      <c r="T3062" t="str">
        <f>"16:29:02.883"</f>
        <v>16:29:02.883</v>
      </c>
      <c r="U3062" t="str">
        <f t="shared" si="1524"/>
        <v>A5988B</v>
      </c>
      <c r="V3062">
        <v>0</v>
      </c>
      <c r="W3062">
        <v>0</v>
      </c>
      <c r="X3062">
        <v>2</v>
      </c>
      <c r="Y3062">
        <v>0</v>
      </c>
      <c r="AA3062">
        <v>0</v>
      </c>
      <c r="AB3062">
        <v>9</v>
      </c>
      <c r="AC3062">
        <v>3</v>
      </c>
      <c r="AD3062">
        <v>0</v>
      </c>
      <c r="AE3062">
        <v>10</v>
      </c>
      <c r="AF3062" t="s">
        <v>136</v>
      </c>
      <c r="AG3062">
        <v>0</v>
      </c>
      <c r="AH3062">
        <v>3</v>
      </c>
      <c r="AI3062">
        <v>2</v>
      </c>
      <c r="AJ3062">
        <v>1</v>
      </c>
      <c r="AK3062" t="s">
        <v>994</v>
      </c>
      <c r="AL3062">
        <v>41.001576999999997</v>
      </c>
      <c r="AM3062" t="s">
        <v>995</v>
      </c>
      <c r="AN3062">
        <v>-72.189037999999996</v>
      </c>
      <c r="AO3062">
        <v>25</v>
      </c>
      <c r="AP3062">
        <v>1125</v>
      </c>
      <c r="AQ3062" t="s">
        <v>129</v>
      </c>
      <c r="AR3062">
        <v>49</v>
      </c>
      <c r="AS3062">
        <v>-69</v>
      </c>
      <c r="AT3062">
        <v>-768</v>
      </c>
      <c r="BB3062">
        <v>1200</v>
      </c>
      <c r="BC3062">
        <v>1</v>
      </c>
      <c r="BD3062" t="str">
        <f t="shared" si="1548"/>
        <v xml:space="preserve">N46PD   </v>
      </c>
      <c r="BE3062">
        <v>1</v>
      </c>
      <c r="BG3062">
        <v>0</v>
      </c>
      <c r="BH3062">
        <v>0</v>
      </c>
      <c r="BI3062">
        <v>0</v>
      </c>
      <c r="BJ3062">
        <v>1050</v>
      </c>
      <c r="BK3062">
        <v>-75</v>
      </c>
      <c r="BL3062" t="s">
        <v>206</v>
      </c>
      <c r="BM3062">
        <v>1</v>
      </c>
      <c r="BN3062">
        <v>1</v>
      </c>
      <c r="BO3062">
        <v>1</v>
      </c>
      <c r="BP3062">
        <v>0</v>
      </c>
      <c r="BS3062">
        <v>0</v>
      </c>
      <c r="BT3062">
        <v>0</v>
      </c>
      <c r="BU3062">
        <v>0</v>
      </c>
      <c r="CE3062" t="str">
        <f>"16:29:03.389"</f>
        <v>16:29:03.389</v>
      </c>
      <c r="CF3062">
        <v>389366631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3</v>
      </c>
      <c r="CY3062">
        <v>7</v>
      </c>
      <c r="CZ3062" t="s">
        <v>131</v>
      </c>
      <c r="DA3062">
        <v>94</v>
      </c>
      <c r="DB3062">
        <v>2</v>
      </c>
      <c r="DC3062" t="s">
        <v>190</v>
      </c>
      <c r="DD3062" t="s">
        <v>191</v>
      </c>
      <c r="DG3062">
        <v>14288097</v>
      </c>
      <c r="DI3062">
        <v>0</v>
      </c>
      <c r="DJ3062">
        <v>0</v>
      </c>
      <c r="DK3062">
        <v>0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3">
      <c r="A3063" t="str">
        <f>"10/06/2022 16:29:03.664"</f>
        <v>10/06/2022 16:29:03.664</v>
      </c>
      <c r="C3063" t="str">
        <f t="shared" si="1547"/>
        <v>FFDFD3C0</v>
      </c>
      <c r="D3063" t="s">
        <v>143</v>
      </c>
      <c r="E3063">
        <v>15</v>
      </c>
      <c r="F3063">
        <v>2015</v>
      </c>
      <c r="G3063" t="s">
        <v>144</v>
      </c>
      <c r="J3063" t="s">
        <v>145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"16:29:03.383"</f>
        <v>16:29:03.383</v>
      </c>
      <c r="T3063" t="str">
        <f>"16:29:02.883"</f>
        <v>16:29:02.883</v>
      </c>
      <c r="U3063" t="str">
        <f t="shared" si="1524"/>
        <v>A5988B</v>
      </c>
      <c r="V3063">
        <v>0</v>
      </c>
      <c r="W3063">
        <v>0</v>
      </c>
      <c r="X3063">
        <v>2</v>
      </c>
      <c r="Y3063">
        <v>0</v>
      </c>
      <c r="AA3063">
        <v>0</v>
      </c>
      <c r="AB3063">
        <v>9</v>
      </c>
      <c r="AC3063">
        <v>3</v>
      </c>
      <c r="AD3063">
        <v>0</v>
      </c>
      <c r="AE3063">
        <v>10</v>
      </c>
      <c r="AF3063" t="s">
        <v>136</v>
      </c>
      <c r="AG3063">
        <v>0</v>
      </c>
      <c r="AH3063">
        <v>3</v>
      </c>
      <c r="AI3063">
        <v>2</v>
      </c>
      <c r="AJ3063">
        <v>1</v>
      </c>
      <c r="AK3063" t="s">
        <v>994</v>
      </c>
      <c r="AL3063">
        <v>41.001576999999997</v>
      </c>
      <c r="AM3063" t="s">
        <v>995</v>
      </c>
      <c r="AN3063">
        <v>-72.189037999999996</v>
      </c>
      <c r="AO3063">
        <v>25</v>
      </c>
      <c r="AP3063">
        <v>1125</v>
      </c>
      <c r="AQ3063" t="s">
        <v>129</v>
      </c>
      <c r="AR3063">
        <v>49</v>
      </c>
      <c r="AS3063">
        <v>-69</v>
      </c>
      <c r="AT3063">
        <v>-768</v>
      </c>
      <c r="BB3063">
        <v>1200</v>
      </c>
      <c r="BC3063">
        <v>1</v>
      </c>
      <c r="BD3063" t="str">
        <f t="shared" si="1548"/>
        <v xml:space="preserve">N46PD   </v>
      </c>
      <c r="BE3063">
        <v>1</v>
      </c>
      <c r="BG3063">
        <v>0</v>
      </c>
      <c r="BH3063">
        <v>0</v>
      </c>
      <c r="BI3063">
        <v>0</v>
      </c>
      <c r="BJ3063">
        <v>1050</v>
      </c>
      <c r="BK3063">
        <v>-75</v>
      </c>
      <c r="BL3063" t="s">
        <v>206</v>
      </c>
      <c r="BM3063">
        <v>1</v>
      </c>
      <c r="BN3063">
        <v>1</v>
      </c>
      <c r="BO3063">
        <v>1</v>
      </c>
      <c r="BP3063">
        <v>0</v>
      </c>
      <c r="BS3063">
        <v>0</v>
      </c>
      <c r="BT3063">
        <v>0</v>
      </c>
      <c r="BU3063">
        <v>0</v>
      </c>
      <c r="CE3063" t="str">
        <f>"16:29:03.389"</f>
        <v>16:29:03.389</v>
      </c>
      <c r="CF3063">
        <v>389366631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3</v>
      </c>
      <c r="CY3063">
        <v>7</v>
      </c>
      <c r="CZ3063" t="s">
        <v>131</v>
      </c>
      <c r="DA3063">
        <v>94</v>
      </c>
      <c r="DB3063">
        <v>2</v>
      </c>
      <c r="DC3063" t="s">
        <v>190</v>
      </c>
      <c r="DD3063" t="s">
        <v>191</v>
      </c>
      <c r="DG3063">
        <v>14288097</v>
      </c>
      <c r="DI3063">
        <v>0</v>
      </c>
      <c r="DJ3063">
        <v>0</v>
      </c>
      <c r="DK3063">
        <v>1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3">
      <c r="A3064" t="str">
        <f>"10/06/2022 16:29:03.664"</f>
        <v>10/06/2022 16:29:03.664</v>
      </c>
      <c r="C3064" t="str">
        <f t="shared" si="1547"/>
        <v>FFDFD3C0</v>
      </c>
      <c r="D3064" t="s">
        <v>139</v>
      </c>
      <c r="E3064">
        <v>3</v>
      </c>
      <c r="F3064">
        <v>1003</v>
      </c>
      <c r="G3064" t="s">
        <v>146</v>
      </c>
      <c r="J3064" t="s">
        <v>141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>"16:29:03.383"</f>
        <v>16:29:03.383</v>
      </c>
      <c r="T3064" t="str">
        <f>"16:29:02.883"</f>
        <v>16:29:02.883</v>
      </c>
      <c r="U3064" t="str">
        <f t="shared" si="1524"/>
        <v>A5988B</v>
      </c>
      <c r="V3064">
        <v>0</v>
      </c>
      <c r="W3064">
        <v>0</v>
      </c>
      <c r="X3064">
        <v>2</v>
      </c>
      <c r="Y3064">
        <v>0</v>
      </c>
      <c r="AA3064">
        <v>0</v>
      </c>
      <c r="AB3064">
        <v>9</v>
      </c>
      <c r="AC3064">
        <v>3</v>
      </c>
      <c r="AD3064">
        <v>0</v>
      </c>
      <c r="AE3064">
        <v>10</v>
      </c>
      <c r="AF3064" t="s">
        <v>136</v>
      </c>
      <c r="AG3064">
        <v>0</v>
      </c>
      <c r="AH3064">
        <v>3</v>
      </c>
      <c r="AI3064">
        <v>2</v>
      </c>
      <c r="AJ3064">
        <v>1</v>
      </c>
      <c r="AK3064" t="s">
        <v>994</v>
      </c>
      <c r="AL3064">
        <v>41.001576999999997</v>
      </c>
      <c r="AM3064" t="s">
        <v>995</v>
      </c>
      <c r="AN3064">
        <v>-72.189037999999996</v>
      </c>
      <c r="AO3064">
        <v>25</v>
      </c>
      <c r="AP3064">
        <v>1125</v>
      </c>
      <c r="AQ3064" t="s">
        <v>129</v>
      </c>
      <c r="AR3064">
        <v>49</v>
      </c>
      <c r="AS3064">
        <v>-69</v>
      </c>
      <c r="AT3064">
        <v>-768</v>
      </c>
      <c r="BB3064">
        <v>1200</v>
      </c>
      <c r="BC3064">
        <v>1</v>
      </c>
      <c r="BD3064" t="str">
        <f t="shared" si="1548"/>
        <v xml:space="preserve">N46PD   </v>
      </c>
      <c r="BE3064">
        <v>1</v>
      </c>
      <c r="BG3064">
        <v>0</v>
      </c>
      <c r="BH3064">
        <v>0</v>
      </c>
      <c r="BI3064">
        <v>0</v>
      </c>
      <c r="BJ3064">
        <v>1050</v>
      </c>
      <c r="BK3064">
        <v>-75</v>
      </c>
      <c r="BL3064" t="s">
        <v>206</v>
      </c>
      <c r="BM3064">
        <v>1</v>
      </c>
      <c r="BN3064">
        <v>1</v>
      </c>
      <c r="BO3064">
        <v>1</v>
      </c>
      <c r="BP3064">
        <v>0</v>
      </c>
      <c r="BS3064">
        <v>0</v>
      </c>
      <c r="BT3064">
        <v>0</v>
      </c>
      <c r="BU3064">
        <v>0</v>
      </c>
      <c r="CE3064" t="str">
        <f>"16:29:03.389"</f>
        <v>16:29:03.389</v>
      </c>
      <c r="CF3064">
        <v>389366631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3</v>
      </c>
      <c r="CY3064">
        <v>7</v>
      </c>
      <c r="CZ3064" t="s">
        <v>131</v>
      </c>
      <c r="DA3064">
        <v>94</v>
      </c>
      <c r="DB3064">
        <v>2</v>
      </c>
      <c r="DC3064" t="s">
        <v>190</v>
      </c>
      <c r="DD3064" t="s">
        <v>191</v>
      </c>
      <c r="DG3064">
        <v>14288097</v>
      </c>
      <c r="DI3064">
        <v>0</v>
      </c>
      <c r="DJ3064">
        <v>0</v>
      </c>
      <c r="DK3064">
        <v>1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3">
      <c r="A3065" t="str">
        <f>"10/06/2022 16:29:03.664"</f>
        <v>10/06/2022 16:29:03.664</v>
      </c>
      <c r="C3065" t="str">
        <f t="shared" si="1547"/>
        <v>FFDFD3C0</v>
      </c>
      <c r="D3065" t="s">
        <v>123</v>
      </c>
      <c r="E3065">
        <v>1</v>
      </c>
      <c r="H3065">
        <v>157</v>
      </c>
      <c r="I3065" t="s">
        <v>124</v>
      </c>
      <c r="J3065" t="s">
        <v>125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>"16:29:03.383"</f>
        <v>16:29:03.383</v>
      </c>
      <c r="T3065" t="str">
        <f>"16:29:02.883"</f>
        <v>16:29:02.883</v>
      </c>
      <c r="U3065" t="str">
        <f t="shared" si="1524"/>
        <v>A5988B</v>
      </c>
      <c r="V3065">
        <v>0</v>
      </c>
      <c r="W3065">
        <v>0</v>
      </c>
      <c r="X3065">
        <v>2</v>
      </c>
      <c r="Y3065">
        <v>0</v>
      </c>
      <c r="AA3065">
        <v>0</v>
      </c>
      <c r="AB3065">
        <v>9</v>
      </c>
      <c r="AC3065">
        <v>3</v>
      </c>
      <c r="AD3065">
        <v>0</v>
      </c>
      <c r="AE3065">
        <v>10</v>
      </c>
      <c r="AF3065" t="s">
        <v>136</v>
      </c>
      <c r="AG3065">
        <v>0</v>
      </c>
      <c r="AH3065">
        <v>3</v>
      </c>
      <c r="AI3065">
        <v>2</v>
      </c>
      <c r="AJ3065">
        <v>1</v>
      </c>
      <c r="AK3065" t="s">
        <v>994</v>
      </c>
      <c r="AL3065">
        <v>41.001576999999997</v>
      </c>
      <c r="AM3065" t="s">
        <v>995</v>
      </c>
      <c r="AN3065">
        <v>-72.189037999999996</v>
      </c>
      <c r="AO3065">
        <v>25</v>
      </c>
      <c r="AP3065">
        <v>1125</v>
      </c>
      <c r="AQ3065" t="s">
        <v>129</v>
      </c>
      <c r="AR3065">
        <v>49</v>
      </c>
      <c r="AS3065">
        <v>-69</v>
      </c>
      <c r="AT3065">
        <v>-768</v>
      </c>
      <c r="BB3065">
        <v>1200</v>
      </c>
      <c r="BC3065">
        <v>1</v>
      </c>
      <c r="BD3065" t="str">
        <f t="shared" si="1548"/>
        <v xml:space="preserve">N46PD   </v>
      </c>
      <c r="BE3065">
        <v>1</v>
      </c>
      <c r="BG3065">
        <v>0</v>
      </c>
      <c r="BH3065">
        <v>0</v>
      </c>
      <c r="BI3065">
        <v>0</v>
      </c>
      <c r="BJ3065">
        <v>1050</v>
      </c>
      <c r="BK3065">
        <v>-75</v>
      </c>
      <c r="BL3065" t="s">
        <v>206</v>
      </c>
      <c r="BM3065">
        <v>1</v>
      </c>
      <c r="BN3065">
        <v>1</v>
      </c>
      <c r="BO3065">
        <v>1</v>
      </c>
      <c r="BP3065">
        <v>0</v>
      </c>
      <c r="BS3065">
        <v>0</v>
      </c>
      <c r="BT3065">
        <v>0</v>
      </c>
      <c r="BU3065">
        <v>0</v>
      </c>
      <c r="CE3065" t="str">
        <f>"16:29:03.389"</f>
        <v>16:29:03.389</v>
      </c>
      <c r="CF3065">
        <v>389366631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3</v>
      </c>
      <c r="CY3065">
        <v>7</v>
      </c>
      <c r="CZ3065" t="s">
        <v>131</v>
      </c>
      <c r="DA3065">
        <v>94</v>
      </c>
      <c r="DB3065">
        <v>2</v>
      </c>
      <c r="DC3065" t="s">
        <v>190</v>
      </c>
      <c r="DD3065" t="s">
        <v>191</v>
      </c>
      <c r="DG3065">
        <v>14288097</v>
      </c>
      <c r="DI3065">
        <v>0</v>
      </c>
      <c r="DJ3065">
        <v>0</v>
      </c>
      <c r="DK3065">
        <v>1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3">
      <c r="A3066" t="str">
        <f>"10/06/2022 16:29:03.695"</f>
        <v>10/06/2022 16:29:03.695</v>
      </c>
      <c r="C3066" t="str">
        <f t="shared" si="1547"/>
        <v>FFDFD3C0</v>
      </c>
      <c r="D3066" t="s">
        <v>139</v>
      </c>
      <c r="E3066">
        <v>2</v>
      </c>
      <c r="F3066">
        <v>1002</v>
      </c>
      <c r="G3066" t="s">
        <v>124</v>
      </c>
      <c r="J3066" t="s">
        <v>141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>"16:29:03.383"</f>
        <v>16:29:03.383</v>
      </c>
      <c r="T3066" t="str">
        <f>"16:29:02.883"</f>
        <v>16:29:02.883</v>
      </c>
      <c r="U3066" t="str">
        <f t="shared" si="1524"/>
        <v>A5988B</v>
      </c>
      <c r="V3066">
        <v>0</v>
      </c>
      <c r="W3066">
        <v>0</v>
      </c>
      <c r="X3066">
        <v>2</v>
      </c>
      <c r="Y3066">
        <v>0</v>
      </c>
      <c r="AA3066">
        <v>0</v>
      </c>
      <c r="AB3066">
        <v>9</v>
      </c>
      <c r="AC3066">
        <v>3</v>
      </c>
      <c r="AD3066">
        <v>0</v>
      </c>
      <c r="AE3066">
        <v>10</v>
      </c>
      <c r="AF3066" t="s">
        <v>136</v>
      </c>
      <c r="AG3066">
        <v>0</v>
      </c>
      <c r="AH3066">
        <v>3</v>
      </c>
      <c r="AI3066">
        <v>2</v>
      </c>
      <c r="AJ3066">
        <v>1</v>
      </c>
      <c r="AK3066" t="s">
        <v>994</v>
      </c>
      <c r="AL3066">
        <v>41.001576999999997</v>
      </c>
      <c r="AM3066" t="s">
        <v>995</v>
      </c>
      <c r="AN3066">
        <v>-72.189037999999996</v>
      </c>
      <c r="AO3066">
        <v>25</v>
      </c>
      <c r="AP3066">
        <v>1125</v>
      </c>
      <c r="AQ3066" t="s">
        <v>129</v>
      </c>
      <c r="AR3066">
        <v>49</v>
      </c>
      <c r="AS3066">
        <v>-69</v>
      </c>
      <c r="AT3066">
        <v>-768</v>
      </c>
      <c r="BB3066">
        <v>1200</v>
      </c>
      <c r="BC3066">
        <v>1</v>
      </c>
      <c r="BD3066" t="str">
        <f t="shared" si="1548"/>
        <v xml:space="preserve">N46PD   </v>
      </c>
      <c r="BE3066">
        <v>1</v>
      </c>
      <c r="BG3066">
        <v>0</v>
      </c>
      <c r="BH3066">
        <v>0</v>
      </c>
      <c r="BI3066">
        <v>0</v>
      </c>
      <c r="BJ3066">
        <v>1050</v>
      </c>
      <c r="BK3066">
        <v>-75</v>
      </c>
      <c r="BL3066" t="s">
        <v>206</v>
      </c>
      <c r="BM3066">
        <v>1</v>
      </c>
      <c r="BN3066">
        <v>1</v>
      </c>
      <c r="BO3066">
        <v>1</v>
      </c>
      <c r="BP3066">
        <v>0</v>
      </c>
      <c r="BS3066">
        <v>0</v>
      </c>
      <c r="BT3066">
        <v>0</v>
      </c>
      <c r="BU3066">
        <v>0</v>
      </c>
      <c r="CE3066" t="str">
        <f>"16:29:03.389"</f>
        <v>16:29:03.389</v>
      </c>
      <c r="CF3066">
        <v>389366631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3</v>
      </c>
      <c r="CY3066">
        <v>7</v>
      </c>
      <c r="CZ3066" t="s">
        <v>131</v>
      </c>
      <c r="DA3066">
        <v>94</v>
      </c>
      <c r="DB3066">
        <v>2</v>
      </c>
      <c r="DC3066" t="s">
        <v>190</v>
      </c>
      <c r="DD3066" t="s">
        <v>191</v>
      </c>
      <c r="DG3066">
        <v>14288097</v>
      </c>
      <c r="DI3066">
        <v>0</v>
      </c>
      <c r="DJ3066">
        <v>0</v>
      </c>
      <c r="DK3066">
        <v>1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3">
      <c r="A3067" t="str">
        <f t="shared" ref="A3067:A3072" si="1552">"10/06/2022 16:29:05.233"</f>
        <v>10/06/2022 16:29:05.233</v>
      </c>
      <c r="C3067" t="str">
        <f t="shared" si="1547"/>
        <v>FFDFD3C0</v>
      </c>
      <c r="D3067" t="s">
        <v>139</v>
      </c>
      <c r="E3067">
        <v>2</v>
      </c>
      <c r="F3067">
        <v>1002</v>
      </c>
      <c r="G3067" t="s">
        <v>124</v>
      </c>
      <c r="J3067" t="s">
        <v>141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 t="shared" ref="S3067:S3072" si="1553">"16:29:04.961"</f>
        <v>16:29:04.961</v>
      </c>
      <c r="T3067" t="str">
        <f t="shared" ref="T3067:T3072" si="1554">"16:29:04.061"</f>
        <v>16:29:04.061</v>
      </c>
      <c r="U3067" t="str">
        <f t="shared" si="1524"/>
        <v>A5988B</v>
      </c>
      <c r="V3067">
        <v>0</v>
      </c>
      <c r="W3067">
        <v>0</v>
      </c>
      <c r="X3067">
        <v>2</v>
      </c>
      <c r="Y3067">
        <v>0</v>
      </c>
      <c r="AA3067">
        <v>0</v>
      </c>
      <c r="AB3067">
        <v>8</v>
      </c>
      <c r="AC3067">
        <v>3</v>
      </c>
      <c r="AD3067">
        <v>0</v>
      </c>
      <c r="AE3067">
        <v>6</v>
      </c>
      <c r="AF3067" t="s">
        <v>136</v>
      </c>
      <c r="AG3067">
        <v>0</v>
      </c>
      <c r="AH3067">
        <v>3</v>
      </c>
      <c r="AI3067">
        <v>2</v>
      </c>
      <c r="AJ3067">
        <v>1</v>
      </c>
      <c r="AK3067" t="s">
        <v>996</v>
      </c>
      <c r="AL3067">
        <v>41.001061999999997</v>
      </c>
      <c r="AM3067" t="s">
        <v>501</v>
      </c>
      <c r="AN3067">
        <v>-72.188543999999993</v>
      </c>
      <c r="AO3067">
        <v>25</v>
      </c>
      <c r="AP3067">
        <v>1050</v>
      </c>
      <c r="AQ3067" t="s">
        <v>129</v>
      </c>
      <c r="AR3067">
        <v>49</v>
      </c>
      <c r="AS3067">
        <v>-68</v>
      </c>
      <c r="AT3067">
        <v>-2624</v>
      </c>
      <c r="BB3067">
        <v>1200</v>
      </c>
      <c r="BC3067">
        <v>1</v>
      </c>
      <c r="BD3067" t="str">
        <f t="shared" si="1548"/>
        <v xml:space="preserve">N46PD   </v>
      </c>
      <c r="BE3067">
        <v>1</v>
      </c>
      <c r="BG3067">
        <v>0</v>
      </c>
      <c r="BH3067">
        <v>0</v>
      </c>
      <c r="BI3067">
        <v>0</v>
      </c>
      <c r="BJ3067">
        <v>1025</v>
      </c>
      <c r="BK3067">
        <v>-25</v>
      </c>
      <c r="BL3067" t="s">
        <v>206</v>
      </c>
      <c r="BM3067">
        <v>1</v>
      </c>
      <c r="BN3067">
        <v>1</v>
      </c>
      <c r="BO3067">
        <v>1</v>
      </c>
      <c r="BP3067">
        <v>0</v>
      </c>
      <c r="BS3067">
        <v>0</v>
      </c>
      <c r="BT3067">
        <v>0</v>
      </c>
      <c r="BU3067">
        <v>0</v>
      </c>
      <c r="CE3067" t="str">
        <f t="shared" ref="CE3067:CE3072" si="1555">"16:29:04.962"</f>
        <v>16:29:04.962</v>
      </c>
      <c r="CF3067">
        <v>962092161</v>
      </c>
      <c r="CS3067">
        <v>0</v>
      </c>
      <c r="CT3067">
        <v>0</v>
      </c>
      <c r="CU3067">
        <v>0</v>
      </c>
      <c r="CV3067">
        <v>2</v>
      </c>
      <c r="CW3067">
        <v>0</v>
      </c>
      <c r="CX3067">
        <v>6</v>
      </c>
      <c r="CY3067">
        <v>7</v>
      </c>
      <c r="CZ3067" t="s">
        <v>131</v>
      </c>
      <c r="DA3067">
        <v>80</v>
      </c>
      <c r="DB3067">
        <v>1</v>
      </c>
      <c r="DC3067" t="s">
        <v>132</v>
      </c>
      <c r="DD3067" t="s">
        <v>133</v>
      </c>
      <c r="DG3067">
        <v>15678577</v>
      </c>
      <c r="DI3067">
        <v>0</v>
      </c>
      <c r="DJ3067">
        <v>0</v>
      </c>
      <c r="DK3067">
        <v>0</v>
      </c>
      <c r="DL3067">
        <v>0</v>
      </c>
      <c r="DM3067">
        <v>0</v>
      </c>
      <c r="DN3067">
        <v>0</v>
      </c>
      <c r="DO3067">
        <v>0</v>
      </c>
      <c r="DP3067">
        <v>0</v>
      </c>
      <c r="DQ3067">
        <v>1</v>
      </c>
      <c r="DR3067">
        <v>0</v>
      </c>
      <c r="DS3067">
        <v>0</v>
      </c>
    </row>
    <row r="3068" spans="1:123" x14ac:dyDescent="0.3">
      <c r="A3068" t="str">
        <f t="shared" si="1552"/>
        <v>10/06/2022 16:29:05.233</v>
      </c>
      <c r="C3068" t="str">
        <f t="shared" si="1547"/>
        <v>FFDFD3C0</v>
      </c>
      <c r="D3068" t="s">
        <v>134</v>
      </c>
      <c r="E3068">
        <v>38</v>
      </c>
      <c r="H3068">
        <v>125</v>
      </c>
      <c r="I3068" t="s">
        <v>142</v>
      </c>
      <c r="J3068" t="s">
        <v>136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 t="shared" si="1553"/>
        <v>16:29:04.961</v>
      </c>
      <c r="T3068" t="str">
        <f t="shared" si="1554"/>
        <v>16:29:04.061</v>
      </c>
      <c r="U3068" t="str">
        <f t="shared" si="1524"/>
        <v>A5988B</v>
      </c>
      <c r="V3068">
        <v>0</v>
      </c>
      <c r="W3068">
        <v>0</v>
      </c>
      <c r="X3068">
        <v>2</v>
      </c>
      <c r="Y3068">
        <v>0</v>
      </c>
      <c r="AA3068">
        <v>0</v>
      </c>
      <c r="AB3068">
        <v>8</v>
      </c>
      <c r="AC3068">
        <v>3</v>
      </c>
      <c r="AD3068">
        <v>0</v>
      </c>
      <c r="AE3068">
        <v>6</v>
      </c>
      <c r="AF3068" t="s">
        <v>136</v>
      </c>
      <c r="AG3068">
        <v>0</v>
      </c>
      <c r="AH3068">
        <v>3</v>
      </c>
      <c r="AI3068">
        <v>2</v>
      </c>
      <c r="AJ3068">
        <v>1</v>
      </c>
      <c r="AK3068" t="s">
        <v>996</v>
      </c>
      <c r="AL3068">
        <v>41.001061999999997</v>
      </c>
      <c r="AM3068" t="s">
        <v>501</v>
      </c>
      <c r="AN3068">
        <v>-72.188543999999993</v>
      </c>
      <c r="AO3068">
        <v>25</v>
      </c>
      <c r="AP3068">
        <v>1050</v>
      </c>
      <c r="AQ3068" t="s">
        <v>129</v>
      </c>
      <c r="AR3068">
        <v>49</v>
      </c>
      <c r="AS3068">
        <v>-68</v>
      </c>
      <c r="AT3068">
        <v>-2624</v>
      </c>
      <c r="BB3068">
        <v>1200</v>
      </c>
      <c r="BC3068">
        <v>1</v>
      </c>
      <c r="BD3068" t="str">
        <f t="shared" si="1548"/>
        <v xml:space="preserve">N46PD   </v>
      </c>
      <c r="BE3068">
        <v>1</v>
      </c>
      <c r="BG3068">
        <v>0</v>
      </c>
      <c r="BH3068">
        <v>0</v>
      </c>
      <c r="BI3068">
        <v>0</v>
      </c>
      <c r="BJ3068">
        <v>1025</v>
      </c>
      <c r="BK3068">
        <v>-25</v>
      </c>
      <c r="BL3068" t="s">
        <v>206</v>
      </c>
      <c r="BM3068">
        <v>1</v>
      </c>
      <c r="BN3068">
        <v>1</v>
      </c>
      <c r="BO3068">
        <v>1</v>
      </c>
      <c r="BP3068">
        <v>0</v>
      </c>
      <c r="BS3068">
        <v>0</v>
      </c>
      <c r="BT3068">
        <v>0</v>
      </c>
      <c r="BU3068">
        <v>0</v>
      </c>
      <c r="CE3068" t="str">
        <f t="shared" si="1555"/>
        <v>16:29:04.962</v>
      </c>
      <c r="CF3068">
        <v>962092161</v>
      </c>
      <c r="CS3068">
        <v>0</v>
      </c>
      <c r="CT3068">
        <v>0</v>
      </c>
      <c r="CU3068">
        <v>0</v>
      </c>
      <c r="CV3068">
        <v>2</v>
      </c>
      <c r="CW3068">
        <v>0</v>
      </c>
      <c r="CX3068">
        <v>6</v>
      </c>
      <c r="CY3068">
        <v>7</v>
      </c>
      <c r="CZ3068" t="s">
        <v>131</v>
      </c>
      <c r="DA3068">
        <v>80</v>
      </c>
      <c r="DB3068">
        <v>1</v>
      </c>
      <c r="DC3068" t="s">
        <v>132</v>
      </c>
      <c r="DD3068" t="s">
        <v>133</v>
      </c>
      <c r="DG3068">
        <v>15678577</v>
      </c>
      <c r="DI3068">
        <v>0</v>
      </c>
      <c r="DJ3068">
        <v>0</v>
      </c>
      <c r="DK3068">
        <v>1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1</v>
      </c>
      <c r="DR3068">
        <v>0</v>
      </c>
      <c r="DS3068">
        <v>0</v>
      </c>
    </row>
    <row r="3069" spans="1:123" x14ac:dyDescent="0.3">
      <c r="A3069" t="str">
        <f t="shared" si="1552"/>
        <v>10/06/2022 16:29:05.233</v>
      </c>
      <c r="C3069" t="str">
        <f t="shared" si="1547"/>
        <v>FFDFD3C0</v>
      </c>
      <c r="D3069" t="s">
        <v>134</v>
      </c>
      <c r="E3069">
        <v>33</v>
      </c>
      <c r="H3069">
        <v>112</v>
      </c>
      <c r="I3069" t="s">
        <v>135</v>
      </c>
      <c r="J3069" t="s">
        <v>136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 t="shared" si="1553"/>
        <v>16:29:04.961</v>
      </c>
      <c r="T3069" t="str">
        <f t="shared" si="1554"/>
        <v>16:29:04.061</v>
      </c>
      <c r="U3069" t="str">
        <f t="shared" si="1524"/>
        <v>A5988B</v>
      </c>
      <c r="V3069">
        <v>0</v>
      </c>
      <c r="W3069">
        <v>0</v>
      </c>
      <c r="X3069">
        <v>2</v>
      </c>
      <c r="Y3069">
        <v>0</v>
      </c>
      <c r="AA3069">
        <v>0</v>
      </c>
      <c r="AB3069">
        <v>8</v>
      </c>
      <c r="AC3069">
        <v>3</v>
      </c>
      <c r="AD3069">
        <v>0</v>
      </c>
      <c r="AE3069">
        <v>6</v>
      </c>
      <c r="AF3069" t="s">
        <v>136</v>
      </c>
      <c r="AG3069">
        <v>0</v>
      </c>
      <c r="AH3069">
        <v>3</v>
      </c>
      <c r="AI3069">
        <v>2</v>
      </c>
      <c r="AJ3069">
        <v>1</v>
      </c>
      <c r="AK3069" t="s">
        <v>996</v>
      </c>
      <c r="AL3069">
        <v>41.001061999999997</v>
      </c>
      <c r="AM3069" t="s">
        <v>501</v>
      </c>
      <c r="AN3069">
        <v>-72.188543999999993</v>
      </c>
      <c r="AO3069">
        <v>25</v>
      </c>
      <c r="AP3069">
        <v>1050</v>
      </c>
      <c r="AQ3069" t="s">
        <v>129</v>
      </c>
      <c r="AR3069">
        <v>49</v>
      </c>
      <c r="AS3069">
        <v>-68</v>
      </c>
      <c r="AT3069">
        <v>-2624</v>
      </c>
      <c r="BB3069">
        <v>1200</v>
      </c>
      <c r="BC3069">
        <v>1</v>
      </c>
      <c r="BD3069" t="str">
        <f t="shared" si="1548"/>
        <v xml:space="preserve">N46PD   </v>
      </c>
      <c r="BE3069">
        <v>1</v>
      </c>
      <c r="BG3069">
        <v>0</v>
      </c>
      <c r="BH3069">
        <v>0</v>
      </c>
      <c r="BI3069">
        <v>0</v>
      </c>
      <c r="BJ3069">
        <v>1025</v>
      </c>
      <c r="BK3069">
        <v>-25</v>
      </c>
      <c r="BL3069" t="s">
        <v>206</v>
      </c>
      <c r="BM3069">
        <v>1</v>
      </c>
      <c r="BN3069">
        <v>1</v>
      </c>
      <c r="BO3069">
        <v>1</v>
      </c>
      <c r="BP3069">
        <v>0</v>
      </c>
      <c r="BS3069">
        <v>0</v>
      </c>
      <c r="BT3069">
        <v>0</v>
      </c>
      <c r="BU3069">
        <v>0</v>
      </c>
      <c r="CE3069" t="str">
        <f t="shared" si="1555"/>
        <v>16:29:04.962</v>
      </c>
      <c r="CF3069">
        <v>962092161</v>
      </c>
      <c r="CS3069">
        <v>0</v>
      </c>
      <c r="CT3069">
        <v>0</v>
      </c>
      <c r="CU3069">
        <v>0</v>
      </c>
      <c r="CV3069">
        <v>2</v>
      </c>
      <c r="CW3069">
        <v>0</v>
      </c>
      <c r="CX3069">
        <v>6</v>
      </c>
      <c r="CY3069">
        <v>7</v>
      </c>
      <c r="CZ3069" t="s">
        <v>131</v>
      </c>
      <c r="DA3069">
        <v>80</v>
      </c>
      <c r="DB3069">
        <v>1</v>
      </c>
      <c r="DC3069" t="s">
        <v>132</v>
      </c>
      <c r="DD3069" t="s">
        <v>133</v>
      </c>
      <c r="DG3069">
        <v>15678577</v>
      </c>
      <c r="DI3069">
        <v>0</v>
      </c>
      <c r="DJ3069">
        <v>0</v>
      </c>
      <c r="DK3069">
        <v>1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1</v>
      </c>
      <c r="DR3069">
        <v>0</v>
      </c>
      <c r="DS3069">
        <v>0</v>
      </c>
    </row>
    <row r="3070" spans="1:123" x14ac:dyDescent="0.3">
      <c r="A3070" t="str">
        <f t="shared" si="1552"/>
        <v>10/06/2022 16:29:05.233</v>
      </c>
      <c r="C3070" t="str">
        <f t="shared" si="1547"/>
        <v>FFDFD3C0</v>
      </c>
      <c r="D3070" t="s">
        <v>123</v>
      </c>
      <c r="E3070">
        <v>1</v>
      </c>
      <c r="H3070">
        <v>157</v>
      </c>
      <c r="I3070" t="s">
        <v>124</v>
      </c>
      <c r="J3070" t="s">
        <v>125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 t="shared" si="1553"/>
        <v>16:29:04.961</v>
      </c>
      <c r="T3070" t="str">
        <f t="shared" si="1554"/>
        <v>16:29:04.061</v>
      </c>
      <c r="U3070" t="str">
        <f t="shared" si="1524"/>
        <v>A5988B</v>
      </c>
      <c r="V3070">
        <v>0</v>
      </c>
      <c r="W3070">
        <v>0</v>
      </c>
      <c r="X3070">
        <v>2</v>
      </c>
      <c r="Y3070">
        <v>0</v>
      </c>
      <c r="AA3070">
        <v>0</v>
      </c>
      <c r="AB3070">
        <v>8</v>
      </c>
      <c r="AC3070">
        <v>3</v>
      </c>
      <c r="AD3070">
        <v>0</v>
      </c>
      <c r="AE3070">
        <v>6</v>
      </c>
      <c r="AF3070" t="s">
        <v>136</v>
      </c>
      <c r="AG3070">
        <v>0</v>
      </c>
      <c r="AH3070">
        <v>3</v>
      </c>
      <c r="AI3070">
        <v>2</v>
      </c>
      <c r="AJ3070">
        <v>1</v>
      </c>
      <c r="AK3070" t="s">
        <v>996</v>
      </c>
      <c r="AL3070">
        <v>41.001061999999997</v>
      </c>
      <c r="AM3070" t="s">
        <v>501</v>
      </c>
      <c r="AN3070">
        <v>-72.188543999999993</v>
      </c>
      <c r="AO3070">
        <v>25</v>
      </c>
      <c r="AP3070">
        <v>1050</v>
      </c>
      <c r="AQ3070" t="s">
        <v>129</v>
      </c>
      <c r="AR3070">
        <v>49</v>
      </c>
      <c r="AS3070">
        <v>-68</v>
      </c>
      <c r="AT3070">
        <v>-2624</v>
      </c>
      <c r="BB3070">
        <v>1200</v>
      </c>
      <c r="BC3070">
        <v>1</v>
      </c>
      <c r="BD3070" t="str">
        <f t="shared" si="1548"/>
        <v xml:space="preserve">N46PD   </v>
      </c>
      <c r="BE3070">
        <v>1</v>
      </c>
      <c r="BG3070">
        <v>0</v>
      </c>
      <c r="BH3070">
        <v>0</v>
      </c>
      <c r="BI3070">
        <v>0</v>
      </c>
      <c r="BJ3070">
        <v>1025</v>
      </c>
      <c r="BK3070">
        <v>-25</v>
      </c>
      <c r="BL3070" t="s">
        <v>206</v>
      </c>
      <c r="BM3070">
        <v>1</v>
      </c>
      <c r="BN3070">
        <v>1</v>
      </c>
      <c r="BO3070">
        <v>1</v>
      </c>
      <c r="BP3070">
        <v>0</v>
      </c>
      <c r="BS3070">
        <v>0</v>
      </c>
      <c r="BT3070">
        <v>0</v>
      </c>
      <c r="BU3070">
        <v>0</v>
      </c>
      <c r="CE3070" t="str">
        <f t="shared" si="1555"/>
        <v>16:29:04.962</v>
      </c>
      <c r="CF3070">
        <v>962092161</v>
      </c>
      <c r="CS3070">
        <v>0</v>
      </c>
      <c r="CT3070">
        <v>0</v>
      </c>
      <c r="CU3070">
        <v>0</v>
      </c>
      <c r="CV3070">
        <v>2</v>
      </c>
      <c r="CW3070">
        <v>0</v>
      </c>
      <c r="CX3070">
        <v>6</v>
      </c>
      <c r="CY3070">
        <v>7</v>
      </c>
      <c r="CZ3070" t="s">
        <v>131</v>
      </c>
      <c r="DA3070">
        <v>80</v>
      </c>
      <c r="DB3070">
        <v>1</v>
      </c>
      <c r="DC3070" t="s">
        <v>132</v>
      </c>
      <c r="DD3070" t="s">
        <v>133</v>
      </c>
      <c r="DG3070">
        <v>15678577</v>
      </c>
      <c r="DI3070">
        <v>0</v>
      </c>
      <c r="DJ3070">
        <v>0</v>
      </c>
      <c r="DK3070">
        <v>1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1</v>
      </c>
      <c r="DR3070">
        <v>0</v>
      </c>
      <c r="DS3070">
        <v>0</v>
      </c>
    </row>
    <row r="3071" spans="1:123" x14ac:dyDescent="0.3">
      <c r="A3071" t="str">
        <f t="shared" si="1552"/>
        <v>10/06/2022 16:29:05.233</v>
      </c>
      <c r="C3071" t="str">
        <f t="shared" si="1547"/>
        <v>FFDFD3C0</v>
      </c>
      <c r="D3071" t="s">
        <v>143</v>
      </c>
      <c r="E3071">
        <v>1</v>
      </c>
      <c r="F3071">
        <v>2001</v>
      </c>
      <c r="G3071" t="s">
        <v>147</v>
      </c>
      <c r="J3071" t="s">
        <v>145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 t="shared" si="1553"/>
        <v>16:29:04.961</v>
      </c>
      <c r="T3071" t="str">
        <f t="shared" si="1554"/>
        <v>16:29:04.061</v>
      </c>
      <c r="U3071" t="str">
        <f t="shared" si="1524"/>
        <v>A5988B</v>
      </c>
      <c r="V3071">
        <v>0</v>
      </c>
      <c r="W3071">
        <v>0</v>
      </c>
      <c r="X3071">
        <v>2</v>
      </c>
      <c r="Y3071">
        <v>0</v>
      </c>
      <c r="AA3071">
        <v>0</v>
      </c>
      <c r="AB3071">
        <v>8</v>
      </c>
      <c r="AC3071">
        <v>3</v>
      </c>
      <c r="AD3071">
        <v>0</v>
      </c>
      <c r="AE3071">
        <v>6</v>
      </c>
      <c r="AF3071" t="s">
        <v>136</v>
      </c>
      <c r="AG3071">
        <v>0</v>
      </c>
      <c r="AH3071">
        <v>3</v>
      </c>
      <c r="AI3071">
        <v>2</v>
      </c>
      <c r="AJ3071">
        <v>1</v>
      </c>
      <c r="AK3071" t="s">
        <v>996</v>
      </c>
      <c r="AL3071">
        <v>41.001061999999997</v>
      </c>
      <c r="AM3071" t="s">
        <v>501</v>
      </c>
      <c r="AN3071">
        <v>-72.188543999999993</v>
      </c>
      <c r="AO3071">
        <v>25</v>
      </c>
      <c r="AP3071">
        <v>1050</v>
      </c>
      <c r="AQ3071" t="s">
        <v>129</v>
      </c>
      <c r="AR3071">
        <v>49</v>
      </c>
      <c r="AS3071">
        <v>-68</v>
      </c>
      <c r="AT3071">
        <v>-2624</v>
      </c>
      <c r="BB3071">
        <v>1200</v>
      </c>
      <c r="BC3071">
        <v>1</v>
      </c>
      <c r="BD3071" t="str">
        <f t="shared" si="1548"/>
        <v xml:space="preserve">N46PD   </v>
      </c>
      <c r="BE3071">
        <v>1</v>
      </c>
      <c r="BG3071">
        <v>0</v>
      </c>
      <c r="BH3071">
        <v>0</v>
      </c>
      <c r="BI3071">
        <v>0</v>
      </c>
      <c r="BJ3071">
        <v>1025</v>
      </c>
      <c r="BK3071">
        <v>-25</v>
      </c>
      <c r="BL3071" t="s">
        <v>206</v>
      </c>
      <c r="BM3071">
        <v>1</v>
      </c>
      <c r="BN3071">
        <v>1</v>
      </c>
      <c r="BO3071">
        <v>1</v>
      </c>
      <c r="BP3071">
        <v>0</v>
      </c>
      <c r="BS3071">
        <v>0</v>
      </c>
      <c r="BT3071">
        <v>0</v>
      </c>
      <c r="BU3071">
        <v>0</v>
      </c>
      <c r="CE3071" t="str">
        <f t="shared" si="1555"/>
        <v>16:29:04.962</v>
      </c>
      <c r="CF3071">
        <v>962092161</v>
      </c>
      <c r="CS3071">
        <v>0</v>
      </c>
      <c r="CT3071">
        <v>0</v>
      </c>
      <c r="CU3071">
        <v>0</v>
      </c>
      <c r="CV3071">
        <v>2</v>
      </c>
      <c r="CW3071">
        <v>0</v>
      </c>
      <c r="CX3071">
        <v>6</v>
      </c>
      <c r="CY3071">
        <v>7</v>
      </c>
      <c r="CZ3071" t="s">
        <v>131</v>
      </c>
      <c r="DA3071">
        <v>80</v>
      </c>
      <c r="DB3071">
        <v>1</v>
      </c>
      <c r="DC3071" t="s">
        <v>132</v>
      </c>
      <c r="DD3071" t="s">
        <v>133</v>
      </c>
      <c r="DG3071">
        <v>15678577</v>
      </c>
      <c r="DI3071">
        <v>0</v>
      </c>
      <c r="DJ3071">
        <v>0</v>
      </c>
      <c r="DK3071">
        <v>1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1</v>
      </c>
      <c r="DR3071">
        <v>0</v>
      </c>
      <c r="DS3071">
        <v>0</v>
      </c>
    </row>
    <row r="3072" spans="1:123" x14ac:dyDescent="0.3">
      <c r="A3072" t="str">
        <f t="shared" si="1552"/>
        <v>10/06/2022 16:29:05.233</v>
      </c>
      <c r="C3072" t="str">
        <f t="shared" si="1547"/>
        <v>FFDFD3C0</v>
      </c>
      <c r="D3072" t="s">
        <v>139</v>
      </c>
      <c r="E3072">
        <v>3</v>
      </c>
      <c r="F3072">
        <v>1003</v>
      </c>
      <c r="G3072" t="s">
        <v>146</v>
      </c>
      <c r="J3072" t="s">
        <v>141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 t="shared" si="1553"/>
        <v>16:29:04.961</v>
      </c>
      <c r="T3072" t="str">
        <f t="shared" si="1554"/>
        <v>16:29:04.061</v>
      </c>
      <c r="U3072" t="str">
        <f t="shared" si="1524"/>
        <v>A5988B</v>
      </c>
      <c r="V3072">
        <v>0</v>
      </c>
      <c r="W3072">
        <v>0</v>
      </c>
      <c r="X3072">
        <v>2</v>
      </c>
      <c r="Y3072">
        <v>0</v>
      </c>
      <c r="AA3072">
        <v>0</v>
      </c>
      <c r="AB3072">
        <v>8</v>
      </c>
      <c r="AC3072">
        <v>3</v>
      </c>
      <c r="AD3072">
        <v>0</v>
      </c>
      <c r="AE3072">
        <v>6</v>
      </c>
      <c r="AF3072" t="s">
        <v>136</v>
      </c>
      <c r="AG3072">
        <v>0</v>
      </c>
      <c r="AH3072">
        <v>3</v>
      </c>
      <c r="AI3072">
        <v>2</v>
      </c>
      <c r="AJ3072">
        <v>1</v>
      </c>
      <c r="AK3072" t="s">
        <v>996</v>
      </c>
      <c r="AL3072">
        <v>41.001061999999997</v>
      </c>
      <c r="AM3072" t="s">
        <v>501</v>
      </c>
      <c r="AN3072">
        <v>-72.188543999999993</v>
      </c>
      <c r="AO3072">
        <v>25</v>
      </c>
      <c r="AP3072">
        <v>1050</v>
      </c>
      <c r="AQ3072" t="s">
        <v>129</v>
      </c>
      <c r="AR3072">
        <v>49</v>
      </c>
      <c r="AS3072">
        <v>-68</v>
      </c>
      <c r="AT3072">
        <v>-2624</v>
      </c>
      <c r="BB3072">
        <v>1200</v>
      </c>
      <c r="BC3072">
        <v>1</v>
      </c>
      <c r="BD3072" t="str">
        <f t="shared" si="1548"/>
        <v xml:space="preserve">N46PD   </v>
      </c>
      <c r="BE3072">
        <v>1</v>
      </c>
      <c r="BG3072">
        <v>0</v>
      </c>
      <c r="BH3072">
        <v>0</v>
      </c>
      <c r="BI3072">
        <v>0</v>
      </c>
      <c r="BJ3072">
        <v>1025</v>
      </c>
      <c r="BK3072">
        <v>-25</v>
      </c>
      <c r="BL3072" t="s">
        <v>206</v>
      </c>
      <c r="BM3072">
        <v>1</v>
      </c>
      <c r="BN3072">
        <v>1</v>
      </c>
      <c r="BO3072">
        <v>1</v>
      </c>
      <c r="BP3072">
        <v>0</v>
      </c>
      <c r="BS3072">
        <v>0</v>
      </c>
      <c r="BT3072">
        <v>0</v>
      </c>
      <c r="BU3072">
        <v>0</v>
      </c>
      <c r="CE3072" t="str">
        <f t="shared" si="1555"/>
        <v>16:29:04.962</v>
      </c>
      <c r="CF3072">
        <v>962092161</v>
      </c>
      <c r="CS3072">
        <v>0</v>
      </c>
      <c r="CT3072">
        <v>0</v>
      </c>
      <c r="CU3072">
        <v>0</v>
      </c>
      <c r="CV3072">
        <v>2</v>
      </c>
      <c r="CW3072">
        <v>0</v>
      </c>
      <c r="CX3072">
        <v>6</v>
      </c>
      <c r="CY3072">
        <v>7</v>
      </c>
      <c r="CZ3072" t="s">
        <v>131</v>
      </c>
      <c r="DA3072">
        <v>80</v>
      </c>
      <c r="DB3072">
        <v>1</v>
      </c>
      <c r="DC3072" t="s">
        <v>132</v>
      </c>
      <c r="DD3072" t="s">
        <v>133</v>
      </c>
      <c r="DG3072">
        <v>15678577</v>
      </c>
      <c r="DI3072">
        <v>0</v>
      </c>
      <c r="DJ3072">
        <v>0</v>
      </c>
      <c r="DK3072">
        <v>1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1</v>
      </c>
      <c r="DR3072">
        <v>0</v>
      </c>
      <c r="DS3072">
        <v>0</v>
      </c>
    </row>
    <row r="3073" spans="1:123" x14ac:dyDescent="0.3">
      <c r="A3073" t="str">
        <f t="shared" ref="A3073:A3079" si="1556">"10/06/2022 16:29:06.186"</f>
        <v>10/06/2022 16:29:06.186</v>
      </c>
      <c r="C3073" t="str">
        <f t="shared" si="1547"/>
        <v>FFDFD3C0</v>
      </c>
      <c r="D3073" t="s">
        <v>139</v>
      </c>
      <c r="E3073">
        <v>2</v>
      </c>
      <c r="F3073">
        <v>1002</v>
      </c>
      <c r="G3073" t="s">
        <v>124</v>
      </c>
      <c r="J3073" t="s">
        <v>141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 t="shared" ref="S3073:S3079" si="1557">"16:29:05.852"</f>
        <v>16:29:05.852</v>
      </c>
      <c r="T3073" t="str">
        <f t="shared" ref="T3073:T3079" si="1558">"16:29:05.052"</f>
        <v>16:29:05.052</v>
      </c>
      <c r="U3073" t="str">
        <f t="shared" si="1524"/>
        <v>A5988B</v>
      </c>
      <c r="V3073">
        <v>0</v>
      </c>
      <c r="W3073">
        <v>0</v>
      </c>
      <c r="X3073">
        <v>2</v>
      </c>
      <c r="Y3073">
        <v>0</v>
      </c>
      <c r="AA3073">
        <v>0</v>
      </c>
      <c r="AB3073">
        <v>9</v>
      </c>
      <c r="AC3073">
        <v>3</v>
      </c>
      <c r="AD3073">
        <v>0</v>
      </c>
      <c r="AE3073">
        <v>9</v>
      </c>
      <c r="AF3073" t="s">
        <v>136</v>
      </c>
      <c r="AG3073">
        <v>0</v>
      </c>
      <c r="AH3073">
        <v>3</v>
      </c>
      <c r="AI3073">
        <v>2</v>
      </c>
      <c r="AJ3073">
        <v>1</v>
      </c>
      <c r="AK3073" t="s">
        <v>997</v>
      </c>
      <c r="AL3073">
        <v>41.000782999999998</v>
      </c>
      <c r="AM3073" t="s">
        <v>998</v>
      </c>
      <c r="AN3073">
        <v>-72.188287000000003</v>
      </c>
      <c r="AO3073">
        <v>25</v>
      </c>
      <c r="AP3073">
        <v>975</v>
      </c>
      <c r="AQ3073" t="s">
        <v>129</v>
      </c>
      <c r="AR3073">
        <v>48</v>
      </c>
      <c r="AS3073">
        <v>-64</v>
      </c>
      <c r="AT3073">
        <v>-5056</v>
      </c>
      <c r="BB3073">
        <v>1200</v>
      </c>
      <c r="BC3073">
        <v>1</v>
      </c>
      <c r="BD3073" t="str">
        <f t="shared" si="1548"/>
        <v xml:space="preserve">N46PD   </v>
      </c>
      <c r="BE3073">
        <v>1</v>
      </c>
      <c r="BG3073">
        <v>0</v>
      </c>
      <c r="BH3073">
        <v>0</v>
      </c>
      <c r="BI3073">
        <v>0</v>
      </c>
      <c r="BJ3073">
        <v>950</v>
      </c>
      <c r="BK3073">
        <v>-25</v>
      </c>
      <c r="BL3073" t="s">
        <v>206</v>
      </c>
      <c r="BM3073">
        <v>1</v>
      </c>
      <c r="BN3073">
        <v>1</v>
      </c>
      <c r="BO3073">
        <v>1</v>
      </c>
      <c r="BP3073">
        <v>0</v>
      </c>
      <c r="BS3073">
        <v>0</v>
      </c>
      <c r="BT3073">
        <v>0</v>
      </c>
      <c r="BU3073">
        <v>0</v>
      </c>
      <c r="CE3073" t="str">
        <f t="shared" ref="CE3073:CE3079" si="1559">"16:29:05.855"</f>
        <v>16:29:05.855</v>
      </c>
      <c r="CF3073">
        <v>855036898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6</v>
      </c>
      <c r="CY3073">
        <v>7</v>
      </c>
      <c r="CZ3073" t="s">
        <v>131</v>
      </c>
      <c r="DA3073">
        <v>80</v>
      </c>
      <c r="DB3073">
        <v>1</v>
      </c>
      <c r="DC3073" t="s">
        <v>132</v>
      </c>
      <c r="DD3073" t="s">
        <v>133</v>
      </c>
      <c r="DG3073">
        <v>15679510</v>
      </c>
      <c r="DI3073">
        <v>1</v>
      </c>
      <c r="DJ3073">
        <v>0</v>
      </c>
      <c r="DK3073">
        <v>0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3">
      <c r="A3074" t="str">
        <f t="shared" si="1556"/>
        <v>10/06/2022 16:29:06.186</v>
      </c>
      <c r="C3074" t="str">
        <f t="shared" si="1547"/>
        <v>FFDFD3C0</v>
      </c>
      <c r="D3074" t="s">
        <v>134</v>
      </c>
      <c r="E3074">
        <v>33</v>
      </c>
      <c r="H3074">
        <v>112</v>
      </c>
      <c r="I3074" t="s">
        <v>135</v>
      </c>
      <c r="J3074" t="s">
        <v>136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 t="shared" si="1557"/>
        <v>16:29:05.852</v>
      </c>
      <c r="T3074" t="str">
        <f t="shared" si="1558"/>
        <v>16:29:05.052</v>
      </c>
      <c r="U3074" t="str">
        <f t="shared" ref="U3074:U3100" si="1560">"A5988B"</f>
        <v>A5988B</v>
      </c>
      <c r="V3074">
        <v>0</v>
      </c>
      <c r="W3074">
        <v>0</v>
      </c>
      <c r="X3074">
        <v>2</v>
      </c>
      <c r="Y3074">
        <v>0</v>
      </c>
      <c r="AA3074">
        <v>0</v>
      </c>
      <c r="AB3074">
        <v>9</v>
      </c>
      <c r="AC3074">
        <v>3</v>
      </c>
      <c r="AD3074">
        <v>0</v>
      </c>
      <c r="AE3074">
        <v>9</v>
      </c>
      <c r="AF3074" t="s">
        <v>136</v>
      </c>
      <c r="AG3074">
        <v>0</v>
      </c>
      <c r="AH3074">
        <v>3</v>
      </c>
      <c r="AI3074">
        <v>2</v>
      </c>
      <c r="AJ3074">
        <v>1</v>
      </c>
      <c r="AK3074" t="s">
        <v>997</v>
      </c>
      <c r="AL3074">
        <v>41.000782999999998</v>
      </c>
      <c r="AM3074" t="s">
        <v>998</v>
      </c>
      <c r="AN3074">
        <v>-72.188287000000003</v>
      </c>
      <c r="AO3074">
        <v>25</v>
      </c>
      <c r="AP3074">
        <v>975</v>
      </c>
      <c r="AQ3074" t="s">
        <v>129</v>
      </c>
      <c r="AR3074">
        <v>48</v>
      </c>
      <c r="AS3074">
        <v>-64</v>
      </c>
      <c r="AT3074">
        <v>-5056</v>
      </c>
      <c r="BB3074">
        <v>1200</v>
      </c>
      <c r="BC3074">
        <v>1</v>
      </c>
      <c r="BD3074" t="str">
        <f t="shared" si="1548"/>
        <v xml:space="preserve">N46PD   </v>
      </c>
      <c r="BE3074">
        <v>1</v>
      </c>
      <c r="BG3074">
        <v>0</v>
      </c>
      <c r="BH3074">
        <v>0</v>
      </c>
      <c r="BI3074">
        <v>0</v>
      </c>
      <c r="BJ3074">
        <v>950</v>
      </c>
      <c r="BK3074">
        <v>-25</v>
      </c>
      <c r="BL3074" t="s">
        <v>206</v>
      </c>
      <c r="BM3074">
        <v>1</v>
      </c>
      <c r="BN3074">
        <v>1</v>
      </c>
      <c r="BO3074">
        <v>1</v>
      </c>
      <c r="BP3074">
        <v>0</v>
      </c>
      <c r="BS3074">
        <v>0</v>
      </c>
      <c r="BT3074">
        <v>0</v>
      </c>
      <c r="BU3074">
        <v>0</v>
      </c>
      <c r="CE3074" t="str">
        <f t="shared" si="1559"/>
        <v>16:29:05.855</v>
      </c>
      <c r="CF3074">
        <v>855036898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6</v>
      </c>
      <c r="CY3074">
        <v>7</v>
      </c>
      <c r="CZ3074" t="s">
        <v>131</v>
      </c>
      <c r="DA3074">
        <v>80</v>
      </c>
      <c r="DB3074">
        <v>1</v>
      </c>
      <c r="DC3074" t="s">
        <v>132</v>
      </c>
      <c r="DD3074" t="s">
        <v>133</v>
      </c>
      <c r="DG3074">
        <v>15679510</v>
      </c>
      <c r="DI3074">
        <v>1</v>
      </c>
      <c r="DJ3074">
        <v>0</v>
      </c>
      <c r="DK3074">
        <v>1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3">
      <c r="A3075" t="str">
        <f t="shared" si="1556"/>
        <v>10/06/2022 16:29:06.186</v>
      </c>
      <c r="C3075" t="str">
        <f t="shared" si="1547"/>
        <v>FFDFD3C0</v>
      </c>
      <c r="D3075" t="s">
        <v>134</v>
      </c>
      <c r="E3075">
        <v>38</v>
      </c>
      <c r="H3075">
        <v>125</v>
      </c>
      <c r="I3075" t="s">
        <v>142</v>
      </c>
      <c r="J3075" t="s">
        <v>136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 t="shared" si="1557"/>
        <v>16:29:05.852</v>
      </c>
      <c r="T3075" t="str">
        <f t="shared" si="1558"/>
        <v>16:29:05.052</v>
      </c>
      <c r="U3075" t="str">
        <f t="shared" si="1560"/>
        <v>A5988B</v>
      </c>
      <c r="V3075">
        <v>0</v>
      </c>
      <c r="W3075">
        <v>0</v>
      </c>
      <c r="X3075">
        <v>2</v>
      </c>
      <c r="Y3075">
        <v>0</v>
      </c>
      <c r="AA3075">
        <v>0</v>
      </c>
      <c r="AB3075">
        <v>9</v>
      </c>
      <c r="AC3075">
        <v>3</v>
      </c>
      <c r="AD3075">
        <v>0</v>
      </c>
      <c r="AE3075">
        <v>9</v>
      </c>
      <c r="AF3075" t="s">
        <v>136</v>
      </c>
      <c r="AG3075">
        <v>0</v>
      </c>
      <c r="AH3075">
        <v>3</v>
      </c>
      <c r="AI3075">
        <v>2</v>
      </c>
      <c r="AJ3075">
        <v>1</v>
      </c>
      <c r="AK3075" t="s">
        <v>997</v>
      </c>
      <c r="AL3075">
        <v>41.000782999999998</v>
      </c>
      <c r="AM3075" t="s">
        <v>998</v>
      </c>
      <c r="AN3075">
        <v>-72.188287000000003</v>
      </c>
      <c r="AO3075">
        <v>25</v>
      </c>
      <c r="AP3075">
        <v>975</v>
      </c>
      <c r="AQ3075" t="s">
        <v>129</v>
      </c>
      <c r="AR3075">
        <v>48</v>
      </c>
      <c r="AS3075">
        <v>-64</v>
      </c>
      <c r="AT3075">
        <v>-5056</v>
      </c>
      <c r="BB3075">
        <v>1200</v>
      </c>
      <c r="BC3075">
        <v>1</v>
      </c>
      <c r="BD3075" t="str">
        <f t="shared" si="1548"/>
        <v xml:space="preserve">N46PD   </v>
      </c>
      <c r="BE3075">
        <v>1</v>
      </c>
      <c r="BG3075">
        <v>0</v>
      </c>
      <c r="BH3075">
        <v>0</v>
      </c>
      <c r="BI3075">
        <v>0</v>
      </c>
      <c r="BJ3075">
        <v>950</v>
      </c>
      <c r="BK3075">
        <v>-25</v>
      </c>
      <c r="BL3075" t="s">
        <v>206</v>
      </c>
      <c r="BM3075">
        <v>1</v>
      </c>
      <c r="BN3075">
        <v>1</v>
      </c>
      <c r="BO3075">
        <v>1</v>
      </c>
      <c r="BP3075">
        <v>0</v>
      </c>
      <c r="BS3075">
        <v>0</v>
      </c>
      <c r="BT3075">
        <v>0</v>
      </c>
      <c r="BU3075">
        <v>0</v>
      </c>
      <c r="CE3075" t="str">
        <f t="shared" si="1559"/>
        <v>16:29:05.855</v>
      </c>
      <c r="CF3075">
        <v>855036898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6</v>
      </c>
      <c r="CY3075">
        <v>7</v>
      </c>
      <c r="CZ3075" t="s">
        <v>131</v>
      </c>
      <c r="DA3075">
        <v>80</v>
      </c>
      <c r="DB3075">
        <v>1</v>
      </c>
      <c r="DC3075" t="s">
        <v>132</v>
      </c>
      <c r="DD3075" t="s">
        <v>133</v>
      </c>
      <c r="DG3075">
        <v>15679510</v>
      </c>
      <c r="DI3075">
        <v>1</v>
      </c>
      <c r="DJ3075">
        <v>0</v>
      </c>
      <c r="DK3075">
        <v>1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3">
      <c r="A3076" t="str">
        <f t="shared" si="1556"/>
        <v>10/06/2022 16:29:06.186</v>
      </c>
      <c r="C3076" t="str">
        <f t="shared" si="1547"/>
        <v>FFDFD3C0</v>
      </c>
      <c r="D3076" t="s">
        <v>123</v>
      </c>
      <c r="E3076">
        <v>1</v>
      </c>
      <c r="H3076">
        <v>157</v>
      </c>
      <c r="I3076" t="s">
        <v>124</v>
      </c>
      <c r="J3076" t="s">
        <v>125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si="1557"/>
        <v>16:29:05.852</v>
      </c>
      <c r="T3076" t="str">
        <f t="shared" si="1558"/>
        <v>16:29:05.052</v>
      </c>
      <c r="U3076" t="str">
        <f t="shared" si="1560"/>
        <v>A5988B</v>
      </c>
      <c r="V3076">
        <v>0</v>
      </c>
      <c r="W3076">
        <v>0</v>
      </c>
      <c r="X3076">
        <v>2</v>
      </c>
      <c r="Y3076">
        <v>0</v>
      </c>
      <c r="AA3076">
        <v>0</v>
      </c>
      <c r="AB3076">
        <v>9</v>
      </c>
      <c r="AC3076">
        <v>3</v>
      </c>
      <c r="AD3076">
        <v>0</v>
      </c>
      <c r="AE3076">
        <v>9</v>
      </c>
      <c r="AF3076" t="s">
        <v>136</v>
      </c>
      <c r="AG3076">
        <v>0</v>
      </c>
      <c r="AH3076">
        <v>3</v>
      </c>
      <c r="AI3076">
        <v>2</v>
      </c>
      <c r="AJ3076">
        <v>1</v>
      </c>
      <c r="AK3076" t="s">
        <v>997</v>
      </c>
      <c r="AL3076">
        <v>41.000782999999998</v>
      </c>
      <c r="AM3076" t="s">
        <v>998</v>
      </c>
      <c r="AN3076">
        <v>-72.188287000000003</v>
      </c>
      <c r="AO3076">
        <v>25</v>
      </c>
      <c r="AP3076">
        <v>975</v>
      </c>
      <c r="AQ3076" t="s">
        <v>129</v>
      </c>
      <c r="AR3076">
        <v>48</v>
      </c>
      <c r="AS3076">
        <v>-64</v>
      </c>
      <c r="AT3076">
        <v>-5056</v>
      </c>
      <c r="BB3076">
        <v>1200</v>
      </c>
      <c r="BC3076">
        <v>1</v>
      </c>
      <c r="BD3076" t="str">
        <f t="shared" si="1548"/>
        <v xml:space="preserve">N46PD   </v>
      </c>
      <c r="BE3076">
        <v>1</v>
      </c>
      <c r="BG3076">
        <v>0</v>
      </c>
      <c r="BH3076">
        <v>0</v>
      </c>
      <c r="BI3076">
        <v>0</v>
      </c>
      <c r="BJ3076">
        <v>950</v>
      </c>
      <c r="BK3076">
        <v>-25</v>
      </c>
      <c r="BL3076" t="s">
        <v>206</v>
      </c>
      <c r="BM3076">
        <v>1</v>
      </c>
      <c r="BN3076">
        <v>1</v>
      </c>
      <c r="BO3076">
        <v>1</v>
      </c>
      <c r="BP3076">
        <v>0</v>
      </c>
      <c r="BS3076">
        <v>0</v>
      </c>
      <c r="BT3076">
        <v>0</v>
      </c>
      <c r="BU3076">
        <v>0</v>
      </c>
      <c r="CE3076" t="str">
        <f t="shared" si="1559"/>
        <v>16:29:05.855</v>
      </c>
      <c r="CF3076">
        <v>855036898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6</v>
      </c>
      <c r="CY3076">
        <v>7</v>
      </c>
      <c r="CZ3076" t="s">
        <v>131</v>
      </c>
      <c r="DA3076">
        <v>80</v>
      </c>
      <c r="DB3076">
        <v>1</v>
      </c>
      <c r="DC3076" t="s">
        <v>132</v>
      </c>
      <c r="DD3076" t="s">
        <v>133</v>
      </c>
      <c r="DG3076">
        <v>15679510</v>
      </c>
      <c r="DI3076">
        <v>1</v>
      </c>
      <c r="DJ3076">
        <v>0</v>
      </c>
      <c r="DK3076">
        <v>1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3">
      <c r="A3077" t="str">
        <f t="shared" si="1556"/>
        <v>10/06/2022 16:29:06.186</v>
      </c>
      <c r="C3077" t="str">
        <f t="shared" si="1547"/>
        <v>FFDFD3C0</v>
      </c>
      <c r="D3077" t="s">
        <v>143</v>
      </c>
      <c r="E3077">
        <v>15</v>
      </c>
      <c r="F3077">
        <v>2015</v>
      </c>
      <c r="G3077" t="s">
        <v>144</v>
      </c>
      <c r="J3077" t="s">
        <v>145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si="1557"/>
        <v>16:29:05.852</v>
      </c>
      <c r="T3077" t="str">
        <f t="shared" si="1558"/>
        <v>16:29:05.052</v>
      </c>
      <c r="U3077" t="str">
        <f t="shared" si="1560"/>
        <v>A5988B</v>
      </c>
      <c r="V3077">
        <v>0</v>
      </c>
      <c r="W3077">
        <v>0</v>
      </c>
      <c r="X3077">
        <v>2</v>
      </c>
      <c r="Y3077">
        <v>0</v>
      </c>
      <c r="AA3077">
        <v>0</v>
      </c>
      <c r="AB3077">
        <v>9</v>
      </c>
      <c r="AC3077">
        <v>3</v>
      </c>
      <c r="AD3077">
        <v>0</v>
      </c>
      <c r="AE3077">
        <v>9</v>
      </c>
      <c r="AF3077" t="s">
        <v>136</v>
      </c>
      <c r="AG3077">
        <v>0</v>
      </c>
      <c r="AH3077">
        <v>3</v>
      </c>
      <c r="AI3077">
        <v>2</v>
      </c>
      <c r="AJ3077">
        <v>1</v>
      </c>
      <c r="AK3077" t="s">
        <v>997</v>
      </c>
      <c r="AL3077">
        <v>41.000782999999998</v>
      </c>
      <c r="AM3077" t="s">
        <v>998</v>
      </c>
      <c r="AN3077">
        <v>-72.188287000000003</v>
      </c>
      <c r="AO3077">
        <v>25</v>
      </c>
      <c r="AP3077">
        <v>975</v>
      </c>
      <c r="AQ3077" t="s">
        <v>129</v>
      </c>
      <c r="AR3077">
        <v>48</v>
      </c>
      <c r="AS3077">
        <v>-64</v>
      </c>
      <c r="AT3077">
        <v>-5056</v>
      </c>
      <c r="BB3077">
        <v>1200</v>
      </c>
      <c r="BC3077">
        <v>1</v>
      </c>
      <c r="BD3077" t="str">
        <f t="shared" si="1548"/>
        <v xml:space="preserve">N46PD   </v>
      </c>
      <c r="BE3077">
        <v>1</v>
      </c>
      <c r="BG3077">
        <v>0</v>
      </c>
      <c r="BH3077">
        <v>0</v>
      </c>
      <c r="BI3077">
        <v>0</v>
      </c>
      <c r="BJ3077">
        <v>950</v>
      </c>
      <c r="BK3077">
        <v>-25</v>
      </c>
      <c r="BL3077" t="s">
        <v>206</v>
      </c>
      <c r="BM3077">
        <v>1</v>
      </c>
      <c r="BN3077">
        <v>1</v>
      </c>
      <c r="BO3077">
        <v>1</v>
      </c>
      <c r="BP3077">
        <v>0</v>
      </c>
      <c r="BS3077">
        <v>0</v>
      </c>
      <c r="BT3077">
        <v>0</v>
      </c>
      <c r="BU3077">
        <v>0</v>
      </c>
      <c r="CE3077" t="str">
        <f t="shared" si="1559"/>
        <v>16:29:05.855</v>
      </c>
      <c r="CF3077">
        <v>855036898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6</v>
      </c>
      <c r="CY3077">
        <v>7</v>
      </c>
      <c r="CZ3077" t="s">
        <v>131</v>
      </c>
      <c r="DA3077">
        <v>80</v>
      </c>
      <c r="DB3077">
        <v>1</v>
      </c>
      <c r="DC3077" t="s">
        <v>132</v>
      </c>
      <c r="DD3077" t="s">
        <v>133</v>
      </c>
      <c r="DG3077">
        <v>15679510</v>
      </c>
      <c r="DI3077">
        <v>1</v>
      </c>
      <c r="DJ3077">
        <v>0</v>
      </c>
      <c r="DK3077">
        <v>1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3">
      <c r="A3078" t="str">
        <f t="shared" si="1556"/>
        <v>10/06/2022 16:29:06.186</v>
      </c>
      <c r="C3078" t="str">
        <f t="shared" si="1547"/>
        <v>FFDFD3C0</v>
      </c>
      <c r="D3078" t="s">
        <v>143</v>
      </c>
      <c r="E3078">
        <v>1</v>
      </c>
      <c r="F3078">
        <v>2001</v>
      </c>
      <c r="G3078" t="s">
        <v>147</v>
      </c>
      <c r="J3078" t="s">
        <v>145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si="1557"/>
        <v>16:29:05.852</v>
      </c>
      <c r="T3078" t="str">
        <f t="shared" si="1558"/>
        <v>16:29:05.052</v>
      </c>
      <c r="U3078" t="str">
        <f t="shared" si="1560"/>
        <v>A5988B</v>
      </c>
      <c r="V3078">
        <v>0</v>
      </c>
      <c r="W3078">
        <v>0</v>
      </c>
      <c r="X3078">
        <v>2</v>
      </c>
      <c r="Y3078">
        <v>0</v>
      </c>
      <c r="AA3078">
        <v>0</v>
      </c>
      <c r="AB3078">
        <v>9</v>
      </c>
      <c r="AC3078">
        <v>3</v>
      </c>
      <c r="AD3078">
        <v>0</v>
      </c>
      <c r="AE3078">
        <v>9</v>
      </c>
      <c r="AF3078" t="s">
        <v>136</v>
      </c>
      <c r="AG3078">
        <v>0</v>
      </c>
      <c r="AH3078">
        <v>3</v>
      </c>
      <c r="AI3078">
        <v>2</v>
      </c>
      <c r="AJ3078">
        <v>1</v>
      </c>
      <c r="AK3078" t="s">
        <v>997</v>
      </c>
      <c r="AL3078">
        <v>41.000782999999998</v>
      </c>
      <c r="AM3078" t="s">
        <v>998</v>
      </c>
      <c r="AN3078">
        <v>-72.188287000000003</v>
      </c>
      <c r="AO3078">
        <v>25</v>
      </c>
      <c r="AP3078">
        <v>975</v>
      </c>
      <c r="AQ3078" t="s">
        <v>129</v>
      </c>
      <c r="AR3078">
        <v>48</v>
      </c>
      <c r="AS3078">
        <v>-64</v>
      </c>
      <c r="AT3078">
        <v>-5056</v>
      </c>
      <c r="BB3078">
        <v>1200</v>
      </c>
      <c r="BC3078">
        <v>1</v>
      </c>
      <c r="BD3078" t="str">
        <f t="shared" si="1548"/>
        <v xml:space="preserve">N46PD   </v>
      </c>
      <c r="BE3078">
        <v>1</v>
      </c>
      <c r="BG3078">
        <v>0</v>
      </c>
      <c r="BH3078">
        <v>0</v>
      </c>
      <c r="BI3078">
        <v>0</v>
      </c>
      <c r="BJ3078">
        <v>950</v>
      </c>
      <c r="BK3078">
        <v>-25</v>
      </c>
      <c r="BL3078" t="s">
        <v>206</v>
      </c>
      <c r="BM3078">
        <v>1</v>
      </c>
      <c r="BN3078">
        <v>1</v>
      </c>
      <c r="BO3078">
        <v>1</v>
      </c>
      <c r="BP3078">
        <v>0</v>
      </c>
      <c r="BS3078">
        <v>0</v>
      </c>
      <c r="BT3078">
        <v>0</v>
      </c>
      <c r="BU3078">
        <v>0</v>
      </c>
      <c r="CE3078" t="str">
        <f t="shared" si="1559"/>
        <v>16:29:05.855</v>
      </c>
      <c r="CF3078">
        <v>855036898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6</v>
      </c>
      <c r="CY3078">
        <v>7</v>
      </c>
      <c r="CZ3078" t="s">
        <v>131</v>
      </c>
      <c r="DA3078">
        <v>80</v>
      </c>
      <c r="DB3078">
        <v>1</v>
      </c>
      <c r="DC3078" t="s">
        <v>132</v>
      </c>
      <c r="DD3078" t="s">
        <v>133</v>
      </c>
      <c r="DG3078">
        <v>15679510</v>
      </c>
      <c r="DI3078">
        <v>1</v>
      </c>
      <c r="DJ3078">
        <v>0</v>
      </c>
      <c r="DK3078">
        <v>1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3">
      <c r="A3079" t="str">
        <f t="shared" si="1556"/>
        <v>10/06/2022 16:29:06.186</v>
      </c>
      <c r="C3079" t="str">
        <f t="shared" si="1547"/>
        <v>FFDFD3C0</v>
      </c>
      <c r="D3079" t="s">
        <v>139</v>
      </c>
      <c r="E3079">
        <v>3</v>
      </c>
      <c r="F3079">
        <v>1003</v>
      </c>
      <c r="G3079" t="s">
        <v>146</v>
      </c>
      <c r="J3079" t="s">
        <v>141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557"/>
        <v>16:29:05.852</v>
      </c>
      <c r="T3079" t="str">
        <f t="shared" si="1558"/>
        <v>16:29:05.052</v>
      </c>
      <c r="U3079" t="str">
        <f t="shared" si="1560"/>
        <v>A5988B</v>
      </c>
      <c r="V3079">
        <v>0</v>
      </c>
      <c r="W3079">
        <v>0</v>
      </c>
      <c r="X3079">
        <v>2</v>
      </c>
      <c r="Y3079">
        <v>0</v>
      </c>
      <c r="AA3079">
        <v>0</v>
      </c>
      <c r="AB3079">
        <v>9</v>
      </c>
      <c r="AC3079">
        <v>3</v>
      </c>
      <c r="AD3079">
        <v>0</v>
      </c>
      <c r="AE3079">
        <v>9</v>
      </c>
      <c r="AF3079" t="s">
        <v>136</v>
      </c>
      <c r="AG3079">
        <v>0</v>
      </c>
      <c r="AH3079">
        <v>3</v>
      </c>
      <c r="AI3079">
        <v>2</v>
      </c>
      <c r="AJ3079">
        <v>1</v>
      </c>
      <c r="AK3079" t="s">
        <v>997</v>
      </c>
      <c r="AL3079">
        <v>41.000782999999998</v>
      </c>
      <c r="AM3079" t="s">
        <v>998</v>
      </c>
      <c r="AN3079">
        <v>-72.188287000000003</v>
      </c>
      <c r="AO3079">
        <v>25</v>
      </c>
      <c r="AP3079">
        <v>975</v>
      </c>
      <c r="AQ3079" t="s">
        <v>129</v>
      </c>
      <c r="AR3079">
        <v>48</v>
      </c>
      <c r="AS3079">
        <v>-64</v>
      </c>
      <c r="AT3079">
        <v>-5056</v>
      </c>
      <c r="BB3079">
        <v>1200</v>
      </c>
      <c r="BC3079">
        <v>1</v>
      </c>
      <c r="BD3079" t="str">
        <f t="shared" si="1548"/>
        <v xml:space="preserve">N46PD   </v>
      </c>
      <c r="BE3079">
        <v>1</v>
      </c>
      <c r="BG3079">
        <v>0</v>
      </c>
      <c r="BH3079">
        <v>0</v>
      </c>
      <c r="BI3079">
        <v>0</v>
      </c>
      <c r="BJ3079">
        <v>950</v>
      </c>
      <c r="BK3079">
        <v>-25</v>
      </c>
      <c r="BL3079" t="s">
        <v>206</v>
      </c>
      <c r="BM3079">
        <v>1</v>
      </c>
      <c r="BN3079">
        <v>1</v>
      </c>
      <c r="BO3079">
        <v>1</v>
      </c>
      <c r="BP3079">
        <v>0</v>
      </c>
      <c r="BS3079">
        <v>0</v>
      </c>
      <c r="BT3079">
        <v>0</v>
      </c>
      <c r="BU3079">
        <v>0</v>
      </c>
      <c r="CE3079" t="str">
        <f t="shared" si="1559"/>
        <v>16:29:05.855</v>
      </c>
      <c r="CF3079">
        <v>855036898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6</v>
      </c>
      <c r="CY3079">
        <v>7</v>
      </c>
      <c r="CZ3079" t="s">
        <v>131</v>
      </c>
      <c r="DA3079">
        <v>80</v>
      </c>
      <c r="DB3079">
        <v>1</v>
      </c>
      <c r="DC3079" t="s">
        <v>132</v>
      </c>
      <c r="DD3079" t="s">
        <v>133</v>
      </c>
      <c r="DG3079">
        <v>15679510</v>
      </c>
      <c r="DI3079">
        <v>1</v>
      </c>
      <c r="DJ3079">
        <v>0</v>
      </c>
      <c r="DK3079">
        <v>1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3">
      <c r="A3080" t="str">
        <f>"10/06/2022 16:29:07.571"</f>
        <v>10/06/2022 16:29:07.571</v>
      </c>
      <c r="C3080" t="str">
        <f t="shared" si="1547"/>
        <v>FFDFD3C0</v>
      </c>
      <c r="D3080" t="s">
        <v>139</v>
      </c>
      <c r="E3080">
        <v>3</v>
      </c>
      <c r="F3080">
        <v>1003</v>
      </c>
      <c r="G3080" t="s">
        <v>146</v>
      </c>
      <c r="J3080" t="s">
        <v>141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ref="S3080:S3086" si="1561">"16:29:07.344"</f>
        <v>16:29:07.344</v>
      </c>
      <c r="T3080" t="str">
        <f t="shared" ref="T3080:T3086" si="1562">"16:29:06.944"</f>
        <v>16:29:06.944</v>
      </c>
      <c r="U3080" t="str">
        <f t="shared" si="1560"/>
        <v>A5988B</v>
      </c>
      <c r="V3080">
        <v>0</v>
      </c>
      <c r="W3080">
        <v>0</v>
      </c>
      <c r="X3080">
        <v>2</v>
      </c>
      <c r="Y3080">
        <v>0</v>
      </c>
      <c r="AA3080">
        <v>0</v>
      </c>
      <c r="AB3080">
        <v>9</v>
      </c>
      <c r="AC3080">
        <v>3</v>
      </c>
      <c r="AD3080">
        <v>0</v>
      </c>
      <c r="AE3080">
        <v>10</v>
      </c>
      <c r="AF3080" t="s">
        <v>136</v>
      </c>
      <c r="AG3080">
        <v>0</v>
      </c>
      <c r="AH3080">
        <v>3</v>
      </c>
      <c r="AI3080">
        <v>2</v>
      </c>
      <c r="AJ3080">
        <v>1</v>
      </c>
      <c r="AK3080" t="s">
        <v>999</v>
      </c>
      <c r="AL3080">
        <v>41.000332999999998</v>
      </c>
      <c r="AM3080" t="s">
        <v>505</v>
      </c>
      <c r="AN3080">
        <v>-72.187858000000006</v>
      </c>
      <c r="AO3080">
        <v>25</v>
      </c>
      <c r="AP3080">
        <v>800</v>
      </c>
      <c r="AQ3080" t="s">
        <v>129</v>
      </c>
      <c r="AR3080">
        <v>59</v>
      </c>
      <c r="AS3080">
        <v>-53</v>
      </c>
      <c r="AT3080">
        <v>-8192</v>
      </c>
      <c r="BB3080">
        <v>1200</v>
      </c>
      <c r="BC3080">
        <v>1</v>
      </c>
      <c r="BD3080" t="str">
        <f t="shared" si="1548"/>
        <v xml:space="preserve">N46PD   </v>
      </c>
      <c r="BE3080">
        <v>1</v>
      </c>
      <c r="BG3080">
        <v>0</v>
      </c>
      <c r="BH3080">
        <v>0</v>
      </c>
      <c r="BI3080">
        <v>0</v>
      </c>
      <c r="BJ3080">
        <v>750</v>
      </c>
      <c r="BK3080">
        <v>-50</v>
      </c>
      <c r="BL3080" t="s">
        <v>206</v>
      </c>
      <c r="BM3080">
        <v>1</v>
      </c>
      <c r="BN3080">
        <v>1</v>
      </c>
      <c r="BO3080">
        <v>1</v>
      </c>
      <c r="BP3080">
        <v>0</v>
      </c>
      <c r="BS3080">
        <v>0</v>
      </c>
      <c r="BT3080">
        <v>0</v>
      </c>
      <c r="BU3080">
        <v>0</v>
      </c>
      <c r="CE3080" t="str">
        <f t="shared" ref="CE3080:CE3086" si="1563">"16:29:07.346"</f>
        <v>16:29:07.346</v>
      </c>
      <c r="CF3080">
        <v>346008834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6</v>
      </c>
      <c r="CY3080">
        <v>7</v>
      </c>
      <c r="CZ3080" t="s">
        <v>131</v>
      </c>
      <c r="DA3080">
        <v>80</v>
      </c>
      <c r="DB3080">
        <v>1</v>
      </c>
      <c r="DC3080" t="s">
        <v>132</v>
      </c>
      <c r="DD3080" t="s">
        <v>133</v>
      </c>
      <c r="DG3080">
        <v>15680949</v>
      </c>
      <c r="DI3080">
        <v>1</v>
      </c>
      <c r="DJ3080">
        <v>0</v>
      </c>
      <c r="DK3080">
        <v>0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3">
      <c r="A3081" t="str">
        <f t="shared" ref="A3081:A3086" si="1564">"10/06/2022 16:29:07.602"</f>
        <v>10/06/2022 16:29:07.602</v>
      </c>
      <c r="C3081" t="str">
        <f t="shared" si="1547"/>
        <v>FFDFD3C0</v>
      </c>
      <c r="D3081" t="s">
        <v>139</v>
      </c>
      <c r="E3081">
        <v>2</v>
      </c>
      <c r="F3081">
        <v>1002</v>
      </c>
      <c r="G3081" t="s">
        <v>124</v>
      </c>
      <c r="J3081" t="s">
        <v>141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si="1561"/>
        <v>16:29:07.344</v>
      </c>
      <c r="T3081" t="str">
        <f t="shared" si="1562"/>
        <v>16:29:06.944</v>
      </c>
      <c r="U3081" t="str">
        <f t="shared" si="1560"/>
        <v>A5988B</v>
      </c>
      <c r="V3081">
        <v>0</v>
      </c>
      <c r="W3081">
        <v>0</v>
      </c>
      <c r="X3081">
        <v>2</v>
      </c>
      <c r="Y3081">
        <v>0</v>
      </c>
      <c r="AA3081">
        <v>0</v>
      </c>
      <c r="AB3081">
        <v>9</v>
      </c>
      <c r="AC3081">
        <v>3</v>
      </c>
      <c r="AD3081">
        <v>0</v>
      </c>
      <c r="AE3081">
        <v>10</v>
      </c>
      <c r="AF3081" t="s">
        <v>136</v>
      </c>
      <c r="AG3081">
        <v>0</v>
      </c>
      <c r="AH3081">
        <v>3</v>
      </c>
      <c r="AI3081">
        <v>2</v>
      </c>
      <c r="AJ3081">
        <v>1</v>
      </c>
      <c r="AK3081" t="s">
        <v>999</v>
      </c>
      <c r="AL3081">
        <v>41.000332999999998</v>
      </c>
      <c r="AM3081" t="s">
        <v>505</v>
      </c>
      <c r="AN3081">
        <v>-72.187858000000006</v>
      </c>
      <c r="AO3081">
        <v>25</v>
      </c>
      <c r="AP3081">
        <v>800</v>
      </c>
      <c r="AQ3081" t="s">
        <v>129</v>
      </c>
      <c r="AR3081">
        <v>59</v>
      </c>
      <c r="AS3081">
        <v>-53</v>
      </c>
      <c r="AT3081">
        <v>-8192</v>
      </c>
      <c r="BB3081">
        <v>1200</v>
      </c>
      <c r="BC3081">
        <v>1</v>
      </c>
      <c r="BD3081" t="str">
        <f t="shared" si="1548"/>
        <v xml:space="preserve">N46PD   </v>
      </c>
      <c r="BE3081">
        <v>1</v>
      </c>
      <c r="BG3081">
        <v>0</v>
      </c>
      <c r="BH3081">
        <v>0</v>
      </c>
      <c r="BI3081">
        <v>0</v>
      </c>
      <c r="BJ3081">
        <v>750</v>
      </c>
      <c r="BK3081">
        <v>-50</v>
      </c>
      <c r="BL3081" t="s">
        <v>206</v>
      </c>
      <c r="BM3081">
        <v>1</v>
      </c>
      <c r="BN3081">
        <v>1</v>
      </c>
      <c r="BO3081">
        <v>1</v>
      </c>
      <c r="BP3081">
        <v>0</v>
      </c>
      <c r="BS3081">
        <v>0</v>
      </c>
      <c r="BT3081">
        <v>0</v>
      </c>
      <c r="BU3081">
        <v>0</v>
      </c>
      <c r="CE3081" t="str">
        <f t="shared" si="1563"/>
        <v>16:29:07.346</v>
      </c>
      <c r="CF3081">
        <v>346008834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6</v>
      </c>
      <c r="CY3081">
        <v>7</v>
      </c>
      <c r="CZ3081" t="s">
        <v>131</v>
      </c>
      <c r="DA3081">
        <v>80</v>
      </c>
      <c r="DB3081">
        <v>1</v>
      </c>
      <c r="DC3081" t="s">
        <v>132</v>
      </c>
      <c r="DD3081" t="s">
        <v>133</v>
      </c>
      <c r="DG3081">
        <v>15680949</v>
      </c>
      <c r="DI3081">
        <v>1</v>
      </c>
      <c r="DJ3081">
        <v>0</v>
      </c>
      <c r="DK3081">
        <v>0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3">
      <c r="A3082" t="str">
        <f t="shared" si="1564"/>
        <v>10/06/2022 16:29:07.602</v>
      </c>
      <c r="C3082" t="str">
        <f t="shared" si="1547"/>
        <v>FFDFD3C0</v>
      </c>
      <c r="D3082" t="s">
        <v>143</v>
      </c>
      <c r="E3082">
        <v>15</v>
      </c>
      <c r="F3082">
        <v>2015</v>
      </c>
      <c r="G3082" t="s">
        <v>144</v>
      </c>
      <c r="J3082" t="s">
        <v>145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si="1561"/>
        <v>16:29:07.344</v>
      </c>
      <c r="T3082" t="str">
        <f t="shared" si="1562"/>
        <v>16:29:06.944</v>
      </c>
      <c r="U3082" t="str">
        <f t="shared" si="1560"/>
        <v>A5988B</v>
      </c>
      <c r="V3082">
        <v>0</v>
      </c>
      <c r="W3082">
        <v>0</v>
      </c>
      <c r="X3082">
        <v>2</v>
      </c>
      <c r="Y3082">
        <v>0</v>
      </c>
      <c r="AA3082">
        <v>0</v>
      </c>
      <c r="AB3082">
        <v>9</v>
      </c>
      <c r="AC3082">
        <v>3</v>
      </c>
      <c r="AD3082">
        <v>0</v>
      </c>
      <c r="AE3082">
        <v>10</v>
      </c>
      <c r="AF3082" t="s">
        <v>136</v>
      </c>
      <c r="AG3082">
        <v>0</v>
      </c>
      <c r="AH3082">
        <v>3</v>
      </c>
      <c r="AI3082">
        <v>2</v>
      </c>
      <c r="AJ3082">
        <v>1</v>
      </c>
      <c r="AK3082" t="s">
        <v>999</v>
      </c>
      <c r="AL3082">
        <v>41.000332999999998</v>
      </c>
      <c r="AM3082" t="s">
        <v>505</v>
      </c>
      <c r="AN3082">
        <v>-72.187858000000006</v>
      </c>
      <c r="AO3082">
        <v>25</v>
      </c>
      <c r="AP3082">
        <v>800</v>
      </c>
      <c r="AQ3082" t="s">
        <v>129</v>
      </c>
      <c r="AR3082">
        <v>59</v>
      </c>
      <c r="AS3082">
        <v>-53</v>
      </c>
      <c r="AT3082">
        <v>-8192</v>
      </c>
      <c r="BB3082">
        <v>1200</v>
      </c>
      <c r="BC3082">
        <v>1</v>
      </c>
      <c r="BD3082" t="str">
        <f t="shared" si="1548"/>
        <v xml:space="preserve">N46PD   </v>
      </c>
      <c r="BE3082">
        <v>1</v>
      </c>
      <c r="BG3082">
        <v>0</v>
      </c>
      <c r="BH3082">
        <v>0</v>
      </c>
      <c r="BI3082">
        <v>0</v>
      </c>
      <c r="BJ3082">
        <v>750</v>
      </c>
      <c r="BK3082">
        <v>-50</v>
      </c>
      <c r="BL3082" t="s">
        <v>206</v>
      </c>
      <c r="BM3082">
        <v>1</v>
      </c>
      <c r="BN3082">
        <v>1</v>
      </c>
      <c r="BO3082">
        <v>1</v>
      </c>
      <c r="BP3082">
        <v>0</v>
      </c>
      <c r="BS3082">
        <v>0</v>
      </c>
      <c r="BT3082">
        <v>0</v>
      </c>
      <c r="BU3082">
        <v>0</v>
      </c>
      <c r="CE3082" t="str">
        <f t="shared" si="1563"/>
        <v>16:29:07.346</v>
      </c>
      <c r="CF3082">
        <v>346008834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6</v>
      </c>
      <c r="CY3082">
        <v>7</v>
      </c>
      <c r="CZ3082" t="s">
        <v>131</v>
      </c>
      <c r="DA3082">
        <v>80</v>
      </c>
      <c r="DB3082">
        <v>1</v>
      </c>
      <c r="DC3082" t="s">
        <v>132</v>
      </c>
      <c r="DD3082" t="s">
        <v>133</v>
      </c>
      <c r="DG3082">
        <v>15680949</v>
      </c>
      <c r="DI3082">
        <v>1</v>
      </c>
      <c r="DJ3082">
        <v>0</v>
      </c>
      <c r="DK3082">
        <v>0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3">
      <c r="A3083" t="str">
        <f t="shared" si="1564"/>
        <v>10/06/2022 16:29:07.602</v>
      </c>
      <c r="C3083" t="str">
        <f t="shared" si="1547"/>
        <v>FFDFD3C0</v>
      </c>
      <c r="D3083" t="s">
        <v>123</v>
      </c>
      <c r="E3083">
        <v>1</v>
      </c>
      <c r="H3083">
        <v>157</v>
      </c>
      <c r="I3083" t="s">
        <v>124</v>
      </c>
      <c r="J3083" t="s">
        <v>125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561"/>
        <v>16:29:07.344</v>
      </c>
      <c r="T3083" t="str">
        <f t="shared" si="1562"/>
        <v>16:29:06.944</v>
      </c>
      <c r="U3083" t="str">
        <f t="shared" si="1560"/>
        <v>A5988B</v>
      </c>
      <c r="V3083">
        <v>0</v>
      </c>
      <c r="W3083">
        <v>0</v>
      </c>
      <c r="X3083">
        <v>2</v>
      </c>
      <c r="Y3083">
        <v>0</v>
      </c>
      <c r="AA3083">
        <v>0</v>
      </c>
      <c r="AB3083">
        <v>9</v>
      </c>
      <c r="AC3083">
        <v>3</v>
      </c>
      <c r="AD3083">
        <v>0</v>
      </c>
      <c r="AE3083">
        <v>10</v>
      </c>
      <c r="AF3083" t="s">
        <v>136</v>
      </c>
      <c r="AG3083">
        <v>0</v>
      </c>
      <c r="AH3083">
        <v>3</v>
      </c>
      <c r="AI3083">
        <v>2</v>
      </c>
      <c r="AJ3083">
        <v>1</v>
      </c>
      <c r="AK3083" t="s">
        <v>999</v>
      </c>
      <c r="AL3083">
        <v>41.000332999999998</v>
      </c>
      <c r="AM3083" t="s">
        <v>505</v>
      </c>
      <c r="AN3083">
        <v>-72.187858000000006</v>
      </c>
      <c r="AO3083">
        <v>25</v>
      </c>
      <c r="AP3083">
        <v>800</v>
      </c>
      <c r="AQ3083" t="s">
        <v>129</v>
      </c>
      <c r="AR3083">
        <v>59</v>
      </c>
      <c r="AS3083">
        <v>-53</v>
      </c>
      <c r="AT3083">
        <v>-8192</v>
      </c>
      <c r="BB3083">
        <v>1200</v>
      </c>
      <c r="BC3083">
        <v>1</v>
      </c>
      <c r="BD3083" t="str">
        <f t="shared" si="1548"/>
        <v xml:space="preserve">N46PD   </v>
      </c>
      <c r="BE3083">
        <v>1</v>
      </c>
      <c r="BG3083">
        <v>0</v>
      </c>
      <c r="BH3083">
        <v>0</v>
      </c>
      <c r="BI3083">
        <v>0</v>
      </c>
      <c r="BJ3083">
        <v>750</v>
      </c>
      <c r="BK3083">
        <v>-50</v>
      </c>
      <c r="BL3083" t="s">
        <v>206</v>
      </c>
      <c r="BM3083">
        <v>1</v>
      </c>
      <c r="BN3083">
        <v>1</v>
      </c>
      <c r="BO3083">
        <v>1</v>
      </c>
      <c r="BP3083">
        <v>0</v>
      </c>
      <c r="BS3083">
        <v>0</v>
      </c>
      <c r="BT3083">
        <v>0</v>
      </c>
      <c r="BU3083">
        <v>0</v>
      </c>
      <c r="CE3083" t="str">
        <f t="shared" si="1563"/>
        <v>16:29:07.346</v>
      </c>
      <c r="CF3083">
        <v>346008834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6</v>
      </c>
      <c r="CY3083">
        <v>7</v>
      </c>
      <c r="CZ3083" t="s">
        <v>131</v>
      </c>
      <c r="DA3083">
        <v>80</v>
      </c>
      <c r="DB3083">
        <v>1</v>
      </c>
      <c r="DC3083" t="s">
        <v>132</v>
      </c>
      <c r="DD3083" t="s">
        <v>133</v>
      </c>
      <c r="DG3083">
        <v>15680949</v>
      </c>
      <c r="DI3083">
        <v>1</v>
      </c>
      <c r="DJ3083">
        <v>0</v>
      </c>
      <c r="DK3083">
        <v>1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3">
      <c r="A3084" t="str">
        <f t="shared" si="1564"/>
        <v>10/06/2022 16:29:07.602</v>
      </c>
      <c r="C3084" t="str">
        <f t="shared" si="1547"/>
        <v>FFDFD3C0</v>
      </c>
      <c r="D3084" t="s">
        <v>134</v>
      </c>
      <c r="E3084">
        <v>33</v>
      </c>
      <c r="H3084">
        <v>112</v>
      </c>
      <c r="I3084" t="s">
        <v>135</v>
      </c>
      <c r="J3084" t="s">
        <v>136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 t="shared" si="1561"/>
        <v>16:29:07.344</v>
      </c>
      <c r="T3084" t="str">
        <f t="shared" si="1562"/>
        <v>16:29:06.944</v>
      </c>
      <c r="U3084" t="str">
        <f t="shared" si="1560"/>
        <v>A5988B</v>
      </c>
      <c r="V3084">
        <v>0</v>
      </c>
      <c r="W3084">
        <v>0</v>
      </c>
      <c r="X3084">
        <v>2</v>
      </c>
      <c r="Y3084">
        <v>0</v>
      </c>
      <c r="AA3084">
        <v>0</v>
      </c>
      <c r="AB3084">
        <v>9</v>
      </c>
      <c r="AC3084">
        <v>3</v>
      </c>
      <c r="AD3084">
        <v>0</v>
      </c>
      <c r="AE3084">
        <v>10</v>
      </c>
      <c r="AF3084" t="s">
        <v>136</v>
      </c>
      <c r="AG3084">
        <v>0</v>
      </c>
      <c r="AH3084">
        <v>3</v>
      </c>
      <c r="AI3084">
        <v>2</v>
      </c>
      <c r="AJ3084">
        <v>1</v>
      </c>
      <c r="AK3084" t="s">
        <v>999</v>
      </c>
      <c r="AL3084">
        <v>41.000332999999998</v>
      </c>
      <c r="AM3084" t="s">
        <v>505</v>
      </c>
      <c r="AN3084">
        <v>-72.187858000000006</v>
      </c>
      <c r="AO3084">
        <v>25</v>
      </c>
      <c r="AP3084">
        <v>800</v>
      </c>
      <c r="AQ3084" t="s">
        <v>129</v>
      </c>
      <c r="AR3084">
        <v>59</v>
      </c>
      <c r="AS3084">
        <v>-53</v>
      </c>
      <c r="AT3084">
        <v>-8192</v>
      </c>
      <c r="BB3084">
        <v>1200</v>
      </c>
      <c r="BC3084">
        <v>1</v>
      </c>
      <c r="BD3084" t="str">
        <f t="shared" si="1548"/>
        <v xml:space="preserve">N46PD   </v>
      </c>
      <c r="BE3084">
        <v>1</v>
      </c>
      <c r="BG3084">
        <v>0</v>
      </c>
      <c r="BH3084">
        <v>0</v>
      </c>
      <c r="BI3084">
        <v>0</v>
      </c>
      <c r="BJ3084">
        <v>750</v>
      </c>
      <c r="BK3084">
        <v>-50</v>
      </c>
      <c r="BL3084" t="s">
        <v>206</v>
      </c>
      <c r="BM3084">
        <v>1</v>
      </c>
      <c r="BN3084">
        <v>1</v>
      </c>
      <c r="BO3084">
        <v>1</v>
      </c>
      <c r="BP3084">
        <v>0</v>
      </c>
      <c r="BS3084">
        <v>0</v>
      </c>
      <c r="BT3084">
        <v>0</v>
      </c>
      <c r="BU3084">
        <v>0</v>
      </c>
      <c r="CE3084" t="str">
        <f t="shared" si="1563"/>
        <v>16:29:07.346</v>
      </c>
      <c r="CF3084">
        <v>346008834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6</v>
      </c>
      <c r="CY3084">
        <v>7</v>
      </c>
      <c r="CZ3084" t="s">
        <v>131</v>
      </c>
      <c r="DA3084">
        <v>80</v>
      </c>
      <c r="DB3084">
        <v>1</v>
      </c>
      <c r="DC3084" t="s">
        <v>132</v>
      </c>
      <c r="DD3084" t="s">
        <v>133</v>
      </c>
      <c r="DG3084">
        <v>15680949</v>
      </c>
      <c r="DI3084">
        <v>1</v>
      </c>
      <c r="DJ3084">
        <v>0</v>
      </c>
      <c r="DK3084">
        <v>1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3">
      <c r="A3085" t="str">
        <f t="shared" si="1564"/>
        <v>10/06/2022 16:29:07.602</v>
      </c>
      <c r="C3085" t="str">
        <f t="shared" si="1547"/>
        <v>FFDFD3C0</v>
      </c>
      <c r="D3085" t="s">
        <v>134</v>
      </c>
      <c r="E3085">
        <v>38</v>
      </c>
      <c r="H3085">
        <v>125</v>
      </c>
      <c r="I3085" t="s">
        <v>142</v>
      </c>
      <c r="J3085" t="s">
        <v>136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 t="shared" si="1561"/>
        <v>16:29:07.344</v>
      </c>
      <c r="T3085" t="str">
        <f t="shared" si="1562"/>
        <v>16:29:06.944</v>
      </c>
      <c r="U3085" t="str">
        <f t="shared" si="1560"/>
        <v>A5988B</v>
      </c>
      <c r="V3085">
        <v>0</v>
      </c>
      <c r="W3085">
        <v>0</v>
      </c>
      <c r="X3085">
        <v>2</v>
      </c>
      <c r="Y3085">
        <v>0</v>
      </c>
      <c r="AA3085">
        <v>0</v>
      </c>
      <c r="AB3085">
        <v>9</v>
      </c>
      <c r="AC3085">
        <v>3</v>
      </c>
      <c r="AD3085">
        <v>0</v>
      </c>
      <c r="AE3085">
        <v>10</v>
      </c>
      <c r="AF3085" t="s">
        <v>136</v>
      </c>
      <c r="AG3085">
        <v>0</v>
      </c>
      <c r="AH3085">
        <v>3</v>
      </c>
      <c r="AI3085">
        <v>2</v>
      </c>
      <c r="AJ3085">
        <v>1</v>
      </c>
      <c r="AK3085" t="s">
        <v>999</v>
      </c>
      <c r="AL3085">
        <v>41.000332999999998</v>
      </c>
      <c r="AM3085" t="s">
        <v>505</v>
      </c>
      <c r="AN3085">
        <v>-72.187858000000006</v>
      </c>
      <c r="AO3085">
        <v>25</v>
      </c>
      <c r="AP3085">
        <v>800</v>
      </c>
      <c r="AQ3085" t="s">
        <v>129</v>
      </c>
      <c r="AR3085">
        <v>59</v>
      </c>
      <c r="AS3085">
        <v>-53</v>
      </c>
      <c r="AT3085">
        <v>-8192</v>
      </c>
      <c r="BB3085">
        <v>1200</v>
      </c>
      <c r="BC3085">
        <v>1</v>
      </c>
      <c r="BD3085" t="str">
        <f t="shared" si="1548"/>
        <v xml:space="preserve">N46PD   </v>
      </c>
      <c r="BE3085">
        <v>1</v>
      </c>
      <c r="BG3085">
        <v>0</v>
      </c>
      <c r="BH3085">
        <v>0</v>
      </c>
      <c r="BI3085">
        <v>0</v>
      </c>
      <c r="BJ3085">
        <v>750</v>
      </c>
      <c r="BK3085">
        <v>-50</v>
      </c>
      <c r="BL3085" t="s">
        <v>206</v>
      </c>
      <c r="BM3085">
        <v>1</v>
      </c>
      <c r="BN3085">
        <v>1</v>
      </c>
      <c r="BO3085">
        <v>1</v>
      </c>
      <c r="BP3085">
        <v>0</v>
      </c>
      <c r="BS3085">
        <v>0</v>
      </c>
      <c r="BT3085">
        <v>0</v>
      </c>
      <c r="BU3085">
        <v>0</v>
      </c>
      <c r="CE3085" t="str">
        <f t="shared" si="1563"/>
        <v>16:29:07.346</v>
      </c>
      <c r="CF3085">
        <v>346008834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6</v>
      </c>
      <c r="CY3085">
        <v>7</v>
      </c>
      <c r="CZ3085" t="s">
        <v>131</v>
      </c>
      <c r="DA3085">
        <v>80</v>
      </c>
      <c r="DB3085">
        <v>1</v>
      </c>
      <c r="DC3085" t="s">
        <v>132</v>
      </c>
      <c r="DD3085" t="s">
        <v>133</v>
      </c>
      <c r="DG3085">
        <v>15680949</v>
      </c>
      <c r="DI3085">
        <v>1</v>
      </c>
      <c r="DJ3085">
        <v>0</v>
      </c>
      <c r="DK3085">
        <v>1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3">
      <c r="A3086" t="str">
        <f t="shared" si="1564"/>
        <v>10/06/2022 16:29:07.602</v>
      </c>
      <c r="C3086" t="str">
        <f t="shared" si="1547"/>
        <v>FFDFD3C0</v>
      </c>
      <c r="D3086" t="s">
        <v>143</v>
      </c>
      <c r="E3086">
        <v>1</v>
      </c>
      <c r="F3086">
        <v>2001</v>
      </c>
      <c r="G3086" t="s">
        <v>147</v>
      </c>
      <c r="J3086" t="s">
        <v>145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si="1561"/>
        <v>16:29:07.344</v>
      </c>
      <c r="T3086" t="str">
        <f t="shared" si="1562"/>
        <v>16:29:06.944</v>
      </c>
      <c r="U3086" t="str">
        <f t="shared" si="1560"/>
        <v>A5988B</v>
      </c>
      <c r="V3086">
        <v>0</v>
      </c>
      <c r="W3086">
        <v>0</v>
      </c>
      <c r="X3086">
        <v>2</v>
      </c>
      <c r="Y3086">
        <v>0</v>
      </c>
      <c r="AA3086">
        <v>0</v>
      </c>
      <c r="AB3086">
        <v>9</v>
      </c>
      <c r="AC3086">
        <v>3</v>
      </c>
      <c r="AD3086">
        <v>0</v>
      </c>
      <c r="AE3086">
        <v>10</v>
      </c>
      <c r="AF3086" t="s">
        <v>136</v>
      </c>
      <c r="AG3086">
        <v>0</v>
      </c>
      <c r="AH3086">
        <v>3</v>
      </c>
      <c r="AI3086">
        <v>2</v>
      </c>
      <c r="AJ3086">
        <v>1</v>
      </c>
      <c r="AK3086" t="s">
        <v>999</v>
      </c>
      <c r="AL3086">
        <v>41.000332999999998</v>
      </c>
      <c r="AM3086" t="s">
        <v>505</v>
      </c>
      <c r="AN3086">
        <v>-72.187858000000006</v>
      </c>
      <c r="AO3086">
        <v>25</v>
      </c>
      <c r="AP3086">
        <v>800</v>
      </c>
      <c r="AQ3086" t="s">
        <v>129</v>
      </c>
      <c r="AR3086">
        <v>59</v>
      </c>
      <c r="AS3086">
        <v>-53</v>
      </c>
      <c r="AT3086">
        <v>-8192</v>
      </c>
      <c r="BB3086">
        <v>1200</v>
      </c>
      <c r="BC3086">
        <v>1</v>
      </c>
      <c r="BD3086" t="str">
        <f t="shared" si="1548"/>
        <v xml:space="preserve">N46PD   </v>
      </c>
      <c r="BE3086">
        <v>1</v>
      </c>
      <c r="BG3086">
        <v>0</v>
      </c>
      <c r="BH3086">
        <v>0</v>
      </c>
      <c r="BI3086">
        <v>0</v>
      </c>
      <c r="BJ3086">
        <v>750</v>
      </c>
      <c r="BK3086">
        <v>-50</v>
      </c>
      <c r="BL3086" t="s">
        <v>206</v>
      </c>
      <c r="BM3086">
        <v>1</v>
      </c>
      <c r="BN3086">
        <v>1</v>
      </c>
      <c r="BO3086">
        <v>1</v>
      </c>
      <c r="BP3086">
        <v>0</v>
      </c>
      <c r="BS3086">
        <v>0</v>
      </c>
      <c r="BT3086">
        <v>0</v>
      </c>
      <c r="BU3086">
        <v>0</v>
      </c>
      <c r="CE3086" t="str">
        <f t="shared" si="1563"/>
        <v>16:29:07.346</v>
      </c>
      <c r="CF3086">
        <v>346008834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6</v>
      </c>
      <c r="CY3086">
        <v>7</v>
      </c>
      <c r="CZ3086" t="s">
        <v>131</v>
      </c>
      <c r="DA3086">
        <v>80</v>
      </c>
      <c r="DB3086">
        <v>1</v>
      </c>
      <c r="DC3086" t="s">
        <v>132</v>
      </c>
      <c r="DD3086" t="s">
        <v>133</v>
      </c>
      <c r="DG3086">
        <v>15680949</v>
      </c>
      <c r="DI3086">
        <v>1</v>
      </c>
      <c r="DJ3086">
        <v>0</v>
      </c>
      <c r="DK3086">
        <v>1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3">
      <c r="A3087" t="str">
        <f t="shared" ref="A3087:A3093" si="1565">"10/06/2022 16:29:08.696"</f>
        <v>10/06/2022 16:29:08.696</v>
      </c>
      <c r="C3087" t="str">
        <f t="shared" si="1547"/>
        <v>FFDFD3C0</v>
      </c>
      <c r="D3087" t="s">
        <v>139</v>
      </c>
      <c r="E3087">
        <v>3</v>
      </c>
      <c r="F3087">
        <v>1003</v>
      </c>
      <c r="G3087" t="s">
        <v>146</v>
      </c>
      <c r="J3087" t="s">
        <v>141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ref="S3087:S3093" si="1566">"16:29:08.484"</f>
        <v>16:29:08.484</v>
      </c>
      <c r="T3087" t="str">
        <f t="shared" ref="T3087:T3093" si="1567">"16:29:07.984"</f>
        <v>16:29:07.984</v>
      </c>
      <c r="U3087" t="str">
        <f t="shared" si="1560"/>
        <v>A5988B</v>
      </c>
      <c r="V3087">
        <v>0</v>
      </c>
      <c r="W3087">
        <v>0</v>
      </c>
      <c r="X3087">
        <v>2</v>
      </c>
      <c r="Y3087">
        <v>0</v>
      </c>
      <c r="AA3087">
        <v>0</v>
      </c>
      <c r="AB3087">
        <v>0</v>
      </c>
      <c r="AC3087">
        <v>3</v>
      </c>
      <c r="AD3087">
        <v>0</v>
      </c>
      <c r="AE3087">
        <v>7</v>
      </c>
      <c r="AF3087" t="s">
        <v>136</v>
      </c>
      <c r="AG3087">
        <v>0</v>
      </c>
      <c r="AH3087">
        <v>3</v>
      </c>
      <c r="AI3087">
        <v>2</v>
      </c>
      <c r="AJ3087">
        <v>1</v>
      </c>
      <c r="AK3087" t="s">
        <v>1000</v>
      </c>
      <c r="AL3087">
        <v>41.000160999999999</v>
      </c>
      <c r="AM3087" t="s">
        <v>987</v>
      </c>
      <c r="AN3087">
        <v>-72.187556999999998</v>
      </c>
      <c r="AO3087">
        <v>25</v>
      </c>
      <c r="AP3087">
        <v>650</v>
      </c>
      <c r="AQ3087" t="s">
        <v>129</v>
      </c>
      <c r="AR3087">
        <v>42</v>
      </c>
      <c r="AS3087">
        <v>-59</v>
      </c>
      <c r="AT3087">
        <v>-8960</v>
      </c>
      <c r="BB3087">
        <v>1200</v>
      </c>
      <c r="BC3087">
        <v>1</v>
      </c>
      <c r="BD3087" t="str">
        <f t="shared" si="1548"/>
        <v xml:space="preserve">N46PD   </v>
      </c>
      <c r="BE3087">
        <v>1</v>
      </c>
      <c r="BG3087">
        <v>0</v>
      </c>
      <c r="BH3087">
        <v>0</v>
      </c>
      <c r="BI3087">
        <v>0</v>
      </c>
      <c r="BJ3087">
        <v>600</v>
      </c>
      <c r="BK3087">
        <v>-50</v>
      </c>
      <c r="BL3087" t="s">
        <v>206</v>
      </c>
      <c r="BM3087">
        <v>1</v>
      </c>
      <c r="BN3087">
        <v>1</v>
      </c>
      <c r="BO3087">
        <v>1</v>
      </c>
      <c r="BP3087">
        <v>0</v>
      </c>
      <c r="BS3087">
        <v>0</v>
      </c>
      <c r="BT3087">
        <v>0</v>
      </c>
      <c r="BU3087">
        <v>0</v>
      </c>
      <c r="CE3087" t="str">
        <f t="shared" ref="CE3087:CE3093" si="1568">"16:29:08.490"</f>
        <v>16:29:08.490</v>
      </c>
      <c r="CF3087">
        <v>489633472</v>
      </c>
      <c r="CS3087">
        <v>0</v>
      </c>
      <c r="CT3087">
        <v>1</v>
      </c>
      <c r="CU3087">
        <v>0</v>
      </c>
      <c r="CV3087">
        <v>2</v>
      </c>
      <c r="CW3087">
        <v>0</v>
      </c>
      <c r="CX3087">
        <v>6</v>
      </c>
      <c r="CY3087">
        <v>7</v>
      </c>
      <c r="CZ3087" t="s">
        <v>131</v>
      </c>
      <c r="DA3087">
        <v>80</v>
      </c>
      <c r="DB3087">
        <v>1</v>
      </c>
      <c r="DC3087" t="s">
        <v>132</v>
      </c>
      <c r="DD3087" t="s">
        <v>133</v>
      </c>
      <c r="DG3087">
        <v>15682161</v>
      </c>
      <c r="DI3087">
        <v>1</v>
      </c>
      <c r="DJ3087">
        <v>0</v>
      </c>
      <c r="DK3087">
        <v>0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1</v>
      </c>
      <c r="DR3087">
        <v>0</v>
      </c>
      <c r="DS3087">
        <v>0</v>
      </c>
    </row>
    <row r="3088" spans="1:123" x14ac:dyDescent="0.3">
      <c r="A3088" t="str">
        <f t="shared" si="1565"/>
        <v>10/06/2022 16:29:08.696</v>
      </c>
      <c r="C3088" t="str">
        <f t="shared" si="1547"/>
        <v>FFDFD3C0</v>
      </c>
      <c r="D3088" t="s">
        <v>139</v>
      </c>
      <c r="E3088">
        <v>2</v>
      </c>
      <c r="F3088">
        <v>1002</v>
      </c>
      <c r="G3088" t="s">
        <v>124</v>
      </c>
      <c r="J3088" t="s">
        <v>141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si="1566"/>
        <v>16:29:08.484</v>
      </c>
      <c r="T3088" t="str">
        <f t="shared" si="1567"/>
        <v>16:29:07.984</v>
      </c>
      <c r="U3088" t="str">
        <f t="shared" si="1560"/>
        <v>A5988B</v>
      </c>
      <c r="V3088">
        <v>0</v>
      </c>
      <c r="W3088">
        <v>0</v>
      </c>
      <c r="X3088">
        <v>2</v>
      </c>
      <c r="Y3088">
        <v>0</v>
      </c>
      <c r="AA3088">
        <v>0</v>
      </c>
      <c r="AB3088">
        <v>0</v>
      </c>
      <c r="AC3088">
        <v>3</v>
      </c>
      <c r="AD3088">
        <v>0</v>
      </c>
      <c r="AE3088">
        <v>7</v>
      </c>
      <c r="AF3088" t="s">
        <v>136</v>
      </c>
      <c r="AG3088">
        <v>0</v>
      </c>
      <c r="AH3088">
        <v>3</v>
      </c>
      <c r="AI3088">
        <v>2</v>
      </c>
      <c r="AJ3088">
        <v>1</v>
      </c>
      <c r="AK3088" t="s">
        <v>1000</v>
      </c>
      <c r="AL3088">
        <v>41.000160999999999</v>
      </c>
      <c r="AM3088" t="s">
        <v>987</v>
      </c>
      <c r="AN3088">
        <v>-72.187556999999998</v>
      </c>
      <c r="AO3088">
        <v>25</v>
      </c>
      <c r="AP3088">
        <v>650</v>
      </c>
      <c r="AQ3088" t="s">
        <v>129</v>
      </c>
      <c r="AR3088">
        <v>42</v>
      </c>
      <c r="AS3088">
        <v>-59</v>
      </c>
      <c r="AT3088">
        <v>-8960</v>
      </c>
      <c r="BB3088">
        <v>1200</v>
      </c>
      <c r="BC3088">
        <v>1</v>
      </c>
      <c r="BD3088" t="str">
        <f t="shared" si="1548"/>
        <v xml:space="preserve">N46PD   </v>
      </c>
      <c r="BE3088">
        <v>1</v>
      </c>
      <c r="BG3088">
        <v>0</v>
      </c>
      <c r="BH3088">
        <v>0</v>
      </c>
      <c r="BI3088">
        <v>0</v>
      </c>
      <c r="BJ3088">
        <v>600</v>
      </c>
      <c r="BK3088">
        <v>-50</v>
      </c>
      <c r="BL3088" t="s">
        <v>206</v>
      </c>
      <c r="BM3088">
        <v>1</v>
      </c>
      <c r="BN3088">
        <v>1</v>
      </c>
      <c r="BO3088">
        <v>1</v>
      </c>
      <c r="BP3088">
        <v>0</v>
      </c>
      <c r="BS3088">
        <v>0</v>
      </c>
      <c r="BT3088">
        <v>0</v>
      </c>
      <c r="BU3088">
        <v>0</v>
      </c>
      <c r="CE3088" t="str">
        <f t="shared" si="1568"/>
        <v>16:29:08.490</v>
      </c>
      <c r="CF3088">
        <v>489633472</v>
      </c>
      <c r="CS3088">
        <v>0</v>
      </c>
      <c r="CT3088">
        <v>1</v>
      </c>
      <c r="CU3088">
        <v>0</v>
      </c>
      <c r="CV3088">
        <v>2</v>
      </c>
      <c r="CW3088">
        <v>0</v>
      </c>
      <c r="CX3088">
        <v>6</v>
      </c>
      <c r="CY3088">
        <v>7</v>
      </c>
      <c r="CZ3088" t="s">
        <v>131</v>
      </c>
      <c r="DA3088">
        <v>80</v>
      </c>
      <c r="DB3088">
        <v>1</v>
      </c>
      <c r="DC3088" t="s">
        <v>132</v>
      </c>
      <c r="DD3088" t="s">
        <v>133</v>
      </c>
      <c r="DG3088">
        <v>15682161</v>
      </c>
      <c r="DI3088">
        <v>1</v>
      </c>
      <c r="DJ3088">
        <v>0</v>
      </c>
      <c r="DK3088">
        <v>1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1</v>
      </c>
      <c r="DR3088">
        <v>0</v>
      </c>
      <c r="DS3088">
        <v>0</v>
      </c>
    </row>
    <row r="3089" spans="1:123" x14ac:dyDescent="0.3">
      <c r="A3089" t="str">
        <f t="shared" si="1565"/>
        <v>10/06/2022 16:29:08.696</v>
      </c>
      <c r="C3089" t="str">
        <f t="shared" si="1547"/>
        <v>FFDFD3C0</v>
      </c>
      <c r="D3089" t="s">
        <v>143</v>
      </c>
      <c r="E3089">
        <v>1</v>
      </c>
      <c r="F3089">
        <v>2001</v>
      </c>
      <c r="G3089" t="s">
        <v>147</v>
      </c>
      <c r="J3089" t="s">
        <v>145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si="1566"/>
        <v>16:29:08.484</v>
      </c>
      <c r="T3089" t="str">
        <f t="shared" si="1567"/>
        <v>16:29:07.984</v>
      </c>
      <c r="U3089" t="str">
        <f t="shared" si="1560"/>
        <v>A5988B</v>
      </c>
      <c r="V3089">
        <v>0</v>
      </c>
      <c r="W3089">
        <v>0</v>
      </c>
      <c r="X3089">
        <v>2</v>
      </c>
      <c r="Y3089">
        <v>0</v>
      </c>
      <c r="AA3089">
        <v>0</v>
      </c>
      <c r="AB3089">
        <v>0</v>
      </c>
      <c r="AC3089">
        <v>3</v>
      </c>
      <c r="AD3089">
        <v>0</v>
      </c>
      <c r="AE3089">
        <v>7</v>
      </c>
      <c r="AF3089" t="s">
        <v>136</v>
      </c>
      <c r="AG3089">
        <v>0</v>
      </c>
      <c r="AH3089">
        <v>3</v>
      </c>
      <c r="AI3089">
        <v>2</v>
      </c>
      <c r="AJ3089">
        <v>1</v>
      </c>
      <c r="AK3089" t="s">
        <v>1000</v>
      </c>
      <c r="AL3089">
        <v>41.000160999999999</v>
      </c>
      <c r="AM3089" t="s">
        <v>987</v>
      </c>
      <c r="AN3089">
        <v>-72.187556999999998</v>
      </c>
      <c r="AO3089">
        <v>25</v>
      </c>
      <c r="AP3089">
        <v>650</v>
      </c>
      <c r="AQ3089" t="s">
        <v>129</v>
      </c>
      <c r="AR3089">
        <v>42</v>
      </c>
      <c r="AS3089">
        <v>-59</v>
      </c>
      <c r="AT3089">
        <v>-8960</v>
      </c>
      <c r="BB3089">
        <v>1200</v>
      </c>
      <c r="BC3089">
        <v>1</v>
      </c>
      <c r="BD3089" t="str">
        <f t="shared" si="1548"/>
        <v xml:space="preserve">N46PD   </v>
      </c>
      <c r="BE3089">
        <v>1</v>
      </c>
      <c r="BG3089">
        <v>0</v>
      </c>
      <c r="BH3089">
        <v>0</v>
      </c>
      <c r="BI3089">
        <v>0</v>
      </c>
      <c r="BJ3089">
        <v>600</v>
      </c>
      <c r="BK3089">
        <v>-50</v>
      </c>
      <c r="BL3089" t="s">
        <v>206</v>
      </c>
      <c r="BM3089">
        <v>1</v>
      </c>
      <c r="BN3089">
        <v>1</v>
      </c>
      <c r="BO3089">
        <v>1</v>
      </c>
      <c r="BP3089">
        <v>0</v>
      </c>
      <c r="BS3089">
        <v>0</v>
      </c>
      <c r="BT3089">
        <v>0</v>
      </c>
      <c r="BU3089">
        <v>0</v>
      </c>
      <c r="CE3089" t="str">
        <f t="shared" si="1568"/>
        <v>16:29:08.490</v>
      </c>
      <c r="CF3089">
        <v>489633472</v>
      </c>
      <c r="CS3089">
        <v>0</v>
      </c>
      <c r="CT3089">
        <v>1</v>
      </c>
      <c r="CU3089">
        <v>0</v>
      </c>
      <c r="CV3089">
        <v>2</v>
      </c>
      <c r="CW3089">
        <v>0</v>
      </c>
      <c r="CX3089">
        <v>6</v>
      </c>
      <c r="CY3089">
        <v>7</v>
      </c>
      <c r="CZ3089" t="s">
        <v>131</v>
      </c>
      <c r="DA3089">
        <v>80</v>
      </c>
      <c r="DB3089">
        <v>1</v>
      </c>
      <c r="DC3089" t="s">
        <v>132</v>
      </c>
      <c r="DD3089" t="s">
        <v>133</v>
      </c>
      <c r="DG3089">
        <v>15682161</v>
      </c>
      <c r="DI3089">
        <v>1</v>
      </c>
      <c r="DJ3089">
        <v>0</v>
      </c>
      <c r="DK3089">
        <v>1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1</v>
      </c>
      <c r="DR3089">
        <v>0</v>
      </c>
      <c r="DS3089">
        <v>0</v>
      </c>
    </row>
    <row r="3090" spans="1:123" x14ac:dyDescent="0.3">
      <c r="A3090" t="str">
        <f t="shared" si="1565"/>
        <v>10/06/2022 16:29:08.696</v>
      </c>
      <c r="C3090" t="str">
        <f t="shared" si="1547"/>
        <v>FFDFD3C0</v>
      </c>
      <c r="D3090" t="s">
        <v>134</v>
      </c>
      <c r="E3090">
        <v>33</v>
      </c>
      <c r="H3090">
        <v>112</v>
      </c>
      <c r="I3090" t="s">
        <v>135</v>
      </c>
      <c r="J3090" t="s">
        <v>136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566"/>
        <v>16:29:08.484</v>
      </c>
      <c r="T3090" t="str">
        <f t="shared" si="1567"/>
        <v>16:29:07.984</v>
      </c>
      <c r="U3090" t="str">
        <f t="shared" si="1560"/>
        <v>A5988B</v>
      </c>
      <c r="V3090">
        <v>0</v>
      </c>
      <c r="W3090">
        <v>0</v>
      </c>
      <c r="X3090">
        <v>2</v>
      </c>
      <c r="Y3090">
        <v>0</v>
      </c>
      <c r="AA3090">
        <v>0</v>
      </c>
      <c r="AB3090">
        <v>0</v>
      </c>
      <c r="AC3090">
        <v>3</v>
      </c>
      <c r="AD3090">
        <v>0</v>
      </c>
      <c r="AE3090">
        <v>7</v>
      </c>
      <c r="AF3090" t="s">
        <v>136</v>
      </c>
      <c r="AG3090">
        <v>0</v>
      </c>
      <c r="AH3090">
        <v>3</v>
      </c>
      <c r="AI3090">
        <v>2</v>
      </c>
      <c r="AJ3090">
        <v>1</v>
      </c>
      <c r="AK3090" t="s">
        <v>1000</v>
      </c>
      <c r="AL3090">
        <v>41.000160999999999</v>
      </c>
      <c r="AM3090" t="s">
        <v>987</v>
      </c>
      <c r="AN3090">
        <v>-72.187556999999998</v>
      </c>
      <c r="AO3090">
        <v>25</v>
      </c>
      <c r="AP3090">
        <v>650</v>
      </c>
      <c r="AQ3090" t="s">
        <v>129</v>
      </c>
      <c r="AR3090">
        <v>42</v>
      </c>
      <c r="AS3090">
        <v>-59</v>
      </c>
      <c r="AT3090">
        <v>-8960</v>
      </c>
      <c r="BB3090">
        <v>1200</v>
      </c>
      <c r="BC3090">
        <v>1</v>
      </c>
      <c r="BD3090" t="str">
        <f t="shared" si="1548"/>
        <v xml:space="preserve">N46PD   </v>
      </c>
      <c r="BE3090">
        <v>1</v>
      </c>
      <c r="BG3090">
        <v>0</v>
      </c>
      <c r="BH3090">
        <v>0</v>
      </c>
      <c r="BI3090">
        <v>0</v>
      </c>
      <c r="BJ3090">
        <v>600</v>
      </c>
      <c r="BK3090">
        <v>-50</v>
      </c>
      <c r="BL3090" t="s">
        <v>206</v>
      </c>
      <c r="BM3090">
        <v>1</v>
      </c>
      <c r="BN3090">
        <v>1</v>
      </c>
      <c r="BO3090">
        <v>1</v>
      </c>
      <c r="BP3090">
        <v>0</v>
      </c>
      <c r="BS3090">
        <v>0</v>
      </c>
      <c r="BT3090">
        <v>0</v>
      </c>
      <c r="BU3090">
        <v>0</v>
      </c>
      <c r="CE3090" t="str">
        <f t="shared" si="1568"/>
        <v>16:29:08.490</v>
      </c>
      <c r="CF3090">
        <v>489633472</v>
      </c>
      <c r="CS3090">
        <v>0</v>
      </c>
      <c r="CT3090">
        <v>1</v>
      </c>
      <c r="CU3090">
        <v>0</v>
      </c>
      <c r="CV3090">
        <v>2</v>
      </c>
      <c r="CW3090">
        <v>0</v>
      </c>
      <c r="CX3090">
        <v>6</v>
      </c>
      <c r="CY3090">
        <v>7</v>
      </c>
      <c r="CZ3090" t="s">
        <v>131</v>
      </c>
      <c r="DA3090">
        <v>80</v>
      </c>
      <c r="DB3090">
        <v>1</v>
      </c>
      <c r="DC3090" t="s">
        <v>132</v>
      </c>
      <c r="DD3090" t="s">
        <v>133</v>
      </c>
      <c r="DG3090">
        <v>15682161</v>
      </c>
      <c r="DI3090">
        <v>1</v>
      </c>
      <c r="DJ3090">
        <v>0</v>
      </c>
      <c r="DK3090">
        <v>1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1</v>
      </c>
      <c r="DR3090">
        <v>0</v>
      </c>
      <c r="DS3090">
        <v>0</v>
      </c>
    </row>
    <row r="3091" spans="1:123" x14ac:dyDescent="0.3">
      <c r="A3091" t="str">
        <f t="shared" si="1565"/>
        <v>10/06/2022 16:29:08.696</v>
      </c>
      <c r="C3091" t="str">
        <f t="shared" si="1547"/>
        <v>FFDFD3C0</v>
      </c>
      <c r="D3091" t="s">
        <v>143</v>
      </c>
      <c r="E3091">
        <v>15</v>
      </c>
      <c r="F3091">
        <v>2015</v>
      </c>
      <c r="G3091" t="s">
        <v>144</v>
      </c>
      <c r="J3091" t="s">
        <v>145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 t="shared" si="1566"/>
        <v>16:29:08.484</v>
      </c>
      <c r="T3091" t="str">
        <f t="shared" si="1567"/>
        <v>16:29:07.984</v>
      </c>
      <c r="U3091" t="str">
        <f t="shared" si="1560"/>
        <v>A5988B</v>
      </c>
      <c r="V3091">
        <v>0</v>
      </c>
      <c r="W3091">
        <v>0</v>
      </c>
      <c r="X3091">
        <v>2</v>
      </c>
      <c r="Y3091">
        <v>0</v>
      </c>
      <c r="AA3091">
        <v>0</v>
      </c>
      <c r="AB3091">
        <v>0</v>
      </c>
      <c r="AC3091">
        <v>3</v>
      </c>
      <c r="AD3091">
        <v>0</v>
      </c>
      <c r="AE3091">
        <v>7</v>
      </c>
      <c r="AF3091" t="s">
        <v>136</v>
      </c>
      <c r="AG3091">
        <v>0</v>
      </c>
      <c r="AH3091">
        <v>3</v>
      </c>
      <c r="AI3091">
        <v>2</v>
      </c>
      <c r="AJ3091">
        <v>1</v>
      </c>
      <c r="AK3091" t="s">
        <v>1000</v>
      </c>
      <c r="AL3091">
        <v>41.000160999999999</v>
      </c>
      <c r="AM3091" t="s">
        <v>987</v>
      </c>
      <c r="AN3091">
        <v>-72.187556999999998</v>
      </c>
      <c r="AO3091">
        <v>25</v>
      </c>
      <c r="AP3091">
        <v>650</v>
      </c>
      <c r="AQ3091" t="s">
        <v>129</v>
      </c>
      <c r="AR3091">
        <v>42</v>
      </c>
      <c r="AS3091">
        <v>-59</v>
      </c>
      <c r="AT3091">
        <v>-8960</v>
      </c>
      <c r="BB3091">
        <v>1200</v>
      </c>
      <c r="BC3091">
        <v>1</v>
      </c>
      <c r="BD3091" t="str">
        <f t="shared" si="1548"/>
        <v xml:space="preserve">N46PD   </v>
      </c>
      <c r="BE3091">
        <v>1</v>
      </c>
      <c r="BG3091">
        <v>0</v>
      </c>
      <c r="BH3091">
        <v>0</v>
      </c>
      <c r="BI3091">
        <v>0</v>
      </c>
      <c r="BJ3091">
        <v>600</v>
      </c>
      <c r="BK3091">
        <v>-50</v>
      </c>
      <c r="BL3091" t="s">
        <v>206</v>
      </c>
      <c r="BM3091">
        <v>1</v>
      </c>
      <c r="BN3091">
        <v>1</v>
      </c>
      <c r="BO3091">
        <v>1</v>
      </c>
      <c r="BP3091">
        <v>0</v>
      </c>
      <c r="BS3091">
        <v>0</v>
      </c>
      <c r="BT3091">
        <v>0</v>
      </c>
      <c r="BU3091">
        <v>0</v>
      </c>
      <c r="CE3091" t="str">
        <f t="shared" si="1568"/>
        <v>16:29:08.490</v>
      </c>
      <c r="CF3091">
        <v>489633472</v>
      </c>
      <c r="CS3091">
        <v>0</v>
      </c>
      <c r="CT3091">
        <v>1</v>
      </c>
      <c r="CU3091">
        <v>0</v>
      </c>
      <c r="CV3091">
        <v>2</v>
      </c>
      <c r="CW3091">
        <v>0</v>
      </c>
      <c r="CX3091">
        <v>6</v>
      </c>
      <c r="CY3091">
        <v>7</v>
      </c>
      <c r="CZ3091" t="s">
        <v>131</v>
      </c>
      <c r="DA3091">
        <v>80</v>
      </c>
      <c r="DB3091">
        <v>1</v>
      </c>
      <c r="DC3091" t="s">
        <v>132</v>
      </c>
      <c r="DD3091" t="s">
        <v>133</v>
      </c>
      <c r="DG3091">
        <v>15682161</v>
      </c>
      <c r="DI3091">
        <v>1</v>
      </c>
      <c r="DJ3091">
        <v>0</v>
      </c>
      <c r="DK3091">
        <v>1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1</v>
      </c>
      <c r="DR3091">
        <v>0</v>
      </c>
      <c r="DS3091">
        <v>0</v>
      </c>
    </row>
    <row r="3092" spans="1:123" x14ac:dyDescent="0.3">
      <c r="A3092" t="str">
        <f t="shared" si="1565"/>
        <v>10/06/2022 16:29:08.696</v>
      </c>
      <c r="C3092" t="str">
        <f t="shared" si="1547"/>
        <v>FFDFD3C0</v>
      </c>
      <c r="D3092" t="s">
        <v>134</v>
      </c>
      <c r="E3092">
        <v>38</v>
      </c>
      <c r="H3092">
        <v>125</v>
      </c>
      <c r="I3092" t="s">
        <v>142</v>
      </c>
      <c r="J3092" t="s">
        <v>136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 t="shared" si="1566"/>
        <v>16:29:08.484</v>
      </c>
      <c r="T3092" t="str">
        <f t="shared" si="1567"/>
        <v>16:29:07.984</v>
      </c>
      <c r="U3092" t="str">
        <f t="shared" si="1560"/>
        <v>A5988B</v>
      </c>
      <c r="V3092">
        <v>0</v>
      </c>
      <c r="W3092">
        <v>0</v>
      </c>
      <c r="X3092">
        <v>2</v>
      </c>
      <c r="Y3092">
        <v>0</v>
      </c>
      <c r="AA3092">
        <v>0</v>
      </c>
      <c r="AB3092">
        <v>0</v>
      </c>
      <c r="AC3092">
        <v>3</v>
      </c>
      <c r="AD3092">
        <v>0</v>
      </c>
      <c r="AE3092">
        <v>7</v>
      </c>
      <c r="AF3092" t="s">
        <v>136</v>
      </c>
      <c r="AG3092">
        <v>0</v>
      </c>
      <c r="AH3092">
        <v>3</v>
      </c>
      <c r="AI3092">
        <v>2</v>
      </c>
      <c r="AJ3092">
        <v>1</v>
      </c>
      <c r="AK3092" t="s">
        <v>1000</v>
      </c>
      <c r="AL3092">
        <v>41.000160999999999</v>
      </c>
      <c r="AM3092" t="s">
        <v>987</v>
      </c>
      <c r="AN3092">
        <v>-72.187556999999998</v>
      </c>
      <c r="AO3092">
        <v>25</v>
      </c>
      <c r="AP3092">
        <v>650</v>
      </c>
      <c r="AQ3092" t="s">
        <v>129</v>
      </c>
      <c r="AR3092">
        <v>42</v>
      </c>
      <c r="AS3092">
        <v>-59</v>
      </c>
      <c r="AT3092">
        <v>-8960</v>
      </c>
      <c r="BB3092">
        <v>1200</v>
      </c>
      <c r="BC3092">
        <v>1</v>
      </c>
      <c r="BD3092" t="str">
        <f t="shared" si="1548"/>
        <v xml:space="preserve">N46PD   </v>
      </c>
      <c r="BE3092">
        <v>1</v>
      </c>
      <c r="BG3092">
        <v>0</v>
      </c>
      <c r="BH3092">
        <v>0</v>
      </c>
      <c r="BI3092">
        <v>0</v>
      </c>
      <c r="BJ3092">
        <v>600</v>
      </c>
      <c r="BK3092">
        <v>-50</v>
      </c>
      <c r="BL3092" t="s">
        <v>206</v>
      </c>
      <c r="BM3092">
        <v>1</v>
      </c>
      <c r="BN3092">
        <v>1</v>
      </c>
      <c r="BO3092">
        <v>1</v>
      </c>
      <c r="BP3092">
        <v>0</v>
      </c>
      <c r="BS3092">
        <v>0</v>
      </c>
      <c r="BT3092">
        <v>0</v>
      </c>
      <c r="BU3092">
        <v>0</v>
      </c>
      <c r="CE3092" t="str">
        <f t="shared" si="1568"/>
        <v>16:29:08.490</v>
      </c>
      <c r="CF3092">
        <v>489633472</v>
      </c>
      <c r="CS3092">
        <v>0</v>
      </c>
      <c r="CT3092">
        <v>1</v>
      </c>
      <c r="CU3092">
        <v>0</v>
      </c>
      <c r="CV3092">
        <v>2</v>
      </c>
      <c r="CW3092">
        <v>0</v>
      </c>
      <c r="CX3092">
        <v>6</v>
      </c>
      <c r="CY3092">
        <v>7</v>
      </c>
      <c r="CZ3092" t="s">
        <v>131</v>
      </c>
      <c r="DA3092">
        <v>80</v>
      </c>
      <c r="DB3092">
        <v>1</v>
      </c>
      <c r="DC3092" t="s">
        <v>132</v>
      </c>
      <c r="DD3092" t="s">
        <v>133</v>
      </c>
      <c r="DG3092">
        <v>15682161</v>
      </c>
      <c r="DI3092">
        <v>1</v>
      </c>
      <c r="DJ3092">
        <v>0</v>
      </c>
      <c r="DK3092">
        <v>1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1</v>
      </c>
      <c r="DR3092">
        <v>0</v>
      </c>
      <c r="DS3092">
        <v>0</v>
      </c>
    </row>
    <row r="3093" spans="1:123" x14ac:dyDescent="0.3">
      <c r="A3093" t="str">
        <f t="shared" si="1565"/>
        <v>10/06/2022 16:29:08.696</v>
      </c>
      <c r="C3093" t="str">
        <f t="shared" si="1547"/>
        <v>FFDFD3C0</v>
      </c>
      <c r="D3093" t="s">
        <v>123</v>
      </c>
      <c r="E3093">
        <v>1</v>
      </c>
      <c r="H3093">
        <v>157</v>
      </c>
      <c r="I3093" t="s">
        <v>124</v>
      </c>
      <c r="J3093" t="s">
        <v>125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 t="shared" si="1566"/>
        <v>16:29:08.484</v>
      </c>
      <c r="T3093" t="str">
        <f t="shared" si="1567"/>
        <v>16:29:07.984</v>
      </c>
      <c r="U3093" t="str">
        <f t="shared" si="1560"/>
        <v>A5988B</v>
      </c>
      <c r="V3093">
        <v>0</v>
      </c>
      <c r="W3093">
        <v>0</v>
      </c>
      <c r="X3093">
        <v>2</v>
      </c>
      <c r="Y3093">
        <v>0</v>
      </c>
      <c r="AA3093">
        <v>0</v>
      </c>
      <c r="AB3093">
        <v>0</v>
      </c>
      <c r="AC3093">
        <v>3</v>
      </c>
      <c r="AD3093">
        <v>0</v>
      </c>
      <c r="AE3093">
        <v>7</v>
      </c>
      <c r="AF3093" t="s">
        <v>136</v>
      </c>
      <c r="AG3093">
        <v>0</v>
      </c>
      <c r="AH3093">
        <v>3</v>
      </c>
      <c r="AI3093">
        <v>2</v>
      </c>
      <c r="AJ3093">
        <v>1</v>
      </c>
      <c r="AK3093" t="s">
        <v>1000</v>
      </c>
      <c r="AL3093">
        <v>41.000160999999999</v>
      </c>
      <c r="AM3093" t="s">
        <v>987</v>
      </c>
      <c r="AN3093">
        <v>-72.187556999999998</v>
      </c>
      <c r="AO3093">
        <v>25</v>
      </c>
      <c r="AP3093">
        <v>650</v>
      </c>
      <c r="AQ3093" t="s">
        <v>129</v>
      </c>
      <c r="AR3093">
        <v>42</v>
      </c>
      <c r="AS3093">
        <v>-59</v>
      </c>
      <c r="AT3093">
        <v>-8960</v>
      </c>
      <c r="BB3093">
        <v>1200</v>
      </c>
      <c r="BC3093">
        <v>1</v>
      </c>
      <c r="BD3093" t="str">
        <f t="shared" si="1548"/>
        <v xml:space="preserve">N46PD   </v>
      </c>
      <c r="BE3093">
        <v>1</v>
      </c>
      <c r="BG3093">
        <v>0</v>
      </c>
      <c r="BH3093">
        <v>0</v>
      </c>
      <c r="BI3093">
        <v>0</v>
      </c>
      <c r="BJ3093">
        <v>600</v>
      </c>
      <c r="BK3093">
        <v>-50</v>
      </c>
      <c r="BL3093" t="s">
        <v>206</v>
      </c>
      <c r="BM3093">
        <v>1</v>
      </c>
      <c r="BN3093">
        <v>1</v>
      </c>
      <c r="BO3093">
        <v>1</v>
      </c>
      <c r="BP3093">
        <v>0</v>
      </c>
      <c r="BS3093">
        <v>0</v>
      </c>
      <c r="BT3093">
        <v>0</v>
      </c>
      <c r="BU3093">
        <v>0</v>
      </c>
      <c r="CE3093" t="str">
        <f t="shared" si="1568"/>
        <v>16:29:08.490</v>
      </c>
      <c r="CF3093">
        <v>489633472</v>
      </c>
      <c r="CS3093">
        <v>0</v>
      </c>
      <c r="CT3093">
        <v>1</v>
      </c>
      <c r="CU3093">
        <v>0</v>
      </c>
      <c r="CV3093">
        <v>2</v>
      </c>
      <c r="CW3093">
        <v>0</v>
      </c>
      <c r="CX3093">
        <v>6</v>
      </c>
      <c r="CY3093">
        <v>7</v>
      </c>
      <c r="CZ3093" t="s">
        <v>131</v>
      </c>
      <c r="DA3093">
        <v>80</v>
      </c>
      <c r="DB3093">
        <v>1</v>
      </c>
      <c r="DC3093" t="s">
        <v>132</v>
      </c>
      <c r="DD3093" t="s">
        <v>133</v>
      </c>
      <c r="DG3093">
        <v>15682161</v>
      </c>
      <c r="DI3093">
        <v>1</v>
      </c>
      <c r="DJ3093">
        <v>0</v>
      </c>
      <c r="DK3093">
        <v>1</v>
      </c>
      <c r="DL3093">
        <v>0</v>
      </c>
      <c r="DM3093">
        <v>0</v>
      </c>
      <c r="DN3093">
        <v>0</v>
      </c>
      <c r="DO3093">
        <v>0</v>
      </c>
      <c r="DP3093">
        <v>0</v>
      </c>
      <c r="DQ3093">
        <v>1</v>
      </c>
      <c r="DR3093">
        <v>0</v>
      </c>
      <c r="DS3093">
        <v>0</v>
      </c>
    </row>
    <row r="3094" spans="1:123" x14ac:dyDescent="0.3">
      <c r="A3094" t="str">
        <f t="shared" ref="A3094:A3100" si="1569">"10/06/2022 16:29:09.853"</f>
        <v>10/06/2022 16:29:09.853</v>
      </c>
      <c r="C3094" t="str">
        <f t="shared" si="1547"/>
        <v>FFDFD3C0</v>
      </c>
      <c r="D3094" t="s">
        <v>139</v>
      </c>
      <c r="E3094">
        <v>2</v>
      </c>
      <c r="F3094">
        <v>1002</v>
      </c>
      <c r="G3094" t="s">
        <v>124</v>
      </c>
      <c r="J3094" t="s">
        <v>141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 t="shared" ref="S3094:S3100" si="1570">"16:29:09.516"</f>
        <v>16:29:09.516</v>
      </c>
      <c r="T3094" t="str">
        <f t="shared" ref="T3094:T3100" si="1571">"16:29:09.016"</f>
        <v>16:29:09.016</v>
      </c>
      <c r="U3094" t="str">
        <f t="shared" si="1560"/>
        <v>A5988B</v>
      </c>
      <c r="V3094">
        <v>0</v>
      </c>
      <c r="W3094">
        <v>0</v>
      </c>
      <c r="X3094">
        <v>2</v>
      </c>
      <c r="Y3094">
        <v>0</v>
      </c>
      <c r="AA3094">
        <v>0</v>
      </c>
      <c r="AB3094">
        <v>3</v>
      </c>
      <c r="AC3094">
        <v>3</v>
      </c>
      <c r="AD3094">
        <v>0</v>
      </c>
      <c r="AE3094">
        <v>8</v>
      </c>
      <c r="AF3094" t="s">
        <v>136</v>
      </c>
      <c r="AG3094">
        <v>0</v>
      </c>
      <c r="AH3094">
        <v>3</v>
      </c>
      <c r="AI3094">
        <v>2</v>
      </c>
      <c r="AJ3094">
        <v>1</v>
      </c>
      <c r="AK3094" t="s">
        <v>1001</v>
      </c>
      <c r="AL3094">
        <v>40.999881999999999</v>
      </c>
      <c r="AM3094" t="s">
        <v>1002</v>
      </c>
      <c r="AN3094">
        <v>-72.187320999999997</v>
      </c>
      <c r="AO3094">
        <v>25</v>
      </c>
      <c r="AP3094">
        <v>475</v>
      </c>
      <c r="AQ3094" t="s">
        <v>129</v>
      </c>
      <c r="AR3094">
        <v>40</v>
      </c>
      <c r="AS3094">
        <v>-56</v>
      </c>
      <c r="AT3094">
        <v>-9408</v>
      </c>
      <c r="BB3094">
        <v>1200</v>
      </c>
      <c r="BC3094">
        <v>1</v>
      </c>
      <c r="BD3094" t="str">
        <f t="shared" si="1548"/>
        <v xml:space="preserve">N46PD   </v>
      </c>
      <c r="BE3094">
        <v>1</v>
      </c>
      <c r="BG3094">
        <v>0</v>
      </c>
      <c r="BH3094">
        <v>0</v>
      </c>
      <c r="BI3094">
        <v>0</v>
      </c>
      <c r="BJ3094">
        <v>525</v>
      </c>
      <c r="BK3094">
        <v>50</v>
      </c>
      <c r="BL3094" t="s">
        <v>206</v>
      </c>
      <c r="BM3094">
        <v>1</v>
      </c>
      <c r="BN3094">
        <v>1</v>
      </c>
      <c r="BO3094">
        <v>1</v>
      </c>
      <c r="BP3094">
        <v>0</v>
      </c>
      <c r="BS3094">
        <v>0</v>
      </c>
      <c r="BT3094">
        <v>0</v>
      </c>
      <c r="BU3094">
        <v>0</v>
      </c>
      <c r="CE3094" t="str">
        <f t="shared" ref="CE3094:CE3100" si="1572">"16:29:09.522"</f>
        <v>16:29:09.522</v>
      </c>
      <c r="CF3094">
        <v>521844814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2</v>
      </c>
      <c r="CY3094">
        <v>7</v>
      </c>
      <c r="CZ3094" t="s">
        <v>131</v>
      </c>
      <c r="DA3094">
        <v>80</v>
      </c>
      <c r="DB3094">
        <v>1</v>
      </c>
      <c r="DC3094" t="s">
        <v>132</v>
      </c>
      <c r="DD3094" t="s">
        <v>133</v>
      </c>
      <c r="DG3094">
        <v>15683038</v>
      </c>
      <c r="DI3094">
        <v>1</v>
      </c>
      <c r="DJ3094">
        <v>0</v>
      </c>
      <c r="DK3094">
        <v>0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1</v>
      </c>
      <c r="DR3094">
        <v>0</v>
      </c>
      <c r="DS3094">
        <v>0</v>
      </c>
    </row>
    <row r="3095" spans="1:123" x14ac:dyDescent="0.3">
      <c r="A3095" t="str">
        <f t="shared" si="1569"/>
        <v>10/06/2022 16:29:09.853</v>
      </c>
      <c r="C3095" t="str">
        <f t="shared" si="1547"/>
        <v>FFDFD3C0</v>
      </c>
      <c r="D3095" t="s">
        <v>143</v>
      </c>
      <c r="E3095">
        <v>1</v>
      </c>
      <c r="F3095">
        <v>2001</v>
      </c>
      <c r="G3095" t="s">
        <v>147</v>
      </c>
      <c r="J3095" t="s">
        <v>145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 t="shared" si="1570"/>
        <v>16:29:09.516</v>
      </c>
      <c r="T3095" t="str">
        <f t="shared" si="1571"/>
        <v>16:29:09.016</v>
      </c>
      <c r="U3095" t="str">
        <f t="shared" si="1560"/>
        <v>A5988B</v>
      </c>
      <c r="V3095">
        <v>0</v>
      </c>
      <c r="W3095">
        <v>0</v>
      </c>
      <c r="X3095">
        <v>2</v>
      </c>
      <c r="Y3095">
        <v>0</v>
      </c>
      <c r="AA3095">
        <v>0</v>
      </c>
      <c r="AB3095">
        <v>3</v>
      </c>
      <c r="AC3095">
        <v>3</v>
      </c>
      <c r="AD3095">
        <v>0</v>
      </c>
      <c r="AE3095">
        <v>8</v>
      </c>
      <c r="AF3095" t="s">
        <v>136</v>
      </c>
      <c r="AG3095">
        <v>0</v>
      </c>
      <c r="AH3095">
        <v>3</v>
      </c>
      <c r="AI3095">
        <v>2</v>
      </c>
      <c r="AJ3095">
        <v>1</v>
      </c>
      <c r="AK3095" t="s">
        <v>1001</v>
      </c>
      <c r="AL3095">
        <v>40.999881999999999</v>
      </c>
      <c r="AM3095" t="s">
        <v>1002</v>
      </c>
      <c r="AN3095">
        <v>-72.187320999999997</v>
      </c>
      <c r="AO3095">
        <v>25</v>
      </c>
      <c r="AP3095">
        <v>475</v>
      </c>
      <c r="AQ3095" t="s">
        <v>129</v>
      </c>
      <c r="AR3095">
        <v>40</v>
      </c>
      <c r="AS3095">
        <v>-56</v>
      </c>
      <c r="AT3095">
        <v>-9408</v>
      </c>
      <c r="BB3095">
        <v>1200</v>
      </c>
      <c r="BC3095">
        <v>1</v>
      </c>
      <c r="BD3095" t="str">
        <f t="shared" si="1548"/>
        <v xml:space="preserve">N46PD   </v>
      </c>
      <c r="BE3095">
        <v>1</v>
      </c>
      <c r="BG3095">
        <v>0</v>
      </c>
      <c r="BH3095">
        <v>0</v>
      </c>
      <c r="BI3095">
        <v>0</v>
      </c>
      <c r="BJ3095">
        <v>525</v>
      </c>
      <c r="BK3095">
        <v>50</v>
      </c>
      <c r="BL3095" t="s">
        <v>206</v>
      </c>
      <c r="BM3095">
        <v>1</v>
      </c>
      <c r="BN3095">
        <v>1</v>
      </c>
      <c r="BO3095">
        <v>1</v>
      </c>
      <c r="BP3095">
        <v>0</v>
      </c>
      <c r="BS3095">
        <v>0</v>
      </c>
      <c r="BT3095">
        <v>0</v>
      </c>
      <c r="BU3095">
        <v>0</v>
      </c>
      <c r="CE3095" t="str">
        <f t="shared" si="1572"/>
        <v>16:29:09.522</v>
      </c>
      <c r="CF3095">
        <v>521844814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2</v>
      </c>
      <c r="CY3095">
        <v>7</v>
      </c>
      <c r="CZ3095" t="s">
        <v>131</v>
      </c>
      <c r="DA3095">
        <v>80</v>
      </c>
      <c r="DB3095">
        <v>1</v>
      </c>
      <c r="DC3095" t="s">
        <v>132</v>
      </c>
      <c r="DD3095" t="s">
        <v>133</v>
      </c>
      <c r="DG3095">
        <v>15683038</v>
      </c>
      <c r="DI3095">
        <v>1</v>
      </c>
      <c r="DJ3095">
        <v>0</v>
      </c>
      <c r="DK3095">
        <v>1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1</v>
      </c>
      <c r="DR3095">
        <v>0</v>
      </c>
      <c r="DS3095">
        <v>0</v>
      </c>
    </row>
    <row r="3096" spans="1:123" x14ac:dyDescent="0.3">
      <c r="A3096" t="str">
        <f t="shared" si="1569"/>
        <v>10/06/2022 16:29:09.853</v>
      </c>
      <c r="C3096" t="str">
        <f t="shared" si="1547"/>
        <v>FFDFD3C0</v>
      </c>
      <c r="D3096" t="s">
        <v>134</v>
      </c>
      <c r="E3096">
        <v>33</v>
      </c>
      <c r="H3096">
        <v>112</v>
      </c>
      <c r="I3096" t="s">
        <v>135</v>
      </c>
      <c r="J3096" t="s">
        <v>136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 t="shared" si="1570"/>
        <v>16:29:09.516</v>
      </c>
      <c r="T3096" t="str">
        <f t="shared" si="1571"/>
        <v>16:29:09.016</v>
      </c>
      <c r="U3096" t="str">
        <f t="shared" si="1560"/>
        <v>A5988B</v>
      </c>
      <c r="V3096">
        <v>0</v>
      </c>
      <c r="W3096">
        <v>0</v>
      </c>
      <c r="X3096">
        <v>2</v>
      </c>
      <c r="Y3096">
        <v>0</v>
      </c>
      <c r="AA3096">
        <v>0</v>
      </c>
      <c r="AB3096">
        <v>3</v>
      </c>
      <c r="AC3096">
        <v>3</v>
      </c>
      <c r="AD3096">
        <v>0</v>
      </c>
      <c r="AE3096">
        <v>8</v>
      </c>
      <c r="AF3096" t="s">
        <v>136</v>
      </c>
      <c r="AG3096">
        <v>0</v>
      </c>
      <c r="AH3096">
        <v>3</v>
      </c>
      <c r="AI3096">
        <v>2</v>
      </c>
      <c r="AJ3096">
        <v>1</v>
      </c>
      <c r="AK3096" t="s">
        <v>1001</v>
      </c>
      <c r="AL3096">
        <v>40.999881999999999</v>
      </c>
      <c r="AM3096" t="s">
        <v>1002</v>
      </c>
      <c r="AN3096">
        <v>-72.187320999999997</v>
      </c>
      <c r="AO3096">
        <v>25</v>
      </c>
      <c r="AP3096">
        <v>475</v>
      </c>
      <c r="AQ3096" t="s">
        <v>129</v>
      </c>
      <c r="AR3096">
        <v>40</v>
      </c>
      <c r="AS3096">
        <v>-56</v>
      </c>
      <c r="AT3096">
        <v>-9408</v>
      </c>
      <c r="BB3096">
        <v>1200</v>
      </c>
      <c r="BC3096">
        <v>1</v>
      </c>
      <c r="BD3096" t="str">
        <f t="shared" si="1548"/>
        <v xml:space="preserve">N46PD   </v>
      </c>
      <c r="BE3096">
        <v>1</v>
      </c>
      <c r="BG3096">
        <v>0</v>
      </c>
      <c r="BH3096">
        <v>0</v>
      </c>
      <c r="BI3096">
        <v>0</v>
      </c>
      <c r="BJ3096">
        <v>525</v>
      </c>
      <c r="BK3096">
        <v>50</v>
      </c>
      <c r="BL3096" t="s">
        <v>206</v>
      </c>
      <c r="BM3096">
        <v>1</v>
      </c>
      <c r="BN3096">
        <v>1</v>
      </c>
      <c r="BO3096">
        <v>1</v>
      </c>
      <c r="BP3096">
        <v>0</v>
      </c>
      <c r="BS3096">
        <v>0</v>
      </c>
      <c r="BT3096">
        <v>0</v>
      </c>
      <c r="BU3096">
        <v>0</v>
      </c>
      <c r="CE3096" t="str">
        <f t="shared" si="1572"/>
        <v>16:29:09.522</v>
      </c>
      <c r="CF3096">
        <v>521844814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2</v>
      </c>
      <c r="CY3096">
        <v>7</v>
      </c>
      <c r="CZ3096" t="s">
        <v>131</v>
      </c>
      <c r="DA3096">
        <v>80</v>
      </c>
      <c r="DB3096">
        <v>1</v>
      </c>
      <c r="DC3096" t="s">
        <v>132</v>
      </c>
      <c r="DD3096" t="s">
        <v>133</v>
      </c>
      <c r="DG3096">
        <v>15683038</v>
      </c>
      <c r="DI3096">
        <v>1</v>
      </c>
      <c r="DJ3096">
        <v>0</v>
      </c>
      <c r="DK3096">
        <v>1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1</v>
      </c>
      <c r="DR3096">
        <v>0</v>
      </c>
      <c r="DS3096">
        <v>0</v>
      </c>
    </row>
    <row r="3097" spans="1:123" x14ac:dyDescent="0.3">
      <c r="A3097" t="str">
        <f t="shared" si="1569"/>
        <v>10/06/2022 16:29:09.853</v>
      </c>
      <c r="C3097" t="str">
        <f t="shared" si="1547"/>
        <v>FFDFD3C0</v>
      </c>
      <c r="D3097" t="s">
        <v>123</v>
      </c>
      <c r="E3097">
        <v>1</v>
      </c>
      <c r="H3097">
        <v>157</v>
      </c>
      <c r="I3097" t="s">
        <v>124</v>
      </c>
      <c r="J3097" t="s">
        <v>125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 t="shared" si="1570"/>
        <v>16:29:09.516</v>
      </c>
      <c r="T3097" t="str">
        <f t="shared" si="1571"/>
        <v>16:29:09.016</v>
      </c>
      <c r="U3097" t="str">
        <f t="shared" si="1560"/>
        <v>A5988B</v>
      </c>
      <c r="V3097">
        <v>0</v>
      </c>
      <c r="W3097">
        <v>0</v>
      </c>
      <c r="X3097">
        <v>2</v>
      </c>
      <c r="Y3097">
        <v>0</v>
      </c>
      <c r="AA3097">
        <v>0</v>
      </c>
      <c r="AB3097">
        <v>3</v>
      </c>
      <c r="AC3097">
        <v>3</v>
      </c>
      <c r="AD3097">
        <v>0</v>
      </c>
      <c r="AE3097">
        <v>8</v>
      </c>
      <c r="AF3097" t="s">
        <v>136</v>
      </c>
      <c r="AG3097">
        <v>0</v>
      </c>
      <c r="AH3097">
        <v>3</v>
      </c>
      <c r="AI3097">
        <v>2</v>
      </c>
      <c r="AJ3097">
        <v>1</v>
      </c>
      <c r="AK3097" t="s">
        <v>1001</v>
      </c>
      <c r="AL3097">
        <v>40.999881999999999</v>
      </c>
      <c r="AM3097" t="s">
        <v>1002</v>
      </c>
      <c r="AN3097">
        <v>-72.187320999999997</v>
      </c>
      <c r="AO3097">
        <v>25</v>
      </c>
      <c r="AP3097">
        <v>475</v>
      </c>
      <c r="AQ3097" t="s">
        <v>129</v>
      </c>
      <c r="AR3097">
        <v>40</v>
      </c>
      <c r="AS3097">
        <v>-56</v>
      </c>
      <c r="AT3097">
        <v>-9408</v>
      </c>
      <c r="BB3097">
        <v>1200</v>
      </c>
      <c r="BC3097">
        <v>1</v>
      </c>
      <c r="BD3097" t="str">
        <f t="shared" si="1548"/>
        <v xml:space="preserve">N46PD   </v>
      </c>
      <c r="BE3097">
        <v>1</v>
      </c>
      <c r="BG3097">
        <v>0</v>
      </c>
      <c r="BH3097">
        <v>0</v>
      </c>
      <c r="BI3097">
        <v>0</v>
      </c>
      <c r="BJ3097">
        <v>525</v>
      </c>
      <c r="BK3097">
        <v>50</v>
      </c>
      <c r="BL3097" t="s">
        <v>206</v>
      </c>
      <c r="BM3097">
        <v>1</v>
      </c>
      <c r="BN3097">
        <v>1</v>
      </c>
      <c r="BO3097">
        <v>1</v>
      </c>
      <c r="BP3097">
        <v>0</v>
      </c>
      <c r="BS3097">
        <v>0</v>
      </c>
      <c r="BT3097">
        <v>0</v>
      </c>
      <c r="BU3097">
        <v>0</v>
      </c>
      <c r="CE3097" t="str">
        <f t="shared" si="1572"/>
        <v>16:29:09.522</v>
      </c>
      <c r="CF3097">
        <v>521844814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2</v>
      </c>
      <c r="CY3097">
        <v>7</v>
      </c>
      <c r="CZ3097" t="s">
        <v>131</v>
      </c>
      <c r="DA3097">
        <v>80</v>
      </c>
      <c r="DB3097">
        <v>1</v>
      </c>
      <c r="DC3097" t="s">
        <v>132</v>
      </c>
      <c r="DD3097" t="s">
        <v>133</v>
      </c>
      <c r="DG3097">
        <v>15683038</v>
      </c>
      <c r="DI3097">
        <v>1</v>
      </c>
      <c r="DJ3097">
        <v>0</v>
      </c>
      <c r="DK3097">
        <v>1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1</v>
      </c>
      <c r="DR3097">
        <v>0</v>
      </c>
      <c r="DS3097">
        <v>0</v>
      </c>
    </row>
    <row r="3098" spans="1:123" x14ac:dyDescent="0.3">
      <c r="A3098" t="str">
        <f t="shared" si="1569"/>
        <v>10/06/2022 16:29:09.853</v>
      </c>
      <c r="C3098" t="str">
        <f t="shared" si="1547"/>
        <v>FFDFD3C0</v>
      </c>
      <c r="D3098" t="s">
        <v>134</v>
      </c>
      <c r="E3098">
        <v>38</v>
      </c>
      <c r="H3098">
        <v>125</v>
      </c>
      <c r="I3098" t="s">
        <v>142</v>
      </c>
      <c r="J3098" t="s">
        <v>136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 t="shared" si="1570"/>
        <v>16:29:09.516</v>
      </c>
      <c r="T3098" t="str">
        <f t="shared" si="1571"/>
        <v>16:29:09.016</v>
      </c>
      <c r="U3098" t="str">
        <f t="shared" si="1560"/>
        <v>A5988B</v>
      </c>
      <c r="V3098">
        <v>0</v>
      </c>
      <c r="W3098">
        <v>0</v>
      </c>
      <c r="X3098">
        <v>2</v>
      </c>
      <c r="Y3098">
        <v>0</v>
      </c>
      <c r="AA3098">
        <v>0</v>
      </c>
      <c r="AB3098">
        <v>3</v>
      </c>
      <c r="AC3098">
        <v>3</v>
      </c>
      <c r="AD3098">
        <v>0</v>
      </c>
      <c r="AE3098">
        <v>8</v>
      </c>
      <c r="AF3098" t="s">
        <v>136</v>
      </c>
      <c r="AG3098">
        <v>0</v>
      </c>
      <c r="AH3098">
        <v>3</v>
      </c>
      <c r="AI3098">
        <v>2</v>
      </c>
      <c r="AJ3098">
        <v>1</v>
      </c>
      <c r="AK3098" t="s">
        <v>1001</v>
      </c>
      <c r="AL3098">
        <v>40.999881999999999</v>
      </c>
      <c r="AM3098" t="s">
        <v>1002</v>
      </c>
      <c r="AN3098">
        <v>-72.187320999999997</v>
      </c>
      <c r="AO3098">
        <v>25</v>
      </c>
      <c r="AP3098">
        <v>475</v>
      </c>
      <c r="AQ3098" t="s">
        <v>129</v>
      </c>
      <c r="AR3098">
        <v>40</v>
      </c>
      <c r="AS3098">
        <v>-56</v>
      </c>
      <c r="AT3098">
        <v>-9408</v>
      </c>
      <c r="BB3098">
        <v>1200</v>
      </c>
      <c r="BC3098">
        <v>1</v>
      </c>
      <c r="BD3098" t="str">
        <f t="shared" si="1548"/>
        <v xml:space="preserve">N46PD   </v>
      </c>
      <c r="BE3098">
        <v>1</v>
      </c>
      <c r="BG3098">
        <v>0</v>
      </c>
      <c r="BH3098">
        <v>0</v>
      </c>
      <c r="BI3098">
        <v>0</v>
      </c>
      <c r="BJ3098">
        <v>525</v>
      </c>
      <c r="BK3098">
        <v>50</v>
      </c>
      <c r="BL3098" t="s">
        <v>206</v>
      </c>
      <c r="BM3098">
        <v>1</v>
      </c>
      <c r="BN3098">
        <v>1</v>
      </c>
      <c r="BO3098">
        <v>1</v>
      </c>
      <c r="BP3098">
        <v>0</v>
      </c>
      <c r="BS3098">
        <v>0</v>
      </c>
      <c r="BT3098">
        <v>0</v>
      </c>
      <c r="BU3098">
        <v>0</v>
      </c>
      <c r="CE3098" t="str">
        <f t="shared" si="1572"/>
        <v>16:29:09.522</v>
      </c>
      <c r="CF3098">
        <v>521844814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2</v>
      </c>
      <c r="CY3098">
        <v>7</v>
      </c>
      <c r="CZ3098" t="s">
        <v>131</v>
      </c>
      <c r="DA3098">
        <v>80</v>
      </c>
      <c r="DB3098">
        <v>1</v>
      </c>
      <c r="DC3098" t="s">
        <v>132</v>
      </c>
      <c r="DD3098" t="s">
        <v>133</v>
      </c>
      <c r="DG3098">
        <v>15683038</v>
      </c>
      <c r="DI3098">
        <v>1</v>
      </c>
      <c r="DJ3098">
        <v>0</v>
      </c>
      <c r="DK3098">
        <v>1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1</v>
      </c>
      <c r="DR3098">
        <v>0</v>
      </c>
      <c r="DS3098">
        <v>0</v>
      </c>
    </row>
    <row r="3099" spans="1:123" x14ac:dyDescent="0.3">
      <c r="A3099" t="str">
        <f t="shared" si="1569"/>
        <v>10/06/2022 16:29:09.853</v>
      </c>
      <c r="C3099" t="str">
        <f t="shared" si="1547"/>
        <v>FFDFD3C0</v>
      </c>
      <c r="D3099" t="s">
        <v>143</v>
      </c>
      <c r="E3099">
        <v>15</v>
      </c>
      <c r="F3099">
        <v>2015</v>
      </c>
      <c r="G3099" t="s">
        <v>144</v>
      </c>
      <c r="J3099" t="s">
        <v>145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 t="shared" si="1570"/>
        <v>16:29:09.516</v>
      </c>
      <c r="T3099" t="str">
        <f t="shared" si="1571"/>
        <v>16:29:09.016</v>
      </c>
      <c r="U3099" t="str">
        <f t="shared" si="1560"/>
        <v>A5988B</v>
      </c>
      <c r="V3099">
        <v>0</v>
      </c>
      <c r="W3099">
        <v>0</v>
      </c>
      <c r="X3099">
        <v>2</v>
      </c>
      <c r="Y3099">
        <v>0</v>
      </c>
      <c r="AA3099">
        <v>0</v>
      </c>
      <c r="AB3099">
        <v>3</v>
      </c>
      <c r="AC3099">
        <v>3</v>
      </c>
      <c r="AD3099">
        <v>0</v>
      </c>
      <c r="AE3099">
        <v>8</v>
      </c>
      <c r="AF3099" t="s">
        <v>136</v>
      </c>
      <c r="AG3099">
        <v>0</v>
      </c>
      <c r="AH3099">
        <v>3</v>
      </c>
      <c r="AI3099">
        <v>2</v>
      </c>
      <c r="AJ3099">
        <v>1</v>
      </c>
      <c r="AK3099" t="s">
        <v>1001</v>
      </c>
      <c r="AL3099">
        <v>40.999881999999999</v>
      </c>
      <c r="AM3099" t="s">
        <v>1002</v>
      </c>
      <c r="AN3099">
        <v>-72.187320999999997</v>
      </c>
      <c r="AO3099">
        <v>25</v>
      </c>
      <c r="AP3099">
        <v>475</v>
      </c>
      <c r="AQ3099" t="s">
        <v>129</v>
      </c>
      <c r="AR3099">
        <v>40</v>
      </c>
      <c r="AS3099">
        <v>-56</v>
      </c>
      <c r="AT3099">
        <v>-9408</v>
      </c>
      <c r="BB3099">
        <v>1200</v>
      </c>
      <c r="BC3099">
        <v>1</v>
      </c>
      <c r="BD3099" t="str">
        <f t="shared" si="1548"/>
        <v xml:space="preserve">N46PD   </v>
      </c>
      <c r="BE3099">
        <v>1</v>
      </c>
      <c r="BG3099">
        <v>0</v>
      </c>
      <c r="BH3099">
        <v>0</v>
      </c>
      <c r="BI3099">
        <v>0</v>
      </c>
      <c r="BJ3099">
        <v>525</v>
      </c>
      <c r="BK3099">
        <v>50</v>
      </c>
      <c r="BL3099" t="s">
        <v>206</v>
      </c>
      <c r="BM3099">
        <v>1</v>
      </c>
      <c r="BN3099">
        <v>1</v>
      </c>
      <c r="BO3099">
        <v>1</v>
      </c>
      <c r="BP3099">
        <v>0</v>
      </c>
      <c r="BS3099">
        <v>0</v>
      </c>
      <c r="BT3099">
        <v>0</v>
      </c>
      <c r="BU3099">
        <v>0</v>
      </c>
      <c r="CE3099" t="str">
        <f t="shared" si="1572"/>
        <v>16:29:09.522</v>
      </c>
      <c r="CF3099">
        <v>521844814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2</v>
      </c>
      <c r="CY3099">
        <v>7</v>
      </c>
      <c r="CZ3099" t="s">
        <v>131</v>
      </c>
      <c r="DA3099">
        <v>80</v>
      </c>
      <c r="DB3099">
        <v>1</v>
      </c>
      <c r="DC3099" t="s">
        <v>132</v>
      </c>
      <c r="DD3099" t="s">
        <v>133</v>
      </c>
      <c r="DG3099">
        <v>15683038</v>
      </c>
      <c r="DI3099">
        <v>1</v>
      </c>
      <c r="DJ3099">
        <v>0</v>
      </c>
      <c r="DK3099">
        <v>1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1</v>
      </c>
      <c r="DR3099">
        <v>0</v>
      </c>
      <c r="DS3099">
        <v>0</v>
      </c>
    </row>
    <row r="3100" spans="1:123" x14ac:dyDescent="0.3">
      <c r="A3100" t="str">
        <f t="shared" si="1569"/>
        <v>10/06/2022 16:29:09.853</v>
      </c>
      <c r="C3100" t="str">
        <f t="shared" si="1547"/>
        <v>FFDFD3C0</v>
      </c>
      <c r="D3100" t="s">
        <v>139</v>
      </c>
      <c r="E3100">
        <v>3</v>
      </c>
      <c r="F3100">
        <v>1003</v>
      </c>
      <c r="G3100" t="s">
        <v>146</v>
      </c>
      <c r="J3100" t="s">
        <v>141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 t="shared" si="1570"/>
        <v>16:29:09.516</v>
      </c>
      <c r="T3100" t="str">
        <f t="shared" si="1571"/>
        <v>16:29:09.016</v>
      </c>
      <c r="U3100" t="str">
        <f t="shared" si="1560"/>
        <v>A5988B</v>
      </c>
      <c r="V3100">
        <v>0</v>
      </c>
      <c r="W3100">
        <v>0</v>
      </c>
      <c r="X3100">
        <v>2</v>
      </c>
      <c r="Y3100">
        <v>0</v>
      </c>
      <c r="AA3100">
        <v>0</v>
      </c>
      <c r="AB3100">
        <v>3</v>
      </c>
      <c r="AC3100">
        <v>3</v>
      </c>
      <c r="AD3100">
        <v>0</v>
      </c>
      <c r="AE3100">
        <v>8</v>
      </c>
      <c r="AF3100" t="s">
        <v>136</v>
      </c>
      <c r="AG3100">
        <v>0</v>
      </c>
      <c r="AH3100">
        <v>3</v>
      </c>
      <c r="AI3100">
        <v>2</v>
      </c>
      <c r="AJ3100">
        <v>1</v>
      </c>
      <c r="AK3100" t="s">
        <v>1001</v>
      </c>
      <c r="AL3100">
        <v>40.999881999999999</v>
      </c>
      <c r="AM3100" t="s">
        <v>1002</v>
      </c>
      <c r="AN3100">
        <v>-72.187320999999997</v>
      </c>
      <c r="AO3100">
        <v>25</v>
      </c>
      <c r="AP3100">
        <v>475</v>
      </c>
      <c r="AQ3100" t="s">
        <v>129</v>
      </c>
      <c r="AR3100">
        <v>40</v>
      </c>
      <c r="AS3100">
        <v>-56</v>
      </c>
      <c r="AT3100">
        <v>-9408</v>
      </c>
      <c r="BB3100">
        <v>1200</v>
      </c>
      <c r="BC3100">
        <v>1</v>
      </c>
      <c r="BD3100" t="str">
        <f t="shared" si="1548"/>
        <v xml:space="preserve">N46PD   </v>
      </c>
      <c r="BE3100">
        <v>1</v>
      </c>
      <c r="BG3100">
        <v>0</v>
      </c>
      <c r="BH3100">
        <v>0</v>
      </c>
      <c r="BI3100">
        <v>0</v>
      </c>
      <c r="BJ3100">
        <v>525</v>
      </c>
      <c r="BK3100">
        <v>50</v>
      </c>
      <c r="BL3100" t="s">
        <v>206</v>
      </c>
      <c r="BM3100">
        <v>1</v>
      </c>
      <c r="BN3100">
        <v>1</v>
      </c>
      <c r="BO3100">
        <v>1</v>
      </c>
      <c r="BP3100">
        <v>0</v>
      </c>
      <c r="BS3100">
        <v>0</v>
      </c>
      <c r="BT3100">
        <v>0</v>
      </c>
      <c r="BU3100">
        <v>0</v>
      </c>
      <c r="CE3100" t="str">
        <f t="shared" si="1572"/>
        <v>16:29:09.522</v>
      </c>
      <c r="CF3100">
        <v>521844814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2</v>
      </c>
      <c r="CY3100">
        <v>7</v>
      </c>
      <c r="CZ3100" t="s">
        <v>131</v>
      </c>
      <c r="DA3100">
        <v>80</v>
      </c>
      <c r="DB3100">
        <v>1</v>
      </c>
      <c r="DC3100" t="s">
        <v>132</v>
      </c>
      <c r="DD3100" t="s">
        <v>133</v>
      </c>
      <c r="DG3100">
        <v>15683038</v>
      </c>
      <c r="DI3100">
        <v>1</v>
      </c>
      <c r="DJ3100">
        <v>0</v>
      </c>
      <c r="DK3100">
        <v>1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1</v>
      </c>
      <c r="DR3100">
        <v>0</v>
      </c>
      <c r="DS31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20221006_A5988B_497259184_ADSB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2022-10-11T14:51:43Z</dcterms:created>
  <dcterms:modified xsi:type="dcterms:W3CDTF">2022-10-11T14:51:43Z</dcterms:modified>
</cp:coreProperties>
</file>